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Y2\Wake Lab\"/>
    </mc:Choice>
  </mc:AlternateContent>
  <xr:revisionPtr revIDLastSave="0" documentId="13_ncr:1_{B583710E-4ECD-4350-AF59-01748DDE0E0E}" xr6:coauthVersionLast="47" xr6:coauthVersionMax="47" xr10:uidLastSave="{00000000-0000-0000-0000-000000000000}"/>
  <bookViews>
    <workbookView xWindow="3780" yWindow="6312" windowWidth="17280" windowHeight="8880" firstSheet="1" activeTab="2" xr2:uid="{4401683D-6268-4276-B75E-9FC18522F720}"/>
  </bookViews>
  <sheets>
    <sheet name="Running Plot" sheetId="1" r:id="rId1"/>
    <sheet name="Fixing Data" sheetId="5" r:id="rId2"/>
    <sheet name="Data-playaround" sheetId="4" r:id="rId3"/>
    <sheet name="Error bar" sheetId="3" r:id="rId4"/>
    <sheet name="Tapping No._x0009_Manometer Inclinati" sheetId="2" r:id="rId5"/>
    <sheet name="MATLAB PLOT DATA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  <c r="E11" i="1" s="1"/>
  <c r="E3" i="1"/>
  <c r="V2" i="1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47" i="5"/>
  <c r="G52" i="5"/>
  <c r="H52" i="5" s="1"/>
  <c r="G53" i="5"/>
  <c r="H53" i="5" s="1"/>
  <c r="G54" i="5"/>
  <c r="H54" i="5" s="1"/>
  <c r="G55" i="5"/>
  <c r="H55" i="5" s="1"/>
  <c r="G58" i="5"/>
  <c r="H58" i="5" s="1"/>
  <c r="G68" i="5"/>
  <c r="H68" i="5" s="1"/>
  <c r="D48" i="5"/>
  <c r="G48" i="5" s="1"/>
  <c r="H48" i="5" s="1"/>
  <c r="D49" i="5"/>
  <c r="G49" i="5" s="1"/>
  <c r="H49" i="5" s="1"/>
  <c r="D50" i="5"/>
  <c r="G50" i="5" s="1"/>
  <c r="H50" i="5" s="1"/>
  <c r="D51" i="5"/>
  <c r="G51" i="5" s="1"/>
  <c r="H51" i="5" s="1"/>
  <c r="D52" i="5"/>
  <c r="D53" i="5"/>
  <c r="D54" i="5"/>
  <c r="D55" i="5"/>
  <c r="D56" i="5"/>
  <c r="G56" i="5" s="1"/>
  <c r="H56" i="5" s="1"/>
  <c r="D57" i="5"/>
  <c r="G57" i="5" s="1"/>
  <c r="H57" i="5" s="1"/>
  <c r="D58" i="5"/>
  <c r="D59" i="5"/>
  <c r="G59" i="5" s="1"/>
  <c r="H59" i="5" s="1"/>
  <c r="D60" i="5"/>
  <c r="G60" i="5" s="1"/>
  <c r="H60" i="5" s="1"/>
  <c r="D61" i="5"/>
  <c r="G61" i="5" s="1"/>
  <c r="H61" i="5" s="1"/>
  <c r="D62" i="5"/>
  <c r="G62" i="5" s="1"/>
  <c r="H62" i="5" s="1"/>
  <c r="D63" i="5"/>
  <c r="G63" i="5" s="1"/>
  <c r="H63" i="5" s="1"/>
  <c r="D64" i="5"/>
  <c r="G64" i="5" s="1"/>
  <c r="H64" i="5" s="1"/>
  <c r="D65" i="5"/>
  <c r="G65" i="5" s="1"/>
  <c r="H65" i="5" s="1"/>
  <c r="D66" i="5"/>
  <c r="D67" i="5"/>
  <c r="G67" i="5" s="1"/>
  <c r="H67" i="5" s="1"/>
  <c r="D68" i="5"/>
  <c r="D69" i="5"/>
  <c r="G69" i="5" s="1"/>
  <c r="H69" i="5" s="1"/>
  <c r="D70" i="5"/>
  <c r="G70" i="5" s="1"/>
  <c r="H70" i="5" s="1"/>
  <c r="D47" i="5"/>
  <c r="G47" i="5" s="1"/>
  <c r="H47" i="5" s="1"/>
  <c r="E48" i="5"/>
  <c r="P2" i="5"/>
  <c r="H2" i="4"/>
  <c r="E18" i="5"/>
  <c r="E19" i="5"/>
  <c r="F19" i="5" s="1"/>
  <c r="E20" i="5"/>
  <c r="F20" i="5" s="1"/>
  <c r="A49" i="5" s="1"/>
  <c r="E21" i="5"/>
  <c r="F21" i="5" s="1"/>
  <c r="E22" i="5"/>
  <c r="F22" i="5" s="1"/>
  <c r="E23" i="5"/>
  <c r="F23" i="5" s="1"/>
  <c r="A52" i="5" s="1"/>
  <c r="E24" i="5"/>
  <c r="F24" i="5" s="1"/>
  <c r="A53" i="5" s="1"/>
  <c r="E25" i="5"/>
  <c r="F25" i="5" s="1"/>
  <c r="A54" i="5" s="1"/>
  <c r="E26" i="5"/>
  <c r="F26" i="5" s="1"/>
  <c r="E27" i="5"/>
  <c r="F27" i="5" s="1"/>
  <c r="A56" i="5" s="1"/>
  <c r="E28" i="5"/>
  <c r="F28" i="5" s="1"/>
  <c r="A57" i="5" s="1"/>
  <c r="E29" i="5"/>
  <c r="F29" i="5" s="1"/>
  <c r="A58" i="5" s="1"/>
  <c r="E30" i="5"/>
  <c r="F30" i="5" s="1"/>
  <c r="A59" i="5" s="1"/>
  <c r="E31" i="5"/>
  <c r="E32" i="5"/>
  <c r="E33" i="5"/>
  <c r="F33" i="5" s="1"/>
  <c r="A62" i="5" s="1"/>
  <c r="E34" i="5"/>
  <c r="F34" i="5" s="1"/>
  <c r="A63" i="5" s="1"/>
  <c r="E35" i="5"/>
  <c r="F35" i="5" s="1"/>
  <c r="A64" i="5" s="1"/>
  <c r="E36" i="5"/>
  <c r="F36" i="5" s="1"/>
  <c r="A65" i="5" s="1"/>
  <c r="E37" i="5"/>
  <c r="F37" i="5" s="1"/>
  <c r="E38" i="5"/>
  <c r="F38" i="5" s="1"/>
  <c r="E39" i="5"/>
  <c r="F39" i="5" s="1"/>
  <c r="E40" i="5"/>
  <c r="F40" i="5" s="1"/>
  <c r="A69" i="5" s="1"/>
  <c r="E41" i="5"/>
  <c r="F41" i="5" s="1"/>
  <c r="A70" i="5" s="1"/>
  <c r="F18" i="5"/>
  <c r="A47" i="5" s="1"/>
  <c r="G17" i="5"/>
  <c r="F31" i="5"/>
  <c r="F32" i="5"/>
  <c r="A61" i="5" s="1"/>
  <c r="O2" i="5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2" i="5"/>
  <c r="A19" i="5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E29" i="1"/>
  <c r="E28" i="1"/>
  <c r="E18" i="1"/>
  <c r="E12" i="1"/>
  <c r="E14" i="1"/>
  <c r="E24" i="1"/>
  <c r="E25" i="1"/>
  <c r="E39" i="1"/>
  <c r="E40" i="1"/>
  <c r="F40" i="1" s="1"/>
  <c r="E41" i="1"/>
  <c r="G30" i="4"/>
  <c r="E19" i="4"/>
  <c r="E20" i="4"/>
  <c r="E21" i="4"/>
  <c r="E22" i="4"/>
  <c r="F22" i="4" s="1"/>
  <c r="G22" i="4" s="1"/>
  <c r="H22" i="4" s="1"/>
  <c r="E23" i="4"/>
  <c r="E24" i="4"/>
  <c r="E25" i="4"/>
  <c r="E26" i="4"/>
  <c r="F26" i="4" s="1"/>
  <c r="G26" i="4" s="1"/>
  <c r="H26" i="4" s="1"/>
  <c r="E27" i="4"/>
  <c r="E28" i="4"/>
  <c r="E29" i="4"/>
  <c r="E30" i="4"/>
  <c r="F30" i="4" s="1"/>
  <c r="E31" i="4"/>
  <c r="E32" i="4"/>
  <c r="E33" i="4"/>
  <c r="E34" i="4"/>
  <c r="F34" i="4" s="1"/>
  <c r="G34" i="4" s="1"/>
  <c r="H34" i="4" s="1"/>
  <c r="E35" i="4"/>
  <c r="E36" i="4"/>
  <c r="E37" i="4"/>
  <c r="E38" i="4"/>
  <c r="F38" i="4" s="1"/>
  <c r="G38" i="4" s="1"/>
  <c r="H38" i="4" s="1"/>
  <c r="E39" i="4"/>
  <c r="E40" i="4"/>
  <c r="E41" i="4"/>
  <c r="E2" i="4"/>
  <c r="V2" i="4"/>
  <c r="U2" i="4"/>
  <c r="F41" i="4"/>
  <c r="G41" i="4" s="1"/>
  <c r="H41" i="4" s="1"/>
  <c r="F40" i="4"/>
  <c r="G40" i="4" s="1"/>
  <c r="H40" i="4" s="1"/>
  <c r="F39" i="4"/>
  <c r="G39" i="4" s="1"/>
  <c r="H39" i="4" s="1"/>
  <c r="F37" i="4"/>
  <c r="G37" i="4" s="1"/>
  <c r="H37" i="4" s="1"/>
  <c r="F36" i="4"/>
  <c r="G36" i="4" s="1"/>
  <c r="H36" i="4" s="1"/>
  <c r="F35" i="4"/>
  <c r="G35" i="4" s="1"/>
  <c r="H35" i="4" s="1"/>
  <c r="F33" i="4"/>
  <c r="G33" i="4" s="1"/>
  <c r="H33" i="4" s="1"/>
  <c r="F32" i="4"/>
  <c r="G32" i="4" s="1"/>
  <c r="H32" i="4" s="1"/>
  <c r="F31" i="4"/>
  <c r="G31" i="4" s="1"/>
  <c r="H31" i="4" s="1"/>
  <c r="F29" i="4"/>
  <c r="G29" i="4" s="1"/>
  <c r="H29" i="4" s="1"/>
  <c r="F28" i="4"/>
  <c r="G28" i="4" s="1"/>
  <c r="H28" i="4" s="1"/>
  <c r="F27" i="4"/>
  <c r="G27" i="4" s="1"/>
  <c r="H27" i="4" s="1"/>
  <c r="F25" i="4"/>
  <c r="G25" i="4" s="1"/>
  <c r="H25" i="4" s="1"/>
  <c r="F24" i="4"/>
  <c r="G24" i="4" s="1"/>
  <c r="H24" i="4" s="1"/>
  <c r="G23" i="4"/>
  <c r="H23" i="4" s="1"/>
  <c r="F23" i="4"/>
  <c r="F21" i="4"/>
  <c r="G21" i="4" s="1"/>
  <c r="H21" i="4" s="1"/>
  <c r="F20" i="4"/>
  <c r="G20" i="4" s="1"/>
  <c r="H20" i="4" s="1"/>
  <c r="F19" i="4"/>
  <c r="G19" i="4" s="1"/>
  <c r="H19" i="4" s="1"/>
  <c r="A19" i="4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F18" i="4"/>
  <c r="G18" i="4" s="1"/>
  <c r="H18" i="4" s="1"/>
  <c r="E17" i="4"/>
  <c r="F17" i="4" s="1"/>
  <c r="G17" i="4" s="1"/>
  <c r="H17" i="4" s="1"/>
  <c r="E16" i="4"/>
  <c r="F16" i="4" s="1"/>
  <c r="G16" i="4" s="1"/>
  <c r="H16" i="4" s="1"/>
  <c r="E15" i="4"/>
  <c r="F15" i="4" s="1"/>
  <c r="G15" i="4" s="1"/>
  <c r="H15" i="4" s="1"/>
  <c r="G14" i="4"/>
  <c r="H14" i="4" s="1"/>
  <c r="F14" i="4"/>
  <c r="E14" i="4"/>
  <c r="E13" i="4"/>
  <c r="F13" i="4" s="1"/>
  <c r="G13" i="4" s="1"/>
  <c r="H13" i="4" s="1"/>
  <c r="E12" i="4"/>
  <c r="F12" i="4" s="1"/>
  <c r="G12" i="4" s="1"/>
  <c r="H12" i="4" s="1"/>
  <c r="F11" i="4"/>
  <c r="G11" i="4" s="1"/>
  <c r="H11" i="4" s="1"/>
  <c r="E11" i="4"/>
  <c r="F10" i="4"/>
  <c r="G10" i="4" s="1"/>
  <c r="H10" i="4" s="1"/>
  <c r="E10" i="4"/>
  <c r="E9" i="4"/>
  <c r="F9" i="4" s="1"/>
  <c r="G9" i="4" s="1"/>
  <c r="H9" i="4" s="1"/>
  <c r="E8" i="4"/>
  <c r="F8" i="4" s="1"/>
  <c r="G8" i="4" s="1"/>
  <c r="H8" i="4" s="1"/>
  <c r="F7" i="4"/>
  <c r="G7" i="4" s="1"/>
  <c r="H7" i="4" s="1"/>
  <c r="E7" i="4"/>
  <c r="E6" i="4"/>
  <c r="F6" i="4" s="1"/>
  <c r="G6" i="4" s="1"/>
  <c r="H6" i="4" s="1"/>
  <c r="E5" i="4"/>
  <c r="F5" i="4" s="1"/>
  <c r="G5" i="4" s="1"/>
  <c r="H5" i="4" s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E4" i="4"/>
  <c r="F4" i="4" s="1"/>
  <c r="G4" i="4" s="1"/>
  <c r="H4" i="4" s="1"/>
  <c r="E3" i="4"/>
  <c r="F3" i="4" s="1"/>
  <c r="G3" i="4" s="1"/>
  <c r="H3" i="4" s="1"/>
  <c r="F2" i="4"/>
  <c r="G2" i="4" s="1"/>
  <c r="T3" i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X3" i="1"/>
  <c r="W3" i="1"/>
  <c r="U3" i="1"/>
  <c r="S3" i="1"/>
  <c r="AE36" i="2"/>
  <c r="AE37" i="2" s="1"/>
  <c r="AE38" i="2" s="1"/>
  <c r="AE39" i="2" s="1"/>
  <c r="AE40" i="2" s="1"/>
  <c r="AE41" i="2" s="1"/>
  <c r="AQ41" i="2"/>
  <c r="AR41" i="2" s="1"/>
  <c r="AS41" i="2" s="1"/>
  <c r="AQ40" i="2"/>
  <c r="AR40" i="2" s="1"/>
  <c r="AS40" i="2" s="1"/>
  <c r="AQ39" i="2"/>
  <c r="AR39" i="2" s="1"/>
  <c r="AS39" i="2" s="1"/>
  <c r="AQ38" i="2"/>
  <c r="AR38" i="2" s="1"/>
  <c r="AS38" i="2" s="1"/>
  <c r="AQ37" i="2"/>
  <c r="AR37" i="2" s="1"/>
  <c r="AS37" i="2" s="1"/>
  <c r="AQ36" i="2"/>
  <c r="AR36" i="2" s="1"/>
  <c r="AS36" i="2" s="1"/>
  <c r="AQ35" i="2"/>
  <c r="AR35" i="2" s="1"/>
  <c r="AS35" i="2" s="1"/>
  <c r="AQ34" i="2"/>
  <c r="AR34" i="2" s="1"/>
  <c r="AS34" i="2" s="1"/>
  <c r="AQ33" i="2"/>
  <c r="AR33" i="2" s="1"/>
  <c r="AS33" i="2" s="1"/>
  <c r="AQ32" i="2"/>
  <c r="AR32" i="2" s="1"/>
  <c r="AS32" i="2" s="1"/>
  <c r="AQ31" i="2"/>
  <c r="AR31" i="2" s="1"/>
  <c r="AS31" i="2" s="1"/>
  <c r="AQ30" i="2"/>
  <c r="AR30" i="2" s="1"/>
  <c r="AS30" i="2" s="1"/>
  <c r="AQ29" i="2"/>
  <c r="AR29" i="2" s="1"/>
  <c r="AS29" i="2" s="1"/>
  <c r="AQ28" i="2"/>
  <c r="AR28" i="2" s="1"/>
  <c r="AS28" i="2" s="1"/>
  <c r="AQ27" i="2"/>
  <c r="AR27" i="2" s="1"/>
  <c r="AS27" i="2" s="1"/>
  <c r="AQ26" i="2"/>
  <c r="AR26" i="2" s="1"/>
  <c r="AS26" i="2" s="1"/>
  <c r="AQ25" i="2"/>
  <c r="AR25" i="2" s="1"/>
  <c r="AS25" i="2" s="1"/>
  <c r="AQ24" i="2"/>
  <c r="AR24" i="2" s="1"/>
  <c r="AS24" i="2" s="1"/>
  <c r="AQ23" i="2"/>
  <c r="AR23" i="2" s="1"/>
  <c r="AS23" i="2" s="1"/>
  <c r="AQ22" i="2"/>
  <c r="AR22" i="2" s="1"/>
  <c r="AS22" i="2" s="1"/>
  <c r="AQ21" i="2"/>
  <c r="AR21" i="2" s="1"/>
  <c r="AS21" i="2" s="1"/>
  <c r="AQ20" i="2"/>
  <c r="AR20" i="2" s="1"/>
  <c r="AS20" i="2" s="1"/>
  <c r="AM20" i="2"/>
  <c r="AM21" i="2" s="1"/>
  <c r="AM22" i="2" s="1"/>
  <c r="AM23" i="2" s="1"/>
  <c r="AM24" i="2" s="1"/>
  <c r="AM25" i="2" s="1"/>
  <c r="AM26" i="2" s="1"/>
  <c r="AM27" i="2" s="1"/>
  <c r="AM28" i="2" s="1"/>
  <c r="AM29" i="2" s="1"/>
  <c r="AM30" i="2" s="1"/>
  <c r="AM31" i="2" s="1"/>
  <c r="AM32" i="2" s="1"/>
  <c r="AM33" i="2" s="1"/>
  <c r="AM34" i="2" s="1"/>
  <c r="AM35" i="2" s="1"/>
  <c r="AM36" i="2" s="1"/>
  <c r="AM37" i="2" s="1"/>
  <c r="AM38" i="2" s="1"/>
  <c r="AM39" i="2" s="1"/>
  <c r="AM40" i="2" s="1"/>
  <c r="AM41" i="2" s="1"/>
  <c r="AQ19" i="2"/>
  <c r="AR19" i="2" s="1"/>
  <c r="AS19" i="2" s="1"/>
  <c r="AM19" i="2"/>
  <c r="AQ18" i="2"/>
  <c r="AR18" i="2" s="1"/>
  <c r="AS18" i="2" s="1"/>
  <c r="AS17" i="2"/>
  <c r="AQ17" i="2"/>
  <c r="AR17" i="2" s="1"/>
  <c r="AQ16" i="2"/>
  <c r="AR16" i="2" s="1"/>
  <c r="AS16" i="2" s="1"/>
  <c r="AS15" i="2"/>
  <c r="AQ15" i="2"/>
  <c r="AR15" i="2" s="1"/>
  <c r="AQ14" i="2"/>
  <c r="AR14" i="2" s="1"/>
  <c r="AS14" i="2" s="1"/>
  <c r="AS13" i="2"/>
  <c r="AQ13" i="2"/>
  <c r="AR13" i="2" s="1"/>
  <c r="AQ12" i="2"/>
  <c r="AR12" i="2" s="1"/>
  <c r="AS12" i="2" s="1"/>
  <c r="AS11" i="2"/>
  <c r="AQ11" i="2"/>
  <c r="AR11" i="2" s="1"/>
  <c r="AQ10" i="2"/>
  <c r="AR10" i="2" s="1"/>
  <c r="AS10" i="2" s="1"/>
  <c r="AS9" i="2"/>
  <c r="AQ9" i="2"/>
  <c r="AR9" i="2" s="1"/>
  <c r="AQ8" i="2"/>
  <c r="AR8" i="2" s="1"/>
  <c r="AS8" i="2" s="1"/>
  <c r="AS7" i="2"/>
  <c r="AQ7" i="2"/>
  <c r="AR7" i="2" s="1"/>
  <c r="AQ6" i="2"/>
  <c r="AR6" i="2" s="1"/>
  <c r="AS6" i="2" s="1"/>
  <c r="AS5" i="2"/>
  <c r="AQ5" i="2"/>
  <c r="AR5" i="2" s="1"/>
  <c r="AM5" i="2"/>
  <c r="AM6" i="2" s="1"/>
  <c r="AM7" i="2" s="1"/>
  <c r="AM8" i="2" s="1"/>
  <c r="AM9" i="2" s="1"/>
  <c r="AM10" i="2" s="1"/>
  <c r="AM11" i="2" s="1"/>
  <c r="AM12" i="2" s="1"/>
  <c r="AM13" i="2" s="1"/>
  <c r="AM14" i="2" s="1"/>
  <c r="AM15" i="2" s="1"/>
  <c r="AM16" i="2" s="1"/>
  <c r="AM17" i="2" s="1"/>
  <c r="AQ4" i="2"/>
  <c r="AR4" i="2" s="1"/>
  <c r="AS4" i="2" s="1"/>
  <c r="AR3" i="2"/>
  <c r="AS3" i="2" s="1"/>
  <c r="AQ3" i="2"/>
  <c r="AQ2" i="2"/>
  <c r="AR2" i="2" s="1"/>
  <c r="AS2" i="2" s="1"/>
  <c r="M4" i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AI41" i="2"/>
  <c r="AJ41" i="2" s="1"/>
  <c r="AK41" i="2" s="1"/>
  <c r="AI40" i="2"/>
  <c r="AJ40" i="2" s="1"/>
  <c r="AK40" i="2" s="1"/>
  <c r="AJ39" i="2"/>
  <c r="AK39" i="2" s="1"/>
  <c r="AI39" i="2"/>
  <c r="AI38" i="2"/>
  <c r="AJ38" i="2" s="1"/>
  <c r="AK38" i="2" s="1"/>
  <c r="AI37" i="2"/>
  <c r="AJ37" i="2" s="1"/>
  <c r="AK37" i="2" s="1"/>
  <c r="AI36" i="2"/>
  <c r="AJ36" i="2" s="1"/>
  <c r="AK36" i="2" s="1"/>
  <c r="AJ35" i="2"/>
  <c r="AK35" i="2" s="1"/>
  <c r="AI35" i="2"/>
  <c r="AJ34" i="2"/>
  <c r="AK34" i="2" s="1"/>
  <c r="AI34" i="2"/>
  <c r="AJ33" i="2"/>
  <c r="AK33" i="2" s="1"/>
  <c r="AI33" i="2"/>
  <c r="AJ32" i="2"/>
  <c r="AK32" i="2" s="1"/>
  <c r="AI32" i="2"/>
  <c r="AJ31" i="2"/>
  <c r="AK31" i="2" s="1"/>
  <c r="AI31" i="2"/>
  <c r="AJ30" i="2"/>
  <c r="AK30" i="2" s="1"/>
  <c r="AI30" i="2"/>
  <c r="AJ29" i="2"/>
  <c r="AK29" i="2" s="1"/>
  <c r="AI29" i="2"/>
  <c r="AJ28" i="2"/>
  <c r="AK28" i="2" s="1"/>
  <c r="AI28" i="2"/>
  <c r="AJ27" i="2"/>
  <c r="AK27" i="2" s="1"/>
  <c r="AI27" i="2"/>
  <c r="AJ26" i="2"/>
  <c r="AK26" i="2" s="1"/>
  <c r="AI26" i="2"/>
  <c r="AJ25" i="2"/>
  <c r="AK25" i="2" s="1"/>
  <c r="AI25" i="2"/>
  <c r="AJ24" i="2"/>
  <c r="AK24" i="2" s="1"/>
  <c r="AI24" i="2"/>
  <c r="AJ23" i="2"/>
  <c r="AK23" i="2" s="1"/>
  <c r="AI23" i="2"/>
  <c r="AJ22" i="2"/>
  <c r="AK22" i="2" s="1"/>
  <c r="AI22" i="2"/>
  <c r="AJ21" i="2"/>
  <c r="AK21" i="2" s="1"/>
  <c r="AI21" i="2"/>
  <c r="AJ20" i="2"/>
  <c r="AK20" i="2" s="1"/>
  <c r="AI20" i="2"/>
  <c r="AI19" i="2"/>
  <c r="AJ19" i="2" s="1"/>
  <c r="AK19" i="2" s="1"/>
  <c r="AE19" i="2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I18" i="2"/>
  <c r="AJ18" i="2" s="1"/>
  <c r="AK18" i="2" s="1"/>
  <c r="AI17" i="2"/>
  <c r="AJ17" i="2" s="1"/>
  <c r="AK17" i="2" s="1"/>
  <c r="AI16" i="2"/>
  <c r="AJ16" i="2" s="1"/>
  <c r="AK16" i="2" s="1"/>
  <c r="AI15" i="2"/>
  <c r="AJ15" i="2" s="1"/>
  <c r="AK15" i="2" s="1"/>
  <c r="AI14" i="2"/>
  <c r="AJ14" i="2" s="1"/>
  <c r="AK14" i="2" s="1"/>
  <c r="AI13" i="2"/>
  <c r="AJ13" i="2" s="1"/>
  <c r="AK13" i="2" s="1"/>
  <c r="AI12" i="2"/>
  <c r="AJ12" i="2" s="1"/>
  <c r="AK12" i="2" s="1"/>
  <c r="AI11" i="2"/>
  <c r="AJ11" i="2" s="1"/>
  <c r="AK11" i="2" s="1"/>
  <c r="AI10" i="2"/>
  <c r="AJ10" i="2" s="1"/>
  <c r="AK10" i="2" s="1"/>
  <c r="AI9" i="2"/>
  <c r="AJ9" i="2" s="1"/>
  <c r="AK9" i="2" s="1"/>
  <c r="AI8" i="2"/>
  <c r="AJ8" i="2" s="1"/>
  <c r="AK8" i="2" s="1"/>
  <c r="AI7" i="2"/>
  <c r="AJ7" i="2" s="1"/>
  <c r="AK7" i="2" s="1"/>
  <c r="AI6" i="2"/>
  <c r="AJ6" i="2" s="1"/>
  <c r="AK6" i="2" s="1"/>
  <c r="AI5" i="2"/>
  <c r="AJ5" i="2" s="1"/>
  <c r="AK5" i="2" s="1"/>
  <c r="AE5" i="2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I4" i="2"/>
  <c r="AJ4" i="2" s="1"/>
  <c r="AK4" i="2" s="1"/>
  <c r="AI3" i="2"/>
  <c r="AJ3" i="2" s="1"/>
  <c r="AK3" i="2" s="1"/>
  <c r="AK2" i="2"/>
  <c r="AJ2" i="2"/>
  <c r="AI2" i="2"/>
  <c r="Z5" i="2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U6" i="2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5" i="2"/>
  <c r="P6" i="2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5" i="2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F6" i="2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5" i="2"/>
  <c r="A19" i="2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M3" i="1"/>
  <c r="S22" i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8" i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E38" i="1" l="1"/>
  <c r="E27" i="1"/>
  <c r="E26" i="1"/>
  <c r="E13" i="1"/>
  <c r="E37" i="1"/>
  <c r="F37" i="1" s="1"/>
  <c r="G37" i="1" s="1"/>
  <c r="H37" i="1" s="1"/>
  <c r="E23" i="1"/>
  <c r="E10" i="1"/>
  <c r="E36" i="1"/>
  <c r="E22" i="1"/>
  <c r="E9" i="1"/>
  <c r="E35" i="1"/>
  <c r="E21" i="1"/>
  <c r="E8" i="1"/>
  <c r="E34" i="1"/>
  <c r="F34" i="1" s="1"/>
  <c r="G34" i="1" s="1"/>
  <c r="E20" i="1"/>
  <c r="F20" i="1" s="1"/>
  <c r="G20" i="1" s="1"/>
  <c r="E7" i="1"/>
  <c r="F7" i="1" s="1"/>
  <c r="G7" i="1" s="1"/>
  <c r="N7" i="1" s="1"/>
  <c r="P7" i="1" s="1"/>
  <c r="E33" i="1"/>
  <c r="E19" i="1"/>
  <c r="F19" i="1" s="1"/>
  <c r="G19" i="1" s="1"/>
  <c r="H19" i="1" s="1"/>
  <c r="E6" i="1"/>
  <c r="E32" i="1"/>
  <c r="F32" i="1" s="1"/>
  <c r="G32" i="1" s="1"/>
  <c r="E17" i="1"/>
  <c r="E5" i="1"/>
  <c r="E31" i="1"/>
  <c r="E16" i="1"/>
  <c r="E4" i="1"/>
  <c r="E2" i="1"/>
  <c r="F2" i="1" s="1"/>
  <c r="G2" i="1" s="1"/>
  <c r="O2" i="1" s="1"/>
  <c r="E30" i="1"/>
  <c r="F30" i="1" s="1"/>
  <c r="G30" i="1" s="1"/>
  <c r="E15" i="1"/>
  <c r="F15" i="1" s="1"/>
  <c r="G15" i="1" s="1"/>
  <c r="N15" i="1" s="1"/>
  <c r="G66" i="5"/>
  <c r="H66" i="5" s="1"/>
  <c r="F2" i="5"/>
  <c r="B47" i="5"/>
  <c r="B57" i="5"/>
  <c r="A55" i="5"/>
  <c r="B55" i="5" s="1"/>
  <c r="C55" i="5" s="1"/>
  <c r="A66" i="5"/>
  <c r="B66" i="5" s="1"/>
  <c r="C66" i="5" s="1"/>
  <c r="A68" i="5"/>
  <c r="B68" i="5" s="1"/>
  <c r="A67" i="5"/>
  <c r="B67" i="5" s="1"/>
  <c r="B61" i="5"/>
  <c r="B62" i="5"/>
  <c r="B49" i="5"/>
  <c r="A51" i="5"/>
  <c r="B51" i="5" s="1"/>
  <c r="B63" i="5"/>
  <c r="A60" i="5"/>
  <c r="B60" i="5" s="1"/>
  <c r="A48" i="5"/>
  <c r="C48" i="5" s="1"/>
  <c r="A50" i="5"/>
  <c r="B50" i="5" s="1"/>
  <c r="B54" i="5"/>
  <c r="B70" i="5"/>
  <c r="B56" i="5"/>
  <c r="B53" i="5"/>
  <c r="B69" i="5"/>
  <c r="B65" i="5"/>
  <c r="B52" i="5"/>
  <c r="B59" i="5"/>
  <c r="B64" i="5"/>
  <c r="B58" i="5"/>
  <c r="H30" i="4"/>
  <c r="V3" i="1"/>
  <c r="F36" i="1"/>
  <c r="G36" i="1" s="1"/>
  <c r="F39" i="1"/>
  <c r="G39" i="1" s="1"/>
  <c r="H39" i="1" s="1"/>
  <c r="G40" i="1"/>
  <c r="H40" i="1" s="1"/>
  <c r="F38" i="1"/>
  <c r="G38" i="1" s="1"/>
  <c r="F41" i="1"/>
  <c r="G41" i="1" s="1"/>
  <c r="F9" i="1"/>
  <c r="G9" i="1" s="1"/>
  <c r="N9" i="1" s="1"/>
  <c r="P9" i="1" s="1"/>
  <c r="F13" i="1"/>
  <c r="G13" i="1" s="1"/>
  <c r="N13" i="1" s="1"/>
  <c r="F35" i="1"/>
  <c r="G35" i="1" s="1"/>
  <c r="F33" i="1"/>
  <c r="G33" i="1" s="1"/>
  <c r="H33" i="1" s="1"/>
  <c r="F27" i="1"/>
  <c r="G27" i="1" s="1"/>
  <c r="H27" i="1" s="1"/>
  <c r="F21" i="1"/>
  <c r="G21" i="1" s="1"/>
  <c r="F17" i="1"/>
  <c r="G17" i="1" s="1"/>
  <c r="F16" i="1"/>
  <c r="G16" i="1" s="1"/>
  <c r="O16" i="1" s="1"/>
  <c r="F14" i="1"/>
  <c r="G14" i="1" s="1"/>
  <c r="O14" i="1" s="1"/>
  <c r="Q14" i="1" s="1"/>
  <c r="F28" i="1"/>
  <c r="G28" i="1" s="1"/>
  <c r="H28" i="1" s="1"/>
  <c r="F8" i="1"/>
  <c r="G8" i="1" s="1"/>
  <c r="O8" i="1" s="1"/>
  <c r="F24" i="1"/>
  <c r="G24" i="1" s="1"/>
  <c r="H24" i="1" s="1"/>
  <c r="F3" i="1"/>
  <c r="G3" i="1" s="1"/>
  <c r="H3" i="1" s="1"/>
  <c r="F26" i="1"/>
  <c r="G26" i="1" s="1"/>
  <c r="F6" i="1"/>
  <c r="G6" i="1" s="1"/>
  <c r="O6" i="1" s="1"/>
  <c r="F25" i="1"/>
  <c r="G25" i="1" s="1"/>
  <c r="F4" i="1"/>
  <c r="G4" i="1" s="1"/>
  <c r="O4" i="1" s="1"/>
  <c r="F22" i="1"/>
  <c r="G22" i="1" s="1"/>
  <c r="F12" i="1"/>
  <c r="G12" i="1" s="1"/>
  <c r="O12" i="1" s="1"/>
  <c r="Q12" i="1" s="1"/>
  <c r="F11" i="1"/>
  <c r="G11" i="1" s="1"/>
  <c r="N11" i="1" s="1"/>
  <c r="P11" i="1" s="1"/>
  <c r="F29" i="1"/>
  <c r="G29" i="1" s="1"/>
  <c r="H29" i="1" s="1"/>
  <c r="C65" i="5" l="1"/>
  <c r="E65" i="5"/>
  <c r="C69" i="5"/>
  <c r="E69" i="5"/>
  <c r="C61" i="5"/>
  <c r="E61" i="5"/>
  <c r="C62" i="5"/>
  <c r="E62" i="5"/>
  <c r="C53" i="5"/>
  <c r="E53" i="5"/>
  <c r="C67" i="5"/>
  <c r="E67" i="5"/>
  <c r="C47" i="5"/>
  <c r="E47" i="5"/>
  <c r="C70" i="5"/>
  <c r="E70" i="5"/>
  <c r="C54" i="5"/>
  <c r="E54" i="5"/>
  <c r="C58" i="5"/>
  <c r="E58" i="5"/>
  <c r="C60" i="5"/>
  <c r="E60" i="5"/>
  <c r="C56" i="5"/>
  <c r="E56" i="5"/>
  <c r="C50" i="5"/>
  <c r="E50" i="5"/>
  <c r="C64" i="5"/>
  <c r="E64" i="5"/>
  <c r="C63" i="5"/>
  <c r="E63" i="5"/>
  <c r="C68" i="5"/>
  <c r="E68" i="5"/>
  <c r="C59" i="5"/>
  <c r="E59" i="5"/>
  <c r="C51" i="5"/>
  <c r="E51" i="5"/>
  <c r="E66" i="5"/>
  <c r="C57" i="5"/>
  <c r="E57" i="5"/>
  <c r="C52" i="5"/>
  <c r="E52" i="5"/>
  <c r="C49" i="5"/>
  <c r="E49" i="5"/>
  <c r="E55" i="5"/>
  <c r="Q16" i="1"/>
  <c r="H25" i="1"/>
  <c r="Q6" i="1"/>
  <c r="Q4" i="1"/>
  <c r="H35" i="1"/>
  <c r="H12" i="1"/>
  <c r="Q8" i="1"/>
  <c r="P15" i="1"/>
  <c r="P13" i="1"/>
  <c r="Q2" i="1"/>
  <c r="H8" i="1"/>
  <c r="H7" i="1"/>
  <c r="H9" i="1"/>
  <c r="H11" i="1"/>
  <c r="H6" i="1"/>
  <c r="H14" i="1"/>
  <c r="H22" i="1"/>
  <c r="H26" i="1"/>
  <c r="H30" i="1"/>
  <c r="H34" i="1"/>
  <c r="H38" i="1"/>
  <c r="H2" i="1"/>
  <c r="H16" i="1"/>
  <c r="H32" i="1"/>
  <c r="H13" i="1"/>
  <c r="H41" i="1"/>
  <c r="H15" i="1"/>
  <c r="H21" i="1"/>
  <c r="H4" i="1"/>
  <c r="H20" i="1"/>
  <c r="H36" i="1"/>
  <c r="H17" i="1"/>
  <c r="F31" i="1"/>
  <c r="G31" i="1" s="1"/>
  <c r="H31" i="1" s="1"/>
  <c r="O17" i="1"/>
  <c r="Q17" i="1" s="1"/>
  <c r="N17" i="1"/>
  <c r="P17" i="1" s="1"/>
  <c r="F10" i="1"/>
  <c r="G10" i="1" s="1"/>
  <c r="O10" i="1" s="1"/>
  <c r="Q10" i="1" s="1"/>
  <c r="F5" i="1"/>
  <c r="G5" i="1" s="1"/>
  <c r="N3" i="1"/>
  <c r="P3" i="1" s="1"/>
  <c r="F23" i="1"/>
  <c r="G23" i="1" s="1"/>
  <c r="H23" i="1" s="1"/>
  <c r="M2" i="1"/>
  <c r="N5" i="1" l="1"/>
  <c r="P5" i="1" s="1"/>
  <c r="H5" i="1"/>
  <c r="H10" i="1"/>
  <c r="F18" i="1"/>
  <c r="G18" i="1" s="1"/>
  <c r="H18" i="1" s="1"/>
</calcChain>
</file>

<file path=xl/sharedStrings.xml><?xml version="1.0" encoding="utf-8"?>
<sst xmlns="http://schemas.openxmlformats.org/spreadsheetml/2006/main" count="165" uniqueCount="46">
  <si>
    <t>Tapping No.</t>
  </si>
  <si>
    <t>Manometer Inclination (deg)</t>
  </si>
  <si>
    <t>Manometer Nuetral (mmWC)</t>
  </si>
  <si>
    <t>Manometer Level (mmWC)</t>
  </si>
  <si>
    <t>Pressure at Point (Pa.)</t>
  </si>
  <si>
    <t>Pressure Change (Pa.)</t>
  </si>
  <si>
    <t xml:space="preserve">Coefficient of Pressure </t>
  </si>
  <si>
    <t>ABS Err</t>
  </si>
  <si>
    <t>x/c</t>
  </si>
  <si>
    <t>Top CP</t>
  </si>
  <si>
    <t>Bottom Cp</t>
  </si>
  <si>
    <t>Top ERR</t>
  </si>
  <si>
    <t>Bot ERR</t>
  </si>
  <si>
    <t>Ethanol Density (kg/m^3)</t>
  </si>
  <si>
    <t>Ambient Temp (c)</t>
  </si>
  <si>
    <t>Ambient Pressure (Pa.)</t>
  </si>
  <si>
    <t>Air Density  (kg/m^3)</t>
  </si>
  <si>
    <t>Flow Velocity (m/s)</t>
  </si>
  <si>
    <t>Chord (m)</t>
  </si>
  <si>
    <t xml:space="preserve">Perc Uncirtanty </t>
  </si>
  <si>
    <t>Node Info</t>
  </si>
  <si>
    <t>y/c</t>
  </si>
  <si>
    <t>Dist From Tube 1</t>
  </si>
  <si>
    <t>N/A</t>
  </si>
  <si>
    <t>Pressure Change (Static Pressure)</t>
  </si>
  <si>
    <t>Total Pressure</t>
  </si>
  <si>
    <t>Cp</t>
  </si>
  <si>
    <t>Pitot Pressures</t>
  </si>
  <si>
    <t>Velocity</t>
  </si>
  <si>
    <t>Top err</t>
  </si>
  <si>
    <t>Bot err</t>
  </si>
  <si>
    <t xml:space="preserve">Coefficient of Pressue </t>
  </si>
  <si>
    <t>Integrand Value</t>
  </si>
  <si>
    <t>Bottom  x/c</t>
  </si>
  <si>
    <t>Bottom CP</t>
  </si>
  <si>
    <t>Top x/c</t>
  </si>
  <si>
    <t xml:space="preserve">Bottom Tapping </t>
  </si>
  <si>
    <t>Error</t>
  </si>
  <si>
    <t>Err Vel (Frac)</t>
  </si>
  <si>
    <t xml:space="preserve">Abs Error </t>
  </si>
  <si>
    <t xml:space="preserve">                 </t>
  </si>
  <si>
    <t xml:space="preserve">             </t>
  </si>
  <si>
    <t xml:space="preserve">                                                 </t>
  </si>
  <si>
    <t>Frac Err Cd</t>
  </si>
  <si>
    <t>%  Err</t>
  </si>
  <si>
    <t>FracErr 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</si>
</sst>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4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FFFFFF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4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1" fillId="5" borderId="0" xfId="0" applyFont="1" applyFill="1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0" fillId="7" borderId="0" xfId="0" applyFill="1" applyAlignment="1">
      <alignment horizontal="center" wrapText="1"/>
    </xf>
    <xf numFmtId="165" fontId="0" fillId="0" borderId="0" xfId="0" applyNumberFormat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4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tx1"/>
                </a:solidFill>
              </a:rPr>
              <a:t>Pressur</a:t>
            </a:r>
            <a:r>
              <a:rPr lang="en-GB" b="1" baseline="0">
                <a:solidFill>
                  <a:schemeClr val="tx1"/>
                </a:solidFill>
              </a:rPr>
              <a:t>e Coefficient Live Plot</a:t>
            </a:r>
            <a:endParaRPr lang="en-GB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Top Surface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'Running Plot'!$M$2:$M$17</c:f>
              <c:numCache>
                <c:formatCode>General</c:formatCode>
                <c:ptCount val="16"/>
                <c:pt idx="0">
                  <c:v>0.95799999999999996</c:v>
                </c:pt>
                <c:pt idx="1">
                  <c:v>0.88800000000000001</c:v>
                </c:pt>
                <c:pt idx="2">
                  <c:v>0.85799999999999998</c:v>
                </c:pt>
                <c:pt idx="3">
                  <c:v>0.74199999999999999</c:v>
                </c:pt>
                <c:pt idx="4">
                  <c:v>0.71299999999999997</c:v>
                </c:pt>
                <c:pt idx="5">
                  <c:v>0.59299999999999997</c:v>
                </c:pt>
                <c:pt idx="6">
                  <c:v>0.52500000000000002</c:v>
                </c:pt>
                <c:pt idx="7">
                  <c:v>0.30299999999999999</c:v>
                </c:pt>
                <c:pt idx="8">
                  <c:v>0.152</c:v>
                </c:pt>
                <c:pt idx="9">
                  <c:v>0.09</c:v>
                </c:pt>
                <c:pt idx="10">
                  <c:v>6.5000000000000002E-2</c:v>
                </c:pt>
                <c:pt idx="11">
                  <c:v>2.8000000000000001E-2</c:v>
                </c:pt>
                <c:pt idx="12">
                  <c:v>0.02</c:v>
                </c:pt>
                <c:pt idx="13">
                  <c:v>8.6999999999999994E-3</c:v>
                </c:pt>
                <c:pt idx="14">
                  <c:v>3.0000000000000001E-3</c:v>
                </c:pt>
                <c:pt idx="15">
                  <c:v>0</c:v>
                </c:pt>
              </c:numCache>
            </c:numRef>
          </c:xVal>
          <c:yVal>
            <c:numRef>
              <c:f>'Running Plot'!$N$2:$N$17</c:f>
              <c:numCache>
                <c:formatCode>0.000</c:formatCode>
                <c:ptCount val="16"/>
                <c:pt idx="1">
                  <c:v>5.0297029600631801E-2</c:v>
                </c:pt>
                <c:pt idx="3">
                  <c:v>-0.11735973573486895</c:v>
                </c:pt>
                <c:pt idx="5">
                  <c:v>5.8679867867411445E-2</c:v>
                </c:pt>
                <c:pt idx="7">
                  <c:v>0.25148514800325111</c:v>
                </c:pt>
                <c:pt idx="9">
                  <c:v>0.66224422307526942</c:v>
                </c:pt>
                <c:pt idx="11">
                  <c:v>0.22633663320295824</c:v>
                </c:pt>
                <c:pt idx="13">
                  <c:v>-0.49458745773976864</c:v>
                </c:pt>
                <c:pt idx="15">
                  <c:v>-1.4083168288183352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76-43F7-8232-933D5B3050D2}"/>
            </c:ext>
          </c:extLst>
        </c:ser>
        <c:ser>
          <c:idx val="1"/>
          <c:order val="1"/>
          <c:tx>
            <c:v>Bottom Surface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'Running Plot'!$M$2:$M$17</c:f>
              <c:numCache>
                <c:formatCode>General</c:formatCode>
                <c:ptCount val="16"/>
                <c:pt idx="0">
                  <c:v>0.95799999999999996</c:v>
                </c:pt>
                <c:pt idx="1">
                  <c:v>0.88800000000000001</c:v>
                </c:pt>
                <c:pt idx="2">
                  <c:v>0.85799999999999998</c:v>
                </c:pt>
                <c:pt idx="3">
                  <c:v>0.74199999999999999</c:v>
                </c:pt>
                <c:pt idx="4">
                  <c:v>0.71299999999999997</c:v>
                </c:pt>
                <c:pt idx="5">
                  <c:v>0.59299999999999997</c:v>
                </c:pt>
                <c:pt idx="6">
                  <c:v>0.52500000000000002</c:v>
                </c:pt>
                <c:pt idx="7">
                  <c:v>0.30299999999999999</c:v>
                </c:pt>
                <c:pt idx="8">
                  <c:v>0.152</c:v>
                </c:pt>
                <c:pt idx="9">
                  <c:v>0.09</c:v>
                </c:pt>
                <c:pt idx="10">
                  <c:v>6.5000000000000002E-2</c:v>
                </c:pt>
                <c:pt idx="11">
                  <c:v>2.8000000000000001E-2</c:v>
                </c:pt>
                <c:pt idx="12">
                  <c:v>0.02</c:v>
                </c:pt>
                <c:pt idx="13">
                  <c:v>8.6999999999999994E-3</c:v>
                </c:pt>
                <c:pt idx="14">
                  <c:v>3.0000000000000001E-3</c:v>
                </c:pt>
                <c:pt idx="15">
                  <c:v>0</c:v>
                </c:pt>
              </c:numCache>
            </c:numRef>
          </c:xVal>
          <c:yVal>
            <c:numRef>
              <c:f>'Running Plot'!$O$2:$O$17</c:f>
              <c:numCache>
                <c:formatCode>0.000</c:formatCode>
                <c:ptCount val="16"/>
                <c:pt idx="0">
                  <c:v>-0.20957095666939896</c:v>
                </c:pt>
                <c:pt idx="2">
                  <c:v>-7.5445544400970732E-2</c:v>
                </c:pt>
                <c:pt idx="4">
                  <c:v>0.11735973573486895</c:v>
                </c:pt>
                <c:pt idx="6">
                  <c:v>0.29339933933714935</c:v>
                </c:pt>
                <c:pt idx="8">
                  <c:v>0.57841584040751903</c:v>
                </c:pt>
                <c:pt idx="10">
                  <c:v>0.39399339853845899</c:v>
                </c:pt>
                <c:pt idx="12">
                  <c:v>-0.20118811840261933</c:v>
                </c:pt>
                <c:pt idx="14">
                  <c:v>-1.089768974680847</c:v>
                </c:pt>
                <c:pt idx="15">
                  <c:v>-1.4083168288183352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76-43F7-8232-933D5B305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005967"/>
        <c:axId val="1453005007"/>
      </c:scatterChart>
      <c:valAx>
        <c:axId val="14530059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X/C</a:t>
                </a:r>
                <a:r>
                  <a:rPr lang="en-GB" b="1" baseline="0">
                    <a:solidFill>
                      <a:schemeClr val="tx1"/>
                    </a:solidFill>
                  </a:rPr>
                  <a:t> Position</a:t>
                </a:r>
                <a:endParaRPr lang="en-GB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005007"/>
        <c:crosses val="autoZero"/>
        <c:crossBetween val="midCat"/>
      </c:valAx>
      <c:valAx>
        <c:axId val="145300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Pressure</a:t>
                </a:r>
                <a:r>
                  <a:rPr lang="en-GB" b="1" baseline="0">
                    <a:solidFill>
                      <a:schemeClr val="tx1"/>
                    </a:solidFill>
                  </a:rPr>
                  <a:t> Coefficient</a:t>
                </a:r>
                <a:endParaRPr lang="en-GB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00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tx1"/>
                </a:solidFill>
              </a:rPr>
              <a:t>Pressur</a:t>
            </a:r>
            <a:r>
              <a:rPr lang="en-GB" b="1" baseline="0">
                <a:solidFill>
                  <a:schemeClr val="tx1"/>
                </a:solidFill>
              </a:rPr>
              <a:t>e Coefficient Live Plot</a:t>
            </a:r>
            <a:endParaRPr lang="en-GB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Top Surface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'Running Plot'!$P$2:$P$17</c:f>
                <c:numCache>
                  <c:formatCode>General</c:formatCode>
                  <c:ptCount val="16"/>
                  <c:pt idx="1">
                    <c:v>1.8189627028041801E-2</c:v>
                  </c:pt>
                  <c:pt idx="3">
                    <c:v>-4.2518887055278086E-2</c:v>
                  </c:pt>
                  <c:pt idx="5">
                    <c:v>2.1219420492760818E-2</c:v>
                  </c:pt>
                  <c:pt idx="7">
                    <c:v>9.0771914028895367E-2</c:v>
                  </c:pt>
                  <c:pt idx="9">
                    <c:v>0.2382308792449549</c:v>
                  </c:pt>
                  <c:pt idx="11">
                    <c:v>8.1713563287390198E-2</c:v>
                  </c:pt>
                  <c:pt idx="13">
                    <c:v>-0.18005117332535786</c:v>
                  </c:pt>
                  <c:pt idx="15">
                    <c:v>-0.52267731930037209</c:v>
                  </c:pt>
                </c:numCache>
              </c:numRef>
            </c:plus>
            <c:minus>
              <c:numRef>
                <c:f>'Running Plot'!$P$2:$P$17</c:f>
                <c:numCache>
                  <c:formatCode>General</c:formatCode>
                  <c:ptCount val="16"/>
                  <c:pt idx="1">
                    <c:v>1.8189627028041801E-2</c:v>
                  </c:pt>
                  <c:pt idx="3">
                    <c:v>-4.2518887055278086E-2</c:v>
                  </c:pt>
                  <c:pt idx="5">
                    <c:v>2.1219420492760818E-2</c:v>
                  </c:pt>
                  <c:pt idx="7">
                    <c:v>9.0771914028895367E-2</c:v>
                  </c:pt>
                  <c:pt idx="9">
                    <c:v>0.2382308792449549</c:v>
                  </c:pt>
                  <c:pt idx="11">
                    <c:v>8.1713563287390198E-2</c:v>
                  </c:pt>
                  <c:pt idx="13">
                    <c:v>-0.18005117332535786</c:v>
                  </c:pt>
                  <c:pt idx="15">
                    <c:v>-0.52267731930037209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'Running Plot'!$M$2:$M$17</c:f>
              <c:numCache>
                <c:formatCode>General</c:formatCode>
                <c:ptCount val="16"/>
                <c:pt idx="0">
                  <c:v>0.95799999999999996</c:v>
                </c:pt>
                <c:pt idx="1">
                  <c:v>0.88800000000000001</c:v>
                </c:pt>
                <c:pt idx="2">
                  <c:v>0.85799999999999998</c:v>
                </c:pt>
                <c:pt idx="3">
                  <c:v>0.74199999999999999</c:v>
                </c:pt>
                <c:pt idx="4">
                  <c:v>0.71299999999999997</c:v>
                </c:pt>
                <c:pt idx="5">
                  <c:v>0.59299999999999997</c:v>
                </c:pt>
                <c:pt idx="6">
                  <c:v>0.52500000000000002</c:v>
                </c:pt>
                <c:pt idx="7">
                  <c:v>0.30299999999999999</c:v>
                </c:pt>
                <c:pt idx="8">
                  <c:v>0.152</c:v>
                </c:pt>
                <c:pt idx="9">
                  <c:v>0.09</c:v>
                </c:pt>
                <c:pt idx="10">
                  <c:v>6.5000000000000002E-2</c:v>
                </c:pt>
                <c:pt idx="11">
                  <c:v>2.8000000000000001E-2</c:v>
                </c:pt>
                <c:pt idx="12">
                  <c:v>0.02</c:v>
                </c:pt>
                <c:pt idx="13">
                  <c:v>8.6999999999999994E-3</c:v>
                </c:pt>
                <c:pt idx="14">
                  <c:v>3.0000000000000001E-3</c:v>
                </c:pt>
                <c:pt idx="15">
                  <c:v>0</c:v>
                </c:pt>
              </c:numCache>
            </c:numRef>
          </c:xVal>
          <c:yVal>
            <c:numRef>
              <c:f>'Running Plot'!$N$2:$N$17</c:f>
              <c:numCache>
                <c:formatCode>0.000</c:formatCode>
                <c:ptCount val="16"/>
                <c:pt idx="1">
                  <c:v>5.0297029600631801E-2</c:v>
                </c:pt>
                <c:pt idx="3">
                  <c:v>-0.11735973573486895</c:v>
                </c:pt>
                <c:pt idx="5">
                  <c:v>5.8679867867411445E-2</c:v>
                </c:pt>
                <c:pt idx="7">
                  <c:v>0.25148514800325111</c:v>
                </c:pt>
                <c:pt idx="9">
                  <c:v>0.66224422307526942</c:v>
                </c:pt>
                <c:pt idx="11">
                  <c:v>0.22633663320295824</c:v>
                </c:pt>
                <c:pt idx="13">
                  <c:v>-0.49458745773976864</c:v>
                </c:pt>
                <c:pt idx="15">
                  <c:v>-1.4083168288183352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16-49EE-A00F-81347347921F}"/>
            </c:ext>
          </c:extLst>
        </c:ser>
        <c:ser>
          <c:idx val="1"/>
          <c:order val="1"/>
          <c:tx>
            <c:v>Bottom Surface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'Running Plot'!$Q$2:$Q$17</c:f>
                <c:numCache>
                  <c:formatCode>General</c:formatCode>
                  <c:ptCount val="16"/>
                  <c:pt idx="0">
                    <c:v>-7.6007915102318704E-2</c:v>
                  </c:pt>
                  <c:pt idx="2">
                    <c:v>-2.7320811759819968E-2</c:v>
                  </c:pt>
                  <c:pt idx="4">
                    <c:v>4.2413981149245134E-2</c:v>
                  </c:pt>
                  <c:pt idx="6">
                    <c:v>0.10586061678216227</c:v>
                  </c:pt>
                  <c:pt idx="8">
                    <c:v>0.20820600911750431</c:v>
                  </c:pt>
                  <c:pt idx="10">
                    <c:v>0.14203187440235893</c:v>
                  </c:pt>
                  <c:pt idx="12">
                    <c:v>-7.2960309707452708E-2</c:v>
                  </c:pt>
                  <c:pt idx="14">
                    <c:v>-0.40103862434996917</c:v>
                  </c:pt>
                  <c:pt idx="15">
                    <c:v>-0.52267731930037209</c:v>
                  </c:pt>
                </c:numCache>
              </c:numRef>
            </c:plus>
            <c:minus>
              <c:numRef>
                <c:f>'Running Plot'!$Q$2:$Q$17</c:f>
                <c:numCache>
                  <c:formatCode>General</c:formatCode>
                  <c:ptCount val="16"/>
                  <c:pt idx="0">
                    <c:v>-7.6007915102318704E-2</c:v>
                  </c:pt>
                  <c:pt idx="2">
                    <c:v>-2.7320811759819968E-2</c:v>
                  </c:pt>
                  <c:pt idx="4">
                    <c:v>4.2413981149245134E-2</c:v>
                  </c:pt>
                  <c:pt idx="6">
                    <c:v>0.10586061678216227</c:v>
                  </c:pt>
                  <c:pt idx="8">
                    <c:v>0.20820600911750431</c:v>
                  </c:pt>
                  <c:pt idx="10">
                    <c:v>0.14203187440235893</c:v>
                  </c:pt>
                  <c:pt idx="12">
                    <c:v>-7.2960309707452708E-2</c:v>
                  </c:pt>
                  <c:pt idx="14">
                    <c:v>-0.40103862434996917</c:v>
                  </c:pt>
                  <c:pt idx="15">
                    <c:v>-0.52267731930037209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'Running Plot'!$M$2:$M$17</c:f>
              <c:numCache>
                <c:formatCode>General</c:formatCode>
                <c:ptCount val="16"/>
                <c:pt idx="0">
                  <c:v>0.95799999999999996</c:v>
                </c:pt>
                <c:pt idx="1">
                  <c:v>0.88800000000000001</c:v>
                </c:pt>
                <c:pt idx="2">
                  <c:v>0.85799999999999998</c:v>
                </c:pt>
                <c:pt idx="3">
                  <c:v>0.74199999999999999</c:v>
                </c:pt>
                <c:pt idx="4">
                  <c:v>0.71299999999999997</c:v>
                </c:pt>
                <c:pt idx="5">
                  <c:v>0.59299999999999997</c:v>
                </c:pt>
                <c:pt idx="6">
                  <c:v>0.52500000000000002</c:v>
                </c:pt>
                <c:pt idx="7">
                  <c:v>0.30299999999999999</c:v>
                </c:pt>
                <c:pt idx="8">
                  <c:v>0.152</c:v>
                </c:pt>
                <c:pt idx="9">
                  <c:v>0.09</c:v>
                </c:pt>
                <c:pt idx="10">
                  <c:v>6.5000000000000002E-2</c:v>
                </c:pt>
                <c:pt idx="11">
                  <c:v>2.8000000000000001E-2</c:v>
                </c:pt>
                <c:pt idx="12">
                  <c:v>0.02</c:v>
                </c:pt>
                <c:pt idx="13">
                  <c:v>8.6999999999999994E-3</c:v>
                </c:pt>
                <c:pt idx="14">
                  <c:v>3.0000000000000001E-3</c:v>
                </c:pt>
                <c:pt idx="15">
                  <c:v>0</c:v>
                </c:pt>
              </c:numCache>
            </c:numRef>
          </c:xVal>
          <c:yVal>
            <c:numRef>
              <c:f>'Running Plot'!$O$2:$O$17</c:f>
              <c:numCache>
                <c:formatCode>0.000</c:formatCode>
                <c:ptCount val="16"/>
                <c:pt idx="0">
                  <c:v>-0.20957095666939896</c:v>
                </c:pt>
                <c:pt idx="2">
                  <c:v>-7.5445544400970732E-2</c:v>
                </c:pt>
                <c:pt idx="4">
                  <c:v>0.11735973573486895</c:v>
                </c:pt>
                <c:pt idx="6">
                  <c:v>0.29339933933714935</c:v>
                </c:pt>
                <c:pt idx="8">
                  <c:v>0.57841584040751903</c:v>
                </c:pt>
                <c:pt idx="10">
                  <c:v>0.39399339853845899</c:v>
                </c:pt>
                <c:pt idx="12">
                  <c:v>-0.20118811840261933</c:v>
                </c:pt>
                <c:pt idx="14">
                  <c:v>-1.089768974680847</c:v>
                </c:pt>
                <c:pt idx="15">
                  <c:v>-1.4083168288183352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16-49EE-A00F-813473479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005967"/>
        <c:axId val="1453005007"/>
      </c:scatterChart>
      <c:valAx>
        <c:axId val="14530059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X/C</a:t>
                </a:r>
                <a:r>
                  <a:rPr lang="en-GB" b="1" baseline="0">
                    <a:solidFill>
                      <a:schemeClr val="tx1"/>
                    </a:solidFill>
                  </a:rPr>
                  <a:t> Position</a:t>
                </a:r>
                <a:endParaRPr lang="en-GB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005007"/>
        <c:crosses val="autoZero"/>
        <c:crossBetween val="midCat"/>
      </c:valAx>
      <c:valAx>
        <c:axId val="145300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Pressure</a:t>
                </a:r>
                <a:r>
                  <a:rPr lang="en-GB" b="1" baseline="0">
                    <a:solidFill>
                      <a:schemeClr val="tx1"/>
                    </a:solidFill>
                  </a:rPr>
                  <a:t> Coefficient</a:t>
                </a:r>
                <a:endParaRPr lang="en-GB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00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283633</xdr:colOff>
      <xdr:row>45</xdr:row>
      <xdr:rowOff>101601</xdr:rowOff>
    </xdr:from>
    <xdr:to>
      <xdr:col>7</xdr:col>
      <xdr:colOff>614891</xdr:colOff>
      <xdr:row>65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D1CDBE-026A-1B90-55F1-D5075D757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26</xdr:col>
      <xdr:colOff>0</xdr:colOff>
      <xdr:row>1</xdr:row>
      <xdr:rowOff>0</xdr:rowOff>
    </xdr:from>
    <xdr:to>
      <xdr:col>36</xdr:col>
      <xdr:colOff>425967</xdr:colOff>
      <xdr:row>9</xdr:row>
      <xdr:rowOff>173389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294AE10-1666-4B3A-9A81-B030D38A8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306800" y="548640"/>
          <a:ext cx="6236217" cy="2230789"/>
        </a:xfrm>
        <a:prstGeom prst="rect">
          <a:avLst/>
        </a:prstGeom>
      </xdr:spPr>
    </xdr:pic>
    <xdr:clientData/>
  </xdr:twoCellAnchor>
  <xdr:twoCellAnchor>
    <xdr:from>
      <xdr:col>8</xdr:col>
      <xdr:colOff>128058</xdr:colOff>
      <xdr:row>46</xdr:row>
      <xdr:rowOff>123825</xdr:rowOff>
    </xdr:from>
    <xdr:to>
      <xdr:col>18</xdr:col>
      <xdr:colOff>556374</xdr:colOff>
      <xdr:row>66</xdr:row>
      <xdr:rowOff>16971</xdr:rowOff>
    </xdr:to>
    <xdr:graphicFrame macro="">
      <xdr:nvGraphicFramePr>
        <xdr:cNvPr id="14" name="Chart 1">
          <a:extLst>
            <a:ext uri="{FF2B5EF4-FFF2-40B4-BE49-F238E27FC236}">
              <a16:creationId xmlns:a16="http://schemas.microsoft.com/office/drawing/2014/main" id="{54354F8D-2A73-4EEA-8637-DF97CC668A2A}"/>
            </a:ext>
            <a:ext uri="{147F2762-F138-4A5C-976F-8EAC2B608ADB}">
              <a16:predDERef xmlns:a16="http://schemas.microsoft.com/office/drawing/2014/main" pred="{0294AE10-1666-4B3A-9A81-B030D38A8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12A1C-B1C9-4C18-A3CB-5CEC58417A90}">
  <dimension ref="A1:X41"/>
  <sheetViews>
    <sheetView zoomScale="99" zoomScaleNormal="100" workbookViewId="0">
      <selection activeCell="U2" sqref="U2"/>
    </sheetView>
  </sheetViews>
  <sheetFormatPr defaultColWidth="8.6640625" defaultRowHeight="14.4" x14ac:dyDescent="0.3"/>
  <cols>
    <col min="1" max="1" width="7.5546875" style="2" customWidth="1"/>
    <col min="2" max="3" width="11.109375" style="2" customWidth="1"/>
    <col min="4" max="4" width="11.6640625" style="2" customWidth="1"/>
    <col min="5" max="6" width="12.5546875" style="2" customWidth="1"/>
    <col min="7" max="7" width="13.44140625" style="2" customWidth="1"/>
    <col min="8" max="8" width="12.21875" style="2" bestFit="1" customWidth="1"/>
    <col min="9" max="11" width="8.6640625" style="2"/>
    <col min="12" max="12" width="8.77734375" style="2" bestFit="1" customWidth="1"/>
    <col min="13" max="13" width="8.88671875" style="2" bestFit="1" customWidth="1"/>
    <col min="14" max="14" width="11.5546875" style="2" customWidth="1"/>
    <col min="15" max="15" width="11.33203125" style="2" customWidth="1"/>
    <col min="16" max="17" width="14.33203125" style="2" customWidth="1"/>
    <col min="18" max="18" width="8.6640625" style="2"/>
    <col min="19" max="19" width="12.44140625" style="2" bestFit="1" customWidth="1"/>
    <col min="20" max="24" width="12.88671875" style="2" bestFit="1" customWidth="1"/>
    <col min="25" max="16384" width="8.6640625" style="2"/>
  </cols>
  <sheetData>
    <row r="1" spans="1:24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L1" s="8"/>
      <c r="M1" s="8" t="s">
        <v>8</v>
      </c>
      <c r="N1" s="8" t="s">
        <v>9</v>
      </c>
      <c r="O1" s="8" t="s">
        <v>10</v>
      </c>
      <c r="P1" s="2" t="s">
        <v>11</v>
      </c>
      <c r="Q1" s="2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</row>
    <row r="2" spans="1:24" x14ac:dyDescent="0.3">
      <c r="A2" s="3">
        <v>1</v>
      </c>
      <c r="B2" s="7">
        <v>20</v>
      </c>
      <c r="C2" s="7">
        <v>396</v>
      </c>
      <c r="D2" s="7">
        <v>371</v>
      </c>
      <c r="E2" s="6">
        <f t="shared" ref="E2:E41" si="0">((D2-C2)/1000)*9.81*$S$2*SIN(B2*PI()/180)+$U$2</f>
        <v>101258.78058652309</v>
      </c>
      <c r="F2" s="6">
        <f>E2-$U$2</f>
        <v>-66.219413476908812</v>
      </c>
      <c r="G2" s="6">
        <f>(F2)/(0.5*$V$2*$W$2^2)</f>
        <v>-0.20957095666939896</v>
      </c>
      <c r="H2" s="2">
        <f t="shared" ref="H2:H41" si="1">(2*($U$3+$V$3)+(0.5/$B2)+(0.5/$C2)+(0.5/$D2))*G2</f>
        <v>-7.6007915102318706E-3</v>
      </c>
      <c r="L2" s="3">
        <v>1</v>
      </c>
      <c r="M2" s="2">
        <f>T5</f>
        <v>0.95799999999999996</v>
      </c>
      <c r="N2" s="6"/>
      <c r="O2" s="6">
        <f>G2</f>
        <v>-0.20957095666939896</v>
      </c>
      <c r="P2" s="9"/>
      <c r="Q2" s="9">
        <f>(2*($U$3+$V$3)+(0.5/$B2)+(0.5/$C2)+(0.5/$D2))*O2*10</f>
        <v>-7.6007915102318704E-2</v>
      </c>
      <c r="S2" s="2">
        <v>789.45</v>
      </c>
      <c r="T2" s="2">
        <v>23.1</v>
      </c>
      <c r="U2" s="2">
        <f>(T2+273.15)*(101325/(273.15+T2))</f>
        <v>101325</v>
      </c>
      <c r="V2" s="2">
        <f xml:space="preserve"> (1.225*(273.15+15))/(273.15+T2)</f>
        <v>1.1915063291139241</v>
      </c>
      <c r="W2" s="2">
        <v>23.03</v>
      </c>
      <c r="X2" s="2">
        <v>0.15240000000000001</v>
      </c>
    </row>
    <row r="3" spans="1:24" ht="43.2" x14ac:dyDescent="0.3">
      <c r="A3" s="3">
        <v>2</v>
      </c>
      <c r="B3" s="7">
        <v>20</v>
      </c>
      <c r="C3" s="7">
        <v>396</v>
      </c>
      <c r="D3" s="7">
        <v>402</v>
      </c>
      <c r="E3" s="6">
        <f t="shared" si="0"/>
        <v>101340.89265923445</v>
      </c>
      <c r="F3" s="6">
        <f t="shared" ref="F3:F35" si="2">E3-$U$2</f>
        <v>15.892659234450548</v>
      </c>
      <c r="G3" s="6">
        <f t="shared" ref="G3:G35" si="3">(F3)/(0.5*$V$2*$W$2^2)</f>
        <v>5.0297029600631801E-2</v>
      </c>
      <c r="H3" s="2">
        <f t="shared" si="1"/>
        <v>1.8189627028041802E-3</v>
      </c>
      <c r="L3" s="3">
        <v>2</v>
      </c>
      <c r="M3" s="2">
        <f t="shared" ref="M3:M17" si="4">T6</f>
        <v>0.88800000000000001</v>
      </c>
      <c r="N3" s="6">
        <f>G3</f>
        <v>5.0297029600631801E-2</v>
      </c>
      <c r="O3" s="6"/>
      <c r="P3" s="9">
        <f>(2*($U$3+$V$3)+(0.5/$B3)+(0.5/$C3)+(0.5/$D3))*N3*10</f>
        <v>1.8189627028041801E-2</v>
      </c>
      <c r="Q3" s="9"/>
      <c r="R3" s="2" t="s">
        <v>19</v>
      </c>
      <c r="S3" s="2">
        <f xml:space="preserve"> 0.005/S2</f>
        <v>6.333523339033504E-6</v>
      </c>
      <c r="T3" s="2">
        <f>0.05/T2</f>
        <v>2.1645021645021645E-3</v>
      </c>
      <c r="U3" s="2">
        <f>T3</f>
        <v>2.1645021645021645E-3</v>
      </c>
      <c r="V3" s="2">
        <f>U3</f>
        <v>2.1645021645021645E-3</v>
      </c>
      <c r="W3" s="2">
        <f>0.005/W2</f>
        <v>2.1710811984368216E-4</v>
      </c>
      <c r="X3" s="2">
        <f>0.00005/X2</f>
        <v>3.2808398950131233E-4</v>
      </c>
    </row>
    <row r="4" spans="1:24" ht="28.8" x14ac:dyDescent="0.3">
      <c r="A4" s="3">
        <v>3</v>
      </c>
      <c r="B4" s="7">
        <v>20</v>
      </c>
      <c r="C4" s="7">
        <v>396</v>
      </c>
      <c r="D4" s="7">
        <v>387</v>
      </c>
      <c r="E4" s="6">
        <f t="shared" si="0"/>
        <v>101301.16101114832</v>
      </c>
      <c r="F4" s="6">
        <f t="shared" si="2"/>
        <v>-23.838988851683098</v>
      </c>
      <c r="G4" s="6">
        <f t="shared" si="3"/>
        <v>-7.5445544400970732E-2</v>
      </c>
      <c r="H4" s="2">
        <f t="shared" si="1"/>
        <v>-2.7320811759819967E-3</v>
      </c>
      <c r="L4" s="3">
        <v>3</v>
      </c>
      <c r="M4" s="2">
        <f t="shared" si="4"/>
        <v>0.85799999999999998</v>
      </c>
      <c r="N4" s="6"/>
      <c r="O4" s="6">
        <f t="shared" ref="O4:O17" si="5">G4</f>
        <v>-7.5445544400970732E-2</v>
      </c>
      <c r="P4" s="9"/>
      <c r="Q4" s="9">
        <f>(2*($U$3+$V$3)+(0.5/$B4)+(0.5/$C4)+(0.5/$D4))*O4*10</f>
        <v>-2.7320811759819968E-2</v>
      </c>
      <c r="S4" s="5" t="s">
        <v>20</v>
      </c>
      <c r="T4" s="5" t="s">
        <v>8</v>
      </c>
      <c r="U4" s="5" t="s">
        <v>21</v>
      </c>
      <c r="V4" s="5" t="s">
        <v>22</v>
      </c>
      <c r="W4" s="5"/>
    </row>
    <row r="5" spans="1:24" x14ac:dyDescent="0.3">
      <c r="A5" s="3">
        <f>A4+1</f>
        <v>4</v>
      </c>
      <c r="B5" s="7">
        <v>20</v>
      </c>
      <c r="C5" s="7">
        <v>396</v>
      </c>
      <c r="D5" s="7">
        <v>382</v>
      </c>
      <c r="E5" s="6">
        <f t="shared" si="0"/>
        <v>101287.91712845293</v>
      </c>
      <c r="F5" s="6">
        <f>E5-$U$2</f>
        <v>-37.082871547070681</v>
      </c>
      <c r="G5" s="6">
        <f t="shared" si="3"/>
        <v>-0.11735973573486895</v>
      </c>
      <c r="H5" s="2">
        <f t="shared" si="1"/>
        <v>-4.2518887055278086E-3</v>
      </c>
      <c r="L5" s="3">
        <f>L4+1</f>
        <v>4</v>
      </c>
      <c r="M5" s="2">
        <f t="shared" si="4"/>
        <v>0.74199999999999999</v>
      </c>
      <c r="N5" s="6">
        <f>G5</f>
        <v>-0.11735973573486895</v>
      </c>
      <c r="O5" s="6"/>
      <c r="P5" s="9">
        <f>(2*($U$3+$V$3)+(0.5/$B5)+(0.5/$C5)+(0.5/$D5))*N5*10</f>
        <v>-4.2518887055278086E-2</v>
      </c>
      <c r="Q5" s="9"/>
      <c r="S5" s="3">
        <v>1</v>
      </c>
      <c r="T5" s="2">
        <v>0.95799999999999996</v>
      </c>
      <c r="U5" s="2">
        <v>9.4E-2</v>
      </c>
      <c r="V5" s="2" t="s">
        <v>23</v>
      </c>
    </row>
    <row r="6" spans="1:24" x14ac:dyDescent="0.3">
      <c r="A6" s="3">
        <f t="shared" ref="A6:A34" si="6">A5+1</f>
        <v>5</v>
      </c>
      <c r="B6" s="7">
        <v>20</v>
      </c>
      <c r="C6" s="7">
        <v>396</v>
      </c>
      <c r="D6" s="7">
        <v>410</v>
      </c>
      <c r="E6" s="6">
        <f t="shared" si="0"/>
        <v>101362.08287154707</v>
      </c>
      <c r="F6" s="6">
        <f t="shared" si="2"/>
        <v>37.082871547070681</v>
      </c>
      <c r="G6" s="6">
        <f t="shared" si="3"/>
        <v>0.11735973573486895</v>
      </c>
      <c r="H6" s="2">
        <f t="shared" si="1"/>
        <v>4.241398114924513E-3</v>
      </c>
      <c r="L6" s="3">
        <f t="shared" ref="L6:L17" si="7">L5+1</f>
        <v>5</v>
      </c>
      <c r="M6" s="2">
        <f t="shared" si="4"/>
        <v>0.71299999999999997</v>
      </c>
      <c r="N6" s="6"/>
      <c r="O6" s="6">
        <f t="shared" si="5"/>
        <v>0.11735973573486895</v>
      </c>
      <c r="P6" s="9"/>
      <c r="Q6" s="9">
        <f>(2*($U$3+$V$3)+(0.5/$B6)+(0.5/$C6)+(0.5/$D6))*O6*10</f>
        <v>4.2413981149245134E-2</v>
      </c>
      <c r="S6" s="3">
        <v>2</v>
      </c>
      <c r="T6" s="2">
        <v>0.88800000000000001</v>
      </c>
      <c r="U6" s="2">
        <v>1.8749999999999999E-2</v>
      </c>
      <c r="V6" s="2" t="s">
        <v>23</v>
      </c>
    </row>
    <row r="7" spans="1:24" x14ac:dyDescent="0.3">
      <c r="A7" s="3">
        <f t="shared" si="6"/>
        <v>6</v>
      </c>
      <c r="B7" s="7">
        <v>20</v>
      </c>
      <c r="C7" s="7">
        <v>396</v>
      </c>
      <c r="D7" s="7">
        <v>403</v>
      </c>
      <c r="E7" s="6">
        <f t="shared" si="0"/>
        <v>101343.54143577353</v>
      </c>
      <c r="F7" s="6">
        <f t="shared" si="2"/>
        <v>18.541435773528065</v>
      </c>
      <c r="G7" s="6">
        <f t="shared" si="3"/>
        <v>5.8679867867411445E-2</v>
      </c>
      <c r="H7" s="2">
        <f t="shared" si="1"/>
        <v>2.1219420492760818E-3</v>
      </c>
      <c r="L7" s="3">
        <f t="shared" si="7"/>
        <v>6</v>
      </c>
      <c r="M7" s="2">
        <f t="shared" si="4"/>
        <v>0.59299999999999997</v>
      </c>
      <c r="N7" s="6">
        <f>G7</f>
        <v>5.8679867867411445E-2</v>
      </c>
      <c r="O7" s="6"/>
      <c r="P7" s="9">
        <f>(2*($U$3+$V$3)+(0.5/$B7)+(0.5/$C7)+(0.5/$D7))*N7*10</f>
        <v>2.1219420492760818E-2</v>
      </c>
      <c r="Q7" s="9"/>
      <c r="S7" s="3">
        <v>3</v>
      </c>
      <c r="T7" s="2">
        <v>0.85799999999999998</v>
      </c>
      <c r="U7" s="2">
        <v>2.8150000000000001E-2</v>
      </c>
      <c r="V7" s="2" t="s">
        <v>23</v>
      </c>
    </row>
    <row r="8" spans="1:24" x14ac:dyDescent="0.3">
      <c r="A8" s="3">
        <f t="shared" si="6"/>
        <v>7</v>
      </c>
      <c r="B8" s="7">
        <v>20</v>
      </c>
      <c r="C8" s="7">
        <v>396</v>
      </c>
      <c r="D8" s="7">
        <v>431</v>
      </c>
      <c r="E8" s="6">
        <f t="shared" si="0"/>
        <v>101417.70717886767</v>
      </c>
      <c r="F8" s="6">
        <f t="shared" si="2"/>
        <v>92.707178867669427</v>
      </c>
      <c r="G8" s="6">
        <f t="shared" si="3"/>
        <v>0.29339933933714935</v>
      </c>
      <c r="H8" s="2">
        <f t="shared" si="1"/>
        <v>1.0586061678216227E-2</v>
      </c>
      <c r="L8" s="3">
        <f t="shared" si="7"/>
        <v>7</v>
      </c>
      <c r="M8" s="2">
        <f t="shared" si="4"/>
        <v>0.52500000000000002</v>
      </c>
      <c r="N8" s="6"/>
      <c r="O8" s="6">
        <f t="shared" si="5"/>
        <v>0.29339933933714935</v>
      </c>
      <c r="P8" s="9"/>
      <c r="Q8" s="9">
        <f>(2*($U$3+$V$3)+(0.5/$B8)+(0.5/$C8)+(0.5/$D8))*O8*10</f>
        <v>0.10586061678216227</v>
      </c>
      <c r="S8" s="3">
        <f>S7+1</f>
        <v>4</v>
      </c>
      <c r="T8" s="2">
        <v>0.74199999999999999</v>
      </c>
      <c r="U8" s="2">
        <v>3.7499999999999999E-2</v>
      </c>
      <c r="V8" s="2" t="s">
        <v>23</v>
      </c>
    </row>
    <row r="9" spans="1:24" x14ac:dyDescent="0.3">
      <c r="A9" s="3">
        <f t="shared" si="6"/>
        <v>8</v>
      </c>
      <c r="B9" s="7">
        <v>20</v>
      </c>
      <c r="C9" s="7">
        <v>396</v>
      </c>
      <c r="D9" s="7">
        <v>426</v>
      </c>
      <c r="E9" s="6">
        <f t="shared" si="0"/>
        <v>101404.46329617228</v>
      </c>
      <c r="F9" s="6">
        <f t="shared" si="2"/>
        <v>79.463296172281844</v>
      </c>
      <c r="G9" s="6">
        <f t="shared" si="3"/>
        <v>0.25148514800325111</v>
      </c>
      <c r="H9" s="2">
        <f t="shared" si="1"/>
        <v>9.077191402889536E-3</v>
      </c>
      <c r="L9" s="3">
        <f t="shared" si="7"/>
        <v>8</v>
      </c>
      <c r="M9" s="2">
        <f t="shared" si="4"/>
        <v>0.30299999999999999</v>
      </c>
      <c r="N9" s="6">
        <f>G9</f>
        <v>0.25148514800325111</v>
      </c>
      <c r="O9" s="6"/>
      <c r="P9" s="9">
        <f>(2*($U$3+$V$3)+(0.5/$B9)+(0.5/$C9)+(0.5/$D9))*N9*10</f>
        <v>9.0771914028895367E-2</v>
      </c>
      <c r="Q9" s="9"/>
      <c r="S9" s="3">
        <f t="shared" ref="S9:S37" si="8">S8+1</f>
        <v>5</v>
      </c>
      <c r="T9" s="2">
        <v>0.71299999999999997</v>
      </c>
      <c r="U9" s="2">
        <v>4.6899999999999997E-2</v>
      </c>
      <c r="V9" s="2" t="s">
        <v>23</v>
      </c>
    </row>
    <row r="10" spans="1:24" x14ac:dyDescent="0.3">
      <c r="A10" s="3">
        <f t="shared" si="6"/>
        <v>9</v>
      </c>
      <c r="B10" s="7">
        <v>20</v>
      </c>
      <c r="C10" s="7">
        <v>396</v>
      </c>
      <c r="D10" s="7">
        <v>465</v>
      </c>
      <c r="E10" s="6">
        <f t="shared" si="0"/>
        <v>101507.76558119626</v>
      </c>
      <c r="F10" s="6">
        <f>E10-$U$2</f>
        <v>182.76558119626134</v>
      </c>
      <c r="G10" s="6">
        <f>(F10)/(0.5*$V$2*$W$2^2)</f>
        <v>0.57841584040751903</v>
      </c>
      <c r="H10" s="2">
        <f t="shared" si="1"/>
        <v>2.082060091175043E-2</v>
      </c>
      <c r="L10" s="3">
        <f t="shared" si="7"/>
        <v>9</v>
      </c>
      <c r="M10" s="2">
        <f t="shared" si="4"/>
        <v>0.152</v>
      </c>
      <c r="N10" s="6"/>
      <c r="O10" s="6">
        <f t="shared" si="5"/>
        <v>0.57841584040751903</v>
      </c>
      <c r="P10" s="9"/>
      <c r="Q10" s="9">
        <f>(2*($U$3+$V$3)+(0.5/$B10)+(0.5/$C10)+(0.5/$D10))*O10*10</f>
        <v>0.20820600911750431</v>
      </c>
      <c r="S10" s="3">
        <f t="shared" si="8"/>
        <v>6</v>
      </c>
      <c r="T10" s="2">
        <v>0.59299999999999997</v>
      </c>
      <c r="U10" s="2">
        <v>5.6250000000000001E-2</v>
      </c>
      <c r="V10" s="2" t="s">
        <v>23</v>
      </c>
    </row>
    <row r="11" spans="1:24" x14ac:dyDescent="0.3">
      <c r="A11" s="3">
        <f t="shared" si="6"/>
        <v>10</v>
      </c>
      <c r="B11" s="7">
        <v>20</v>
      </c>
      <c r="C11" s="7">
        <v>396</v>
      </c>
      <c r="D11" s="7">
        <v>475</v>
      </c>
      <c r="E11" s="6">
        <f t="shared" si="0"/>
        <v>101534.25334658702</v>
      </c>
      <c r="F11" s="6">
        <f t="shared" si="2"/>
        <v>209.25334658702195</v>
      </c>
      <c r="G11" s="6">
        <f>(F11)/(0.5*$V$2*$W$2^2)</f>
        <v>0.66224422307526942</v>
      </c>
      <c r="H11" s="2">
        <f t="shared" si="1"/>
        <v>2.382308792449549E-2</v>
      </c>
      <c r="L11" s="3">
        <f t="shared" si="7"/>
        <v>10</v>
      </c>
      <c r="M11" s="2">
        <f t="shared" si="4"/>
        <v>0.09</v>
      </c>
      <c r="N11" s="6">
        <f>G11</f>
        <v>0.66224422307526942</v>
      </c>
      <c r="O11" s="6"/>
      <c r="P11" s="9">
        <f>(2*($U$3+$V$3)+(0.5/$B11)+(0.5/$C11)+(0.5/$D11))*N11*10</f>
        <v>0.2382308792449549</v>
      </c>
      <c r="Q11" s="9"/>
      <c r="S11" s="3">
        <f t="shared" si="8"/>
        <v>7</v>
      </c>
      <c r="T11" s="2">
        <v>0.52500000000000002</v>
      </c>
      <c r="U11" s="2">
        <v>6.565E-2</v>
      </c>
      <c r="V11" s="2" t="s">
        <v>23</v>
      </c>
    </row>
    <row r="12" spans="1:24" x14ac:dyDescent="0.3">
      <c r="A12" s="3">
        <f t="shared" si="6"/>
        <v>11</v>
      </c>
      <c r="B12" s="7">
        <v>20</v>
      </c>
      <c r="C12" s="7">
        <v>396</v>
      </c>
      <c r="D12" s="7">
        <v>443</v>
      </c>
      <c r="E12" s="6">
        <f t="shared" si="0"/>
        <v>101449.49249733659</v>
      </c>
      <c r="F12" s="6">
        <f t="shared" si="2"/>
        <v>124.49249733658507</v>
      </c>
      <c r="G12" s="6">
        <f t="shared" si="3"/>
        <v>0.39399339853845899</v>
      </c>
      <c r="H12" s="2">
        <f t="shared" si="1"/>
        <v>1.4203187440235894E-2</v>
      </c>
      <c r="L12" s="3">
        <f t="shared" si="7"/>
        <v>11</v>
      </c>
      <c r="M12" s="2">
        <f t="shared" si="4"/>
        <v>6.5000000000000002E-2</v>
      </c>
      <c r="N12" s="6"/>
      <c r="O12" s="6">
        <f t="shared" si="5"/>
        <v>0.39399339853845899</v>
      </c>
      <c r="P12" s="9"/>
      <c r="Q12" s="9">
        <f>(2*($U$3+$V$3)+(0.5/$B12)+(0.5/$C12)+(0.5/$D12))*O12*10</f>
        <v>0.14203187440235893</v>
      </c>
      <c r="S12" s="3">
        <f t="shared" si="8"/>
        <v>8</v>
      </c>
      <c r="T12" s="2">
        <v>0.30299999999999999</v>
      </c>
      <c r="U12" s="2">
        <v>7.4999999999999997E-2</v>
      </c>
      <c r="V12" s="2" t="s">
        <v>23</v>
      </c>
    </row>
    <row r="13" spans="1:24" x14ac:dyDescent="0.3">
      <c r="A13" s="3">
        <f t="shared" si="6"/>
        <v>12</v>
      </c>
      <c r="B13" s="7">
        <v>20</v>
      </c>
      <c r="C13" s="7">
        <v>396</v>
      </c>
      <c r="D13" s="7">
        <v>423</v>
      </c>
      <c r="E13" s="6">
        <f t="shared" si="0"/>
        <v>101396.51696655506</v>
      </c>
      <c r="F13" s="6">
        <f t="shared" si="2"/>
        <v>71.516966555063846</v>
      </c>
      <c r="G13" s="6">
        <f t="shared" si="3"/>
        <v>0.22633663320295824</v>
      </c>
      <c r="H13" s="2">
        <f t="shared" si="1"/>
        <v>8.1713563287390198E-3</v>
      </c>
      <c r="L13" s="3">
        <f t="shared" si="7"/>
        <v>12</v>
      </c>
      <c r="M13" s="2">
        <f t="shared" si="4"/>
        <v>2.8000000000000001E-2</v>
      </c>
      <c r="N13" s="6">
        <f>G13</f>
        <v>0.22633663320295824</v>
      </c>
      <c r="O13" s="6"/>
      <c r="P13" s="9">
        <f>(2*($U$3+$V$3)+(0.5/$B13)+(0.5/$C13)+(0.5/$D13))*N13*10</f>
        <v>8.1713563287390198E-2</v>
      </c>
      <c r="Q13" s="9"/>
      <c r="S13" s="3">
        <f t="shared" si="8"/>
        <v>9</v>
      </c>
      <c r="T13" s="2">
        <v>0.152</v>
      </c>
      <c r="U13" s="2">
        <v>0.65649999999999997</v>
      </c>
      <c r="V13" s="2" t="s">
        <v>23</v>
      </c>
    </row>
    <row r="14" spans="1:24" x14ac:dyDescent="0.3">
      <c r="A14" s="3">
        <f t="shared" si="6"/>
        <v>13</v>
      </c>
      <c r="B14" s="7">
        <v>20</v>
      </c>
      <c r="C14" s="7">
        <v>396</v>
      </c>
      <c r="D14" s="7">
        <v>372</v>
      </c>
      <c r="E14" s="6">
        <f t="shared" si="0"/>
        <v>101261.42936306217</v>
      </c>
      <c r="F14" s="6">
        <f t="shared" si="2"/>
        <v>-63.570636937831296</v>
      </c>
      <c r="G14" s="6">
        <f t="shared" si="3"/>
        <v>-0.20118811840261933</v>
      </c>
      <c r="H14" s="2">
        <f t="shared" si="1"/>
        <v>-7.2960309707452708E-3</v>
      </c>
      <c r="L14" s="3">
        <f t="shared" si="7"/>
        <v>13</v>
      </c>
      <c r="M14" s="2">
        <f t="shared" si="4"/>
        <v>0.02</v>
      </c>
      <c r="N14" s="6"/>
      <c r="O14" s="6">
        <f t="shared" si="5"/>
        <v>-0.20118811840261933</v>
      </c>
      <c r="P14" s="9"/>
      <c r="Q14" s="9">
        <f>(2*($U$3+$V$3)+(0.5/$B14)+(0.5/$C14)+(0.5/$D14))*O14*10</f>
        <v>-7.2960309707452708E-2</v>
      </c>
      <c r="S14" s="3">
        <f t="shared" si="8"/>
        <v>10</v>
      </c>
      <c r="T14" s="2">
        <v>0.09</v>
      </c>
      <c r="U14" s="2">
        <v>5.6250000000000001E-2</v>
      </c>
      <c r="V14" s="2" t="s">
        <v>23</v>
      </c>
    </row>
    <row r="15" spans="1:24" x14ac:dyDescent="0.3">
      <c r="A15" s="3">
        <f t="shared" si="6"/>
        <v>14</v>
      </c>
      <c r="B15" s="7">
        <v>20</v>
      </c>
      <c r="C15" s="7">
        <v>396</v>
      </c>
      <c r="D15" s="7">
        <v>337</v>
      </c>
      <c r="E15" s="6">
        <f t="shared" si="0"/>
        <v>101168.7221841945</v>
      </c>
      <c r="F15" s="6">
        <f t="shared" si="2"/>
        <v>-156.27781580550072</v>
      </c>
      <c r="G15" s="6">
        <f t="shared" si="3"/>
        <v>-0.49458745773976864</v>
      </c>
      <c r="H15" s="2">
        <f t="shared" si="1"/>
        <v>-1.8005117332535785E-2</v>
      </c>
      <c r="L15" s="3">
        <f t="shared" si="7"/>
        <v>14</v>
      </c>
      <c r="M15" s="2">
        <f t="shared" si="4"/>
        <v>8.6999999999999994E-3</v>
      </c>
      <c r="N15" s="6">
        <f>G15</f>
        <v>-0.49458745773976864</v>
      </c>
      <c r="O15" s="6"/>
      <c r="P15" s="9">
        <f>(2*($U$3+$V$3)+(0.5/$B15)+(0.5/$C15)+(0.5/$D15))*N15*10</f>
        <v>-0.18005117332535786</v>
      </c>
      <c r="Q15" s="9"/>
      <c r="S15" s="3">
        <f t="shared" si="8"/>
        <v>11</v>
      </c>
      <c r="T15" s="2">
        <v>6.5000000000000002E-2</v>
      </c>
      <c r="U15" s="2">
        <v>4.6899999999999997E-2</v>
      </c>
      <c r="V15" s="2" t="s">
        <v>23</v>
      </c>
    </row>
    <row r="16" spans="1:24" x14ac:dyDescent="0.3">
      <c r="A16" s="3">
        <f t="shared" si="6"/>
        <v>15</v>
      </c>
      <c r="B16" s="7">
        <v>20</v>
      </c>
      <c r="C16" s="7">
        <v>396</v>
      </c>
      <c r="D16" s="7">
        <v>266</v>
      </c>
      <c r="E16" s="6">
        <f t="shared" si="0"/>
        <v>100980.65904992008</v>
      </c>
      <c r="F16" s="6">
        <f t="shared" si="2"/>
        <v>-344.34095007991709</v>
      </c>
      <c r="G16" s="6">
        <f t="shared" si="3"/>
        <v>-1.089768974680847</v>
      </c>
      <c r="H16" s="2">
        <f t="shared" si="1"/>
        <v>-4.0103862434996917E-2</v>
      </c>
      <c r="L16" s="3">
        <f t="shared" si="7"/>
        <v>15</v>
      </c>
      <c r="M16" s="2">
        <f t="shared" si="4"/>
        <v>3.0000000000000001E-3</v>
      </c>
      <c r="N16" s="6"/>
      <c r="O16" s="6">
        <f t="shared" si="5"/>
        <v>-1.089768974680847</v>
      </c>
      <c r="P16" s="9"/>
      <c r="Q16" s="9">
        <f>(2*($U$3+$V$3)+(0.5/$B16)+(0.5/$C16)+(0.5/$D16))*O16*10</f>
        <v>-0.40103862434996917</v>
      </c>
      <c r="S16" s="3">
        <f t="shared" si="8"/>
        <v>12</v>
      </c>
      <c r="T16" s="2">
        <v>2.8000000000000001E-2</v>
      </c>
      <c r="U16" s="2">
        <v>3.7499999999999999E-2</v>
      </c>
      <c r="V16" s="2" t="s">
        <v>23</v>
      </c>
    </row>
    <row r="17" spans="1:22" x14ac:dyDescent="0.3">
      <c r="A17" s="3">
        <f t="shared" si="6"/>
        <v>16</v>
      </c>
      <c r="B17" s="7">
        <v>20</v>
      </c>
      <c r="C17" s="7">
        <v>396</v>
      </c>
      <c r="D17" s="7">
        <v>228</v>
      </c>
      <c r="E17" s="6">
        <f t="shared" si="0"/>
        <v>100880.00554143518</v>
      </c>
      <c r="F17" s="6">
        <f t="shared" si="2"/>
        <v>-444.99445856481907</v>
      </c>
      <c r="G17" s="6">
        <f t="shared" si="3"/>
        <v>-1.4083168288183352</v>
      </c>
      <c r="H17" s="2">
        <f t="shared" si="1"/>
        <v>-5.2267731930037212E-2</v>
      </c>
      <c r="L17" s="3">
        <f t="shared" si="7"/>
        <v>16</v>
      </c>
      <c r="M17" s="2">
        <f t="shared" si="4"/>
        <v>0</v>
      </c>
      <c r="N17" s="6">
        <f>G17</f>
        <v>-1.4083168288183352</v>
      </c>
      <c r="O17" s="6">
        <f t="shared" si="5"/>
        <v>-1.4083168288183352</v>
      </c>
      <c r="P17" s="9">
        <f>(2*($U$3+$V$3)+(0.5/$B17)+(0.5/$C17)+(0.5/$D17))*N17*10</f>
        <v>-0.52267731930037209</v>
      </c>
      <c r="Q17" s="9">
        <f>(2*($U$3+$V$3)+(0.5/$B17)+(0.5/$C17)+(0.5/$D17))*O17*10</f>
        <v>-0.52267731930037209</v>
      </c>
      <c r="S17" s="3">
        <f t="shared" si="8"/>
        <v>13</v>
      </c>
      <c r="T17" s="2">
        <v>0.02</v>
      </c>
      <c r="U17" s="2">
        <v>2.8150000000000001E-2</v>
      </c>
      <c r="V17" s="2" t="s">
        <v>23</v>
      </c>
    </row>
    <row r="18" spans="1:22" x14ac:dyDescent="0.3">
      <c r="A18" s="4">
        <v>1</v>
      </c>
      <c r="B18" s="7">
        <v>30</v>
      </c>
      <c r="C18" s="7">
        <v>192</v>
      </c>
      <c r="D18" s="7">
        <v>84</v>
      </c>
      <c r="E18" s="6">
        <f t="shared" si="0"/>
        <v>100906.796757</v>
      </c>
      <c r="F18" s="6">
        <f t="shared" si="2"/>
        <v>-418.20324299999629</v>
      </c>
      <c r="G18" s="6">
        <f t="shared" si="3"/>
        <v>-1.3235280881537284</v>
      </c>
      <c r="H18" s="2">
        <f t="shared" si="1"/>
        <v>-4.4842750227015872E-2</v>
      </c>
      <c r="P18" s="9"/>
      <c r="Q18" s="9"/>
      <c r="S18" s="3">
        <f t="shared" si="8"/>
        <v>14</v>
      </c>
      <c r="T18" s="2">
        <v>8.6999999999999994E-3</v>
      </c>
      <c r="U18" s="2">
        <v>1.8749999999999999E-2</v>
      </c>
      <c r="V18" s="2" t="s">
        <v>23</v>
      </c>
    </row>
    <row r="19" spans="1:22" x14ac:dyDescent="0.3">
      <c r="A19" s="4">
        <f t="shared" si="6"/>
        <v>2</v>
      </c>
      <c r="B19" s="7">
        <v>30</v>
      </c>
      <c r="C19" s="7">
        <v>192</v>
      </c>
      <c r="D19" s="7">
        <v>192</v>
      </c>
      <c r="E19" s="6">
        <f t="shared" si="0"/>
        <v>101325</v>
      </c>
      <c r="F19" s="6">
        <f t="shared" si="2"/>
        <v>0</v>
      </c>
      <c r="G19" s="6">
        <f t="shared" si="3"/>
        <v>0</v>
      </c>
      <c r="H19" s="2">
        <f t="shared" si="1"/>
        <v>0</v>
      </c>
      <c r="P19" s="9"/>
      <c r="Q19" s="9"/>
      <c r="S19" s="3">
        <f t="shared" si="8"/>
        <v>15</v>
      </c>
      <c r="T19" s="2">
        <v>3.0000000000000001E-3</v>
      </c>
      <c r="U19" s="2">
        <v>9.4000000000000004E-3</v>
      </c>
      <c r="V19" s="2" t="s">
        <v>23</v>
      </c>
    </row>
    <row r="20" spans="1:22" x14ac:dyDescent="0.3">
      <c r="A20" s="4">
        <f t="shared" si="6"/>
        <v>3</v>
      </c>
      <c r="B20" s="7">
        <v>30</v>
      </c>
      <c r="C20" s="7">
        <v>192</v>
      </c>
      <c r="D20" s="7">
        <v>84</v>
      </c>
      <c r="E20" s="6">
        <f t="shared" si="0"/>
        <v>100906.796757</v>
      </c>
      <c r="F20" s="6">
        <f t="shared" si="2"/>
        <v>-418.20324299999629</v>
      </c>
      <c r="G20" s="6">
        <f t="shared" si="3"/>
        <v>-1.3235280881537284</v>
      </c>
      <c r="H20" s="2">
        <f t="shared" si="1"/>
        <v>-4.4842750227015872E-2</v>
      </c>
      <c r="P20" s="9"/>
      <c r="Q20" s="9"/>
      <c r="S20" s="3">
        <f t="shared" si="8"/>
        <v>16</v>
      </c>
      <c r="T20" s="2">
        <v>0</v>
      </c>
      <c r="U20" s="2">
        <v>0</v>
      </c>
      <c r="V20" s="2" t="s">
        <v>23</v>
      </c>
    </row>
    <row r="21" spans="1:22" x14ac:dyDescent="0.3">
      <c r="A21" s="4">
        <f t="shared" si="6"/>
        <v>4</v>
      </c>
      <c r="B21" s="7">
        <v>30</v>
      </c>
      <c r="C21" s="7">
        <v>192</v>
      </c>
      <c r="D21" s="7">
        <v>192</v>
      </c>
      <c r="E21" s="6">
        <f t="shared" si="0"/>
        <v>101325</v>
      </c>
      <c r="F21" s="6">
        <f t="shared" si="2"/>
        <v>0</v>
      </c>
      <c r="G21" s="6">
        <f t="shared" si="3"/>
        <v>0</v>
      </c>
      <c r="H21" s="2">
        <f t="shared" si="1"/>
        <v>0</v>
      </c>
      <c r="P21" s="9"/>
      <c r="Q21" s="9"/>
      <c r="S21" s="4">
        <v>1</v>
      </c>
      <c r="T21" s="2" t="s">
        <v>23</v>
      </c>
      <c r="U21" s="2" t="s">
        <v>23</v>
      </c>
      <c r="V21" s="2">
        <v>0</v>
      </c>
    </row>
    <row r="22" spans="1:22" x14ac:dyDescent="0.3">
      <c r="A22" s="4">
        <f t="shared" si="6"/>
        <v>5</v>
      </c>
      <c r="B22" s="7">
        <v>30</v>
      </c>
      <c r="C22" s="7">
        <v>192</v>
      </c>
      <c r="D22" s="7">
        <v>84</v>
      </c>
      <c r="E22" s="6">
        <f t="shared" si="0"/>
        <v>100906.796757</v>
      </c>
      <c r="F22" s="6">
        <f t="shared" si="2"/>
        <v>-418.20324299999629</v>
      </c>
      <c r="G22" s="6">
        <f t="shared" si="3"/>
        <v>-1.3235280881537284</v>
      </c>
      <c r="H22" s="2">
        <f t="shared" si="1"/>
        <v>-4.4842750227015872E-2</v>
      </c>
      <c r="P22" s="9"/>
      <c r="Q22" s="9"/>
      <c r="S22" s="4">
        <f t="shared" si="8"/>
        <v>2</v>
      </c>
      <c r="T22" s="2" t="s">
        <v>23</v>
      </c>
      <c r="U22" s="2" t="s">
        <v>23</v>
      </c>
      <c r="V22" s="2">
        <v>0.50800000000000001</v>
      </c>
    </row>
    <row r="23" spans="1:22" x14ac:dyDescent="0.3">
      <c r="A23" s="4">
        <f t="shared" si="6"/>
        <v>6</v>
      </c>
      <c r="B23" s="7">
        <v>30</v>
      </c>
      <c r="C23" s="7">
        <v>192</v>
      </c>
      <c r="D23" s="7">
        <v>192</v>
      </c>
      <c r="E23" s="6">
        <f t="shared" si="0"/>
        <v>101325</v>
      </c>
      <c r="F23" s="6">
        <f t="shared" si="2"/>
        <v>0</v>
      </c>
      <c r="G23" s="6">
        <f t="shared" si="3"/>
        <v>0</v>
      </c>
      <c r="H23" s="2">
        <f t="shared" si="1"/>
        <v>0</v>
      </c>
      <c r="P23" s="9"/>
      <c r="Q23" s="9"/>
      <c r="S23" s="4">
        <f t="shared" si="8"/>
        <v>3</v>
      </c>
      <c r="T23" s="2" t="s">
        <v>23</v>
      </c>
      <c r="U23" s="2" t="s">
        <v>23</v>
      </c>
      <c r="V23" s="2">
        <v>1.016</v>
      </c>
    </row>
    <row r="24" spans="1:22" x14ac:dyDescent="0.3">
      <c r="A24" s="4">
        <f t="shared" si="6"/>
        <v>7</v>
      </c>
      <c r="B24" s="7">
        <v>30</v>
      </c>
      <c r="C24" s="7">
        <v>192</v>
      </c>
      <c r="D24" s="7">
        <v>84</v>
      </c>
      <c r="E24" s="6">
        <f t="shared" si="0"/>
        <v>100906.796757</v>
      </c>
      <c r="F24" s="6">
        <f t="shared" si="2"/>
        <v>-418.20324299999629</v>
      </c>
      <c r="G24" s="6">
        <f t="shared" si="3"/>
        <v>-1.3235280881537284</v>
      </c>
      <c r="H24" s="2">
        <f t="shared" si="1"/>
        <v>-4.4842750227015872E-2</v>
      </c>
      <c r="P24" s="9"/>
      <c r="Q24" s="9"/>
      <c r="S24" s="4">
        <f t="shared" si="8"/>
        <v>4</v>
      </c>
      <c r="T24" s="2" t="s">
        <v>23</v>
      </c>
      <c r="U24" s="2" t="s">
        <v>23</v>
      </c>
      <c r="V24" s="2">
        <v>1.524</v>
      </c>
    </row>
    <row r="25" spans="1:22" x14ac:dyDescent="0.3">
      <c r="A25" s="4">
        <f t="shared" si="6"/>
        <v>8</v>
      </c>
      <c r="B25" s="7">
        <v>30</v>
      </c>
      <c r="C25" s="7">
        <v>192</v>
      </c>
      <c r="D25" s="7">
        <v>85</v>
      </c>
      <c r="E25" s="6">
        <f t="shared" si="0"/>
        <v>100910.66900925001</v>
      </c>
      <c r="F25" s="6">
        <f t="shared" si="2"/>
        <v>-414.33099074999336</v>
      </c>
      <c r="G25" s="6">
        <f t="shared" si="3"/>
        <v>-1.3112731984485917</v>
      </c>
      <c r="H25" s="2">
        <f t="shared" si="1"/>
        <v>-4.4335713722532304E-2</v>
      </c>
      <c r="P25" s="9"/>
      <c r="Q25" s="9"/>
      <c r="S25" s="4">
        <f t="shared" si="8"/>
        <v>5</v>
      </c>
      <c r="T25" s="2" t="s">
        <v>23</v>
      </c>
      <c r="U25" s="2" t="s">
        <v>23</v>
      </c>
      <c r="V25" s="2">
        <v>1.778</v>
      </c>
    </row>
    <row r="26" spans="1:22" x14ac:dyDescent="0.3">
      <c r="A26" s="4">
        <f t="shared" si="6"/>
        <v>9</v>
      </c>
      <c r="B26" s="7">
        <v>30</v>
      </c>
      <c r="C26" s="7">
        <v>192</v>
      </c>
      <c r="D26" s="7">
        <v>88</v>
      </c>
      <c r="E26" s="6">
        <f t="shared" si="0"/>
        <v>100922.285766</v>
      </c>
      <c r="F26" s="6">
        <f t="shared" si="2"/>
        <v>-402.71423399999912</v>
      </c>
      <c r="G26" s="6">
        <f t="shared" si="3"/>
        <v>-1.2745085293332283</v>
      </c>
      <c r="H26" s="2">
        <f t="shared" si="1"/>
        <v>-4.283707306721328E-2</v>
      </c>
      <c r="P26" s="9"/>
      <c r="Q26" s="9"/>
      <c r="S26" s="4">
        <f t="shared" si="8"/>
        <v>6</v>
      </c>
      <c r="T26" s="2" t="s">
        <v>23</v>
      </c>
      <c r="U26" s="2" t="s">
        <v>23</v>
      </c>
      <c r="V26" s="2">
        <v>2.032</v>
      </c>
    </row>
    <row r="27" spans="1:22" x14ac:dyDescent="0.3">
      <c r="A27" s="4">
        <f t="shared" si="6"/>
        <v>10</v>
      </c>
      <c r="B27" s="7">
        <v>30</v>
      </c>
      <c r="C27" s="7">
        <v>192</v>
      </c>
      <c r="D27" s="7">
        <v>89</v>
      </c>
      <c r="E27" s="6">
        <f t="shared" si="0"/>
        <v>100926.15801825</v>
      </c>
      <c r="F27" s="6">
        <f t="shared" si="2"/>
        <v>-398.84198174999619</v>
      </c>
      <c r="G27" s="6">
        <f t="shared" si="3"/>
        <v>-1.2622536396280919</v>
      </c>
      <c r="H27" s="2">
        <f t="shared" si="1"/>
        <v>-4.2344595036349603E-2</v>
      </c>
      <c r="P27" s="9"/>
      <c r="Q27" s="9"/>
      <c r="S27" s="4">
        <f t="shared" si="8"/>
        <v>7</v>
      </c>
      <c r="T27" s="2" t="s">
        <v>23</v>
      </c>
      <c r="U27" s="2" t="s">
        <v>23</v>
      </c>
      <c r="V27" s="2">
        <v>2.286</v>
      </c>
    </row>
    <row r="28" spans="1:22" x14ac:dyDescent="0.3">
      <c r="A28" s="4">
        <f t="shared" si="6"/>
        <v>11</v>
      </c>
      <c r="B28" s="7">
        <v>30</v>
      </c>
      <c r="C28" s="7">
        <v>192</v>
      </c>
      <c r="D28" s="7">
        <v>92</v>
      </c>
      <c r="E28" s="6">
        <f t="shared" si="0"/>
        <v>100937.774775</v>
      </c>
      <c r="F28" s="6">
        <f t="shared" si="2"/>
        <v>-387.22522500000196</v>
      </c>
      <c r="G28" s="6">
        <f t="shared" si="3"/>
        <v>-1.2254889705127283</v>
      </c>
      <c r="H28" s="2">
        <f t="shared" si="1"/>
        <v>-4.0886753963673271E-2</v>
      </c>
      <c r="P28" s="9"/>
      <c r="Q28" s="9"/>
      <c r="S28" s="4">
        <f t="shared" si="8"/>
        <v>8</v>
      </c>
      <c r="T28" s="2" t="s">
        <v>23</v>
      </c>
      <c r="U28" s="2" t="s">
        <v>23</v>
      </c>
      <c r="V28" s="2">
        <v>2.54</v>
      </c>
    </row>
    <row r="29" spans="1:22" x14ac:dyDescent="0.3">
      <c r="A29" s="4">
        <f t="shared" si="6"/>
        <v>12</v>
      </c>
      <c r="B29" s="7">
        <v>30</v>
      </c>
      <c r="C29" s="7">
        <v>192</v>
      </c>
      <c r="D29" s="7">
        <v>94</v>
      </c>
      <c r="E29" s="6">
        <f t="shared" si="0"/>
        <v>100945.5192795</v>
      </c>
      <c r="F29" s="6">
        <f t="shared" si="2"/>
        <v>-379.4807204999961</v>
      </c>
      <c r="G29" s="6">
        <f t="shared" si="3"/>
        <v>-1.2009791911024554</v>
      </c>
      <c r="H29" s="2">
        <f t="shared" si="1"/>
        <v>-3.9930145249905381E-2</v>
      </c>
      <c r="P29" s="9"/>
      <c r="Q29" s="9"/>
      <c r="S29" s="4">
        <f t="shared" si="8"/>
        <v>9</v>
      </c>
      <c r="T29" s="2" t="s">
        <v>23</v>
      </c>
      <c r="U29" s="2" t="s">
        <v>23</v>
      </c>
      <c r="V29" s="2">
        <v>2.794</v>
      </c>
    </row>
    <row r="30" spans="1:22" x14ac:dyDescent="0.3">
      <c r="A30" s="4">
        <f t="shared" si="6"/>
        <v>13</v>
      </c>
      <c r="B30" s="7">
        <v>30</v>
      </c>
      <c r="C30" s="7">
        <v>192</v>
      </c>
      <c r="D30" s="7">
        <v>95</v>
      </c>
      <c r="E30" s="6">
        <f t="shared" si="0"/>
        <v>100949.39153175001</v>
      </c>
      <c r="F30" s="6">
        <f t="shared" si="2"/>
        <v>-375.60846824999317</v>
      </c>
      <c r="G30" s="6">
        <f t="shared" si="3"/>
        <v>-1.188724301397319</v>
      </c>
      <c r="H30" s="2">
        <f t="shared" si="1"/>
        <v>-3.9456136876558953E-2</v>
      </c>
      <c r="P30" s="9"/>
      <c r="Q30" s="9"/>
      <c r="S30" s="4">
        <f t="shared" si="8"/>
        <v>10</v>
      </c>
      <c r="T30" s="2" t="s">
        <v>23</v>
      </c>
      <c r="U30" s="2" t="s">
        <v>23</v>
      </c>
      <c r="V30" s="2">
        <v>3.048</v>
      </c>
    </row>
    <row r="31" spans="1:22" x14ac:dyDescent="0.3">
      <c r="A31" s="4">
        <f t="shared" si="6"/>
        <v>14</v>
      </c>
      <c r="B31" s="7">
        <v>30</v>
      </c>
      <c r="C31" s="7">
        <v>192</v>
      </c>
      <c r="D31" s="7">
        <v>94</v>
      </c>
      <c r="E31" s="6">
        <f t="shared" si="0"/>
        <v>100945.5192795</v>
      </c>
      <c r="F31" s="6">
        <f>E31-$U$2</f>
        <v>-379.4807204999961</v>
      </c>
      <c r="G31" s="6">
        <f t="shared" si="3"/>
        <v>-1.2009791911024554</v>
      </c>
      <c r="H31" s="2">
        <f t="shared" si="1"/>
        <v>-3.9930145249905381E-2</v>
      </c>
      <c r="P31" s="9"/>
      <c r="Q31" s="9"/>
      <c r="S31" s="4">
        <f t="shared" si="8"/>
        <v>11</v>
      </c>
      <c r="T31" s="2" t="s">
        <v>23</v>
      </c>
      <c r="U31" s="2" t="s">
        <v>23</v>
      </c>
      <c r="V31" s="2">
        <v>3.302</v>
      </c>
    </row>
    <row r="32" spans="1:22" x14ac:dyDescent="0.3">
      <c r="A32" s="4">
        <f t="shared" si="6"/>
        <v>15</v>
      </c>
      <c r="B32" s="7">
        <v>30</v>
      </c>
      <c r="C32" s="7">
        <v>192</v>
      </c>
      <c r="D32" s="7">
        <v>92</v>
      </c>
      <c r="E32" s="6">
        <f t="shared" si="0"/>
        <v>100937.774775</v>
      </c>
      <c r="F32" s="6">
        <f t="shared" si="2"/>
        <v>-387.22522500000196</v>
      </c>
      <c r="G32" s="6">
        <f t="shared" si="3"/>
        <v>-1.2254889705127283</v>
      </c>
      <c r="H32" s="2">
        <f t="shared" si="1"/>
        <v>-4.0886753963673271E-2</v>
      </c>
      <c r="P32" s="9"/>
      <c r="Q32" s="9"/>
      <c r="S32" s="4">
        <f t="shared" si="8"/>
        <v>12</v>
      </c>
      <c r="T32" s="2" t="s">
        <v>23</v>
      </c>
      <c r="U32" s="2" t="s">
        <v>23</v>
      </c>
      <c r="V32" s="2">
        <v>3.556</v>
      </c>
    </row>
    <row r="33" spans="1:22" x14ac:dyDescent="0.3">
      <c r="A33" s="4">
        <f>A32+1</f>
        <v>16</v>
      </c>
      <c r="B33" s="7">
        <v>30</v>
      </c>
      <c r="C33" s="7">
        <v>192</v>
      </c>
      <c r="D33" s="7">
        <v>90</v>
      </c>
      <c r="E33" s="6">
        <f t="shared" si="0"/>
        <v>100930.03027050001</v>
      </c>
      <c r="F33" s="6">
        <f t="shared" si="2"/>
        <v>-394.96972949999326</v>
      </c>
      <c r="G33" s="6">
        <f t="shared" si="3"/>
        <v>-1.2499987499229555</v>
      </c>
      <c r="H33" s="2">
        <f t="shared" si="1"/>
        <v>-4.1855455075545209E-2</v>
      </c>
      <c r="P33" s="9"/>
      <c r="Q33" s="9"/>
      <c r="S33" s="4">
        <f t="shared" si="8"/>
        <v>13</v>
      </c>
      <c r="T33" s="2" t="s">
        <v>23</v>
      </c>
      <c r="U33" s="2" t="s">
        <v>23</v>
      </c>
      <c r="V33" s="2">
        <v>3.81</v>
      </c>
    </row>
    <row r="34" spans="1:22" x14ac:dyDescent="0.3">
      <c r="A34" s="4">
        <f t="shared" si="6"/>
        <v>17</v>
      </c>
      <c r="B34" s="7">
        <v>30</v>
      </c>
      <c r="C34" s="7">
        <v>192</v>
      </c>
      <c r="D34" s="7">
        <v>87</v>
      </c>
      <c r="E34" s="6">
        <f t="shared" si="0"/>
        <v>100918.41351375</v>
      </c>
      <c r="F34" s="6">
        <f t="shared" si="2"/>
        <v>-406.58648625000205</v>
      </c>
      <c r="G34" s="6">
        <f t="shared" si="3"/>
        <v>-1.2867634190383648</v>
      </c>
      <c r="H34" s="2">
        <f t="shared" si="1"/>
        <v>-4.3333004274000358E-2</v>
      </c>
      <c r="P34" s="9"/>
      <c r="Q34" s="9"/>
      <c r="S34" s="4">
        <f t="shared" si="8"/>
        <v>14</v>
      </c>
      <c r="T34" s="2" t="s">
        <v>23</v>
      </c>
      <c r="U34" s="2" t="s">
        <v>23</v>
      </c>
      <c r="V34" s="2">
        <v>4.0640000000000001</v>
      </c>
    </row>
    <row r="35" spans="1:22" x14ac:dyDescent="0.3">
      <c r="A35" s="4">
        <f>A34+1</f>
        <v>18</v>
      </c>
      <c r="B35" s="7">
        <v>30</v>
      </c>
      <c r="C35" s="7">
        <v>192</v>
      </c>
      <c r="D35" s="7">
        <v>86</v>
      </c>
      <c r="E35" s="6">
        <f t="shared" si="0"/>
        <v>100914.5412615</v>
      </c>
      <c r="F35" s="6">
        <f t="shared" si="2"/>
        <v>-410.45873850000498</v>
      </c>
      <c r="G35" s="6">
        <f t="shared" si="3"/>
        <v>-1.2990183087435014</v>
      </c>
      <c r="H35" s="2">
        <f t="shared" si="1"/>
        <v>-4.3832509116336058E-2</v>
      </c>
      <c r="P35" s="9"/>
      <c r="Q35" s="9"/>
      <c r="S35" s="4">
        <f t="shared" si="8"/>
        <v>15</v>
      </c>
      <c r="T35" s="2" t="s">
        <v>23</v>
      </c>
      <c r="U35" s="2" t="s">
        <v>23</v>
      </c>
      <c r="V35" s="2">
        <v>4.3179999999999996</v>
      </c>
    </row>
    <row r="36" spans="1:22" x14ac:dyDescent="0.3">
      <c r="A36" s="4">
        <f t="shared" ref="A36:A41" si="9">A35+1</f>
        <v>19</v>
      </c>
      <c r="B36" s="7">
        <v>30</v>
      </c>
      <c r="C36" s="7">
        <v>192</v>
      </c>
      <c r="D36" s="7">
        <v>192</v>
      </c>
      <c r="E36" s="6">
        <f t="shared" si="0"/>
        <v>101325</v>
      </c>
      <c r="F36" s="6">
        <f t="shared" ref="F36:F41" si="10">E36-$U$2</f>
        <v>0</v>
      </c>
      <c r="G36" s="6">
        <f t="shared" ref="G36:G41" si="11">(F36)/(0.5*$V$2*$W$2^2)</f>
        <v>0</v>
      </c>
      <c r="H36" s="2">
        <f t="shared" si="1"/>
        <v>0</v>
      </c>
      <c r="P36" s="9"/>
      <c r="Q36" s="9"/>
      <c r="S36" s="4">
        <f>S35+1</f>
        <v>16</v>
      </c>
      <c r="T36" s="2" t="s">
        <v>23</v>
      </c>
      <c r="U36" s="2" t="s">
        <v>23</v>
      </c>
      <c r="V36" s="2">
        <v>4.8259999999999996</v>
      </c>
    </row>
    <row r="37" spans="1:22" x14ac:dyDescent="0.3">
      <c r="A37" s="4">
        <f t="shared" si="9"/>
        <v>20</v>
      </c>
      <c r="B37" s="7">
        <v>30</v>
      </c>
      <c r="C37" s="7">
        <v>192</v>
      </c>
      <c r="D37" s="7">
        <v>84</v>
      </c>
      <c r="E37" s="6">
        <f t="shared" si="0"/>
        <v>100906.796757</v>
      </c>
      <c r="F37" s="6">
        <f t="shared" si="10"/>
        <v>-418.20324299999629</v>
      </c>
      <c r="G37" s="6">
        <f t="shared" si="11"/>
        <v>-1.3235280881537284</v>
      </c>
      <c r="H37" s="2">
        <f t="shared" si="1"/>
        <v>-4.4842750227015872E-2</v>
      </c>
      <c r="P37" s="9"/>
      <c r="Q37" s="9"/>
      <c r="S37" s="4">
        <f t="shared" si="8"/>
        <v>17</v>
      </c>
      <c r="T37" s="2" t="s">
        <v>23</v>
      </c>
      <c r="U37" s="2" t="s">
        <v>23</v>
      </c>
      <c r="V37" s="2">
        <v>5.3339999999999996</v>
      </c>
    </row>
    <row r="38" spans="1:22" x14ac:dyDescent="0.3">
      <c r="A38" s="4">
        <f t="shared" si="9"/>
        <v>21</v>
      </c>
      <c r="B38" s="7">
        <v>30</v>
      </c>
      <c r="C38" s="7">
        <v>192</v>
      </c>
      <c r="D38" s="7">
        <v>192</v>
      </c>
      <c r="E38" s="6">
        <f t="shared" si="0"/>
        <v>101325</v>
      </c>
      <c r="F38" s="6">
        <f t="shared" si="10"/>
        <v>0</v>
      </c>
      <c r="G38" s="6">
        <f t="shared" si="11"/>
        <v>0</v>
      </c>
      <c r="H38" s="2">
        <f t="shared" si="1"/>
        <v>0</v>
      </c>
      <c r="P38" s="9"/>
      <c r="Q38" s="9"/>
      <c r="S38" s="4">
        <f>S37+1</f>
        <v>18</v>
      </c>
      <c r="T38" s="2" t="s">
        <v>23</v>
      </c>
      <c r="U38" s="2" t="s">
        <v>23</v>
      </c>
      <c r="V38" s="2">
        <v>5.8419999999999996</v>
      </c>
    </row>
    <row r="39" spans="1:22" x14ac:dyDescent="0.3">
      <c r="A39" s="4">
        <f t="shared" si="9"/>
        <v>22</v>
      </c>
      <c r="B39" s="7">
        <v>30</v>
      </c>
      <c r="C39" s="7">
        <v>192</v>
      </c>
      <c r="D39" s="7">
        <v>84</v>
      </c>
      <c r="E39" s="6">
        <f t="shared" si="0"/>
        <v>100906.796757</v>
      </c>
      <c r="F39" s="6">
        <f t="shared" si="10"/>
        <v>-418.20324299999629</v>
      </c>
      <c r="G39" s="6">
        <f t="shared" si="11"/>
        <v>-1.3235280881537284</v>
      </c>
      <c r="H39" s="2">
        <f t="shared" si="1"/>
        <v>-4.4842750227015872E-2</v>
      </c>
    </row>
    <row r="40" spans="1:22" x14ac:dyDescent="0.3">
      <c r="A40" s="4">
        <f t="shared" si="9"/>
        <v>23</v>
      </c>
      <c r="B40" s="7">
        <v>30</v>
      </c>
      <c r="C40" s="7">
        <v>192</v>
      </c>
      <c r="D40" s="7">
        <v>192</v>
      </c>
      <c r="E40" s="6">
        <f t="shared" si="0"/>
        <v>101325</v>
      </c>
      <c r="F40" s="6">
        <f t="shared" si="10"/>
        <v>0</v>
      </c>
      <c r="G40" s="6">
        <f t="shared" si="11"/>
        <v>0</v>
      </c>
      <c r="H40" s="2">
        <f t="shared" si="1"/>
        <v>0</v>
      </c>
    </row>
    <row r="41" spans="1:22" x14ac:dyDescent="0.3">
      <c r="A41" s="4">
        <f t="shared" si="9"/>
        <v>24</v>
      </c>
      <c r="B41" s="7">
        <v>30</v>
      </c>
      <c r="C41" s="7">
        <v>192</v>
      </c>
      <c r="D41" s="7">
        <v>84</v>
      </c>
      <c r="E41" s="6">
        <f t="shared" si="0"/>
        <v>100906.796757</v>
      </c>
      <c r="F41" s="6">
        <f t="shared" si="10"/>
        <v>-418.20324299999629</v>
      </c>
      <c r="G41" s="6">
        <f t="shared" si="11"/>
        <v>-1.3235280881537284</v>
      </c>
      <c r="H41" s="2">
        <f t="shared" si="1"/>
        <v>-4.4842750227015872E-2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D6D9-2E84-4BE9-8AA0-A2B03A22193C}">
  <dimension ref="A1:R70"/>
  <sheetViews>
    <sheetView zoomScale="120" workbookViewId="0">
      <selection activeCell="G2" sqref="G2"/>
    </sheetView>
  </sheetViews>
  <sheetFormatPr defaultRowHeight="14.4" x14ac:dyDescent="0.3"/>
  <cols>
    <col min="1" max="1" width="12.33203125" customWidth="1"/>
    <col min="2" max="2" width="12.6640625" customWidth="1"/>
    <col min="3" max="3" width="13.109375" customWidth="1"/>
    <col min="4" max="4" width="12.109375" customWidth="1"/>
    <col min="5" max="5" width="15" customWidth="1"/>
    <col min="6" max="6" width="10.88671875" customWidth="1"/>
    <col min="7" max="7" width="9" bestFit="1" customWidth="1"/>
    <col min="13" max="13" width="17.109375" customWidth="1"/>
    <col min="14" max="15" width="9" bestFit="1" customWidth="1"/>
    <col min="16" max="16" width="11.5546875" bestFit="1" customWidth="1"/>
    <col min="17" max="18" width="9" bestFit="1" customWidth="1"/>
  </cols>
  <sheetData>
    <row r="1" spans="1:18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1" t="s">
        <v>24</v>
      </c>
      <c r="F1" s="1" t="s">
        <v>25</v>
      </c>
      <c r="G1" s="1" t="s">
        <v>26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</row>
    <row r="2" spans="1:18" x14ac:dyDescent="0.3">
      <c r="A2" s="3">
        <v>1</v>
      </c>
      <c r="B2" s="7">
        <v>20</v>
      </c>
      <c r="C2" s="7">
        <v>396</v>
      </c>
      <c r="D2" s="7">
        <v>371</v>
      </c>
      <c r="E2" s="7">
        <f>((C2-D2)/1000)*9.81*784.9*SIN(B2*(PI()/180))</f>
        <v>65.837757474221846</v>
      </c>
      <c r="F2">
        <f>E2+O2</f>
        <v>101390.83775747422</v>
      </c>
      <c r="M2" s="2">
        <v>789.45</v>
      </c>
      <c r="N2" s="2">
        <v>23.1</v>
      </c>
      <c r="O2" s="2">
        <f>(N2+273.15)*(101325/(273.15+N2))</f>
        <v>101325</v>
      </c>
      <c r="P2" s="2">
        <f xml:space="preserve"> (1.225*(273.15+15))/(273.15+N2)</f>
        <v>1.1915063291139241</v>
      </c>
      <c r="Q2" s="2">
        <v>23.03</v>
      </c>
      <c r="R2" s="2">
        <v>0.15240000000000001</v>
      </c>
    </row>
    <row r="3" spans="1:18" x14ac:dyDescent="0.3">
      <c r="A3" s="3">
        <v>2</v>
      </c>
      <c r="B3" s="7">
        <v>20</v>
      </c>
      <c r="C3" s="7">
        <v>396</v>
      </c>
      <c r="D3" s="7">
        <v>402</v>
      </c>
      <c r="E3" s="7">
        <f t="shared" ref="E3:E17" si="0">((C3-D3)/1000)*9.81*784.9*SIN(B3*(PI()/180))</f>
        <v>-15.80106179381324</v>
      </c>
      <c r="F3">
        <f>E3+101325</f>
        <v>101309.19893820619</v>
      </c>
    </row>
    <row r="4" spans="1:18" x14ac:dyDescent="0.3">
      <c r="A4" s="3">
        <v>3</v>
      </c>
      <c r="B4" s="7">
        <v>20</v>
      </c>
      <c r="C4" s="7">
        <v>396</v>
      </c>
      <c r="D4" s="7">
        <v>387</v>
      </c>
      <c r="E4" s="7">
        <f t="shared" si="0"/>
        <v>23.701592690719856</v>
      </c>
      <c r="F4">
        <f t="shared" ref="F4:F41" si="1">E4+101325</f>
        <v>101348.70159269072</v>
      </c>
    </row>
    <row r="5" spans="1:18" x14ac:dyDescent="0.3">
      <c r="A5" s="3">
        <f>A4+1</f>
        <v>4</v>
      </c>
      <c r="B5" s="7">
        <v>20</v>
      </c>
      <c r="C5" s="7">
        <v>396</v>
      </c>
      <c r="D5" s="7">
        <v>382</v>
      </c>
      <c r="E5" s="7">
        <f t="shared" si="0"/>
        <v>36.869144185564231</v>
      </c>
      <c r="F5">
        <f t="shared" si="1"/>
        <v>101361.86914418556</v>
      </c>
    </row>
    <row r="6" spans="1:18" x14ac:dyDescent="0.3">
      <c r="A6" s="3">
        <f t="shared" ref="A6:A34" si="2">A5+1</f>
        <v>5</v>
      </c>
      <c r="B6" s="7">
        <v>20</v>
      </c>
      <c r="C6" s="7">
        <v>396</v>
      </c>
      <c r="D6" s="7">
        <v>410</v>
      </c>
      <c r="E6" s="7">
        <f t="shared" si="0"/>
        <v>-36.869144185564231</v>
      </c>
      <c r="F6">
        <f t="shared" si="1"/>
        <v>101288.13085581444</v>
      </c>
    </row>
    <row r="7" spans="1:18" x14ac:dyDescent="0.3">
      <c r="A7" s="3">
        <f t="shared" si="2"/>
        <v>6</v>
      </c>
      <c r="B7" s="7">
        <v>20</v>
      </c>
      <c r="C7" s="7">
        <v>396</v>
      </c>
      <c r="D7" s="7">
        <v>403</v>
      </c>
      <c r="E7" s="7">
        <f t="shared" si="0"/>
        <v>-18.434572092782116</v>
      </c>
      <c r="F7">
        <f t="shared" si="1"/>
        <v>101306.56542790722</v>
      </c>
    </row>
    <row r="8" spans="1:18" x14ac:dyDescent="0.3">
      <c r="A8" s="3">
        <f t="shared" si="2"/>
        <v>7</v>
      </c>
      <c r="B8" s="7">
        <v>20</v>
      </c>
      <c r="C8" s="7">
        <v>396</v>
      </c>
      <c r="D8" s="7">
        <v>431</v>
      </c>
      <c r="E8" s="7">
        <f t="shared" si="0"/>
        <v>-92.172860463910581</v>
      </c>
      <c r="F8">
        <f t="shared" si="1"/>
        <v>101232.82713953609</v>
      </c>
    </row>
    <row r="9" spans="1:18" x14ac:dyDescent="0.3">
      <c r="A9" s="3">
        <f t="shared" si="2"/>
        <v>8</v>
      </c>
      <c r="B9" s="7">
        <v>20</v>
      </c>
      <c r="C9" s="7">
        <v>396</v>
      </c>
      <c r="D9" s="7">
        <v>426</v>
      </c>
      <c r="E9" s="7">
        <f t="shared" si="0"/>
        <v>-79.005308969066206</v>
      </c>
      <c r="F9">
        <f t="shared" si="1"/>
        <v>101245.99469103094</v>
      </c>
    </row>
    <row r="10" spans="1:18" x14ac:dyDescent="0.3">
      <c r="A10" s="3">
        <f t="shared" si="2"/>
        <v>9</v>
      </c>
      <c r="B10" s="7">
        <v>20</v>
      </c>
      <c r="C10" s="7">
        <v>396</v>
      </c>
      <c r="D10" s="7">
        <v>465</v>
      </c>
      <c r="E10" s="7">
        <f t="shared" si="0"/>
        <v>-181.71221062885229</v>
      </c>
      <c r="F10">
        <f t="shared" si="1"/>
        <v>101143.28778937114</v>
      </c>
    </row>
    <row r="11" spans="1:18" x14ac:dyDescent="0.3">
      <c r="A11" s="3">
        <f t="shared" si="2"/>
        <v>10</v>
      </c>
      <c r="B11" s="7">
        <v>20</v>
      </c>
      <c r="C11" s="7">
        <v>396</v>
      </c>
      <c r="D11" s="7">
        <v>475</v>
      </c>
      <c r="E11" s="7">
        <f t="shared" si="0"/>
        <v>-208.04731361854101</v>
      </c>
      <c r="F11">
        <f t="shared" si="1"/>
        <v>101116.95268638145</v>
      </c>
    </row>
    <row r="12" spans="1:18" x14ac:dyDescent="0.3">
      <c r="A12" s="3">
        <f t="shared" si="2"/>
        <v>11</v>
      </c>
      <c r="B12" s="7">
        <v>20</v>
      </c>
      <c r="C12" s="7">
        <v>396</v>
      </c>
      <c r="D12" s="7">
        <v>443</v>
      </c>
      <c r="E12" s="7">
        <f t="shared" si="0"/>
        <v>-123.77498405153705</v>
      </c>
      <c r="F12">
        <f t="shared" si="1"/>
        <v>101201.22501594847</v>
      </c>
    </row>
    <row r="13" spans="1:18" x14ac:dyDescent="0.3">
      <c r="A13" s="3">
        <f t="shared" si="2"/>
        <v>12</v>
      </c>
      <c r="B13" s="7">
        <v>20</v>
      </c>
      <c r="C13" s="7">
        <v>396</v>
      </c>
      <c r="D13" s="7">
        <v>423</v>
      </c>
      <c r="E13" s="7">
        <f t="shared" si="0"/>
        <v>-71.104778072159576</v>
      </c>
      <c r="F13">
        <f t="shared" si="1"/>
        <v>101253.89522192784</v>
      </c>
    </row>
    <row r="14" spans="1:18" x14ac:dyDescent="0.3">
      <c r="A14" s="3">
        <f t="shared" si="2"/>
        <v>13</v>
      </c>
      <c r="B14" s="7">
        <v>20</v>
      </c>
      <c r="C14" s="7">
        <v>396</v>
      </c>
      <c r="D14" s="7">
        <v>372</v>
      </c>
      <c r="E14" s="7">
        <f t="shared" si="0"/>
        <v>63.204247175252959</v>
      </c>
      <c r="F14">
        <f t="shared" si="1"/>
        <v>101388.20424717525</v>
      </c>
    </row>
    <row r="15" spans="1:18" x14ac:dyDescent="0.3">
      <c r="A15" s="3">
        <f t="shared" si="2"/>
        <v>14</v>
      </c>
      <c r="B15" s="7">
        <v>20</v>
      </c>
      <c r="C15" s="7">
        <v>396</v>
      </c>
      <c r="D15" s="7">
        <v>337</v>
      </c>
      <c r="E15" s="7">
        <f t="shared" si="0"/>
        <v>155.37710763916354</v>
      </c>
      <c r="F15">
        <f t="shared" si="1"/>
        <v>101480.37710763916</v>
      </c>
    </row>
    <row r="16" spans="1:18" x14ac:dyDescent="0.3">
      <c r="A16" s="3">
        <f t="shared" si="2"/>
        <v>15</v>
      </c>
      <c r="B16" s="7">
        <v>20</v>
      </c>
      <c r="C16" s="7">
        <v>396</v>
      </c>
      <c r="D16" s="7">
        <v>266</v>
      </c>
      <c r="E16" s="7">
        <f t="shared" si="0"/>
        <v>342.35633886595355</v>
      </c>
      <c r="F16">
        <f t="shared" si="1"/>
        <v>101667.35633886595</v>
      </c>
    </row>
    <row r="17" spans="1:7" x14ac:dyDescent="0.3">
      <c r="A17" s="3">
        <f t="shared" si="2"/>
        <v>16</v>
      </c>
      <c r="B17" s="7">
        <v>20</v>
      </c>
      <c r="C17" s="7">
        <v>396</v>
      </c>
      <c r="D17" s="7">
        <v>228</v>
      </c>
      <c r="E17" s="7">
        <f t="shared" si="0"/>
        <v>442.4297302267708</v>
      </c>
      <c r="F17">
        <f t="shared" si="1"/>
        <v>101767.42973022677</v>
      </c>
      <c r="G17" t="e">
        <f>E1/(0.5)*1.191506*(23.03^2)</f>
        <v>#VALUE!</v>
      </c>
    </row>
    <row r="18" spans="1:7" x14ac:dyDescent="0.3">
      <c r="A18" s="4">
        <v>1</v>
      </c>
      <c r="B18" s="7">
        <v>30</v>
      </c>
      <c r="C18" s="7">
        <v>192</v>
      </c>
      <c r="D18" s="7">
        <v>84</v>
      </c>
      <c r="E18" s="7">
        <f t="shared" ref="E18:E41" si="3">((C18-D18)/1000)*9.81*784.9*SIN(B18*(PI()/180))</f>
        <v>415.79292599999991</v>
      </c>
      <c r="F18">
        <f>E18+101325</f>
        <v>101740.79292599999</v>
      </c>
    </row>
    <row r="19" spans="1:7" x14ac:dyDescent="0.3">
      <c r="A19" s="4">
        <f t="shared" si="2"/>
        <v>2</v>
      </c>
      <c r="B19" s="7">
        <v>30</v>
      </c>
      <c r="C19" s="7">
        <v>192</v>
      </c>
      <c r="D19" s="7">
        <v>192</v>
      </c>
      <c r="E19" s="7">
        <f t="shared" si="3"/>
        <v>0</v>
      </c>
      <c r="F19">
        <f t="shared" si="1"/>
        <v>101325</v>
      </c>
    </row>
    <row r="20" spans="1:7" x14ac:dyDescent="0.3">
      <c r="A20" s="4">
        <f t="shared" si="2"/>
        <v>3</v>
      </c>
      <c r="B20" s="7">
        <v>30</v>
      </c>
      <c r="C20" s="7">
        <v>192</v>
      </c>
      <c r="D20" s="7">
        <v>84</v>
      </c>
      <c r="E20" s="7">
        <f t="shared" si="3"/>
        <v>415.79292599999991</v>
      </c>
      <c r="F20">
        <f t="shared" si="1"/>
        <v>101740.79292599999</v>
      </c>
    </row>
    <row r="21" spans="1:7" x14ac:dyDescent="0.3">
      <c r="A21" s="4">
        <f t="shared" si="2"/>
        <v>4</v>
      </c>
      <c r="B21" s="7">
        <v>30</v>
      </c>
      <c r="C21" s="7">
        <v>192</v>
      </c>
      <c r="D21" s="7">
        <v>192</v>
      </c>
      <c r="E21" s="7">
        <f t="shared" si="3"/>
        <v>0</v>
      </c>
      <c r="F21">
        <f t="shared" si="1"/>
        <v>101325</v>
      </c>
    </row>
    <row r="22" spans="1:7" x14ac:dyDescent="0.3">
      <c r="A22" s="4">
        <f t="shared" si="2"/>
        <v>5</v>
      </c>
      <c r="B22" s="7">
        <v>30</v>
      </c>
      <c r="C22" s="7">
        <v>192</v>
      </c>
      <c r="D22" s="7">
        <v>84</v>
      </c>
      <c r="E22" s="7">
        <f t="shared" si="3"/>
        <v>415.79292599999991</v>
      </c>
      <c r="F22">
        <f t="shared" si="1"/>
        <v>101740.79292599999</v>
      </c>
    </row>
    <row r="23" spans="1:7" x14ac:dyDescent="0.3">
      <c r="A23" s="4">
        <f t="shared" si="2"/>
        <v>6</v>
      </c>
      <c r="B23" s="7">
        <v>30</v>
      </c>
      <c r="C23" s="7">
        <v>192</v>
      </c>
      <c r="D23" s="7">
        <v>192</v>
      </c>
      <c r="E23" s="7">
        <f t="shared" si="3"/>
        <v>0</v>
      </c>
      <c r="F23">
        <f t="shared" si="1"/>
        <v>101325</v>
      </c>
    </row>
    <row r="24" spans="1:7" x14ac:dyDescent="0.3">
      <c r="A24" s="4">
        <f t="shared" si="2"/>
        <v>7</v>
      </c>
      <c r="B24" s="7">
        <v>30</v>
      </c>
      <c r="C24" s="7">
        <v>192</v>
      </c>
      <c r="D24" s="7">
        <v>84</v>
      </c>
      <c r="E24" s="7">
        <f t="shared" si="3"/>
        <v>415.79292599999991</v>
      </c>
      <c r="F24">
        <f t="shared" si="1"/>
        <v>101740.79292599999</v>
      </c>
    </row>
    <row r="25" spans="1:7" x14ac:dyDescent="0.3">
      <c r="A25" s="4">
        <f t="shared" si="2"/>
        <v>8</v>
      </c>
      <c r="B25" s="7">
        <v>30</v>
      </c>
      <c r="C25" s="7">
        <v>192</v>
      </c>
      <c r="D25" s="7">
        <v>85</v>
      </c>
      <c r="E25" s="7">
        <f t="shared" si="3"/>
        <v>411.94299149999995</v>
      </c>
      <c r="F25">
        <f t="shared" si="1"/>
        <v>101736.94299149999</v>
      </c>
    </row>
    <row r="26" spans="1:7" x14ac:dyDescent="0.3">
      <c r="A26" s="4">
        <f t="shared" si="2"/>
        <v>9</v>
      </c>
      <c r="B26" s="7">
        <v>30</v>
      </c>
      <c r="C26" s="7">
        <v>192</v>
      </c>
      <c r="D26" s="7">
        <v>88</v>
      </c>
      <c r="E26" s="7">
        <f t="shared" si="3"/>
        <v>400.39318799999995</v>
      </c>
      <c r="F26">
        <f t="shared" si="1"/>
        <v>101725.393188</v>
      </c>
    </row>
    <row r="27" spans="1:7" x14ac:dyDescent="0.3">
      <c r="A27" s="4">
        <f t="shared" si="2"/>
        <v>10</v>
      </c>
      <c r="B27" s="7">
        <v>30</v>
      </c>
      <c r="C27" s="7">
        <v>192</v>
      </c>
      <c r="D27" s="7">
        <v>89</v>
      </c>
      <c r="E27" s="7">
        <f t="shared" si="3"/>
        <v>396.54325349999993</v>
      </c>
      <c r="F27">
        <f t="shared" si="1"/>
        <v>101721.5432535</v>
      </c>
    </row>
    <row r="28" spans="1:7" x14ac:dyDescent="0.3">
      <c r="A28" s="4">
        <f t="shared" si="2"/>
        <v>11</v>
      </c>
      <c r="B28" s="7">
        <v>30</v>
      </c>
      <c r="C28" s="7">
        <v>192</v>
      </c>
      <c r="D28" s="7">
        <v>92</v>
      </c>
      <c r="E28" s="7">
        <f t="shared" si="3"/>
        <v>384.99345</v>
      </c>
      <c r="F28">
        <f t="shared" si="1"/>
        <v>101709.99344999999</v>
      </c>
    </row>
    <row r="29" spans="1:7" x14ac:dyDescent="0.3">
      <c r="A29" s="4">
        <f t="shared" si="2"/>
        <v>12</v>
      </c>
      <c r="B29" s="7">
        <v>30</v>
      </c>
      <c r="C29" s="7">
        <v>192</v>
      </c>
      <c r="D29" s="7">
        <v>94</v>
      </c>
      <c r="E29" s="7">
        <f t="shared" si="3"/>
        <v>377.29358099999996</v>
      </c>
      <c r="F29">
        <f t="shared" si="1"/>
        <v>101702.29358100001</v>
      </c>
    </row>
    <row r="30" spans="1:7" x14ac:dyDescent="0.3">
      <c r="A30" s="4">
        <f t="shared" si="2"/>
        <v>13</v>
      </c>
      <c r="B30" s="7">
        <v>30</v>
      </c>
      <c r="C30" s="7">
        <v>192</v>
      </c>
      <c r="D30" s="7">
        <v>95</v>
      </c>
      <c r="E30" s="7">
        <f t="shared" si="3"/>
        <v>373.44364649999994</v>
      </c>
      <c r="F30">
        <f t="shared" si="1"/>
        <v>101698.4436465</v>
      </c>
    </row>
    <row r="31" spans="1:7" x14ac:dyDescent="0.3">
      <c r="A31" s="4">
        <f t="shared" si="2"/>
        <v>14</v>
      </c>
      <c r="B31" s="7">
        <v>30</v>
      </c>
      <c r="C31" s="7">
        <v>192</v>
      </c>
      <c r="D31" s="7">
        <v>94</v>
      </c>
      <c r="E31" s="7">
        <f t="shared" si="3"/>
        <v>377.29358099999996</v>
      </c>
      <c r="F31">
        <f t="shared" si="1"/>
        <v>101702.29358100001</v>
      </c>
    </row>
    <row r="32" spans="1:7" x14ac:dyDescent="0.3">
      <c r="A32" s="4">
        <f t="shared" si="2"/>
        <v>15</v>
      </c>
      <c r="B32" s="7">
        <v>30</v>
      </c>
      <c r="C32" s="7">
        <v>192</v>
      </c>
      <c r="D32" s="7">
        <v>92</v>
      </c>
      <c r="E32" s="7">
        <f t="shared" si="3"/>
        <v>384.99345</v>
      </c>
      <c r="F32">
        <f t="shared" si="1"/>
        <v>101709.99344999999</v>
      </c>
    </row>
    <row r="33" spans="1:10" x14ac:dyDescent="0.3">
      <c r="A33" s="4">
        <f>A32+1</f>
        <v>16</v>
      </c>
      <c r="B33" s="7">
        <v>30</v>
      </c>
      <c r="C33" s="7">
        <v>192</v>
      </c>
      <c r="D33" s="7">
        <v>90</v>
      </c>
      <c r="E33" s="7">
        <f t="shared" si="3"/>
        <v>392.69331899999997</v>
      </c>
      <c r="F33">
        <f t="shared" si="1"/>
        <v>101717.693319</v>
      </c>
    </row>
    <row r="34" spans="1:10" x14ac:dyDescent="0.3">
      <c r="A34" s="4">
        <f t="shared" si="2"/>
        <v>17</v>
      </c>
      <c r="B34" s="7">
        <v>30</v>
      </c>
      <c r="C34" s="7">
        <v>192</v>
      </c>
      <c r="D34" s="7">
        <v>87</v>
      </c>
      <c r="E34" s="7">
        <f t="shared" si="3"/>
        <v>404.24312249999991</v>
      </c>
      <c r="F34">
        <f t="shared" si="1"/>
        <v>101729.2431225</v>
      </c>
    </row>
    <row r="35" spans="1:10" x14ac:dyDescent="0.3">
      <c r="A35" s="4">
        <f>A34+1</f>
        <v>18</v>
      </c>
      <c r="B35" s="7">
        <v>30</v>
      </c>
      <c r="C35" s="7">
        <v>192</v>
      </c>
      <c r="D35" s="7">
        <v>86</v>
      </c>
      <c r="E35" s="7">
        <f t="shared" si="3"/>
        <v>408.09305699999993</v>
      </c>
      <c r="F35">
        <f t="shared" si="1"/>
        <v>101733.09305700001</v>
      </c>
    </row>
    <row r="36" spans="1:10" x14ac:dyDescent="0.3">
      <c r="A36" s="4">
        <f t="shared" ref="A36:A41" si="4">A35+1</f>
        <v>19</v>
      </c>
      <c r="B36" s="7">
        <v>30</v>
      </c>
      <c r="C36" s="7">
        <v>192</v>
      </c>
      <c r="D36" s="7">
        <v>192</v>
      </c>
      <c r="E36" s="7">
        <f t="shared" si="3"/>
        <v>0</v>
      </c>
      <c r="F36">
        <f t="shared" si="1"/>
        <v>101325</v>
      </c>
    </row>
    <row r="37" spans="1:10" x14ac:dyDescent="0.3">
      <c r="A37" s="4">
        <f t="shared" si="4"/>
        <v>20</v>
      </c>
      <c r="B37" s="7">
        <v>30</v>
      </c>
      <c r="C37" s="7">
        <v>192</v>
      </c>
      <c r="D37" s="7">
        <v>84</v>
      </c>
      <c r="E37" s="7">
        <f t="shared" si="3"/>
        <v>415.79292599999991</v>
      </c>
      <c r="F37">
        <f t="shared" si="1"/>
        <v>101740.79292599999</v>
      </c>
    </row>
    <row r="38" spans="1:10" x14ac:dyDescent="0.3">
      <c r="A38" s="4">
        <f t="shared" si="4"/>
        <v>21</v>
      </c>
      <c r="B38" s="7">
        <v>30</v>
      </c>
      <c r="C38" s="7">
        <v>192</v>
      </c>
      <c r="D38" s="7">
        <v>192</v>
      </c>
      <c r="E38" s="7">
        <f t="shared" si="3"/>
        <v>0</v>
      </c>
      <c r="F38">
        <f t="shared" si="1"/>
        <v>101325</v>
      </c>
    </row>
    <row r="39" spans="1:10" x14ac:dyDescent="0.3">
      <c r="A39" s="4">
        <f t="shared" si="4"/>
        <v>22</v>
      </c>
      <c r="B39" s="7">
        <v>30</v>
      </c>
      <c r="C39" s="7">
        <v>192</v>
      </c>
      <c r="D39" s="7">
        <v>84</v>
      </c>
      <c r="E39" s="7">
        <f t="shared" si="3"/>
        <v>415.79292599999991</v>
      </c>
      <c r="F39">
        <f t="shared" si="1"/>
        <v>101740.79292599999</v>
      </c>
    </row>
    <row r="40" spans="1:10" x14ac:dyDescent="0.3">
      <c r="A40" s="4">
        <f t="shared" si="4"/>
        <v>23</v>
      </c>
      <c r="B40" s="7">
        <v>30</v>
      </c>
      <c r="C40" s="7">
        <v>192</v>
      </c>
      <c r="D40" s="7">
        <v>192</v>
      </c>
      <c r="E40" s="7">
        <f t="shared" si="3"/>
        <v>0</v>
      </c>
      <c r="F40">
        <f t="shared" si="1"/>
        <v>101325</v>
      </c>
    </row>
    <row r="41" spans="1:10" x14ac:dyDescent="0.3">
      <c r="A41" s="4">
        <f t="shared" si="4"/>
        <v>24</v>
      </c>
      <c r="B41" s="7">
        <v>30</v>
      </c>
      <c r="C41" s="7">
        <v>192</v>
      </c>
      <c r="D41" s="7">
        <v>84</v>
      </c>
      <c r="E41" s="7">
        <f t="shared" si="3"/>
        <v>415.79292599999991</v>
      </c>
      <c r="F41">
        <f t="shared" si="1"/>
        <v>101740.79292599999</v>
      </c>
    </row>
    <row r="46" spans="1:10" x14ac:dyDescent="0.3">
      <c r="A46" t="s">
        <v>27</v>
      </c>
      <c r="B46" t="s">
        <v>28</v>
      </c>
      <c r="C46" t="s">
        <v>32</v>
      </c>
      <c r="D46" t="s">
        <v>38</v>
      </c>
      <c r="E46" t="s">
        <v>39</v>
      </c>
      <c r="G46" t="s">
        <v>43</v>
      </c>
      <c r="H46" t="s">
        <v>44</v>
      </c>
      <c r="J46" t="s">
        <v>45</v>
      </c>
    </row>
    <row r="47" spans="1:10" x14ac:dyDescent="0.3">
      <c r="A47">
        <f t="shared" ref="A47:A70" si="5">F18</f>
        <v>101740.79292599999</v>
      </c>
      <c r="B47">
        <f>SQRT(2*(A47-$O$2)/$P$2)</f>
        <v>26.418330509987605</v>
      </c>
      <c r="C47">
        <f t="shared" ref="C47:C70" si="6">(B47/26.41833051)*(1-(B47/26.41833051))</f>
        <v>4.6918025020637103E-13</v>
      </c>
      <c r="D47">
        <f t="shared" ref="D47:D70" si="7">(0.1/23.1)+(0.0002/A47)+(0.01/1.191506)</f>
        <v>1.2721746239022809E-2</v>
      </c>
      <c r="E47">
        <f t="shared" ref="E47:E70" si="8">(D47*B47)/2</f>
        <v>0.16804364840334818</v>
      </c>
      <c r="F47" s="2"/>
      <c r="G47">
        <f t="shared" ref="G47:G70" si="9">4*D47</f>
        <v>5.0886984956091237E-2</v>
      </c>
      <c r="H47">
        <f t="shared" ref="H47:H70" si="10">G47*100</f>
        <v>5.0886984956091235</v>
      </c>
      <c r="J47">
        <f t="shared" ref="J47:J70" si="11">(0.1/23.1)+(0.0002/A47)+D47</f>
        <v>1.705075253380698E-2</v>
      </c>
    </row>
    <row r="48" spans="1:10" x14ac:dyDescent="0.3">
      <c r="A48">
        <f t="shared" si="5"/>
        <v>101325</v>
      </c>
      <c r="B48" t="s">
        <v>40</v>
      </c>
      <c r="C48" t="e">
        <f t="shared" si="6"/>
        <v>#VALUE!</v>
      </c>
      <c r="D48">
        <f t="shared" si="7"/>
        <v>1.2721746247089499E-2</v>
      </c>
      <c r="E48" t="e">
        <f t="shared" si="8"/>
        <v>#VALUE!</v>
      </c>
      <c r="F48" s="2"/>
      <c r="G48">
        <f t="shared" si="9"/>
        <v>5.0886984988357996E-2</v>
      </c>
      <c r="H48">
        <f t="shared" si="10"/>
        <v>5.0886984988357993</v>
      </c>
      <c r="J48">
        <f t="shared" si="11"/>
        <v>1.7050752549940359E-2</v>
      </c>
    </row>
    <row r="49" spans="1:10" x14ac:dyDescent="0.3">
      <c r="A49">
        <f t="shared" si="5"/>
        <v>101740.79292599999</v>
      </c>
      <c r="B49">
        <f t="shared" ref="B49:B70" si="12">SQRT(2*(A49-$O$2)/$P$2)</f>
        <v>26.418330509987605</v>
      </c>
      <c r="C49">
        <f t="shared" si="6"/>
        <v>4.6918025020637103E-13</v>
      </c>
      <c r="D49">
        <f t="shared" si="7"/>
        <v>1.2721746239022809E-2</v>
      </c>
      <c r="E49">
        <f t="shared" si="8"/>
        <v>0.16804364840334818</v>
      </c>
      <c r="F49" s="2"/>
      <c r="G49">
        <f t="shared" si="9"/>
        <v>5.0886984956091237E-2</v>
      </c>
      <c r="H49">
        <f t="shared" si="10"/>
        <v>5.0886984956091235</v>
      </c>
      <c r="J49">
        <f t="shared" si="11"/>
        <v>1.705075253380698E-2</v>
      </c>
    </row>
    <row r="50" spans="1:10" x14ac:dyDescent="0.3">
      <c r="A50">
        <f t="shared" si="5"/>
        <v>101325</v>
      </c>
      <c r="B50">
        <f t="shared" si="12"/>
        <v>0</v>
      </c>
      <c r="C50">
        <f t="shared" si="6"/>
        <v>0</v>
      </c>
      <c r="D50">
        <f t="shared" si="7"/>
        <v>1.2721746247089499E-2</v>
      </c>
      <c r="E50">
        <f t="shared" si="8"/>
        <v>0</v>
      </c>
      <c r="F50" s="2"/>
      <c r="G50">
        <f t="shared" si="9"/>
        <v>5.0886984988357996E-2</v>
      </c>
      <c r="H50">
        <f t="shared" si="10"/>
        <v>5.0886984988357993</v>
      </c>
      <c r="J50">
        <f t="shared" si="11"/>
        <v>1.7050752549940359E-2</v>
      </c>
    </row>
    <row r="51" spans="1:10" x14ac:dyDescent="0.3">
      <c r="A51">
        <f t="shared" si="5"/>
        <v>101740.79292599999</v>
      </c>
      <c r="B51">
        <f t="shared" si="12"/>
        <v>26.418330509987605</v>
      </c>
      <c r="C51">
        <f t="shared" si="6"/>
        <v>4.6918025020637103E-13</v>
      </c>
      <c r="D51">
        <f t="shared" si="7"/>
        <v>1.2721746239022809E-2</v>
      </c>
      <c r="E51">
        <f t="shared" si="8"/>
        <v>0.16804364840334818</v>
      </c>
      <c r="F51" s="2"/>
      <c r="G51">
        <f t="shared" si="9"/>
        <v>5.0886984956091237E-2</v>
      </c>
      <c r="H51">
        <f t="shared" si="10"/>
        <v>5.0886984956091235</v>
      </c>
      <c r="J51">
        <f t="shared" si="11"/>
        <v>1.705075253380698E-2</v>
      </c>
    </row>
    <row r="52" spans="1:10" x14ac:dyDescent="0.3">
      <c r="A52">
        <f t="shared" si="5"/>
        <v>101325</v>
      </c>
      <c r="B52">
        <f t="shared" si="12"/>
        <v>0</v>
      </c>
      <c r="C52">
        <f t="shared" si="6"/>
        <v>0</v>
      </c>
      <c r="D52">
        <f t="shared" si="7"/>
        <v>1.2721746247089499E-2</v>
      </c>
      <c r="E52">
        <f t="shared" si="8"/>
        <v>0</v>
      </c>
      <c r="F52" s="2"/>
      <c r="G52">
        <f t="shared" si="9"/>
        <v>5.0886984988357996E-2</v>
      </c>
      <c r="H52">
        <f t="shared" si="10"/>
        <v>5.0886984988357993</v>
      </c>
      <c r="J52">
        <f t="shared" si="11"/>
        <v>1.7050752549940359E-2</v>
      </c>
    </row>
    <row r="53" spans="1:10" x14ac:dyDescent="0.3">
      <c r="A53">
        <f t="shared" si="5"/>
        <v>101740.79292599999</v>
      </c>
      <c r="B53">
        <f t="shared" si="12"/>
        <v>26.418330509987605</v>
      </c>
      <c r="C53">
        <f t="shared" si="6"/>
        <v>4.6918025020637103E-13</v>
      </c>
      <c r="D53">
        <f t="shared" si="7"/>
        <v>1.2721746239022809E-2</v>
      </c>
      <c r="E53">
        <f t="shared" si="8"/>
        <v>0.16804364840334818</v>
      </c>
      <c r="F53" s="2"/>
      <c r="G53">
        <f t="shared" si="9"/>
        <v>5.0886984956091237E-2</v>
      </c>
      <c r="H53">
        <f t="shared" si="10"/>
        <v>5.0886984956091235</v>
      </c>
      <c r="J53">
        <f t="shared" si="11"/>
        <v>1.705075253380698E-2</v>
      </c>
    </row>
    <row r="54" spans="1:10" x14ac:dyDescent="0.3">
      <c r="A54">
        <f t="shared" si="5"/>
        <v>101736.94299149999</v>
      </c>
      <c r="B54">
        <f t="shared" si="12"/>
        <v>26.295738987671815</v>
      </c>
      <c r="C54">
        <f t="shared" si="6"/>
        <v>4.6188629913306257E-3</v>
      </c>
      <c r="D54">
        <f t="shared" si="7"/>
        <v>1.2721746239097199E-2</v>
      </c>
      <c r="E54">
        <f t="shared" si="8"/>
        <v>0.16726385928534776</v>
      </c>
      <c r="F54" s="2"/>
      <c r="G54">
        <f t="shared" si="9"/>
        <v>5.0886984956388798E-2</v>
      </c>
      <c r="H54">
        <f t="shared" si="10"/>
        <v>5.0886984956388801</v>
      </c>
      <c r="J54">
        <f t="shared" si="11"/>
        <v>1.705075253395576E-2</v>
      </c>
    </row>
    <row r="55" spans="1:10" x14ac:dyDescent="0.3">
      <c r="A55">
        <f t="shared" si="5"/>
        <v>101725.393188</v>
      </c>
      <c r="B55">
        <f t="shared" si="12"/>
        <v>25.924486394647285</v>
      </c>
      <c r="C55">
        <f t="shared" si="6"/>
        <v>1.8343799962788263E-2</v>
      </c>
      <c r="D55">
        <f t="shared" si="7"/>
        <v>1.2721746239320399E-2</v>
      </c>
      <c r="E55">
        <f t="shared" si="8"/>
        <v>0.16490236864870847</v>
      </c>
      <c r="F55" s="2"/>
      <c r="G55">
        <f t="shared" si="9"/>
        <v>5.0886984957281597E-2</v>
      </c>
      <c r="H55">
        <f t="shared" si="10"/>
        <v>5.0886984957281598</v>
      </c>
      <c r="J55">
        <f t="shared" si="11"/>
        <v>1.7050752534402164E-2</v>
      </c>
    </row>
    <row r="56" spans="1:10" x14ac:dyDescent="0.3">
      <c r="A56">
        <f t="shared" si="5"/>
        <v>101721.5432535</v>
      </c>
      <c r="B56">
        <f t="shared" si="12"/>
        <v>25.799548383626284</v>
      </c>
      <c r="C56">
        <f t="shared" si="6"/>
        <v>2.28738424771129E-2</v>
      </c>
      <c r="D56">
        <f t="shared" si="7"/>
        <v>1.2721746239394812E-2</v>
      </c>
      <c r="E56">
        <f t="shared" si="8"/>
        <v>0.16410765381374109</v>
      </c>
      <c r="F56" s="2"/>
      <c r="G56">
        <f t="shared" si="9"/>
        <v>5.0886984957579248E-2</v>
      </c>
      <c r="H56">
        <f t="shared" si="10"/>
        <v>5.0886984957579244</v>
      </c>
      <c r="J56">
        <f t="shared" si="11"/>
        <v>1.7050752534550986E-2</v>
      </c>
    </row>
    <row r="57" spans="1:10" x14ac:dyDescent="0.3">
      <c r="A57">
        <f t="shared" si="5"/>
        <v>101709.99344999999</v>
      </c>
      <c r="B57">
        <f t="shared" si="12"/>
        <v>25.42105038580306</v>
      </c>
      <c r="C57">
        <f t="shared" si="6"/>
        <v>3.6324522723868422E-2</v>
      </c>
      <c r="D57">
        <f t="shared" si="7"/>
        <v>1.272174623961808E-2</v>
      </c>
      <c r="E57">
        <f t="shared" si="8"/>
        <v>0.16170007607636591</v>
      </c>
      <c r="F57" s="2"/>
      <c r="G57">
        <f t="shared" si="9"/>
        <v>5.0886984958472319E-2</v>
      </c>
      <c r="H57">
        <f t="shared" si="10"/>
        <v>5.0886984958472317</v>
      </c>
      <c r="J57">
        <f t="shared" si="11"/>
        <v>1.7050752534997521E-2</v>
      </c>
    </row>
    <row r="58" spans="1:10" x14ac:dyDescent="0.3">
      <c r="A58">
        <f t="shared" si="5"/>
        <v>101702.29358100001</v>
      </c>
      <c r="B58">
        <f t="shared" si="12"/>
        <v>25.1655559577611</v>
      </c>
      <c r="C58">
        <f t="shared" si="6"/>
        <v>4.517193700866589E-2</v>
      </c>
      <c r="D58">
        <f t="shared" si="7"/>
        <v>1.2721746239766955E-2</v>
      </c>
      <c r="E58">
        <f t="shared" si="8"/>
        <v>0.16007490843864608</v>
      </c>
      <c r="F58" s="2"/>
      <c r="G58">
        <f t="shared" si="9"/>
        <v>5.0886984959067821E-2</v>
      </c>
      <c r="H58">
        <f t="shared" si="10"/>
        <v>5.0886984959067822</v>
      </c>
      <c r="J58">
        <f t="shared" si="11"/>
        <v>1.7050752535295272E-2</v>
      </c>
    </row>
    <row r="59" spans="1:10" x14ac:dyDescent="0.3">
      <c r="A59">
        <f t="shared" si="5"/>
        <v>101698.4436465</v>
      </c>
      <c r="B59">
        <f t="shared" si="12"/>
        <v>25.036831042207133</v>
      </c>
      <c r="C59">
        <f t="shared" si="6"/>
        <v>4.955863569846166E-2</v>
      </c>
      <c r="D59">
        <f t="shared" si="7"/>
        <v>1.2721746239841399E-2</v>
      </c>
      <c r="E59">
        <f t="shared" si="8"/>
        <v>0.1592561055843715</v>
      </c>
      <c r="F59" s="2"/>
      <c r="G59">
        <f t="shared" si="9"/>
        <v>5.0886984959365597E-2</v>
      </c>
      <c r="H59">
        <f t="shared" si="10"/>
        <v>5.0886984959365593</v>
      </c>
      <c r="J59">
        <f t="shared" si="11"/>
        <v>1.7050752535444164E-2</v>
      </c>
    </row>
    <row r="60" spans="1:10" x14ac:dyDescent="0.3">
      <c r="A60">
        <f t="shared" si="5"/>
        <v>101702.29358100001</v>
      </c>
      <c r="B60">
        <f t="shared" si="12"/>
        <v>25.1655559577611</v>
      </c>
      <c r="C60">
        <f t="shared" si="6"/>
        <v>4.517193700866589E-2</v>
      </c>
      <c r="D60">
        <f t="shared" si="7"/>
        <v>1.2721746239766955E-2</v>
      </c>
      <c r="E60">
        <f t="shared" si="8"/>
        <v>0.16007490843864608</v>
      </c>
      <c r="F60" s="2"/>
      <c r="G60">
        <f t="shared" si="9"/>
        <v>5.0886984959067821E-2</v>
      </c>
      <c r="H60">
        <f t="shared" si="10"/>
        <v>5.0886984959067822</v>
      </c>
      <c r="J60">
        <f t="shared" si="11"/>
        <v>1.7050752535295272E-2</v>
      </c>
    </row>
    <row r="61" spans="1:10" x14ac:dyDescent="0.3">
      <c r="A61">
        <f t="shared" si="5"/>
        <v>101709.99344999999</v>
      </c>
      <c r="B61">
        <f t="shared" si="12"/>
        <v>25.42105038580306</v>
      </c>
      <c r="C61">
        <f t="shared" si="6"/>
        <v>3.6324522723868422E-2</v>
      </c>
      <c r="D61">
        <f t="shared" si="7"/>
        <v>1.272174623961808E-2</v>
      </c>
      <c r="E61">
        <f t="shared" si="8"/>
        <v>0.16170007607636591</v>
      </c>
      <c r="F61" s="2"/>
      <c r="G61">
        <f t="shared" si="9"/>
        <v>5.0886984958472319E-2</v>
      </c>
      <c r="H61">
        <f t="shared" si="10"/>
        <v>5.0886984958472317</v>
      </c>
      <c r="J61">
        <f t="shared" si="11"/>
        <v>1.7050752534997521E-2</v>
      </c>
    </row>
    <row r="62" spans="1:10" x14ac:dyDescent="0.3">
      <c r="A62">
        <f t="shared" si="5"/>
        <v>101717.693319</v>
      </c>
      <c r="B62">
        <f t="shared" si="12"/>
        <v>25.674002390977044</v>
      </c>
      <c r="C62">
        <f t="shared" si="6"/>
        <v>2.7380871363532164E-2</v>
      </c>
      <c r="D62">
        <f t="shared" si="7"/>
        <v>1.2721746239469228E-2</v>
      </c>
      <c r="E62">
        <f t="shared" si="8"/>
        <v>0.1633090716847681</v>
      </c>
      <c r="F62" s="2"/>
      <c r="G62">
        <f t="shared" si="9"/>
        <v>5.0886984957876913E-2</v>
      </c>
      <c r="H62">
        <f t="shared" si="10"/>
        <v>5.0886984957876908</v>
      </c>
      <c r="J62">
        <f t="shared" si="11"/>
        <v>1.7050752534699821E-2</v>
      </c>
    </row>
    <row r="63" spans="1:10" x14ac:dyDescent="0.3">
      <c r="A63">
        <f t="shared" si="5"/>
        <v>101729.2431225</v>
      </c>
      <c r="B63">
        <f t="shared" si="12"/>
        <v>26.048825172230526</v>
      </c>
      <c r="C63">
        <f t="shared" si="6"/>
        <v>1.3791074961486325E-2</v>
      </c>
      <c r="D63">
        <f t="shared" si="7"/>
        <v>1.2721746239245994E-2</v>
      </c>
      <c r="E63">
        <f t="shared" si="8"/>
        <v>0.16569327183580004</v>
      </c>
      <c r="F63" s="2"/>
      <c r="G63">
        <f t="shared" si="9"/>
        <v>5.0886984956983974E-2</v>
      </c>
      <c r="H63">
        <f t="shared" si="10"/>
        <v>5.0886984956983978</v>
      </c>
      <c r="J63">
        <f t="shared" si="11"/>
        <v>1.7050752534253352E-2</v>
      </c>
    </row>
    <row r="64" spans="1:10" x14ac:dyDescent="0.3">
      <c r="A64">
        <f t="shared" si="5"/>
        <v>101733.09305700001</v>
      </c>
      <c r="B64">
        <f t="shared" si="12"/>
        <v>26.172573256762686</v>
      </c>
      <c r="C64">
        <f t="shared" si="6"/>
        <v>9.2159907482400102E-3</v>
      </c>
      <c r="D64">
        <f t="shared" si="7"/>
        <v>1.2721746239171593E-2</v>
      </c>
      <c r="E64">
        <f t="shared" si="8"/>
        <v>0.16648041769933186</v>
      </c>
      <c r="F64" s="2"/>
      <c r="G64">
        <f t="shared" si="9"/>
        <v>5.0886984956686372E-2</v>
      </c>
      <c r="H64">
        <f t="shared" si="10"/>
        <v>5.0886984956686376</v>
      </c>
      <c r="J64">
        <f t="shared" si="11"/>
        <v>1.7050752534104548E-2</v>
      </c>
    </row>
    <row r="65" spans="1:10" x14ac:dyDescent="0.3">
      <c r="A65">
        <f t="shared" si="5"/>
        <v>101325</v>
      </c>
      <c r="B65">
        <f t="shared" si="12"/>
        <v>0</v>
      </c>
      <c r="C65">
        <f t="shared" si="6"/>
        <v>0</v>
      </c>
      <c r="D65">
        <f t="shared" si="7"/>
        <v>1.2721746247089499E-2</v>
      </c>
      <c r="E65">
        <f t="shared" si="8"/>
        <v>0</v>
      </c>
      <c r="G65">
        <f t="shared" si="9"/>
        <v>5.0886984988357996E-2</v>
      </c>
      <c r="H65">
        <f t="shared" si="10"/>
        <v>5.0886984988357993</v>
      </c>
      <c r="J65">
        <f t="shared" si="11"/>
        <v>1.7050752549940359E-2</v>
      </c>
    </row>
    <row r="66" spans="1:10" x14ac:dyDescent="0.3">
      <c r="A66">
        <f t="shared" si="5"/>
        <v>101740.79292599999</v>
      </c>
      <c r="B66">
        <f t="shared" si="12"/>
        <v>26.418330509987605</v>
      </c>
      <c r="C66">
        <f t="shared" si="6"/>
        <v>4.6918025020637103E-13</v>
      </c>
      <c r="D66">
        <f t="shared" si="7"/>
        <v>1.2721746239022809E-2</v>
      </c>
      <c r="E66">
        <f t="shared" si="8"/>
        <v>0.16804364840334818</v>
      </c>
      <c r="G66">
        <f t="shared" si="9"/>
        <v>5.0886984956091237E-2</v>
      </c>
      <c r="H66">
        <f t="shared" si="10"/>
        <v>5.0886984956091235</v>
      </c>
      <c r="J66">
        <f t="shared" si="11"/>
        <v>1.705075253380698E-2</v>
      </c>
    </row>
    <row r="67" spans="1:10" x14ac:dyDescent="0.3">
      <c r="A67">
        <f t="shared" si="5"/>
        <v>101325</v>
      </c>
      <c r="B67">
        <f t="shared" si="12"/>
        <v>0</v>
      </c>
      <c r="C67">
        <f t="shared" si="6"/>
        <v>0</v>
      </c>
      <c r="D67">
        <f t="shared" si="7"/>
        <v>1.2721746247089499E-2</v>
      </c>
      <c r="E67">
        <f t="shared" si="8"/>
        <v>0</v>
      </c>
      <c r="G67">
        <f t="shared" si="9"/>
        <v>5.0886984988357996E-2</v>
      </c>
      <c r="H67">
        <f t="shared" si="10"/>
        <v>5.0886984988357993</v>
      </c>
      <c r="J67">
        <f t="shared" si="11"/>
        <v>1.7050752549940359E-2</v>
      </c>
    </row>
    <row r="68" spans="1:10" x14ac:dyDescent="0.3">
      <c r="A68">
        <f t="shared" si="5"/>
        <v>101740.79292599999</v>
      </c>
      <c r="B68">
        <f t="shared" si="12"/>
        <v>26.418330509987605</v>
      </c>
      <c r="C68">
        <f t="shared" si="6"/>
        <v>4.6918025020637103E-13</v>
      </c>
      <c r="D68">
        <f t="shared" si="7"/>
        <v>1.2721746239022809E-2</v>
      </c>
      <c r="E68">
        <f t="shared" si="8"/>
        <v>0.16804364840334818</v>
      </c>
      <c r="G68">
        <f t="shared" si="9"/>
        <v>5.0886984956091237E-2</v>
      </c>
      <c r="H68">
        <f t="shared" si="10"/>
        <v>5.0886984956091235</v>
      </c>
      <c r="J68">
        <f t="shared" si="11"/>
        <v>1.705075253380698E-2</v>
      </c>
    </row>
    <row r="69" spans="1:10" x14ac:dyDescent="0.3">
      <c r="A69">
        <f t="shared" si="5"/>
        <v>101325</v>
      </c>
      <c r="B69">
        <f t="shared" si="12"/>
        <v>0</v>
      </c>
      <c r="C69">
        <f t="shared" si="6"/>
        <v>0</v>
      </c>
      <c r="D69">
        <f t="shared" si="7"/>
        <v>1.2721746247089499E-2</v>
      </c>
      <c r="E69">
        <f t="shared" si="8"/>
        <v>0</v>
      </c>
      <c r="G69">
        <f t="shared" si="9"/>
        <v>5.0886984988357996E-2</v>
      </c>
      <c r="H69">
        <f t="shared" si="10"/>
        <v>5.0886984988357993</v>
      </c>
      <c r="J69">
        <f t="shared" si="11"/>
        <v>1.7050752549940359E-2</v>
      </c>
    </row>
    <row r="70" spans="1:10" x14ac:dyDescent="0.3">
      <c r="A70">
        <f t="shared" si="5"/>
        <v>101740.79292599999</v>
      </c>
      <c r="B70">
        <f t="shared" si="12"/>
        <v>26.418330509987605</v>
      </c>
      <c r="C70">
        <f t="shared" si="6"/>
        <v>4.6918025020637103E-13</v>
      </c>
      <c r="D70">
        <f t="shared" si="7"/>
        <v>1.2721746239022809E-2</v>
      </c>
      <c r="E70">
        <f t="shared" si="8"/>
        <v>0.16804364840334818</v>
      </c>
      <c r="G70">
        <f t="shared" si="9"/>
        <v>5.0886984956091237E-2</v>
      </c>
      <c r="H70">
        <f t="shared" si="10"/>
        <v>5.0886984956091235</v>
      </c>
      <c r="J70">
        <f t="shared" si="11"/>
        <v>1.705075253380698E-2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6A577-5303-46E6-B478-528B5C1AE743}">
  <dimension ref="A1:X41"/>
  <sheetViews>
    <sheetView tabSelected="1" zoomScale="97" workbookViewId="0">
      <selection activeCell="C1" sqref="C1"/>
    </sheetView>
  </sheetViews>
  <sheetFormatPr defaultRowHeight="14.4" x14ac:dyDescent="0.3"/>
  <cols>
    <col min="5" max="5" width="14.6640625" customWidth="1"/>
    <col min="8" max="8" width="12.21875" bestFit="1" customWidth="1"/>
    <col min="19" max="21" width="9" bestFit="1" customWidth="1"/>
    <col min="22" max="22" width="12.109375" bestFit="1" customWidth="1"/>
    <col min="23" max="24" width="9" bestFit="1" customWidth="1"/>
  </cols>
  <sheetData>
    <row r="1" spans="1:24" ht="57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</row>
    <row r="2" spans="1:24" x14ac:dyDescent="0.3">
      <c r="A2" s="3">
        <v>1</v>
      </c>
      <c r="B2" s="7">
        <v>20</v>
      </c>
      <c r="C2" s="7">
        <v>396</v>
      </c>
      <c r="D2" s="7">
        <v>371</v>
      </c>
      <c r="E2" s="6">
        <f>(D2-C2)*SIN(B2*PI()/180)+$U$2</f>
        <v>101316.44949641686</v>
      </c>
      <c r="F2" s="6">
        <f>E2-$U$2</f>
        <v>-8.5505035831447458</v>
      </c>
      <c r="G2" s="6">
        <f>(F2)/(0.5*$V$2*$W$2^2)</f>
        <v>-2.7060602349636177E-2</v>
      </c>
      <c r="H2" s="2">
        <f>(2*($U$3+$V$3)+(0.5/$B2)+(0.5/$C2)+(0.5/$D2))*G2</f>
        <v>-7.4715230043742131E-4</v>
      </c>
      <c r="S2" s="2">
        <v>789.45</v>
      </c>
      <c r="T2" s="2">
        <v>23.1</v>
      </c>
      <c r="U2" s="2">
        <f>(T2+273.15)*(101325/(273.15+T2))</f>
        <v>101325</v>
      </c>
      <c r="V2" s="2">
        <f xml:space="preserve"> (1.225*(273.15+15))/(273.15+T2)</f>
        <v>1.1915063291139241</v>
      </c>
      <c r="W2" s="2">
        <v>23.03</v>
      </c>
      <c r="X2" s="2">
        <v>0.15240000000000001</v>
      </c>
    </row>
    <row r="3" spans="1:24" x14ac:dyDescent="0.3">
      <c r="A3" s="3">
        <v>2</v>
      </c>
      <c r="B3" s="7">
        <v>20</v>
      </c>
      <c r="C3" s="7">
        <v>396</v>
      </c>
      <c r="D3" s="7">
        <v>402</v>
      </c>
      <c r="E3" s="6">
        <f t="shared" ref="E3:E17" si="0">(D3-C3)*SIN(B3*PI()/180)+$U$2</f>
        <v>101327.05212085995</v>
      </c>
      <c r="F3" s="6">
        <f t="shared" ref="F3:F41" si="1">E3-$U$2</f>
        <v>2.0521208599529928</v>
      </c>
      <c r="G3" s="6">
        <f t="shared" ref="G3:G41" si="2">(F3)/(0.5*$V$2*$W$2^2)</f>
        <v>6.4945445639071559E-3</v>
      </c>
      <c r="H3" s="2">
        <f t="shared" ref="H3:H41" si="3">(2*($U$3+$V$3)+(0.5/$B3)+(0.5/$C3)+(0.5/$D3))*G3</f>
        <v>1.7864158837401791E-4</v>
      </c>
    </row>
    <row r="4" spans="1:24" x14ac:dyDescent="0.3">
      <c r="A4" s="3">
        <v>3</v>
      </c>
      <c r="B4" s="7">
        <v>20</v>
      </c>
      <c r="C4" s="7">
        <v>396</v>
      </c>
      <c r="D4" s="7">
        <v>387</v>
      </c>
      <c r="E4" s="6">
        <f t="shared" si="0"/>
        <v>101321.92181871006</v>
      </c>
      <c r="F4" s="6">
        <f t="shared" si="1"/>
        <v>-3.0781812899367651</v>
      </c>
      <c r="G4" s="6">
        <f t="shared" si="2"/>
        <v>-9.741816845883761E-3</v>
      </c>
      <c r="H4" s="2">
        <f t="shared" si="3"/>
        <v>-2.6843202161667024E-4</v>
      </c>
    </row>
    <row r="5" spans="1:24" x14ac:dyDescent="0.3">
      <c r="A5" s="3">
        <f>A4+1</f>
        <v>4</v>
      </c>
      <c r="B5" s="7">
        <v>20</v>
      </c>
      <c r="C5" s="7">
        <v>396</v>
      </c>
      <c r="D5" s="7">
        <v>382</v>
      </c>
      <c r="E5" s="6">
        <f t="shared" si="0"/>
        <v>101320.21171799344</v>
      </c>
      <c r="F5" s="6">
        <f>E5-$U$2</f>
        <v>-4.7882820065569831</v>
      </c>
      <c r="G5" s="6">
        <f t="shared" si="2"/>
        <v>-1.5153937315783364E-2</v>
      </c>
      <c r="H5" s="2">
        <f t="shared" si="3"/>
        <v>-4.1781718861831179E-4</v>
      </c>
    </row>
    <row r="6" spans="1:24" x14ac:dyDescent="0.3">
      <c r="A6" s="3">
        <f t="shared" ref="A6:A34" si="4">A5+1</f>
        <v>5</v>
      </c>
      <c r="B6" s="7">
        <v>20</v>
      </c>
      <c r="C6" s="7">
        <v>396</v>
      </c>
      <c r="D6" s="7">
        <v>410</v>
      </c>
      <c r="E6" s="6">
        <f>(D6-C6)*SIN(B6*PI()/180)+$U$2</f>
        <v>101329.78828200656</v>
      </c>
      <c r="F6" s="6">
        <f t="shared" si="1"/>
        <v>4.7882820065569831</v>
      </c>
      <c r="G6" s="6">
        <f t="shared" si="2"/>
        <v>1.5153937315783364E-2</v>
      </c>
      <c r="H6" s="2">
        <f t="shared" si="3"/>
        <v>4.164626034923958E-4</v>
      </c>
    </row>
    <row r="7" spans="1:24" x14ac:dyDescent="0.3">
      <c r="A7" s="3">
        <f t="shared" si="4"/>
        <v>6</v>
      </c>
      <c r="B7" s="7">
        <v>20</v>
      </c>
      <c r="C7" s="7">
        <v>396</v>
      </c>
      <c r="D7" s="7">
        <v>403</v>
      </c>
      <c r="E7" s="6">
        <f t="shared" si="0"/>
        <v>101327.39414100329</v>
      </c>
      <c r="F7" s="6">
        <f t="shared" si="1"/>
        <v>2.3941410032857675</v>
      </c>
      <c r="G7" s="6">
        <f t="shared" si="2"/>
        <v>7.5769686579147087E-3</v>
      </c>
      <c r="H7" s="2">
        <f t="shared" si="3"/>
        <v>2.0839180159735847E-4</v>
      </c>
    </row>
    <row r="8" spans="1:24" x14ac:dyDescent="0.3">
      <c r="A8" s="3">
        <f t="shared" si="4"/>
        <v>7</v>
      </c>
      <c r="B8" s="7">
        <v>20</v>
      </c>
      <c r="C8" s="7">
        <v>396</v>
      </c>
      <c r="D8" s="7">
        <v>431</v>
      </c>
      <c r="E8" s="6">
        <f t="shared" si="0"/>
        <v>101336.9707050164</v>
      </c>
      <c r="F8" s="6">
        <f t="shared" si="1"/>
        <v>11.970705016399734</v>
      </c>
      <c r="G8" s="6">
        <f t="shared" si="2"/>
        <v>3.7884843289481433E-2</v>
      </c>
      <c r="H8" s="2">
        <f t="shared" si="3"/>
        <v>1.0389054145403507E-3</v>
      </c>
    </row>
    <row r="9" spans="1:24" x14ac:dyDescent="0.3">
      <c r="A9" s="3">
        <f t="shared" si="4"/>
        <v>8</v>
      </c>
      <c r="B9" s="7">
        <v>20</v>
      </c>
      <c r="C9" s="7">
        <v>396</v>
      </c>
      <c r="D9" s="7">
        <v>426</v>
      </c>
      <c r="E9" s="6">
        <f>(D9-C9)*SIN(B9*PI()/180)+$U$2</f>
        <v>101335.26060429976</v>
      </c>
      <c r="F9" s="6">
        <f t="shared" si="1"/>
        <v>10.260604299764964</v>
      </c>
      <c r="G9" s="6">
        <f t="shared" si="2"/>
        <v>3.2472722819535782E-2</v>
      </c>
      <c r="H9" s="2">
        <f t="shared" si="3"/>
        <v>8.9093250757539847E-4</v>
      </c>
    </row>
    <row r="10" spans="1:24" x14ac:dyDescent="0.3">
      <c r="A10" s="3">
        <f t="shared" si="4"/>
        <v>9</v>
      </c>
      <c r="B10" s="7">
        <v>20</v>
      </c>
      <c r="C10" s="7">
        <v>396</v>
      </c>
      <c r="D10" s="7">
        <v>465</v>
      </c>
      <c r="E10" s="6">
        <f t="shared" si="0"/>
        <v>101348.59938988947</v>
      </c>
      <c r="F10" s="6">
        <f>E10-$U$2</f>
        <v>23.599389889466693</v>
      </c>
      <c r="G10" s="6">
        <f>(F10)/(0.5*$V$2*$W$2^2)</f>
        <v>7.4687262484955316E-2</v>
      </c>
      <c r="H10" s="2">
        <f t="shared" si="3"/>
        <v>2.0417925456134738E-3</v>
      </c>
    </row>
    <row r="11" spans="1:24" x14ac:dyDescent="0.3">
      <c r="A11" s="3">
        <f t="shared" si="4"/>
        <v>10</v>
      </c>
      <c r="B11" s="7">
        <v>20</v>
      </c>
      <c r="C11" s="7">
        <v>396</v>
      </c>
      <c r="D11" s="7">
        <v>475</v>
      </c>
      <c r="E11" s="6">
        <f t="shared" si="0"/>
        <v>101352.01959132272</v>
      </c>
      <c r="F11" s="6">
        <f t="shared" si="1"/>
        <v>27.019591322721681</v>
      </c>
      <c r="G11" s="6">
        <f>(F11)/(0.5*$V$2*$W$2^2)</f>
        <v>8.5511503424800572E-2</v>
      </c>
      <c r="H11" s="2">
        <f t="shared" si="3"/>
        <v>2.3357687644690343E-3</v>
      </c>
    </row>
    <row r="12" spans="1:24" x14ac:dyDescent="0.3">
      <c r="A12" s="3">
        <f t="shared" si="4"/>
        <v>11</v>
      </c>
      <c r="B12" s="7">
        <v>20</v>
      </c>
      <c r="C12" s="7">
        <v>396</v>
      </c>
      <c r="D12" s="7">
        <v>443</v>
      </c>
      <c r="E12" s="6">
        <f t="shared" si="0"/>
        <v>101341.07494673631</v>
      </c>
      <c r="F12" s="6">
        <f t="shared" si="1"/>
        <v>16.074946736305719</v>
      </c>
      <c r="G12" s="6">
        <f t="shared" si="2"/>
        <v>5.087393241729575E-2</v>
      </c>
      <c r="H12" s="2">
        <f t="shared" si="3"/>
        <v>1.3935028618669173E-3</v>
      </c>
    </row>
    <row r="13" spans="1:24" x14ac:dyDescent="0.3">
      <c r="A13" s="3">
        <f t="shared" si="4"/>
        <v>12</v>
      </c>
      <c r="B13" s="7">
        <v>20</v>
      </c>
      <c r="C13" s="7">
        <v>396</v>
      </c>
      <c r="D13" s="7">
        <v>423</v>
      </c>
      <c r="E13" s="6">
        <f t="shared" si="0"/>
        <v>101334.2345438698</v>
      </c>
      <c r="F13" s="6">
        <f t="shared" si="1"/>
        <v>9.2345438697957434</v>
      </c>
      <c r="G13" s="6">
        <f t="shared" si="2"/>
        <v>2.9225450537605228E-2</v>
      </c>
      <c r="H13" s="2">
        <f t="shared" si="3"/>
        <v>8.0208253463404002E-4</v>
      </c>
    </row>
    <row r="14" spans="1:24" x14ac:dyDescent="0.3">
      <c r="A14" s="3">
        <f t="shared" si="4"/>
        <v>13</v>
      </c>
      <c r="B14" s="7">
        <v>20</v>
      </c>
      <c r="C14" s="7">
        <v>396</v>
      </c>
      <c r="D14" s="7">
        <v>372</v>
      </c>
      <c r="E14" s="6">
        <f t="shared" si="0"/>
        <v>101316.79151656019</v>
      </c>
      <c r="F14" s="6">
        <f t="shared" si="1"/>
        <v>-8.208483439811971</v>
      </c>
      <c r="G14" s="6">
        <f t="shared" si="2"/>
        <v>-2.5978178255628624E-2</v>
      </c>
      <c r="H14" s="2">
        <f t="shared" si="3"/>
        <v>-7.171720927690242E-4</v>
      </c>
    </row>
    <row r="15" spans="1:24" x14ac:dyDescent="0.3">
      <c r="A15" s="3">
        <f t="shared" si="4"/>
        <v>14</v>
      </c>
      <c r="B15" s="7">
        <v>20</v>
      </c>
      <c r="C15" s="7">
        <v>396</v>
      </c>
      <c r="D15" s="7">
        <v>337</v>
      </c>
      <c r="E15" s="6">
        <f t="shared" si="0"/>
        <v>101304.82081154379</v>
      </c>
      <c r="F15" s="6">
        <f t="shared" si="1"/>
        <v>-20.179188456211705</v>
      </c>
      <c r="G15" s="6">
        <f t="shared" si="2"/>
        <v>-6.386302154511006E-2</v>
      </c>
      <c r="H15" s="2">
        <f t="shared" si="3"/>
        <v>-1.7719629243266009E-3</v>
      </c>
    </row>
    <row r="16" spans="1:24" x14ac:dyDescent="0.3">
      <c r="A16" s="3">
        <f t="shared" si="4"/>
        <v>15</v>
      </c>
      <c r="B16" s="7">
        <v>20</v>
      </c>
      <c r="C16" s="7">
        <v>396</v>
      </c>
      <c r="D16" s="7">
        <v>266</v>
      </c>
      <c r="E16" s="6">
        <f t="shared" si="0"/>
        <v>101280.53738136766</v>
      </c>
      <c r="F16" s="6">
        <f t="shared" si="1"/>
        <v>-44.462618632343947</v>
      </c>
      <c r="G16" s="6">
        <f t="shared" si="2"/>
        <v>-0.14071513221808049</v>
      </c>
      <c r="H16" s="2">
        <f t="shared" si="3"/>
        <v>-3.9600510551689623E-3</v>
      </c>
    </row>
    <row r="17" spans="1:8" x14ac:dyDescent="0.3">
      <c r="A17" s="3">
        <f t="shared" si="4"/>
        <v>16</v>
      </c>
      <c r="B17" s="7">
        <v>20</v>
      </c>
      <c r="C17" s="7">
        <v>396</v>
      </c>
      <c r="D17" s="7">
        <v>228</v>
      </c>
      <c r="E17" s="6">
        <f t="shared" si="0"/>
        <v>101267.54061592129</v>
      </c>
      <c r="F17" s="6">
        <f t="shared" si="1"/>
        <v>-57.459384078712901</v>
      </c>
      <c r="G17" s="6">
        <f t="shared" si="2"/>
        <v>-0.18184724778949246</v>
      </c>
      <c r="H17" s="2">
        <f t="shared" si="3"/>
        <v>-5.1745741296823945E-3</v>
      </c>
    </row>
    <row r="18" spans="1:8" x14ac:dyDescent="0.3">
      <c r="A18" s="4">
        <v>1</v>
      </c>
      <c r="B18" s="7">
        <v>30</v>
      </c>
      <c r="C18" s="7">
        <v>192</v>
      </c>
      <c r="D18" s="7">
        <v>84</v>
      </c>
      <c r="E18" s="6" t="s">
        <v>41</v>
      </c>
      <c r="F18" s="6" t="e">
        <f t="shared" si="1"/>
        <v>#VALUE!</v>
      </c>
      <c r="G18" s="6" t="e">
        <f t="shared" si="2"/>
        <v>#VALUE!</v>
      </c>
      <c r="H18" s="2" t="e">
        <f t="shared" si="3"/>
        <v>#VALUE!</v>
      </c>
    </row>
    <row r="19" spans="1:8" x14ac:dyDescent="0.3">
      <c r="A19" s="4">
        <f t="shared" si="4"/>
        <v>2</v>
      </c>
      <c r="B19" s="7">
        <v>30</v>
      </c>
      <c r="C19" s="7">
        <v>192</v>
      </c>
      <c r="D19" s="7">
        <v>192</v>
      </c>
      <c r="E19" s="6">
        <f t="shared" ref="E19:E41" si="5">ABS(D19-C19)*SIN(B19*PI()/180)+$U$2</f>
        <v>101325</v>
      </c>
      <c r="F19" s="6">
        <f t="shared" si="1"/>
        <v>0</v>
      </c>
      <c r="G19" s="6">
        <f t="shared" si="2"/>
        <v>0</v>
      </c>
      <c r="H19" s="2">
        <f t="shared" si="3"/>
        <v>0</v>
      </c>
    </row>
    <row r="20" spans="1:8" x14ac:dyDescent="0.3">
      <c r="A20" s="4">
        <f t="shared" si="4"/>
        <v>3</v>
      </c>
      <c r="B20" s="7">
        <v>30</v>
      </c>
      <c r="C20" s="7">
        <v>192</v>
      </c>
      <c r="D20" s="7">
        <v>84</v>
      </c>
      <c r="E20" s="6">
        <f t="shared" si="5"/>
        <v>101379</v>
      </c>
      <c r="F20" s="6">
        <f t="shared" si="1"/>
        <v>54</v>
      </c>
      <c r="G20" s="6">
        <f t="shared" si="2"/>
        <v>0.17089900175714792</v>
      </c>
      <c r="H20" s="2">
        <f t="shared" si="3"/>
        <v>4.3106221425352042E-3</v>
      </c>
    </row>
    <row r="21" spans="1:8" x14ac:dyDescent="0.3">
      <c r="A21" s="4">
        <f t="shared" si="4"/>
        <v>4</v>
      </c>
      <c r="B21" s="7">
        <v>30</v>
      </c>
      <c r="C21" s="7">
        <v>192</v>
      </c>
      <c r="D21" s="7">
        <v>192</v>
      </c>
      <c r="E21" s="6">
        <f t="shared" si="5"/>
        <v>101325</v>
      </c>
      <c r="F21" s="6">
        <f t="shared" si="1"/>
        <v>0</v>
      </c>
      <c r="G21" s="6">
        <f t="shared" si="2"/>
        <v>0</v>
      </c>
      <c r="H21" s="2">
        <f t="shared" si="3"/>
        <v>0</v>
      </c>
    </row>
    <row r="22" spans="1:8" x14ac:dyDescent="0.3">
      <c r="A22" s="4">
        <f t="shared" si="4"/>
        <v>5</v>
      </c>
      <c r="B22" s="7">
        <v>30</v>
      </c>
      <c r="C22" s="7">
        <v>192</v>
      </c>
      <c r="D22" s="7">
        <v>84</v>
      </c>
      <c r="E22" s="6">
        <f t="shared" si="5"/>
        <v>101379</v>
      </c>
      <c r="F22" s="6">
        <f t="shared" si="1"/>
        <v>54</v>
      </c>
      <c r="G22" s="6">
        <f t="shared" si="2"/>
        <v>0.17089900175714792</v>
      </c>
      <c r="H22" s="2">
        <f t="shared" si="3"/>
        <v>4.3106221425352042E-3</v>
      </c>
    </row>
    <row r="23" spans="1:8" x14ac:dyDescent="0.3">
      <c r="A23" s="4">
        <f t="shared" si="4"/>
        <v>6</v>
      </c>
      <c r="B23" s="7">
        <v>30</v>
      </c>
      <c r="C23" s="7">
        <v>192</v>
      </c>
      <c r="D23" s="7">
        <v>192</v>
      </c>
      <c r="E23" s="6">
        <f t="shared" si="5"/>
        <v>101325</v>
      </c>
      <c r="F23" s="6">
        <f t="shared" si="1"/>
        <v>0</v>
      </c>
      <c r="G23" s="6">
        <f t="shared" si="2"/>
        <v>0</v>
      </c>
      <c r="H23" s="2">
        <f t="shared" si="3"/>
        <v>0</v>
      </c>
    </row>
    <row r="24" spans="1:8" x14ac:dyDescent="0.3">
      <c r="A24" s="4">
        <f t="shared" si="4"/>
        <v>7</v>
      </c>
      <c r="B24" s="7">
        <v>30</v>
      </c>
      <c r="C24" s="7">
        <v>192</v>
      </c>
      <c r="D24" s="7">
        <v>84</v>
      </c>
      <c r="E24" s="6">
        <f t="shared" si="5"/>
        <v>101379</v>
      </c>
      <c r="F24" s="6">
        <f t="shared" si="1"/>
        <v>54</v>
      </c>
      <c r="G24" s="6">
        <f t="shared" si="2"/>
        <v>0.17089900175714792</v>
      </c>
      <c r="H24" s="2">
        <f t="shared" si="3"/>
        <v>4.3106221425352042E-3</v>
      </c>
    </row>
    <row r="25" spans="1:8" x14ac:dyDescent="0.3">
      <c r="A25" s="4">
        <f t="shared" si="4"/>
        <v>8</v>
      </c>
      <c r="B25" s="7">
        <v>30</v>
      </c>
      <c r="C25" s="7">
        <v>192</v>
      </c>
      <c r="D25" s="7">
        <v>85</v>
      </c>
      <c r="E25" s="6">
        <f t="shared" si="5"/>
        <v>101378.5</v>
      </c>
      <c r="F25" s="6">
        <f t="shared" si="1"/>
        <v>53.5</v>
      </c>
      <c r="G25" s="6">
        <f t="shared" si="2"/>
        <v>0.16931660359272988</v>
      </c>
      <c r="H25" s="2">
        <f t="shared" si="3"/>
        <v>4.2588520695352704E-3</v>
      </c>
    </row>
    <row r="26" spans="1:8" x14ac:dyDescent="0.3">
      <c r="A26" s="4">
        <f t="shared" si="4"/>
        <v>9</v>
      </c>
      <c r="B26" s="7">
        <v>30</v>
      </c>
      <c r="C26" s="7">
        <v>192</v>
      </c>
      <c r="D26" s="7">
        <v>88</v>
      </c>
      <c r="E26" s="6">
        <f t="shared" si="5"/>
        <v>101377</v>
      </c>
      <c r="F26" s="6">
        <f t="shared" si="1"/>
        <v>52</v>
      </c>
      <c r="G26" s="6">
        <f t="shared" si="2"/>
        <v>0.16456940909947579</v>
      </c>
      <c r="H26" s="2">
        <f t="shared" si="3"/>
        <v>4.1064431153136245E-3</v>
      </c>
    </row>
    <row r="27" spans="1:8" x14ac:dyDescent="0.3">
      <c r="A27" s="4">
        <f t="shared" si="4"/>
        <v>10</v>
      </c>
      <c r="B27" s="7">
        <v>30</v>
      </c>
      <c r="C27" s="7">
        <v>192</v>
      </c>
      <c r="D27" s="7">
        <v>89</v>
      </c>
      <c r="E27" s="6">
        <f t="shared" si="5"/>
        <v>101376.5</v>
      </c>
      <c r="F27" s="6">
        <f t="shared" si="1"/>
        <v>51.5</v>
      </c>
      <c r="G27" s="6">
        <f t="shared" si="2"/>
        <v>0.16298701093505774</v>
      </c>
      <c r="H27" s="2">
        <f t="shared" si="3"/>
        <v>4.0565528880313704E-3</v>
      </c>
    </row>
    <row r="28" spans="1:8" x14ac:dyDescent="0.3">
      <c r="A28" s="4">
        <f t="shared" si="4"/>
        <v>11</v>
      </c>
      <c r="B28" s="7">
        <v>30</v>
      </c>
      <c r="C28" s="7">
        <v>192</v>
      </c>
      <c r="D28" s="7">
        <v>92</v>
      </c>
      <c r="E28" s="6">
        <f t="shared" si="5"/>
        <v>101375</v>
      </c>
      <c r="F28" s="6">
        <f t="shared" si="1"/>
        <v>50</v>
      </c>
      <c r="G28" s="6">
        <f t="shared" si="2"/>
        <v>0.15823981644180363</v>
      </c>
      <c r="H28" s="2">
        <f t="shared" si="3"/>
        <v>3.9094121317483641E-3</v>
      </c>
    </row>
    <row r="29" spans="1:8" x14ac:dyDescent="0.3">
      <c r="A29" s="4">
        <f t="shared" si="4"/>
        <v>12</v>
      </c>
      <c r="B29" s="7">
        <v>30</v>
      </c>
      <c r="C29" s="7">
        <v>192</v>
      </c>
      <c r="D29" s="7">
        <v>94</v>
      </c>
      <c r="E29" s="6">
        <f t="shared" si="5"/>
        <v>101374</v>
      </c>
      <c r="F29" s="6">
        <f t="shared" si="1"/>
        <v>49</v>
      </c>
      <c r="G29" s="6">
        <f t="shared" si="2"/>
        <v>0.15507502011296756</v>
      </c>
      <c r="H29" s="2">
        <f t="shared" si="3"/>
        <v>3.8132919950207783E-3</v>
      </c>
    </row>
    <row r="30" spans="1:8" x14ac:dyDescent="0.3">
      <c r="A30" s="4">
        <f t="shared" si="4"/>
        <v>13</v>
      </c>
      <c r="B30" s="7">
        <v>30</v>
      </c>
      <c r="C30" s="7">
        <v>192</v>
      </c>
      <c r="D30" s="7">
        <v>95</v>
      </c>
      <c r="E30" s="6">
        <f t="shared" si="5"/>
        <v>101373.5</v>
      </c>
      <c r="F30" s="6">
        <f t="shared" si="1"/>
        <v>48.5</v>
      </c>
      <c r="G30" s="6">
        <f t="shared" si="2"/>
        <v>0.15349262194854951</v>
      </c>
      <c r="H30" s="2">
        <f t="shared" si="3"/>
        <v>3.7657866404592053E-3</v>
      </c>
    </row>
    <row r="31" spans="1:8" x14ac:dyDescent="0.3">
      <c r="A31" s="4">
        <f t="shared" si="4"/>
        <v>14</v>
      </c>
      <c r="B31" s="7">
        <v>30</v>
      </c>
      <c r="C31" s="7">
        <v>192</v>
      </c>
      <c r="D31" s="7">
        <v>94</v>
      </c>
      <c r="E31" s="6">
        <f t="shared" si="5"/>
        <v>101374</v>
      </c>
      <c r="F31" s="6">
        <f>E31-$U$2</f>
        <v>49</v>
      </c>
      <c r="G31" s="6">
        <f t="shared" si="2"/>
        <v>0.15507502011296756</v>
      </c>
      <c r="H31" s="2">
        <f t="shared" si="3"/>
        <v>3.8132919950207783E-3</v>
      </c>
    </row>
    <row r="32" spans="1:8" x14ac:dyDescent="0.3">
      <c r="A32" s="4">
        <f t="shared" si="4"/>
        <v>15</v>
      </c>
      <c r="B32" s="7">
        <v>30</v>
      </c>
      <c r="C32" s="7">
        <v>192</v>
      </c>
      <c r="D32" s="7">
        <v>92</v>
      </c>
      <c r="E32" s="6">
        <f t="shared" si="5"/>
        <v>101375</v>
      </c>
      <c r="F32" s="6">
        <f t="shared" si="1"/>
        <v>50</v>
      </c>
      <c r="G32" s="6">
        <f t="shared" si="2"/>
        <v>0.15823981644180363</v>
      </c>
      <c r="H32" s="2">
        <f t="shared" si="3"/>
        <v>3.9094121317483641E-3</v>
      </c>
    </row>
    <row r="33" spans="1:8" x14ac:dyDescent="0.3">
      <c r="A33" s="4">
        <f>A32+1</f>
        <v>16</v>
      </c>
      <c r="B33" s="7">
        <v>30</v>
      </c>
      <c r="C33" s="7">
        <v>192</v>
      </c>
      <c r="D33" s="7">
        <v>90</v>
      </c>
      <c r="E33" s="6">
        <f t="shared" si="5"/>
        <v>101376</v>
      </c>
      <c r="F33" s="6">
        <f t="shared" si="1"/>
        <v>51</v>
      </c>
      <c r="G33" s="6">
        <f t="shared" si="2"/>
        <v>0.16140461277063969</v>
      </c>
      <c r="H33" s="2">
        <f t="shared" si="3"/>
        <v>4.0070936851044235E-3</v>
      </c>
    </row>
    <row r="34" spans="1:8" x14ac:dyDescent="0.3">
      <c r="A34" s="4">
        <f t="shared" si="4"/>
        <v>17</v>
      </c>
      <c r="B34" s="7">
        <v>30</v>
      </c>
      <c r="C34" s="7">
        <v>192</v>
      </c>
      <c r="D34" s="7">
        <v>87</v>
      </c>
      <c r="E34" s="6">
        <f t="shared" si="5"/>
        <v>101377.5</v>
      </c>
      <c r="F34" s="6">
        <f t="shared" si="1"/>
        <v>52.5</v>
      </c>
      <c r="G34" s="6">
        <f t="shared" si="2"/>
        <v>0.16615180726389381</v>
      </c>
      <c r="H34" s="2">
        <f t="shared" si="3"/>
        <v>4.1567792298599872E-3</v>
      </c>
    </row>
    <row r="35" spans="1:8" x14ac:dyDescent="0.3">
      <c r="A35" s="4">
        <f>A34+1</f>
        <v>18</v>
      </c>
      <c r="B35" s="7">
        <v>30</v>
      </c>
      <c r="C35" s="7">
        <v>192</v>
      </c>
      <c r="D35" s="7">
        <v>86</v>
      </c>
      <c r="E35" s="6">
        <f t="shared" si="5"/>
        <v>101378</v>
      </c>
      <c r="F35" s="6">
        <f t="shared" si="1"/>
        <v>53</v>
      </c>
      <c r="G35" s="6">
        <f t="shared" si="2"/>
        <v>0.16773420542831186</v>
      </c>
      <c r="H35" s="2">
        <f t="shared" si="3"/>
        <v>4.2075767858773478E-3</v>
      </c>
    </row>
    <row r="36" spans="1:8" x14ac:dyDescent="0.3">
      <c r="A36" s="4">
        <f t="shared" ref="A36:A41" si="6">A35+1</f>
        <v>19</v>
      </c>
      <c r="B36" s="7">
        <v>30</v>
      </c>
      <c r="C36" s="7">
        <v>192</v>
      </c>
      <c r="D36" s="7">
        <v>192</v>
      </c>
      <c r="E36" s="6">
        <f t="shared" si="5"/>
        <v>101325</v>
      </c>
      <c r="F36" s="6">
        <f t="shared" si="1"/>
        <v>0</v>
      </c>
      <c r="G36" s="6">
        <f t="shared" si="2"/>
        <v>0</v>
      </c>
      <c r="H36" s="2">
        <f t="shared" si="3"/>
        <v>0</v>
      </c>
    </row>
    <row r="37" spans="1:8" x14ac:dyDescent="0.3">
      <c r="A37" s="4">
        <f t="shared" si="6"/>
        <v>20</v>
      </c>
      <c r="B37" s="7">
        <v>30</v>
      </c>
      <c r="C37" s="7">
        <v>192</v>
      </c>
      <c r="D37" s="7">
        <v>84</v>
      </c>
      <c r="E37" s="6">
        <f t="shared" si="5"/>
        <v>101379</v>
      </c>
      <c r="F37" s="6">
        <f t="shared" si="1"/>
        <v>54</v>
      </c>
      <c r="G37" s="6">
        <f t="shared" si="2"/>
        <v>0.17089900175714792</v>
      </c>
      <c r="H37" s="2">
        <f t="shared" si="3"/>
        <v>4.3106221425352042E-3</v>
      </c>
    </row>
    <row r="38" spans="1:8" x14ac:dyDescent="0.3">
      <c r="A38" s="4">
        <f t="shared" si="6"/>
        <v>21</v>
      </c>
      <c r="B38" s="7">
        <v>30</v>
      </c>
      <c r="C38" s="7">
        <v>192</v>
      </c>
      <c r="D38" s="7">
        <v>192</v>
      </c>
      <c r="E38" s="6">
        <f t="shared" si="5"/>
        <v>101325</v>
      </c>
      <c r="F38" s="6">
        <f t="shared" si="1"/>
        <v>0</v>
      </c>
      <c r="G38" s="6">
        <f t="shared" si="2"/>
        <v>0</v>
      </c>
      <c r="H38" s="2">
        <f t="shared" si="3"/>
        <v>0</v>
      </c>
    </row>
    <row r="39" spans="1:8" x14ac:dyDescent="0.3">
      <c r="A39" s="4">
        <f t="shared" si="6"/>
        <v>22</v>
      </c>
      <c r="B39" s="7">
        <v>30</v>
      </c>
      <c r="C39" s="7">
        <v>192</v>
      </c>
      <c r="D39" s="7">
        <v>84</v>
      </c>
      <c r="E39" s="6">
        <f t="shared" si="5"/>
        <v>101379</v>
      </c>
      <c r="F39" s="6">
        <f t="shared" si="1"/>
        <v>54</v>
      </c>
      <c r="G39" s="6">
        <f t="shared" si="2"/>
        <v>0.17089900175714792</v>
      </c>
      <c r="H39" s="2">
        <f t="shared" si="3"/>
        <v>4.3106221425352042E-3</v>
      </c>
    </row>
    <row r="40" spans="1:8" x14ac:dyDescent="0.3">
      <c r="A40" s="4">
        <f t="shared" si="6"/>
        <v>23</v>
      </c>
      <c r="B40" s="7">
        <v>30</v>
      </c>
      <c r="C40" s="7">
        <v>192</v>
      </c>
      <c r="D40" s="7">
        <v>192</v>
      </c>
      <c r="E40" s="6">
        <f t="shared" si="5"/>
        <v>101325</v>
      </c>
      <c r="F40" s="6">
        <f t="shared" si="1"/>
        <v>0</v>
      </c>
      <c r="G40" s="6">
        <f t="shared" si="2"/>
        <v>0</v>
      </c>
      <c r="H40" s="2">
        <f t="shared" si="3"/>
        <v>0</v>
      </c>
    </row>
    <row r="41" spans="1:8" x14ac:dyDescent="0.3">
      <c r="A41" s="4">
        <f t="shared" si="6"/>
        <v>24</v>
      </c>
      <c r="B41" s="7">
        <v>30</v>
      </c>
      <c r="C41" s="7">
        <v>192</v>
      </c>
      <c r="D41" s="7">
        <v>84</v>
      </c>
      <c r="E41" s="6">
        <f t="shared" si="5"/>
        <v>101379</v>
      </c>
      <c r="F41" s="6">
        <f t="shared" si="1"/>
        <v>54</v>
      </c>
      <c r="G41" s="6">
        <f t="shared" si="2"/>
        <v>0.17089900175714792</v>
      </c>
      <c r="H41" s="2">
        <f t="shared" si="3"/>
        <v>4.3106221425352042E-3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0462D-85D1-4D6A-A520-BCA0CC184F8A}">
  <dimension ref="A1:H19"/>
  <sheetViews>
    <sheetView workbookViewId="0">
      <selection activeCell="A2" sqref="A2"/>
    </sheetView>
  </sheetViews>
  <sheetFormatPr defaultRowHeight="14.4" x14ac:dyDescent="0.3"/>
  <cols>
    <col min="4" max="5" width="9.33203125" bestFit="1" customWidth="1"/>
  </cols>
  <sheetData>
    <row r="1" spans="1:8" s="10" customFormat="1" x14ac:dyDescent="0.3">
      <c r="A1" s="5" t="s">
        <v>20</v>
      </c>
      <c r="B1" s="5" t="s">
        <v>8</v>
      </c>
      <c r="C1" s="5" t="s">
        <v>21</v>
      </c>
      <c r="D1" s="5" t="s">
        <v>29</v>
      </c>
      <c r="E1" s="5" t="s">
        <v>30</v>
      </c>
      <c r="F1" s="5"/>
      <c r="G1" s="5" t="s">
        <v>28</v>
      </c>
      <c r="H1" s="5" t="s">
        <v>37</v>
      </c>
    </row>
    <row r="2" spans="1:8" x14ac:dyDescent="0.3">
      <c r="A2" s="3">
        <v>1</v>
      </c>
      <c r="B2" s="2">
        <v>0.95799999999999996</v>
      </c>
      <c r="C2" s="2">
        <v>9.4E-2</v>
      </c>
      <c r="D2" s="9"/>
      <c r="E2" s="9">
        <v>-9.8139999999999998E-3</v>
      </c>
      <c r="G2">
        <v>26.418330509987605</v>
      </c>
      <c r="H2" s="12" t="s">
        <v>42</v>
      </c>
    </row>
    <row r="3" spans="1:8" x14ac:dyDescent="0.3">
      <c r="A3" s="3">
        <v>2</v>
      </c>
      <c r="B3" s="2">
        <v>0.88800000000000001</v>
      </c>
      <c r="C3" s="2">
        <v>1.8749999999999999E-2</v>
      </c>
      <c r="D3" s="9">
        <v>2.349E-3</v>
      </c>
      <c r="E3" s="9"/>
      <c r="G3">
        <v>26.418330509987605</v>
      </c>
    </row>
    <row r="4" spans="1:8" x14ac:dyDescent="0.3">
      <c r="A4" s="3">
        <v>3</v>
      </c>
      <c r="B4" s="2">
        <v>0.85799999999999998</v>
      </c>
      <c r="C4" s="2">
        <v>2.8150000000000001E-2</v>
      </c>
      <c r="D4" s="9"/>
      <c r="E4" s="9">
        <v>-3.5279999999999999E-3</v>
      </c>
      <c r="G4">
        <v>26.418330509987605</v>
      </c>
    </row>
    <row r="5" spans="1:8" x14ac:dyDescent="0.3">
      <c r="A5" s="3">
        <f t="shared" ref="A5:A17" si="0">A4+1</f>
        <v>4</v>
      </c>
      <c r="B5" s="2">
        <v>0.74199999999999999</v>
      </c>
      <c r="C5" s="2">
        <v>3.7499999999999999E-2</v>
      </c>
      <c r="D5" s="9">
        <v>-5.4900000000000001E-3</v>
      </c>
      <c r="E5" s="9"/>
      <c r="G5">
        <v>26.418330509987605</v>
      </c>
    </row>
    <row r="6" spans="1:8" x14ac:dyDescent="0.3">
      <c r="A6" s="3">
        <f t="shared" si="0"/>
        <v>5</v>
      </c>
      <c r="B6" s="2">
        <v>0.71299999999999997</v>
      </c>
      <c r="C6" s="2">
        <v>4.6899999999999997E-2</v>
      </c>
      <c r="D6" s="9"/>
      <c r="E6" s="9">
        <v>5.4770000000000001E-3</v>
      </c>
      <c r="G6">
        <v>26.295738987671815</v>
      </c>
    </row>
    <row r="7" spans="1:8" x14ac:dyDescent="0.3">
      <c r="A7" s="3">
        <f t="shared" si="0"/>
        <v>6</v>
      </c>
      <c r="B7" s="2">
        <v>0.59299999999999997</v>
      </c>
      <c r="C7" s="2">
        <v>5.6250000000000001E-2</v>
      </c>
      <c r="D7" s="9">
        <v>2.7399999999999998E-3</v>
      </c>
      <c r="E7" s="9"/>
      <c r="G7">
        <v>25.924486394647285</v>
      </c>
    </row>
    <row r="8" spans="1:8" x14ac:dyDescent="0.3">
      <c r="A8" s="3">
        <f t="shared" si="0"/>
        <v>7</v>
      </c>
      <c r="B8" s="2">
        <v>0.52500000000000002</v>
      </c>
      <c r="C8" s="2">
        <v>6.565E-2</v>
      </c>
      <c r="D8" s="9"/>
      <c r="E8" s="9">
        <v>1.3669000000000001E-2</v>
      </c>
      <c r="G8">
        <v>25.799548383626284</v>
      </c>
    </row>
    <row r="9" spans="1:8" x14ac:dyDescent="0.3">
      <c r="A9" s="3">
        <f t="shared" si="0"/>
        <v>8</v>
      </c>
      <c r="B9" s="2">
        <v>0.30299999999999999</v>
      </c>
      <c r="C9" s="2">
        <v>7.4999999999999997E-2</v>
      </c>
      <c r="D9" s="9">
        <v>1.1721000000000001E-2</v>
      </c>
      <c r="E9" s="9"/>
      <c r="G9">
        <v>25.42105038580306</v>
      </c>
    </row>
    <row r="10" spans="1:8" x14ac:dyDescent="0.3">
      <c r="A10" s="3">
        <f t="shared" si="0"/>
        <v>9</v>
      </c>
      <c r="B10" s="2">
        <v>0.152</v>
      </c>
      <c r="C10" s="2">
        <v>0.65649999999999997</v>
      </c>
      <c r="D10" s="9"/>
      <c r="E10" s="9">
        <v>2.6884000000000002E-2</v>
      </c>
      <c r="G10">
        <v>25.1655559577611</v>
      </c>
    </row>
    <row r="11" spans="1:8" x14ac:dyDescent="0.3">
      <c r="A11" s="3">
        <f t="shared" si="0"/>
        <v>10</v>
      </c>
      <c r="B11" s="2">
        <v>0.09</v>
      </c>
      <c r="C11" s="2">
        <v>5.6250000000000001E-2</v>
      </c>
      <c r="D11" s="9">
        <v>3.0761E-2</v>
      </c>
      <c r="E11" s="9"/>
      <c r="G11">
        <v>25.036831042207133</v>
      </c>
    </row>
    <row r="12" spans="1:8" x14ac:dyDescent="0.3">
      <c r="A12" s="3">
        <f t="shared" si="0"/>
        <v>11</v>
      </c>
      <c r="B12" s="2">
        <v>6.5000000000000002E-2</v>
      </c>
      <c r="C12" s="2">
        <v>4.6899999999999997E-2</v>
      </c>
      <c r="D12" s="9"/>
      <c r="E12" s="9">
        <v>1.8339999999999999E-2</v>
      </c>
      <c r="G12">
        <v>25.1655559577611</v>
      </c>
    </row>
    <row r="13" spans="1:8" x14ac:dyDescent="0.3">
      <c r="A13" s="3">
        <f t="shared" si="0"/>
        <v>12</v>
      </c>
      <c r="B13" s="2">
        <v>2.8000000000000001E-2</v>
      </c>
      <c r="C13" s="2">
        <v>3.7499999999999999E-2</v>
      </c>
      <c r="D13" s="9">
        <v>1.0551E-2</v>
      </c>
      <c r="E13" s="9"/>
      <c r="G13">
        <v>25.42105038580306</v>
      </c>
    </row>
    <row r="14" spans="1:8" x14ac:dyDescent="0.3">
      <c r="A14" s="3">
        <f t="shared" si="0"/>
        <v>13</v>
      </c>
      <c r="B14" s="2">
        <v>0.02</v>
      </c>
      <c r="C14" s="2">
        <v>2.8150000000000001E-2</v>
      </c>
      <c r="D14" s="9"/>
      <c r="E14" s="9">
        <v>-9.4210000000000006E-3</v>
      </c>
      <c r="G14">
        <v>25.674002390977044</v>
      </c>
    </row>
    <row r="15" spans="1:8" x14ac:dyDescent="0.3">
      <c r="A15" s="3">
        <f t="shared" si="0"/>
        <v>14</v>
      </c>
      <c r="B15" s="2">
        <v>8.6999999999999994E-3</v>
      </c>
      <c r="C15" s="2">
        <v>1.8749999999999999E-2</v>
      </c>
      <c r="D15" s="9">
        <v>-2.3248999999999999E-2</v>
      </c>
      <c r="E15" s="9"/>
      <c r="G15">
        <v>26.048825172230526</v>
      </c>
    </row>
    <row r="16" spans="1:8" x14ac:dyDescent="0.3">
      <c r="A16" s="3">
        <f t="shared" si="0"/>
        <v>15</v>
      </c>
      <c r="B16" s="2">
        <v>3.0000000000000001E-3</v>
      </c>
      <c r="C16" s="2">
        <v>9.4000000000000004E-3</v>
      </c>
      <c r="D16" s="9"/>
      <c r="E16" s="9">
        <v>-5.1783999999999997E-2</v>
      </c>
      <c r="G16">
        <v>26.172573256762686</v>
      </c>
    </row>
    <row r="17" spans="1:7" x14ac:dyDescent="0.3">
      <c r="A17" s="3">
        <f t="shared" si="0"/>
        <v>16</v>
      </c>
      <c r="B17" s="2">
        <v>0</v>
      </c>
      <c r="C17" s="2">
        <v>0</v>
      </c>
      <c r="D17" s="9">
        <v>-6.7489999999999994E-2</v>
      </c>
      <c r="E17" s="9">
        <v>-6.7489999999999994E-2</v>
      </c>
      <c r="G17">
        <v>26.418330509987605</v>
      </c>
    </row>
    <row r="18" spans="1:7" x14ac:dyDescent="0.3">
      <c r="G18">
        <v>26.418330509987605</v>
      </c>
    </row>
    <row r="19" spans="1:7" x14ac:dyDescent="0.3">
      <c r="G19">
        <v>26.418330509987605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52F0-4BFF-44A8-92E4-18C0C307A993}">
  <dimension ref="A1:AS41"/>
  <sheetViews>
    <sheetView zoomScale="57" workbookViewId="0">
      <selection activeCell="AF35" sqref="AF35"/>
    </sheetView>
  </sheetViews>
  <sheetFormatPr defaultRowHeight="14.4" x14ac:dyDescent="0.3"/>
  <sheetData>
    <row r="1" spans="1:45" ht="57.6" x14ac:dyDescent="0.3">
      <c r="A1" s="1" t="s">
        <v>0</v>
      </c>
      <c r="B1" s="1" t="s">
        <v>1</v>
      </c>
      <c r="C1" s="1" t="s">
        <v>2</v>
      </c>
      <c r="D1" s="1" t="s">
        <v>3</v>
      </c>
      <c r="F1" s="1" t="s">
        <v>0</v>
      </c>
      <c r="G1" s="1" t="s">
        <v>1</v>
      </c>
      <c r="H1" s="1" t="s">
        <v>2</v>
      </c>
      <c r="I1" s="1" t="s">
        <v>3</v>
      </c>
      <c r="K1" s="1" t="s">
        <v>0</v>
      </c>
      <c r="L1" s="1" t="s">
        <v>1</v>
      </c>
      <c r="M1" s="1" t="s">
        <v>2</v>
      </c>
      <c r="N1" s="1" t="s">
        <v>3</v>
      </c>
      <c r="P1" s="1" t="s">
        <v>0</v>
      </c>
      <c r="Q1" s="1" t="s">
        <v>1</v>
      </c>
      <c r="R1" s="1" t="s">
        <v>2</v>
      </c>
      <c r="S1" s="1" t="s">
        <v>3</v>
      </c>
      <c r="U1" s="1" t="s">
        <v>0</v>
      </c>
      <c r="V1" s="1" t="s">
        <v>1</v>
      </c>
      <c r="W1" s="1" t="s">
        <v>2</v>
      </c>
      <c r="X1" s="1" t="s">
        <v>3</v>
      </c>
      <c r="Z1" s="1" t="s">
        <v>0</v>
      </c>
      <c r="AA1" s="1" t="s">
        <v>1</v>
      </c>
      <c r="AB1" s="1" t="s">
        <v>2</v>
      </c>
      <c r="AC1" s="1" t="s">
        <v>3</v>
      </c>
      <c r="AE1" s="1" t="s">
        <v>0</v>
      </c>
      <c r="AF1" s="1" t="s">
        <v>1</v>
      </c>
      <c r="AG1" s="1" t="s">
        <v>2</v>
      </c>
      <c r="AH1" s="1" t="s">
        <v>3</v>
      </c>
      <c r="AI1" s="1" t="s">
        <v>4</v>
      </c>
      <c r="AJ1" s="1" t="s">
        <v>5</v>
      </c>
      <c r="AK1" s="1" t="s">
        <v>31</v>
      </c>
      <c r="AM1" s="1" t="s">
        <v>0</v>
      </c>
      <c r="AN1" s="1" t="s">
        <v>1</v>
      </c>
      <c r="AO1" s="1" t="s">
        <v>2</v>
      </c>
      <c r="AP1" s="1" t="s">
        <v>3</v>
      </c>
      <c r="AQ1" s="1" t="s">
        <v>4</v>
      </c>
      <c r="AR1" s="1" t="s">
        <v>5</v>
      </c>
      <c r="AS1" s="1" t="s">
        <v>31</v>
      </c>
    </row>
    <row r="2" spans="1:45" x14ac:dyDescent="0.3">
      <c r="A2" s="3">
        <v>1</v>
      </c>
      <c r="B2" s="7">
        <v>50</v>
      </c>
      <c r="C2" s="7">
        <v>388</v>
      </c>
      <c r="D2" s="7">
        <v>377</v>
      </c>
      <c r="F2" s="3">
        <v>1</v>
      </c>
      <c r="G2" s="7">
        <v>50</v>
      </c>
      <c r="H2" s="7">
        <v>388</v>
      </c>
      <c r="I2" s="7">
        <v>378</v>
      </c>
      <c r="K2" s="3">
        <v>1</v>
      </c>
      <c r="L2" s="7">
        <v>50</v>
      </c>
      <c r="M2" s="7">
        <v>386</v>
      </c>
      <c r="N2" s="7">
        <v>378</v>
      </c>
      <c r="P2" s="3">
        <v>1</v>
      </c>
      <c r="Q2" s="7">
        <v>50</v>
      </c>
      <c r="R2" s="7">
        <v>386</v>
      </c>
      <c r="S2" s="7">
        <v>380</v>
      </c>
      <c r="U2" s="3">
        <v>1</v>
      </c>
      <c r="V2" s="7">
        <v>50</v>
      </c>
      <c r="W2" s="7">
        <v>386</v>
      </c>
      <c r="X2" s="7">
        <v>378</v>
      </c>
      <c r="Z2" s="3">
        <v>1</v>
      </c>
      <c r="AA2" s="7">
        <v>50</v>
      </c>
      <c r="AB2" s="7">
        <v>386</v>
      </c>
      <c r="AC2" s="7">
        <v>378</v>
      </c>
      <c r="AE2" s="3">
        <v>1</v>
      </c>
      <c r="AF2" s="7">
        <v>30</v>
      </c>
      <c r="AG2" s="7">
        <v>386</v>
      </c>
      <c r="AH2" s="7">
        <v>370</v>
      </c>
      <c r="AI2" s="6">
        <f>(AH2-AG2)*SIN(AF2*PI()/180)+$T$2</f>
        <v>-7.9999999999999991</v>
      </c>
      <c r="AJ2" s="6">
        <f t="shared" ref="AJ2:AJ41" si="0">AI2-$T$2</f>
        <v>-7.9999999999999991</v>
      </c>
      <c r="AK2" s="6">
        <f t="shared" ref="AK2:AK41" si="1">(AJ2)/(0.5*$U$2*$V$2^2)</f>
        <v>-6.3999999999999994E-3</v>
      </c>
      <c r="AM2" s="3">
        <v>1</v>
      </c>
      <c r="AN2" s="7">
        <v>20</v>
      </c>
      <c r="AO2" s="7">
        <v>396</v>
      </c>
      <c r="AP2" s="7">
        <v>371</v>
      </c>
      <c r="AQ2" s="6">
        <f>(AP2-AO2)*SIN(AN2*PI()/180)+$T$2</f>
        <v>-8.5505035831417171</v>
      </c>
      <c r="AR2" s="6">
        <f t="shared" ref="AR2:AR41" si="2">AQ2-$T$2</f>
        <v>-8.5505035831417171</v>
      </c>
      <c r="AS2" s="6">
        <f t="shared" ref="AS2:AS41" si="3">(AR2)/(0.5*$U$2*$V$2^2)</f>
        <v>-6.8404028665133738E-3</v>
      </c>
    </row>
    <row r="3" spans="1:45" x14ac:dyDescent="0.3">
      <c r="A3" s="3">
        <v>2</v>
      </c>
      <c r="B3" s="7">
        <v>50</v>
      </c>
      <c r="C3" s="7">
        <v>388</v>
      </c>
      <c r="D3" s="7">
        <v>390</v>
      </c>
      <c r="F3" s="3">
        <v>2</v>
      </c>
      <c r="G3" s="7">
        <v>50</v>
      </c>
      <c r="H3" s="7">
        <v>388</v>
      </c>
      <c r="I3" s="7">
        <v>386</v>
      </c>
      <c r="K3" s="3">
        <v>2</v>
      </c>
      <c r="L3" s="7">
        <v>50</v>
      </c>
      <c r="M3" s="7">
        <v>386</v>
      </c>
      <c r="N3" s="7">
        <v>391</v>
      </c>
      <c r="P3" s="3">
        <v>2</v>
      </c>
      <c r="Q3" s="7">
        <v>50</v>
      </c>
      <c r="R3" s="7">
        <v>386</v>
      </c>
      <c r="S3" s="7">
        <v>390</v>
      </c>
      <c r="U3" s="3">
        <v>2</v>
      </c>
      <c r="V3" s="7">
        <v>50</v>
      </c>
      <c r="W3" s="7">
        <v>386</v>
      </c>
      <c r="X3" s="7">
        <v>390</v>
      </c>
      <c r="Z3" s="3">
        <v>2</v>
      </c>
      <c r="AA3" s="7">
        <v>50</v>
      </c>
      <c r="AB3" s="7">
        <v>386</v>
      </c>
      <c r="AC3" s="7">
        <v>390</v>
      </c>
      <c r="AE3" s="3">
        <v>2</v>
      </c>
      <c r="AF3" s="7">
        <v>30</v>
      </c>
      <c r="AG3" s="7">
        <v>386</v>
      </c>
      <c r="AH3" s="7">
        <v>390</v>
      </c>
      <c r="AI3" s="6">
        <f t="shared" ref="AI3:AI41" si="4">(AH3-AG3)*SIN(AF3*PI()/180)+$T$2</f>
        <v>1.9999999999999998</v>
      </c>
      <c r="AJ3" s="6">
        <f t="shared" si="0"/>
        <v>1.9999999999999998</v>
      </c>
      <c r="AK3" s="6">
        <f t="shared" si="1"/>
        <v>1.5999999999999999E-3</v>
      </c>
      <c r="AM3" s="3">
        <v>2</v>
      </c>
      <c r="AN3" s="7">
        <v>20</v>
      </c>
      <c r="AO3" s="7">
        <v>396</v>
      </c>
      <c r="AP3" s="7">
        <v>402</v>
      </c>
      <c r="AQ3" s="6">
        <f t="shared" ref="AQ3:AQ41" si="5">(AP3-AO3)*SIN(AN3*PI()/180)+$T$2</f>
        <v>2.0521208599540124</v>
      </c>
      <c r="AR3" s="6">
        <f t="shared" si="2"/>
        <v>2.0521208599540124</v>
      </c>
      <c r="AS3" s="6">
        <f t="shared" si="3"/>
        <v>1.6416966879632098E-3</v>
      </c>
    </row>
    <row r="4" spans="1:45" x14ac:dyDescent="0.3">
      <c r="A4" s="3">
        <v>3</v>
      </c>
      <c r="B4" s="7">
        <v>50</v>
      </c>
      <c r="C4" s="7">
        <v>388</v>
      </c>
      <c r="D4" s="7">
        <v>383</v>
      </c>
      <c r="F4" s="3">
        <v>3</v>
      </c>
      <c r="G4" s="7">
        <v>50</v>
      </c>
      <c r="H4" s="7">
        <v>388</v>
      </c>
      <c r="I4" s="7">
        <v>384</v>
      </c>
      <c r="K4" s="3">
        <v>3</v>
      </c>
      <c r="L4" s="7">
        <v>50</v>
      </c>
      <c r="M4" s="7">
        <v>386</v>
      </c>
      <c r="N4" s="7">
        <v>379</v>
      </c>
      <c r="P4" s="3">
        <v>3</v>
      </c>
      <c r="Q4" s="7">
        <v>50</v>
      </c>
      <c r="R4" s="7">
        <v>386</v>
      </c>
      <c r="S4" s="7">
        <v>382</v>
      </c>
      <c r="U4" s="3">
        <v>3</v>
      </c>
      <c r="V4" s="7">
        <v>50</v>
      </c>
      <c r="W4" s="7">
        <v>386</v>
      </c>
      <c r="X4" s="7">
        <v>383</v>
      </c>
      <c r="Z4" s="3">
        <v>3</v>
      </c>
      <c r="AA4" s="7">
        <v>50</v>
      </c>
      <c r="AB4" s="7">
        <v>386</v>
      </c>
      <c r="AC4" s="7">
        <v>384</v>
      </c>
      <c r="AE4" s="3">
        <v>3</v>
      </c>
      <c r="AF4" s="7">
        <v>30</v>
      </c>
      <c r="AG4" s="7">
        <v>386</v>
      </c>
      <c r="AH4" s="7">
        <v>380</v>
      </c>
      <c r="AI4" s="6">
        <f t="shared" si="4"/>
        <v>-2.9999999999999996</v>
      </c>
      <c r="AJ4" s="6">
        <f t="shared" si="0"/>
        <v>-2.9999999999999996</v>
      </c>
      <c r="AK4" s="6">
        <f t="shared" si="1"/>
        <v>-2.3999999999999998E-3</v>
      </c>
      <c r="AM4" s="3">
        <v>3</v>
      </c>
      <c r="AN4" s="7">
        <v>20</v>
      </c>
      <c r="AO4" s="7">
        <v>396</v>
      </c>
      <c r="AP4" s="7">
        <v>387</v>
      </c>
      <c r="AQ4" s="6">
        <f t="shared" si="5"/>
        <v>-3.0781812899310186</v>
      </c>
      <c r="AR4" s="6">
        <f t="shared" si="2"/>
        <v>-3.0781812899310186</v>
      </c>
      <c r="AS4" s="6">
        <f t="shared" si="3"/>
        <v>-2.4625450319448149E-3</v>
      </c>
    </row>
    <row r="5" spans="1:45" x14ac:dyDescent="0.3">
      <c r="A5" s="3">
        <f>A4+1</f>
        <v>4</v>
      </c>
      <c r="B5" s="7">
        <v>50</v>
      </c>
      <c r="C5" s="7">
        <v>388</v>
      </c>
      <c r="D5" s="7">
        <v>381</v>
      </c>
      <c r="F5" s="3">
        <f>F4+1</f>
        <v>4</v>
      </c>
      <c r="G5" s="7">
        <v>50</v>
      </c>
      <c r="H5" s="7">
        <v>388</v>
      </c>
      <c r="I5" s="7">
        <v>380</v>
      </c>
      <c r="K5" s="3">
        <f>K4+1</f>
        <v>4</v>
      </c>
      <c r="L5" s="7">
        <v>50</v>
      </c>
      <c r="M5" s="7">
        <v>386</v>
      </c>
      <c r="N5" s="7">
        <v>384</v>
      </c>
      <c r="P5" s="3">
        <f>P4+1</f>
        <v>4</v>
      </c>
      <c r="Q5" s="7">
        <v>50</v>
      </c>
      <c r="R5" s="7">
        <v>386</v>
      </c>
      <c r="S5" s="7">
        <v>382</v>
      </c>
      <c r="U5" s="3">
        <f>U4+1</f>
        <v>4</v>
      </c>
      <c r="V5" s="7">
        <v>50</v>
      </c>
      <c r="W5" s="7">
        <v>386</v>
      </c>
      <c r="X5" s="7">
        <v>382</v>
      </c>
      <c r="Z5" s="3">
        <f>Z4+1</f>
        <v>4</v>
      </c>
      <c r="AA5" s="7">
        <v>50</v>
      </c>
      <c r="AB5" s="7">
        <v>386</v>
      </c>
      <c r="AC5" s="7">
        <v>382</v>
      </c>
      <c r="AE5" s="3">
        <f>AE4+1</f>
        <v>4</v>
      </c>
      <c r="AF5" s="7">
        <v>30</v>
      </c>
      <c r="AG5" s="7">
        <v>386</v>
      </c>
      <c r="AH5" s="7">
        <v>378</v>
      </c>
      <c r="AI5" s="6">
        <f t="shared" si="4"/>
        <v>-3.9999999999999996</v>
      </c>
      <c r="AJ5" s="6">
        <f>AI5-$T$2</f>
        <v>-3.9999999999999996</v>
      </c>
      <c r="AK5" s="6">
        <f t="shared" si="1"/>
        <v>-3.1999999999999997E-3</v>
      </c>
      <c r="AM5" s="3">
        <f>AM4+1</f>
        <v>4</v>
      </c>
      <c r="AN5" s="7">
        <v>20</v>
      </c>
      <c r="AO5" s="7">
        <v>396</v>
      </c>
      <c r="AP5" s="7">
        <v>382</v>
      </c>
      <c r="AQ5" s="6">
        <f t="shared" si="5"/>
        <v>-4.7882820065593616</v>
      </c>
      <c r="AR5" s="6">
        <f>AQ5-$T$2</f>
        <v>-4.7882820065593616</v>
      </c>
      <c r="AS5" s="6">
        <f t="shared" si="3"/>
        <v>-3.8306256052474891E-3</v>
      </c>
    </row>
    <row r="6" spans="1:45" x14ac:dyDescent="0.3">
      <c r="A6" s="3">
        <f t="shared" ref="A6:A34" si="6">A5+1</f>
        <v>5</v>
      </c>
      <c r="B6" s="7">
        <v>50</v>
      </c>
      <c r="C6" s="7">
        <v>388</v>
      </c>
      <c r="D6" s="7">
        <v>390</v>
      </c>
      <c r="F6" s="3">
        <f t="shared" ref="F6:F17" si="7">F5+1</f>
        <v>5</v>
      </c>
      <c r="G6" s="7">
        <v>50</v>
      </c>
      <c r="H6" s="7">
        <v>388</v>
      </c>
      <c r="I6" s="7">
        <v>394</v>
      </c>
      <c r="K6" s="3">
        <f t="shared" ref="K6:K17" si="8">K5+1</f>
        <v>5</v>
      </c>
      <c r="L6" s="7">
        <v>50</v>
      </c>
      <c r="M6" s="7">
        <v>386</v>
      </c>
      <c r="N6" s="7">
        <v>383</v>
      </c>
      <c r="P6" s="3">
        <f t="shared" ref="P6:P17" si="9">P5+1</f>
        <v>5</v>
      </c>
      <c r="Q6" s="7">
        <v>50</v>
      </c>
      <c r="R6" s="7">
        <v>386</v>
      </c>
      <c r="S6" s="7">
        <v>386</v>
      </c>
      <c r="U6" s="3">
        <f t="shared" ref="U6:U17" si="10">U5+1</f>
        <v>5</v>
      </c>
      <c r="V6" s="7">
        <v>50</v>
      </c>
      <c r="W6" s="7">
        <v>386</v>
      </c>
      <c r="X6" s="7">
        <v>390</v>
      </c>
      <c r="Z6" s="3">
        <f t="shared" ref="Z6:Z17" si="11">Z5+1</f>
        <v>5</v>
      </c>
      <c r="AA6" s="7">
        <v>50</v>
      </c>
      <c r="AB6" s="7">
        <v>386</v>
      </c>
      <c r="AC6" s="7">
        <v>392</v>
      </c>
      <c r="AE6" s="3">
        <f t="shared" ref="AE6:AE34" si="12">AE5+1</f>
        <v>5</v>
      </c>
      <c r="AF6" s="7">
        <v>30</v>
      </c>
      <c r="AG6" s="7">
        <v>386</v>
      </c>
      <c r="AH6" s="7">
        <v>394</v>
      </c>
      <c r="AI6" s="6">
        <f t="shared" si="4"/>
        <v>3.9999999999999996</v>
      </c>
      <c r="AJ6" s="6">
        <f t="shared" si="0"/>
        <v>3.9999999999999996</v>
      </c>
      <c r="AK6" s="6">
        <f t="shared" si="1"/>
        <v>3.1999999999999997E-3</v>
      </c>
      <c r="AM6" s="3">
        <f t="shared" ref="AM6:AM34" si="13">AM5+1</f>
        <v>5</v>
      </c>
      <c r="AN6" s="7">
        <v>20</v>
      </c>
      <c r="AO6" s="7">
        <v>396</v>
      </c>
      <c r="AP6" s="7">
        <v>410</v>
      </c>
      <c r="AQ6" s="6">
        <f t="shared" si="5"/>
        <v>4.7882820065593616</v>
      </c>
      <c r="AR6" s="6">
        <f t="shared" si="2"/>
        <v>4.7882820065593616</v>
      </c>
      <c r="AS6" s="6">
        <f t="shared" si="3"/>
        <v>3.8306256052474891E-3</v>
      </c>
    </row>
    <row r="7" spans="1:45" x14ac:dyDescent="0.3">
      <c r="A7" s="3">
        <f t="shared" si="6"/>
        <v>6</v>
      </c>
      <c r="B7" s="7">
        <v>50</v>
      </c>
      <c r="C7" s="7">
        <v>388</v>
      </c>
      <c r="D7" s="7">
        <v>390</v>
      </c>
      <c r="F7" s="3">
        <f t="shared" si="7"/>
        <v>6</v>
      </c>
      <c r="G7" s="7">
        <v>50</v>
      </c>
      <c r="H7" s="7">
        <v>388</v>
      </c>
      <c r="I7" s="7">
        <v>384</v>
      </c>
      <c r="K7" s="3">
        <f t="shared" si="8"/>
        <v>6</v>
      </c>
      <c r="L7" s="7">
        <v>50</v>
      </c>
      <c r="M7" s="7">
        <v>386</v>
      </c>
      <c r="N7" s="7">
        <v>393</v>
      </c>
      <c r="P7" s="3">
        <f t="shared" si="9"/>
        <v>6</v>
      </c>
      <c r="Q7" s="7">
        <v>50</v>
      </c>
      <c r="R7" s="7">
        <v>386</v>
      </c>
      <c r="S7" s="7">
        <v>391</v>
      </c>
      <c r="U7" s="3">
        <f t="shared" si="10"/>
        <v>6</v>
      </c>
      <c r="V7" s="7">
        <v>50</v>
      </c>
      <c r="W7" s="7">
        <v>386</v>
      </c>
      <c r="X7" s="7">
        <v>390</v>
      </c>
      <c r="Z7" s="3">
        <f t="shared" si="11"/>
        <v>6</v>
      </c>
      <c r="AA7" s="7">
        <v>50</v>
      </c>
      <c r="AB7" s="7">
        <v>386</v>
      </c>
      <c r="AC7" s="7">
        <v>390</v>
      </c>
      <c r="AE7" s="3">
        <f t="shared" si="12"/>
        <v>6</v>
      </c>
      <c r="AF7" s="7">
        <v>30</v>
      </c>
      <c r="AG7" s="7">
        <v>386</v>
      </c>
      <c r="AH7" s="7">
        <v>390</v>
      </c>
      <c r="AI7" s="6">
        <f t="shared" si="4"/>
        <v>1.9999999999999998</v>
      </c>
      <c r="AJ7" s="6">
        <f t="shared" si="0"/>
        <v>1.9999999999999998</v>
      </c>
      <c r="AK7" s="6">
        <f t="shared" si="1"/>
        <v>1.5999999999999999E-3</v>
      </c>
      <c r="AM7" s="3">
        <f t="shared" si="13"/>
        <v>6</v>
      </c>
      <c r="AN7" s="7">
        <v>20</v>
      </c>
      <c r="AO7" s="7">
        <v>396</v>
      </c>
      <c r="AP7" s="7">
        <v>403</v>
      </c>
      <c r="AQ7" s="6">
        <f t="shared" si="5"/>
        <v>2.3941410032796808</v>
      </c>
      <c r="AR7" s="6">
        <f t="shared" si="2"/>
        <v>2.3941410032796808</v>
      </c>
      <c r="AS7" s="6">
        <f t="shared" si="3"/>
        <v>1.9153128026237446E-3</v>
      </c>
    </row>
    <row r="8" spans="1:45" x14ac:dyDescent="0.3">
      <c r="A8" s="3">
        <f t="shared" si="6"/>
        <v>7</v>
      </c>
      <c r="B8" s="7">
        <v>50</v>
      </c>
      <c r="C8" s="7">
        <v>388</v>
      </c>
      <c r="D8" s="7">
        <v>397</v>
      </c>
      <c r="F8" s="3">
        <f t="shared" si="7"/>
        <v>7</v>
      </c>
      <c r="G8" s="7">
        <v>50</v>
      </c>
      <c r="H8" s="7">
        <v>388</v>
      </c>
      <c r="I8" s="7">
        <v>407</v>
      </c>
      <c r="K8" s="3">
        <f t="shared" si="8"/>
        <v>7</v>
      </c>
      <c r="L8" s="7">
        <v>50</v>
      </c>
      <c r="M8" s="7">
        <v>386</v>
      </c>
      <c r="N8" s="7">
        <v>387</v>
      </c>
      <c r="P8" s="3">
        <f t="shared" si="9"/>
        <v>7</v>
      </c>
      <c r="Q8" s="7">
        <v>50</v>
      </c>
      <c r="R8" s="7">
        <v>386</v>
      </c>
      <c r="S8" s="7">
        <v>391</v>
      </c>
      <c r="U8" s="3">
        <f t="shared" si="10"/>
        <v>7</v>
      </c>
      <c r="V8" s="7">
        <v>50</v>
      </c>
      <c r="W8" s="7">
        <v>386</v>
      </c>
      <c r="X8" s="7">
        <v>396</v>
      </c>
      <c r="Z8" s="3">
        <f t="shared" si="11"/>
        <v>7</v>
      </c>
      <c r="AA8" s="7">
        <v>50</v>
      </c>
      <c r="AB8" s="7">
        <v>386</v>
      </c>
      <c r="AC8" s="7">
        <v>388</v>
      </c>
      <c r="AE8" s="3">
        <f t="shared" si="12"/>
        <v>7</v>
      </c>
      <c r="AF8" s="7">
        <v>30</v>
      </c>
      <c r="AG8" s="7">
        <v>386</v>
      </c>
      <c r="AH8" s="7">
        <v>406</v>
      </c>
      <c r="AI8" s="6">
        <f t="shared" si="4"/>
        <v>9.9999999999999982</v>
      </c>
      <c r="AJ8" s="6">
        <f t="shared" si="0"/>
        <v>9.9999999999999982</v>
      </c>
      <c r="AK8" s="6">
        <f t="shared" si="1"/>
        <v>7.9999999999999984E-3</v>
      </c>
      <c r="AM8" s="3">
        <f t="shared" si="13"/>
        <v>7</v>
      </c>
      <c r="AN8" s="7">
        <v>20</v>
      </c>
      <c r="AO8" s="7">
        <v>396</v>
      </c>
      <c r="AP8" s="7">
        <v>431</v>
      </c>
      <c r="AQ8" s="6">
        <f t="shared" si="5"/>
        <v>11.970705016398405</v>
      </c>
      <c r="AR8" s="6">
        <f t="shared" si="2"/>
        <v>11.970705016398405</v>
      </c>
      <c r="AS8" s="6">
        <f t="shared" si="3"/>
        <v>9.5765640131187241E-3</v>
      </c>
    </row>
    <row r="9" spans="1:45" x14ac:dyDescent="0.3">
      <c r="A9" s="3">
        <f t="shared" si="6"/>
        <v>8</v>
      </c>
      <c r="B9" s="7">
        <v>50</v>
      </c>
      <c r="C9" s="7">
        <v>388</v>
      </c>
      <c r="D9" s="7">
        <v>399</v>
      </c>
      <c r="F9" s="3">
        <f t="shared" si="7"/>
        <v>8</v>
      </c>
      <c r="G9" s="7">
        <v>50</v>
      </c>
      <c r="H9" s="7">
        <v>388</v>
      </c>
      <c r="I9" s="7">
        <v>388</v>
      </c>
      <c r="K9" s="3">
        <f t="shared" si="8"/>
        <v>8</v>
      </c>
      <c r="L9" s="7">
        <v>50</v>
      </c>
      <c r="M9" s="7">
        <v>386</v>
      </c>
      <c r="N9" s="7">
        <v>404</v>
      </c>
      <c r="P9" s="3">
        <f t="shared" si="9"/>
        <v>8</v>
      </c>
      <c r="Q9" s="7">
        <v>50</v>
      </c>
      <c r="R9" s="7">
        <v>386</v>
      </c>
      <c r="S9" s="7">
        <v>402</v>
      </c>
      <c r="U9" s="3">
        <f t="shared" si="10"/>
        <v>8</v>
      </c>
      <c r="V9" s="7">
        <v>50</v>
      </c>
      <c r="W9" s="7">
        <v>386</v>
      </c>
      <c r="X9" s="7">
        <v>400</v>
      </c>
      <c r="Z9" s="3">
        <f t="shared" si="11"/>
        <v>8</v>
      </c>
      <c r="AA9" s="7">
        <v>50</v>
      </c>
      <c r="AB9" s="7">
        <v>386</v>
      </c>
      <c r="AC9" s="7">
        <v>389</v>
      </c>
      <c r="AE9" s="3">
        <f t="shared" si="12"/>
        <v>8</v>
      </c>
      <c r="AF9" s="7">
        <v>30</v>
      </c>
      <c r="AG9" s="7">
        <v>386</v>
      </c>
      <c r="AH9" s="7">
        <v>404</v>
      </c>
      <c r="AI9" s="6">
        <f>(AH9-AG9)*SIN(AF9*PI()/180)+$T$2</f>
        <v>8.9999999999999982</v>
      </c>
      <c r="AJ9" s="6">
        <f t="shared" si="0"/>
        <v>8.9999999999999982</v>
      </c>
      <c r="AK9" s="6">
        <f t="shared" si="1"/>
        <v>7.1999999999999989E-3</v>
      </c>
      <c r="AM9" s="3">
        <f t="shared" si="13"/>
        <v>8</v>
      </c>
      <c r="AN9" s="7">
        <v>20</v>
      </c>
      <c r="AO9" s="7">
        <v>396</v>
      </c>
      <c r="AP9" s="7">
        <v>426</v>
      </c>
      <c r="AQ9" s="6">
        <f>(AP9-AO9)*SIN(AN9*PI()/180)+$T$2</f>
        <v>10.260604299770062</v>
      </c>
      <c r="AR9" s="6">
        <f t="shared" si="2"/>
        <v>10.260604299770062</v>
      </c>
      <c r="AS9" s="6">
        <f t="shared" si="3"/>
        <v>8.208483439816049E-3</v>
      </c>
    </row>
    <row r="10" spans="1:45" x14ac:dyDescent="0.3">
      <c r="A10" s="3">
        <f t="shared" si="6"/>
        <v>9</v>
      </c>
      <c r="B10" s="7">
        <v>50</v>
      </c>
      <c r="C10" s="7">
        <v>388</v>
      </c>
      <c r="D10" s="7">
        <v>405</v>
      </c>
      <c r="F10" s="3">
        <f t="shared" si="7"/>
        <v>9</v>
      </c>
      <c r="G10" s="7">
        <v>50</v>
      </c>
      <c r="H10" s="7">
        <v>388</v>
      </c>
      <c r="I10" s="7">
        <v>446</v>
      </c>
      <c r="K10" s="3">
        <f t="shared" si="8"/>
        <v>9</v>
      </c>
      <c r="L10" s="7">
        <v>50</v>
      </c>
      <c r="M10" s="7">
        <v>386</v>
      </c>
      <c r="N10" s="7">
        <v>378</v>
      </c>
      <c r="P10" s="3">
        <f t="shared" si="9"/>
        <v>9</v>
      </c>
      <c r="Q10" s="7">
        <v>50</v>
      </c>
      <c r="R10" s="7">
        <v>386</v>
      </c>
      <c r="S10" s="7">
        <v>388</v>
      </c>
      <c r="U10" s="3">
        <f t="shared" si="10"/>
        <v>9</v>
      </c>
      <c r="V10" s="7">
        <v>50</v>
      </c>
      <c r="W10" s="7">
        <v>386</v>
      </c>
      <c r="X10" s="7">
        <v>400</v>
      </c>
      <c r="Z10" s="3">
        <f t="shared" si="11"/>
        <v>9</v>
      </c>
      <c r="AA10" s="7">
        <v>50</v>
      </c>
      <c r="AB10" s="7">
        <v>386</v>
      </c>
      <c r="AC10" s="7">
        <v>406</v>
      </c>
      <c r="AE10" s="3">
        <f t="shared" si="12"/>
        <v>9</v>
      </c>
      <c r="AF10" s="7">
        <v>30</v>
      </c>
      <c r="AG10" s="7">
        <v>386</v>
      </c>
      <c r="AH10" s="7">
        <v>422</v>
      </c>
      <c r="AI10" s="6">
        <f t="shared" si="4"/>
        <v>17.999999999999996</v>
      </c>
      <c r="AJ10" s="6">
        <f>AI10-$T$2</f>
        <v>17.999999999999996</v>
      </c>
      <c r="AK10" s="6">
        <f>(AJ10)/(0.5*$U$2*$V$2^2)</f>
        <v>1.4399999999999998E-2</v>
      </c>
      <c r="AM10" s="3">
        <f t="shared" si="13"/>
        <v>9</v>
      </c>
      <c r="AN10" s="7">
        <v>20</v>
      </c>
      <c r="AO10" s="7">
        <v>396</v>
      </c>
      <c r="AP10" s="7">
        <v>465</v>
      </c>
      <c r="AQ10" s="6">
        <f t="shared" si="5"/>
        <v>23.599389889471141</v>
      </c>
      <c r="AR10" s="6">
        <f>AQ10-$T$2</f>
        <v>23.599389889471141</v>
      </c>
      <c r="AS10" s="6">
        <f>(AR10)/(0.5*$U$2*$V$2^2)</f>
        <v>1.8879511911576913E-2</v>
      </c>
    </row>
    <row r="11" spans="1:45" x14ac:dyDescent="0.3">
      <c r="A11" s="3">
        <f t="shared" si="6"/>
        <v>10</v>
      </c>
      <c r="B11" s="7">
        <v>50</v>
      </c>
      <c r="C11" s="7">
        <v>388</v>
      </c>
      <c r="D11" s="7">
        <v>428</v>
      </c>
      <c r="F11" s="3">
        <f t="shared" si="7"/>
        <v>10</v>
      </c>
      <c r="G11" s="7">
        <v>50</v>
      </c>
      <c r="H11" s="7">
        <v>388</v>
      </c>
      <c r="I11" s="7">
        <v>375</v>
      </c>
      <c r="K11" s="3">
        <f t="shared" si="8"/>
        <v>10</v>
      </c>
      <c r="L11" s="7">
        <v>50</v>
      </c>
      <c r="M11" s="7">
        <v>386</v>
      </c>
      <c r="N11" s="7">
        <v>471</v>
      </c>
      <c r="P11" s="3">
        <f t="shared" si="9"/>
        <v>10</v>
      </c>
      <c r="Q11" s="7">
        <v>50</v>
      </c>
      <c r="R11" s="7">
        <v>386</v>
      </c>
      <c r="S11" s="7">
        <v>453</v>
      </c>
      <c r="U11" s="3">
        <f t="shared" si="10"/>
        <v>10</v>
      </c>
      <c r="V11" s="7">
        <v>50</v>
      </c>
      <c r="W11" s="7">
        <v>386</v>
      </c>
      <c r="X11" s="7">
        <v>433</v>
      </c>
      <c r="Z11" s="3">
        <f t="shared" si="11"/>
        <v>10</v>
      </c>
      <c r="AA11" s="7">
        <v>50</v>
      </c>
      <c r="AB11" s="7">
        <v>386</v>
      </c>
      <c r="AC11" s="7">
        <v>426</v>
      </c>
      <c r="AE11" s="3">
        <f t="shared" si="12"/>
        <v>10</v>
      </c>
      <c r="AF11" s="7">
        <v>30</v>
      </c>
      <c r="AG11" s="7">
        <v>386</v>
      </c>
      <c r="AH11" s="7">
        <v>438</v>
      </c>
      <c r="AI11" s="6">
        <f t="shared" si="4"/>
        <v>25.999999999999996</v>
      </c>
      <c r="AJ11" s="6">
        <f t="shared" si="0"/>
        <v>25.999999999999996</v>
      </c>
      <c r="AK11" s="6">
        <f>(AJ11)/(0.5*$U$2*$V$2^2)</f>
        <v>2.0799999999999996E-2</v>
      </c>
      <c r="AM11" s="3">
        <f t="shared" si="13"/>
        <v>10</v>
      </c>
      <c r="AN11" s="7">
        <v>20</v>
      </c>
      <c r="AO11" s="7">
        <v>396</v>
      </c>
      <c r="AP11" s="7">
        <v>475</v>
      </c>
      <c r="AQ11" s="6">
        <f t="shared" si="5"/>
        <v>27.019591322727827</v>
      </c>
      <c r="AR11" s="6">
        <f t="shared" si="2"/>
        <v>27.019591322727827</v>
      </c>
      <c r="AS11" s="6">
        <f>(AR11)/(0.5*$U$2*$V$2^2)</f>
        <v>2.1615673058182263E-2</v>
      </c>
    </row>
    <row r="12" spans="1:45" x14ac:dyDescent="0.3">
      <c r="A12" s="3">
        <f t="shared" si="6"/>
        <v>11</v>
      </c>
      <c r="B12" s="7">
        <v>50</v>
      </c>
      <c r="C12" s="7">
        <v>388</v>
      </c>
      <c r="D12" s="7">
        <v>392</v>
      </c>
      <c r="F12" s="3">
        <f t="shared" si="7"/>
        <v>11</v>
      </c>
      <c r="G12" s="7">
        <v>50</v>
      </c>
      <c r="H12" s="7">
        <v>388</v>
      </c>
      <c r="I12" s="7">
        <v>460</v>
      </c>
      <c r="K12" s="3">
        <f t="shared" si="8"/>
        <v>11</v>
      </c>
      <c r="L12" s="7">
        <v>50</v>
      </c>
      <c r="M12" s="7">
        <v>386</v>
      </c>
      <c r="N12" s="7">
        <v>356</v>
      </c>
      <c r="P12" s="3">
        <f t="shared" si="9"/>
        <v>11</v>
      </c>
      <c r="Q12" s="7">
        <v>50</v>
      </c>
      <c r="R12" s="7">
        <v>386</v>
      </c>
      <c r="S12" s="7">
        <v>369</v>
      </c>
      <c r="U12" s="3">
        <f t="shared" si="10"/>
        <v>11</v>
      </c>
      <c r="V12" s="7">
        <v>50</v>
      </c>
      <c r="W12" s="7">
        <v>386</v>
      </c>
      <c r="X12" s="7">
        <v>385</v>
      </c>
      <c r="Z12" s="3">
        <f t="shared" si="11"/>
        <v>11</v>
      </c>
      <c r="AA12" s="7">
        <v>50</v>
      </c>
      <c r="AB12" s="7">
        <v>386</v>
      </c>
      <c r="AC12" s="7">
        <v>394</v>
      </c>
      <c r="AE12" s="3">
        <f t="shared" si="12"/>
        <v>11</v>
      </c>
      <c r="AF12" s="7">
        <v>30</v>
      </c>
      <c r="AG12" s="7">
        <v>386</v>
      </c>
      <c r="AH12" s="7">
        <v>408</v>
      </c>
      <c r="AI12" s="6">
        <f t="shared" si="4"/>
        <v>10.999999999999998</v>
      </c>
      <c r="AJ12" s="6">
        <f t="shared" si="0"/>
        <v>10.999999999999998</v>
      </c>
      <c r="AK12" s="6">
        <f t="shared" si="1"/>
        <v>8.7999999999999988E-3</v>
      </c>
      <c r="AM12" s="3">
        <f t="shared" si="13"/>
        <v>11</v>
      </c>
      <c r="AN12" s="7">
        <v>20</v>
      </c>
      <c r="AO12" s="7">
        <v>396</v>
      </c>
      <c r="AP12" s="7">
        <v>443</v>
      </c>
      <c r="AQ12" s="6">
        <f t="shared" si="5"/>
        <v>16.07494673630643</v>
      </c>
      <c r="AR12" s="6">
        <f t="shared" si="2"/>
        <v>16.07494673630643</v>
      </c>
      <c r="AS12" s="6">
        <f t="shared" si="3"/>
        <v>1.2859957389045143E-2</v>
      </c>
    </row>
    <row r="13" spans="1:45" x14ac:dyDescent="0.3">
      <c r="A13" s="3">
        <f t="shared" si="6"/>
        <v>12</v>
      </c>
      <c r="B13" s="7">
        <v>50</v>
      </c>
      <c r="C13" s="7">
        <v>388</v>
      </c>
      <c r="D13" s="7">
        <v>412</v>
      </c>
      <c r="F13" s="3">
        <f t="shared" si="7"/>
        <v>12</v>
      </c>
      <c r="G13" s="7">
        <v>50</v>
      </c>
      <c r="H13" s="7">
        <v>388</v>
      </c>
      <c r="I13" s="7">
        <v>350</v>
      </c>
      <c r="K13" s="3">
        <f t="shared" si="8"/>
        <v>12</v>
      </c>
      <c r="L13" s="7">
        <v>50</v>
      </c>
      <c r="M13" s="7">
        <v>386</v>
      </c>
      <c r="N13" s="7">
        <v>478</v>
      </c>
      <c r="P13" s="3">
        <f t="shared" si="9"/>
        <v>12</v>
      </c>
      <c r="Q13" s="7">
        <v>50</v>
      </c>
      <c r="R13" s="7">
        <v>386</v>
      </c>
      <c r="S13" s="7">
        <v>449</v>
      </c>
      <c r="U13" s="3">
        <f t="shared" si="10"/>
        <v>12</v>
      </c>
      <c r="V13" s="7">
        <v>50</v>
      </c>
      <c r="W13" s="7">
        <v>386</v>
      </c>
      <c r="X13" s="7">
        <v>422</v>
      </c>
      <c r="Z13" s="3">
        <f t="shared" si="11"/>
        <v>12</v>
      </c>
      <c r="AA13" s="7">
        <v>50</v>
      </c>
      <c r="AB13" s="7">
        <v>386</v>
      </c>
      <c r="AC13" s="7">
        <v>411</v>
      </c>
      <c r="AE13" s="3">
        <f t="shared" si="12"/>
        <v>12</v>
      </c>
      <c r="AF13" s="7">
        <v>30</v>
      </c>
      <c r="AG13" s="7">
        <v>386</v>
      </c>
      <c r="AH13" s="7">
        <v>410</v>
      </c>
      <c r="AI13" s="6">
        <f t="shared" si="4"/>
        <v>11.999999999999998</v>
      </c>
      <c r="AJ13" s="6">
        <f t="shared" si="0"/>
        <v>11.999999999999998</v>
      </c>
      <c r="AK13" s="6">
        <f t="shared" si="1"/>
        <v>9.5999999999999992E-3</v>
      </c>
      <c r="AM13" s="3">
        <f t="shared" si="13"/>
        <v>12</v>
      </c>
      <c r="AN13" s="7">
        <v>20</v>
      </c>
      <c r="AO13" s="7">
        <v>396</v>
      </c>
      <c r="AP13" s="7">
        <v>423</v>
      </c>
      <c r="AQ13" s="6">
        <f t="shared" si="5"/>
        <v>9.2345438697930557</v>
      </c>
      <c r="AR13" s="6">
        <f t="shared" si="2"/>
        <v>9.2345438697930557</v>
      </c>
      <c r="AS13" s="6">
        <f t="shared" si="3"/>
        <v>7.3876350958344446E-3</v>
      </c>
    </row>
    <row r="14" spans="1:45" x14ac:dyDescent="0.3">
      <c r="A14" s="3">
        <f t="shared" si="6"/>
        <v>13</v>
      </c>
      <c r="B14" s="7">
        <v>50</v>
      </c>
      <c r="C14" s="7">
        <v>388</v>
      </c>
      <c r="D14" s="7">
        <v>363</v>
      </c>
      <c r="F14" s="3">
        <f t="shared" si="7"/>
        <v>13</v>
      </c>
      <c r="G14" s="7">
        <v>50</v>
      </c>
      <c r="H14" s="7">
        <v>388</v>
      </c>
      <c r="I14" s="7">
        <v>458</v>
      </c>
      <c r="K14" s="3">
        <f t="shared" si="8"/>
        <v>13</v>
      </c>
      <c r="L14" s="7">
        <v>50</v>
      </c>
      <c r="M14" s="7">
        <v>386</v>
      </c>
      <c r="N14" s="7">
        <v>330</v>
      </c>
      <c r="P14" s="3">
        <f t="shared" si="9"/>
        <v>13</v>
      </c>
      <c r="Q14" s="7">
        <v>50</v>
      </c>
      <c r="R14" s="7">
        <v>386</v>
      </c>
      <c r="S14" s="7">
        <v>340</v>
      </c>
      <c r="U14" s="3">
        <f t="shared" si="10"/>
        <v>13</v>
      </c>
      <c r="V14" s="7">
        <v>50</v>
      </c>
      <c r="W14" s="7">
        <v>386</v>
      </c>
      <c r="X14" s="7">
        <v>356</v>
      </c>
      <c r="Z14" s="3">
        <f t="shared" si="11"/>
        <v>13</v>
      </c>
      <c r="AA14" s="7">
        <v>50</v>
      </c>
      <c r="AB14" s="7">
        <v>386</v>
      </c>
      <c r="AC14" s="7">
        <v>364</v>
      </c>
      <c r="AE14" s="3">
        <f t="shared" si="12"/>
        <v>13</v>
      </c>
      <c r="AF14" s="7">
        <v>30</v>
      </c>
      <c r="AG14" s="7">
        <v>386</v>
      </c>
      <c r="AH14" s="7">
        <v>364</v>
      </c>
      <c r="AI14" s="6">
        <f t="shared" si="4"/>
        <v>-10.999999999999998</v>
      </c>
      <c r="AJ14" s="6">
        <f t="shared" si="0"/>
        <v>-10.999999999999998</v>
      </c>
      <c r="AK14" s="6">
        <f t="shared" si="1"/>
        <v>-8.7999999999999988E-3</v>
      </c>
      <c r="AM14" s="3">
        <f t="shared" si="13"/>
        <v>13</v>
      </c>
      <c r="AN14" s="7">
        <v>20</v>
      </c>
      <c r="AO14" s="7">
        <v>396</v>
      </c>
      <c r="AP14" s="7">
        <v>372</v>
      </c>
      <c r="AQ14" s="6">
        <f t="shared" si="5"/>
        <v>-8.2084834398160496</v>
      </c>
      <c r="AR14" s="6">
        <f t="shared" si="2"/>
        <v>-8.2084834398160496</v>
      </c>
      <c r="AS14" s="6">
        <f t="shared" si="3"/>
        <v>-6.5667867518528393E-3</v>
      </c>
    </row>
    <row r="15" spans="1:45" x14ac:dyDescent="0.3">
      <c r="A15" s="3">
        <f t="shared" si="6"/>
        <v>14</v>
      </c>
      <c r="B15" s="7">
        <v>50</v>
      </c>
      <c r="C15" s="7">
        <v>388</v>
      </c>
      <c r="D15" s="7">
        <v>384</v>
      </c>
      <c r="F15" s="3">
        <f t="shared" si="7"/>
        <v>14</v>
      </c>
      <c r="G15" s="7">
        <v>50</v>
      </c>
      <c r="H15" s="7">
        <v>388</v>
      </c>
      <c r="I15" s="7">
        <v>323</v>
      </c>
      <c r="K15" s="3">
        <f t="shared" si="8"/>
        <v>14</v>
      </c>
      <c r="L15" s="7">
        <v>50</v>
      </c>
      <c r="M15" s="7">
        <v>386</v>
      </c>
      <c r="N15" s="7">
        <v>483</v>
      </c>
      <c r="P15" s="3">
        <f t="shared" si="9"/>
        <v>14</v>
      </c>
      <c r="Q15" s="7">
        <v>50</v>
      </c>
      <c r="R15" s="7">
        <v>386</v>
      </c>
      <c r="S15" s="7">
        <v>428</v>
      </c>
      <c r="U15" s="3">
        <f t="shared" si="10"/>
        <v>14</v>
      </c>
      <c r="V15" s="7">
        <v>50</v>
      </c>
      <c r="W15" s="7">
        <v>386</v>
      </c>
      <c r="X15" s="7">
        <v>398</v>
      </c>
      <c r="Z15" s="3">
        <f t="shared" si="11"/>
        <v>14</v>
      </c>
      <c r="AA15" s="7">
        <v>50</v>
      </c>
      <c r="AB15" s="7">
        <v>386</v>
      </c>
      <c r="AC15" s="7">
        <v>382</v>
      </c>
      <c r="AE15" s="3">
        <f t="shared" si="12"/>
        <v>14</v>
      </c>
      <c r="AF15" s="7">
        <v>30</v>
      </c>
      <c r="AG15" s="7">
        <v>386</v>
      </c>
      <c r="AH15" s="7">
        <v>360</v>
      </c>
      <c r="AI15" s="6">
        <f t="shared" si="4"/>
        <v>-12.999999999999998</v>
      </c>
      <c r="AJ15" s="6">
        <f t="shared" si="0"/>
        <v>-12.999999999999998</v>
      </c>
      <c r="AK15" s="6">
        <f t="shared" si="1"/>
        <v>-1.0399999999999998E-2</v>
      </c>
      <c r="AM15" s="3">
        <f t="shared" si="13"/>
        <v>14</v>
      </c>
      <c r="AN15" s="7">
        <v>20</v>
      </c>
      <c r="AO15" s="7">
        <v>396</v>
      </c>
      <c r="AP15" s="7">
        <v>337</v>
      </c>
      <c r="AQ15" s="6">
        <f t="shared" si="5"/>
        <v>-20.179188456214455</v>
      </c>
      <c r="AR15" s="6">
        <f t="shared" si="2"/>
        <v>-20.179188456214455</v>
      </c>
      <c r="AS15" s="6">
        <f t="shared" si="3"/>
        <v>-1.6143350764971563E-2</v>
      </c>
    </row>
    <row r="16" spans="1:45" x14ac:dyDescent="0.3">
      <c r="A16" s="3">
        <f t="shared" si="6"/>
        <v>15</v>
      </c>
      <c r="B16" s="7">
        <v>50</v>
      </c>
      <c r="C16" s="7">
        <v>388</v>
      </c>
      <c r="D16" s="7">
        <v>328</v>
      </c>
      <c r="F16" s="3">
        <f t="shared" si="7"/>
        <v>15</v>
      </c>
      <c r="G16" s="7">
        <v>50</v>
      </c>
      <c r="H16" s="7">
        <v>388</v>
      </c>
      <c r="I16" s="7">
        <v>431</v>
      </c>
      <c r="K16" s="3">
        <f t="shared" si="8"/>
        <v>15</v>
      </c>
      <c r="L16" s="7">
        <v>50</v>
      </c>
      <c r="M16" s="7">
        <v>386</v>
      </c>
      <c r="N16" s="7">
        <v>326</v>
      </c>
      <c r="P16" s="3">
        <f t="shared" si="9"/>
        <v>15</v>
      </c>
      <c r="Q16" s="7">
        <v>50</v>
      </c>
      <c r="R16" s="7">
        <v>386</v>
      </c>
      <c r="S16" s="7">
        <v>323</v>
      </c>
      <c r="U16" s="3">
        <f t="shared" si="10"/>
        <v>15</v>
      </c>
      <c r="V16" s="7">
        <v>50</v>
      </c>
      <c r="W16" s="7">
        <v>386</v>
      </c>
      <c r="X16" s="7">
        <v>325</v>
      </c>
      <c r="Z16" s="3">
        <f t="shared" si="11"/>
        <v>15</v>
      </c>
      <c r="AA16" s="7">
        <v>50</v>
      </c>
      <c r="AB16" s="7">
        <v>386</v>
      </c>
      <c r="AC16" s="7">
        <v>331</v>
      </c>
      <c r="AE16" s="3">
        <f t="shared" si="12"/>
        <v>15</v>
      </c>
      <c r="AF16" s="7">
        <v>30</v>
      </c>
      <c r="AG16" s="7">
        <v>386</v>
      </c>
      <c r="AH16" s="7">
        <v>302</v>
      </c>
      <c r="AI16" s="6">
        <f t="shared" si="4"/>
        <v>-41.999999999999993</v>
      </c>
      <c r="AJ16" s="6">
        <f t="shared" si="0"/>
        <v>-41.999999999999993</v>
      </c>
      <c r="AK16" s="6">
        <f t="shared" si="1"/>
        <v>-3.3599999999999991E-2</v>
      </c>
      <c r="AM16" s="3">
        <f t="shared" si="13"/>
        <v>15</v>
      </c>
      <c r="AN16" s="7">
        <v>20</v>
      </c>
      <c r="AO16" s="7">
        <v>396</v>
      </c>
      <c r="AP16" s="7">
        <v>266</v>
      </c>
      <c r="AQ16" s="6">
        <f t="shared" si="5"/>
        <v>-44.462618632336934</v>
      </c>
      <c r="AR16" s="6">
        <f t="shared" si="2"/>
        <v>-44.462618632336934</v>
      </c>
      <c r="AS16" s="6">
        <f t="shared" si="3"/>
        <v>-3.557009490586955E-2</v>
      </c>
    </row>
    <row r="17" spans="1:45" x14ac:dyDescent="0.3">
      <c r="A17" s="3">
        <f t="shared" si="6"/>
        <v>16</v>
      </c>
      <c r="B17" s="7">
        <v>50</v>
      </c>
      <c r="C17" s="7">
        <v>388</v>
      </c>
      <c r="D17" s="7">
        <v>326</v>
      </c>
      <c r="F17" s="3">
        <f t="shared" si="7"/>
        <v>16</v>
      </c>
      <c r="G17" s="7">
        <v>50</v>
      </c>
      <c r="H17" s="7">
        <v>388</v>
      </c>
      <c r="I17" s="7">
        <v>357</v>
      </c>
      <c r="K17" s="3">
        <f t="shared" si="8"/>
        <v>16</v>
      </c>
      <c r="L17" s="7">
        <v>50</v>
      </c>
      <c r="M17" s="7">
        <v>386</v>
      </c>
      <c r="N17" s="7">
        <v>395</v>
      </c>
      <c r="P17" s="3">
        <f t="shared" si="9"/>
        <v>16</v>
      </c>
      <c r="Q17" s="7">
        <v>50</v>
      </c>
      <c r="R17" s="7">
        <v>386</v>
      </c>
      <c r="S17" s="7">
        <v>357</v>
      </c>
      <c r="U17" s="3">
        <f t="shared" si="10"/>
        <v>16</v>
      </c>
      <c r="V17" s="7">
        <v>50</v>
      </c>
      <c r="W17" s="7">
        <v>386</v>
      </c>
      <c r="X17" s="7">
        <v>332</v>
      </c>
      <c r="Z17" s="3">
        <f t="shared" si="11"/>
        <v>16</v>
      </c>
      <c r="AA17" s="7">
        <v>50</v>
      </c>
      <c r="AB17" s="7">
        <v>386</v>
      </c>
      <c r="AC17" s="7">
        <v>326</v>
      </c>
      <c r="AE17" s="3">
        <f t="shared" si="12"/>
        <v>16</v>
      </c>
      <c r="AF17" s="7">
        <v>30</v>
      </c>
      <c r="AG17" s="7">
        <v>386</v>
      </c>
      <c r="AH17" s="7">
        <v>286</v>
      </c>
      <c r="AI17" s="6">
        <f t="shared" si="4"/>
        <v>-49.999999999999993</v>
      </c>
      <c r="AJ17" s="6">
        <f t="shared" si="0"/>
        <v>-49.999999999999993</v>
      </c>
      <c r="AK17" s="6">
        <f t="shared" si="1"/>
        <v>-3.9999999999999994E-2</v>
      </c>
      <c r="AM17" s="3">
        <f t="shared" si="13"/>
        <v>16</v>
      </c>
      <c r="AN17" s="7">
        <v>20</v>
      </c>
      <c r="AO17" s="7">
        <v>396</v>
      </c>
      <c r="AP17" s="7">
        <v>228</v>
      </c>
      <c r="AQ17" s="6">
        <f t="shared" si="5"/>
        <v>-57.459384078712347</v>
      </c>
      <c r="AR17" s="6">
        <f t="shared" si="2"/>
        <v>-57.459384078712347</v>
      </c>
      <c r="AS17" s="6">
        <f t="shared" si="3"/>
        <v>-4.596750726296988E-2</v>
      </c>
    </row>
    <row r="18" spans="1:45" x14ac:dyDescent="0.3">
      <c r="A18" s="4">
        <v>1</v>
      </c>
      <c r="B18" s="7">
        <v>50</v>
      </c>
      <c r="C18" s="7"/>
      <c r="D18" s="7"/>
      <c r="AE18" s="4">
        <v>1</v>
      </c>
      <c r="AF18" s="7">
        <v>30</v>
      </c>
      <c r="AG18" s="7">
        <v>192</v>
      </c>
      <c r="AH18" s="7">
        <v>86</v>
      </c>
      <c r="AI18" s="6">
        <f t="shared" si="4"/>
        <v>-52.999999999999993</v>
      </c>
      <c r="AJ18" s="6">
        <f t="shared" si="0"/>
        <v>-52.999999999999993</v>
      </c>
      <c r="AK18" s="6">
        <f t="shared" si="1"/>
        <v>-4.2399999999999993E-2</v>
      </c>
      <c r="AM18" s="4">
        <v>1</v>
      </c>
      <c r="AN18" s="7">
        <v>30</v>
      </c>
      <c r="AO18" s="7">
        <v>192</v>
      </c>
      <c r="AP18" s="7">
        <v>87</v>
      </c>
      <c r="AQ18" s="6">
        <f t="shared" si="5"/>
        <v>-52.499999999999993</v>
      </c>
      <c r="AR18" s="6">
        <f t="shared" si="2"/>
        <v>-52.499999999999993</v>
      </c>
      <c r="AS18" s="6">
        <f t="shared" si="3"/>
        <v>-4.1999999999999996E-2</v>
      </c>
    </row>
    <row r="19" spans="1:45" x14ac:dyDescent="0.3">
      <c r="A19" s="4">
        <f t="shared" si="6"/>
        <v>2</v>
      </c>
      <c r="B19" s="7">
        <v>50</v>
      </c>
      <c r="C19" s="7"/>
      <c r="D19" s="7"/>
      <c r="AE19" s="4">
        <f t="shared" si="12"/>
        <v>2</v>
      </c>
      <c r="AF19" s="7">
        <v>30</v>
      </c>
      <c r="AG19" s="7">
        <v>192</v>
      </c>
      <c r="AH19" s="7">
        <v>192</v>
      </c>
      <c r="AI19" s="6">
        <f t="shared" si="4"/>
        <v>0</v>
      </c>
      <c r="AJ19" s="6">
        <f t="shared" si="0"/>
        <v>0</v>
      </c>
      <c r="AK19" s="6">
        <f t="shared" si="1"/>
        <v>0</v>
      </c>
      <c r="AM19" s="4">
        <f t="shared" si="13"/>
        <v>2</v>
      </c>
      <c r="AN19" s="7">
        <v>30</v>
      </c>
      <c r="AO19" s="7">
        <v>192</v>
      </c>
      <c r="AP19" s="7">
        <v>192</v>
      </c>
      <c r="AQ19" s="6">
        <f t="shared" si="5"/>
        <v>0</v>
      </c>
      <c r="AR19" s="6">
        <f t="shared" si="2"/>
        <v>0</v>
      </c>
      <c r="AS19" s="6">
        <f t="shared" si="3"/>
        <v>0</v>
      </c>
    </row>
    <row r="20" spans="1:45" x14ac:dyDescent="0.3">
      <c r="A20" s="4">
        <f t="shared" si="6"/>
        <v>3</v>
      </c>
      <c r="B20" s="7">
        <v>50</v>
      </c>
      <c r="C20" s="7"/>
      <c r="D20" s="7"/>
      <c r="AE20" s="4">
        <f t="shared" si="12"/>
        <v>3</v>
      </c>
      <c r="AF20" s="7">
        <v>30</v>
      </c>
      <c r="AG20" s="7">
        <v>192</v>
      </c>
      <c r="AH20" s="7">
        <v>85</v>
      </c>
      <c r="AI20" s="6">
        <f t="shared" si="4"/>
        <v>-53.499999999999993</v>
      </c>
      <c r="AJ20" s="6">
        <f t="shared" si="0"/>
        <v>-53.499999999999993</v>
      </c>
      <c r="AK20" s="6">
        <f t="shared" si="1"/>
        <v>-4.2799999999999998E-2</v>
      </c>
      <c r="AM20" s="4">
        <f t="shared" si="13"/>
        <v>3</v>
      </c>
      <c r="AN20" s="7">
        <v>30</v>
      </c>
      <c r="AO20" s="7">
        <v>192</v>
      </c>
      <c r="AP20" s="7">
        <v>84</v>
      </c>
      <c r="AQ20" s="6">
        <f t="shared" si="5"/>
        <v>-53.999999999999993</v>
      </c>
      <c r="AR20" s="6">
        <f t="shared" si="2"/>
        <v>-53.999999999999993</v>
      </c>
      <c r="AS20" s="6">
        <f t="shared" si="3"/>
        <v>-4.3199999999999995E-2</v>
      </c>
    </row>
    <row r="21" spans="1:45" x14ac:dyDescent="0.3">
      <c r="A21" s="4">
        <f t="shared" si="6"/>
        <v>4</v>
      </c>
      <c r="B21" s="7">
        <v>50</v>
      </c>
      <c r="C21" s="7"/>
      <c r="D21" s="7"/>
      <c r="AE21" s="4">
        <f t="shared" si="12"/>
        <v>4</v>
      </c>
      <c r="AF21" s="7">
        <v>30</v>
      </c>
      <c r="AG21" s="7">
        <v>192</v>
      </c>
      <c r="AH21" s="7">
        <v>192</v>
      </c>
      <c r="AI21" s="6">
        <f t="shared" si="4"/>
        <v>0</v>
      </c>
      <c r="AJ21" s="6">
        <f t="shared" si="0"/>
        <v>0</v>
      </c>
      <c r="AK21" s="6">
        <f t="shared" si="1"/>
        <v>0</v>
      </c>
      <c r="AM21" s="4">
        <f t="shared" si="13"/>
        <v>4</v>
      </c>
      <c r="AN21" s="7">
        <v>30</v>
      </c>
      <c r="AO21" s="7">
        <v>192</v>
      </c>
      <c r="AP21" s="7">
        <v>192</v>
      </c>
      <c r="AQ21" s="6">
        <f t="shared" si="5"/>
        <v>0</v>
      </c>
      <c r="AR21" s="6">
        <f t="shared" si="2"/>
        <v>0</v>
      </c>
      <c r="AS21" s="6">
        <f t="shared" si="3"/>
        <v>0</v>
      </c>
    </row>
    <row r="22" spans="1:45" x14ac:dyDescent="0.3">
      <c r="A22" s="4">
        <f t="shared" si="6"/>
        <v>5</v>
      </c>
      <c r="B22" s="7">
        <v>50</v>
      </c>
      <c r="C22" s="7"/>
      <c r="D22" s="7"/>
      <c r="AE22" s="4">
        <f t="shared" si="12"/>
        <v>5</v>
      </c>
      <c r="AF22" s="7">
        <v>30</v>
      </c>
      <c r="AG22" s="7">
        <v>192</v>
      </c>
      <c r="AH22" s="7">
        <v>84</v>
      </c>
      <c r="AI22" s="6">
        <f t="shared" si="4"/>
        <v>-53.999999999999993</v>
      </c>
      <c r="AJ22" s="6">
        <f t="shared" si="0"/>
        <v>-53.999999999999993</v>
      </c>
      <c r="AK22" s="6">
        <f t="shared" si="1"/>
        <v>-4.3199999999999995E-2</v>
      </c>
      <c r="AM22" s="4">
        <f t="shared" si="13"/>
        <v>5</v>
      </c>
      <c r="AN22" s="7">
        <v>30</v>
      </c>
      <c r="AO22" s="7">
        <v>192</v>
      </c>
      <c r="AP22" s="7">
        <v>84</v>
      </c>
      <c r="AQ22" s="6">
        <f t="shared" si="5"/>
        <v>-53.999999999999993</v>
      </c>
      <c r="AR22" s="6">
        <f t="shared" si="2"/>
        <v>-53.999999999999993</v>
      </c>
      <c r="AS22" s="6">
        <f t="shared" si="3"/>
        <v>-4.3199999999999995E-2</v>
      </c>
    </row>
    <row r="23" spans="1:45" x14ac:dyDescent="0.3">
      <c r="A23" s="4">
        <f t="shared" si="6"/>
        <v>6</v>
      </c>
      <c r="B23" s="7">
        <v>50</v>
      </c>
      <c r="C23" s="7"/>
      <c r="D23" s="7"/>
      <c r="AE23" s="4">
        <f t="shared" si="12"/>
        <v>6</v>
      </c>
      <c r="AF23" s="7">
        <v>30</v>
      </c>
      <c r="AG23" s="7">
        <v>192</v>
      </c>
      <c r="AH23" s="7">
        <v>192</v>
      </c>
      <c r="AI23" s="6">
        <f t="shared" si="4"/>
        <v>0</v>
      </c>
      <c r="AJ23" s="6">
        <f t="shared" si="0"/>
        <v>0</v>
      </c>
      <c r="AK23" s="6">
        <f t="shared" si="1"/>
        <v>0</v>
      </c>
      <c r="AM23" s="4">
        <f t="shared" si="13"/>
        <v>6</v>
      </c>
      <c r="AN23" s="7">
        <v>30</v>
      </c>
      <c r="AO23" s="7">
        <v>192</v>
      </c>
      <c r="AP23" s="7">
        <v>192</v>
      </c>
      <c r="AQ23" s="6">
        <f t="shared" si="5"/>
        <v>0</v>
      </c>
      <c r="AR23" s="6">
        <f t="shared" si="2"/>
        <v>0</v>
      </c>
      <c r="AS23" s="6">
        <f t="shared" si="3"/>
        <v>0</v>
      </c>
    </row>
    <row r="24" spans="1:45" x14ac:dyDescent="0.3">
      <c r="A24" s="4">
        <f t="shared" si="6"/>
        <v>7</v>
      </c>
      <c r="B24" s="7">
        <v>50</v>
      </c>
      <c r="C24" s="7"/>
      <c r="D24" s="7"/>
      <c r="AE24" s="4">
        <f t="shared" si="12"/>
        <v>7</v>
      </c>
      <c r="AF24" s="7">
        <v>30</v>
      </c>
      <c r="AG24" s="7">
        <v>192</v>
      </c>
      <c r="AH24" s="7">
        <v>84</v>
      </c>
      <c r="AI24" s="6">
        <f t="shared" si="4"/>
        <v>-53.999999999999993</v>
      </c>
      <c r="AJ24" s="6">
        <f t="shared" si="0"/>
        <v>-53.999999999999993</v>
      </c>
      <c r="AK24" s="6">
        <f t="shared" si="1"/>
        <v>-4.3199999999999995E-2</v>
      </c>
      <c r="AM24" s="4">
        <f t="shared" si="13"/>
        <v>7</v>
      </c>
      <c r="AN24" s="7">
        <v>30</v>
      </c>
      <c r="AO24" s="7">
        <v>192</v>
      </c>
      <c r="AP24" s="7">
        <v>84</v>
      </c>
      <c r="AQ24" s="6">
        <f t="shared" si="5"/>
        <v>-53.999999999999993</v>
      </c>
      <c r="AR24" s="6">
        <f t="shared" si="2"/>
        <v>-53.999999999999993</v>
      </c>
      <c r="AS24" s="6">
        <f t="shared" si="3"/>
        <v>-4.3199999999999995E-2</v>
      </c>
    </row>
    <row r="25" spans="1:45" x14ac:dyDescent="0.3">
      <c r="A25" s="4">
        <f t="shared" si="6"/>
        <v>8</v>
      </c>
      <c r="B25" s="7">
        <v>50</v>
      </c>
      <c r="C25" s="7"/>
      <c r="D25" s="7"/>
      <c r="AE25" s="4">
        <f t="shared" si="12"/>
        <v>8</v>
      </c>
      <c r="AF25" s="7">
        <v>30</v>
      </c>
      <c r="AG25" s="7">
        <v>192</v>
      </c>
      <c r="AH25" s="7">
        <v>84</v>
      </c>
      <c r="AI25" s="6">
        <f t="shared" si="4"/>
        <v>-53.999999999999993</v>
      </c>
      <c r="AJ25" s="6">
        <f t="shared" si="0"/>
        <v>-53.999999999999993</v>
      </c>
      <c r="AK25" s="6">
        <f t="shared" si="1"/>
        <v>-4.3199999999999995E-2</v>
      </c>
      <c r="AM25" s="4">
        <f t="shared" si="13"/>
        <v>8</v>
      </c>
      <c r="AN25" s="7">
        <v>30</v>
      </c>
      <c r="AO25" s="7">
        <v>192</v>
      </c>
      <c r="AP25" s="7">
        <v>85</v>
      </c>
      <c r="AQ25" s="6">
        <f t="shared" si="5"/>
        <v>-53.499999999999993</v>
      </c>
      <c r="AR25" s="6">
        <f t="shared" si="2"/>
        <v>-53.499999999999993</v>
      </c>
      <c r="AS25" s="6">
        <f t="shared" si="3"/>
        <v>-4.2799999999999998E-2</v>
      </c>
    </row>
    <row r="26" spans="1:45" x14ac:dyDescent="0.3">
      <c r="A26" s="4">
        <f t="shared" si="6"/>
        <v>9</v>
      </c>
      <c r="B26" s="7">
        <v>50</v>
      </c>
      <c r="C26" s="7"/>
      <c r="D26" s="7"/>
      <c r="AE26" s="4">
        <f t="shared" si="12"/>
        <v>9</v>
      </c>
      <c r="AF26" s="7">
        <v>30</v>
      </c>
      <c r="AG26" s="7">
        <v>192</v>
      </c>
      <c r="AH26" s="7">
        <v>86</v>
      </c>
      <c r="AI26" s="6">
        <f t="shared" si="4"/>
        <v>-52.999999999999993</v>
      </c>
      <c r="AJ26" s="6">
        <f t="shared" si="0"/>
        <v>-52.999999999999993</v>
      </c>
      <c r="AK26" s="6">
        <f t="shared" si="1"/>
        <v>-4.2399999999999993E-2</v>
      </c>
      <c r="AM26" s="4">
        <f t="shared" si="13"/>
        <v>9</v>
      </c>
      <c r="AN26" s="7">
        <v>30</v>
      </c>
      <c r="AO26" s="7">
        <v>192</v>
      </c>
      <c r="AP26" s="7">
        <v>88</v>
      </c>
      <c r="AQ26" s="6">
        <f t="shared" si="5"/>
        <v>-51.999999999999993</v>
      </c>
      <c r="AR26" s="6">
        <f t="shared" si="2"/>
        <v>-51.999999999999993</v>
      </c>
      <c r="AS26" s="6">
        <f t="shared" si="3"/>
        <v>-4.1599999999999991E-2</v>
      </c>
    </row>
    <row r="27" spans="1:45" x14ac:dyDescent="0.3">
      <c r="A27" s="4">
        <f t="shared" si="6"/>
        <v>10</v>
      </c>
      <c r="B27" s="7">
        <v>50</v>
      </c>
      <c r="C27" s="7"/>
      <c r="D27" s="7"/>
      <c r="AE27" s="4">
        <f t="shared" si="12"/>
        <v>10</v>
      </c>
      <c r="AF27" s="7">
        <v>30</v>
      </c>
      <c r="AG27" s="7">
        <v>192</v>
      </c>
      <c r="AH27" s="7">
        <v>86</v>
      </c>
      <c r="AI27" s="6">
        <f t="shared" si="4"/>
        <v>-52.999999999999993</v>
      </c>
      <c r="AJ27" s="6">
        <f t="shared" si="0"/>
        <v>-52.999999999999993</v>
      </c>
      <c r="AK27" s="6">
        <f t="shared" si="1"/>
        <v>-4.2399999999999993E-2</v>
      </c>
      <c r="AM27" s="4">
        <f t="shared" si="13"/>
        <v>10</v>
      </c>
      <c r="AN27" s="7">
        <v>30</v>
      </c>
      <c r="AO27" s="7">
        <v>192</v>
      </c>
      <c r="AP27" s="7">
        <v>89</v>
      </c>
      <c r="AQ27" s="6">
        <f t="shared" si="5"/>
        <v>-51.499999999999993</v>
      </c>
      <c r="AR27" s="6">
        <f t="shared" si="2"/>
        <v>-51.499999999999993</v>
      </c>
      <c r="AS27" s="6">
        <f t="shared" si="3"/>
        <v>-4.1199999999999994E-2</v>
      </c>
    </row>
    <row r="28" spans="1:45" x14ac:dyDescent="0.3">
      <c r="A28" s="4">
        <f t="shared" si="6"/>
        <v>11</v>
      </c>
      <c r="B28" s="7">
        <v>50</v>
      </c>
      <c r="C28" s="7"/>
      <c r="D28" s="7"/>
      <c r="AE28" s="4">
        <f t="shared" si="12"/>
        <v>11</v>
      </c>
      <c r="AF28" s="7">
        <v>30</v>
      </c>
      <c r="AG28" s="7">
        <v>192</v>
      </c>
      <c r="AH28" s="7">
        <v>88</v>
      </c>
      <c r="AI28" s="6">
        <f t="shared" si="4"/>
        <v>-51.999999999999993</v>
      </c>
      <c r="AJ28" s="6">
        <f t="shared" si="0"/>
        <v>-51.999999999999993</v>
      </c>
      <c r="AK28" s="6">
        <f t="shared" si="1"/>
        <v>-4.1599999999999991E-2</v>
      </c>
      <c r="AM28" s="4">
        <f t="shared" si="13"/>
        <v>11</v>
      </c>
      <c r="AN28" s="7">
        <v>30</v>
      </c>
      <c r="AO28" s="7">
        <v>192</v>
      </c>
      <c r="AP28" s="7">
        <v>92</v>
      </c>
      <c r="AQ28" s="6">
        <f t="shared" si="5"/>
        <v>-49.999999999999993</v>
      </c>
      <c r="AR28" s="6">
        <f t="shared" si="2"/>
        <v>-49.999999999999993</v>
      </c>
      <c r="AS28" s="6">
        <f t="shared" si="3"/>
        <v>-3.9999999999999994E-2</v>
      </c>
    </row>
    <row r="29" spans="1:45" x14ac:dyDescent="0.3">
      <c r="A29" s="4">
        <f t="shared" si="6"/>
        <v>12</v>
      </c>
      <c r="B29" s="7">
        <v>50</v>
      </c>
      <c r="C29" s="7"/>
      <c r="D29" s="7"/>
      <c r="AE29" s="4">
        <f t="shared" si="12"/>
        <v>12</v>
      </c>
      <c r="AF29" s="7">
        <v>30</v>
      </c>
      <c r="AG29" s="7">
        <v>192</v>
      </c>
      <c r="AH29" s="7">
        <v>90</v>
      </c>
      <c r="AI29" s="6">
        <f t="shared" si="4"/>
        <v>-50.999999999999993</v>
      </c>
      <c r="AJ29" s="6">
        <f t="shared" si="0"/>
        <v>-50.999999999999993</v>
      </c>
      <c r="AK29" s="6">
        <f t="shared" si="1"/>
        <v>-4.0799999999999996E-2</v>
      </c>
      <c r="AM29" s="4">
        <f t="shared" si="13"/>
        <v>12</v>
      </c>
      <c r="AN29" s="7">
        <v>30</v>
      </c>
      <c r="AO29" s="7">
        <v>192</v>
      </c>
      <c r="AP29" s="7">
        <v>94</v>
      </c>
      <c r="AQ29" s="6">
        <f t="shared" si="5"/>
        <v>-48.999999999999993</v>
      </c>
      <c r="AR29" s="6">
        <f t="shared" si="2"/>
        <v>-48.999999999999993</v>
      </c>
      <c r="AS29" s="6">
        <f t="shared" si="3"/>
        <v>-3.9199999999999992E-2</v>
      </c>
    </row>
    <row r="30" spans="1:45" x14ac:dyDescent="0.3">
      <c r="A30" s="4">
        <f t="shared" si="6"/>
        <v>13</v>
      </c>
      <c r="B30" s="7">
        <v>50</v>
      </c>
      <c r="C30" s="7"/>
      <c r="D30" s="7"/>
      <c r="AE30" s="4">
        <f t="shared" si="12"/>
        <v>13</v>
      </c>
      <c r="AF30" s="7">
        <v>30</v>
      </c>
      <c r="AG30" s="7">
        <v>192</v>
      </c>
      <c r="AH30" s="7">
        <v>92</v>
      </c>
      <c r="AI30" s="6">
        <f t="shared" si="4"/>
        <v>-49.999999999999993</v>
      </c>
      <c r="AJ30" s="6">
        <f t="shared" si="0"/>
        <v>-49.999999999999993</v>
      </c>
      <c r="AK30" s="6">
        <f t="shared" si="1"/>
        <v>-3.9999999999999994E-2</v>
      </c>
      <c r="AM30" s="4">
        <f t="shared" si="13"/>
        <v>13</v>
      </c>
      <c r="AN30" s="7">
        <v>30</v>
      </c>
      <c r="AO30" s="7">
        <v>192</v>
      </c>
      <c r="AP30" s="7">
        <v>95</v>
      </c>
      <c r="AQ30" s="6">
        <f t="shared" si="5"/>
        <v>-48.499999999999993</v>
      </c>
      <c r="AR30" s="6">
        <f t="shared" si="2"/>
        <v>-48.499999999999993</v>
      </c>
      <c r="AS30" s="6">
        <f t="shared" si="3"/>
        <v>-3.8799999999999994E-2</v>
      </c>
    </row>
    <row r="31" spans="1:45" x14ac:dyDescent="0.3">
      <c r="A31" s="4">
        <f t="shared" si="6"/>
        <v>14</v>
      </c>
      <c r="B31" s="7">
        <v>50</v>
      </c>
      <c r="C31" s="7"/>
      <c r="D31" s="7"/>
      <c r="AE31" s="4">
        <f t="shared" si="12"/>
        <v>14</v>
      </c>
      <c r="AF31" s="7">
        <v>30</v>
      </c>
      <c r="AG31" s="7">
        <v>192</v>
      </c>
      <c r="AH31" s="7">
        <v>96</v>
      </c>
      <c r="AI31" s="6">
        <f t="shared" si="4"/>
        <v>-47.999999999999993</v>
      </c>
      <c r="AJ31" s="6">
        <f t="shared" si="0"/>
        <v>-47.999999999999993</v>
      </c>
      <c r="AK31" s="6">
        <f t="shared" si="1"/>
        <v>-3.8399999999999997E-2</v>
      </c>
      <c r="AM31" s="4">
        <f t="shared" si="13"/>
        <v>14</v>
      </c>
      <c r="AN31" s="7">
        <v>30</v>
      </c>
      <c r="AO31" s="7">
        <v>192</v>
      </c>
      <c r="AP31" s="7">
        <v>94</v>
      </c>
      <c r="AQ31" s="6">
        <f t="shared" si="5"/>
        <v>-48.999999999999993</v>
      </c>
      <c r="AR31" s="6">
        <f t="shared" si="2"/>
        <v>-48.999999999999993</v>
      </c>
      <c r="AS31" s="6">
        <f t="shared" si="3"/>
        <v>-3.9199999999999992E-2</v>
      </c>
    </row>
    <row r="32" spans="1:45" x14ac:dyDescent="0.3">
      <c r="A32" s="4">
        <f t="shared" si="6"/>
        <v>15</v>
      </c>
      <c r="B32" s="7">
        <v>50</v>
      </c>
      <c r="C32" s="7"/>
      <c r="D32" s="7"/>
      <c r="AE32" s="4">
        <f t="shared" si="12"/>
        <v>15</v>
      </c>
      <c r="AF32" s="7">
        <v>30</v>
      </c>
      <c r="AG32" s="7">
        <v>192</v>
      </c>
      <c r="AH32" s="7">
        <v>94</v>
      </c>
      <c r="AI32" s="6">
        <f t="shared" si="4"/>
        <v>-48.999999999999993</v>
      </c>
      <c r="AJ32" s="6">
        <f t="shared" si="0"/>
        <v>-48.999999999999993</v>
      </c>
      <c r="AK32" s="6">
        <f t="shared" si="1"/>
        <v>-3.9199999999999992E-2</v>
      </c>
      <c r="AM32" s="4">
        <f t="shared" si="13"/>
        <v>15</v>
      </c>
      <c r="AN32" s="7">
        <v>30</v>
      </c>
      <c r="AO32" s="7">
        <v>192</v>
      </c>
      <c r="AP32" s="7">
        <v>92</v>
      </c>
      <c r="AQ32" s="6">
        <f t="shared" si="5"/>
        <v>-49.999999999999993</v>
      </c>
      <c r="AR32" s="6">
        <f t="shared" si="2"/>
        <v>-49.999999999999993</v>
      </c>
      <c r="AS32" s="6">
        <f t="shared" si="3"/>
        <v>-3.9999999999999994E-2</v>
      </c>
    </row>
    <row r="33" spans="1:45" x14ac:dyDescent="0.3">
      <c r="A33" s="4">
        <f>A32+1</f>
        <v>16</v>
      </c>
      <c r="B33" s="7">
        <v>50</v>
      </c>
      <c r="C33" s="7"/>
      <c r="D33" s="7"/>
      <c r="AE33" s="4">
        <f>AE32+1</f>
        <v>16</v>
      </c>
      <c r="AF33" s="7">
        <v>30</v>
      </c>
      <c r="AG33" s="7">
        <v>192</v>
      </c>
      <c r="AH33" s="7">
        <v>92</v>
      </c>
      <c r="AI33" s="6">
        <f t="shared" si="4"/>
        <v>-49.999999999999993</v>
      </c>
      <c r="AJ33" s="6">
        <f t="shared" si="0"/>
        <v>-49.999999999999993</v>
      </c>
      <c r="AK33" s="6">
        <f t="shared" si="1"/>
        <v>-3.9999999999999994E-2</v>
      </c>
      <c r="AM33" s="4">
        <f>AM32+1</f>
        <v>16</v>
      </c>
      <c r="AN33" s="7">
        <v>30</v>
      </c>
      <c r="AO33" s="7">
        <v>192</v>
      </c>
      <c r="AP33" s="7">
        <v>90</v>
      </c>
      <c r="AQ33" s="6">
        <f t="shared" si="5"/>
        <v>-50.999999999999993</v>
      </c>
      <c r="AR33" s="6">
        <f t="shared" si="2"/>
        <v>-50.999999999999993</v>
      </c>
      <c r="AS33" s="6">
        <f t="shared" si="3"/>
        <v>-4.0799999999999996E-2</v>
      </c>
    </row>
    <row r="34" spans="1:45" x14ac:dyDescent="0.3">
      <c r="A34" s="4">
        <f t="shared" si="6"/>
        <v>17</v>
      </c>
      <c r="B34" s="7">
        <v>50</v>
      </c>
      <c r="C34" s="7"/>
      <c r="D34" s="7"/>
      <c r="AE34" s="4">
        <f t="shared" si="12"/>
        <v>17</v>
      </c>
      <c r="AF34" s="7">
        <v>30</v>
      </c>
      <c r="AG34" s="7">
        <v>192</v>
      </c>
      <c r="AH34" s="7">
        <v>90</v>
      </c>
      <c r="AI34" s="6">
        <f t="shared" si="4"/>
        <v>-50.999999999999993</v>
      </c>
      <c r="AJ34" s="6">
        <f t="shared" si="0"/>
        <v>-50.999999999999993</v>
      </c>
      <c r="AK34" s="6">
        <f t="shared" si="1"/>
        <v>-4.0799999999999996E-2</v>
      </c>
      <c r="AM34" s="4">
        <f t="shared" si="13"/>
        <v>17</v>
      </c>
      <c r="AN34" s="7">
        <v>30</v>
      </c>
      <c r="AO34" s="7">
        <v>192</v>
      </c>
      <c r="AP34" s="7">
        <v>87</v>
      </c>
      <c r="AQ34" s="6">
        <f t="shared" si="5"/>
        <v>-52.499999999999993</v>
      </c>
      <c r="AR34" s="6">
        <f t="shared" si="2"/>
        <v>-52.499999999999993</v>
      </c>
      <c r="AS34" s="6">
        <f t="shared" si="3"/>
        <v>-4.1999999999999996E-2</v>
      </c>
    </row>
    <row r="35" spans="1:45" x14ac:dyDescent="0.3">
      <c r="A35" s="4">
        <f>A34+1</f>
        <v>18</v>
      </c>
      <c r="B35" s="7">
        <v>50</v>
      </c>
      <c r="C35" s="7"/>
      <c r="D35" s="7"/>
      <c r="AE35" s="4">
        <f>AE34+1</f>
        <v>18</v>
      </c>
      <c r="AF35" s="7">
        <v>30</v>
      </c>
      <c r="AG35" s="7">
        <v>192</v>
      </c>
      <c r="AH35" s="7">
        <v>88</v>
      </c>
      <c r="AI35" s="6">
        <f t="shared" si="4"/>
        <v>-51.999999999999993</v>
      </c>
      <c r="AJ35" s="6">
        <f t="shared" si="0"/>
        <v>-51.999999999999993</v>
      </c>
      <c r="AK35" s="6">
        <f t="shared" si="1"/>
        <v>-4.1599999999999991E-2</v>
      </c>
      <c r="AM35" s="4">
        <f>AM34+1</f>
        <v>18</v>
      </c>
      <c r="AN35" s="7">
        <v>30</v>
      </c>
      <c r="AO35" s="7">
        <v>192</v>
      </c>
      <c r="AP35" s="7">
        <v>86</v>
      </c>
      <c r="AQ35" s="6">
        <f t="shared" si="5"/>
        <v>-52.999999999999993</v>
      </c>
      <c r="AR35" s="6">
        <f t="shared" si="2"/>
        <v>-52.999999999999993</v>
      </c>
      <c r="AS35" s="6">
        <f t="shared" si="3"/>
        <v>-4.2399999999999993E-2</v>
      </c>
    </row>
    <row r="36" spans="1:45" x14ac:dyDescent="0.3">
      <c r="AE36" s="4">
        <f t="shared" ref="AE36:AE41" si="14">AE35+1</f>
        <v>19</v>
      </c>
      <c r="AF36" s="7">
        <v>30</v>
      </c>
      <c r="AG36" s="7">
        <v>192</v>
      </c>
      <c r="AH36" s="7">
        <v>192</v>
      </c>
      <c r="AI36" s="6">
        <f t="shared" si="4"/>
        <v>0</v>
      </c>
      <c r="AJ36" s="6">
        <f t="shared" si="0"/>
        <v>0</v>
      </c>
      <c r="AK36" s="6">
        <f t="shared" si="1"/>
        <v>0</v>
      </c>
      <c r="AM36" s="4">
        <f t="shared" ref="AM36:AM41" si="15">AM35+1</f>
        <v>19</v>
      </c>
      <c r="AN36" s="7">
        <v>30</v>
      </c>
      <c r="AO36" s="7">
        <v>192</v>
      </c>
      <c r="AP36" s="7">
        <v>192</v>
      </c>
      <c r="AQ36" s="6">
        <f t="shared" si="5"/>
        <v>0</v>
      </c>
      <c r="AR36" s="6">
        <f t="shared" si="2"/>
        <v>0</v>
      </c>
      <c r="AS36" s="6">
        <f t="shared" si="3"/>
        <v>0</v>
      </c>
    </row>
    <row r="37" spans="1:45" x14ac:dyDescent="0.3">
      <c r="AE37" s="4">
        <f t="shared" si="14"/>
        <v>20</v>
      </c>
      <c r="AF37" s="7">
        <v>30</v>
      </c>
      <c r="AG37" s="7">
        <v>192</v>
      </c>
      <c r="AH37" s="7">
        <v>84</v>
      </c>
      <c r="AI37" s="6">
        <f t="shared" si="4"/>
        <v>-53.999999999999993</v>
      </c>
      <c r="AJ37" s="6">
        <f t="shared" si="0"/>
        <v>-53.999999999999993</v>
      </c>
      <c r="AK37" s="6">
        <f t="shared" si="1"/>
        <v>-4.3199999999999995E-2</v>
      </c>
      <c r="AM37" s="4">
        <f t="shared" si="15"/>
        <v>20</v>
      </c>
      <c r="AN37" s="7">
        <v>30</v>
      </c>
      <c r="AO37" s="7">
        <v>192</v>
      </c>
      <c r="AP37" s="7">
        <v>84</v>
      </c>
      <c r="AQ37" s="6">
        <f t="shared" si="5"/>
        <v>-53.999999999999993</v>
      </c>
      <c r="AR37" s="6">
        <f t="shared" si="2"/>
        <v>-53.999999999999993</v>
      </c>
      <c r="AS37" s="6">
        <f t="shared" si="3"/>
        <v>-4.3199999999999995E-2</v>
      </c>
    </row>
    <row r="38" spans="1:45" x14ac:dyDescent="0.3">
      <c r="AE38" s="4">
        <f t="shared" si="14"/>
        <v>21</v>
      </c>
      <c r="AF38" s="7">
        <v>30</v>
      </c>
      <c r="AG38" s="7">
        <v>192</v>
      </c>
      <c r="AH38" s="7">
        <v>192</v>
      </c>
      <c r="AI38" s="6">
        <f t="shared" si="4"/>
        <v>0</v>
      </c>
      <c r="AJ38" s="6">
        <f t="shared" si="0"/>
        <v>0</v>
      </c>
      <c r="AK38" s="6">
        <f t="shared" si="1"/>
        <v>0</v>
      </c>
      <c r="AM38" s="4">
        <f t="shared" si="15"/>
        <v>21</v>
      </c>
      <c r="AN38" s="7">
        <v>30</v>
      </c>
      <c r="AO38" s="7">
        <v>192</v>
      </c>
      <c r="AP38" s="7">
        <v>192</v>
      </c>
      <c r="AQ38" s="6">
        <f t="shared" si="5"/>
        <v>0</v>
      </c>
      <c r="AR38" s="6">
        <f t="shared" si="2"/>
        <v>0</v>
      </c>
      <c r="AS38" s="6">
        <f t="shared" si="3"/>
        <v>0</v>
      </c>
    </row>
    <row r="39" spans="1:45" x14ac:dyDescent="0.3">
      <c r="AE39" s="4">
        <f t="shared" si="14"/>
        <v>22</v>
      </c>
      <c r="AF39" s="7">
        <v>30</v>
      </c>
      <c r="AG39" s="7">
        <v>192</v>
      </c>
      <c r="AH39" s="7">
        <v>84</v>
      </c>
      <c r="AI39" s="6">
        <f t="shared" si="4"/>
        <v>-53.999999999999993</v>
      </c>
      <c r="AJ39" s="6">
        <f t="shared" si="0"/>
        <v>-53.999999999999993</v>
      </c>
      <c r="AK39" s="6">
        <f t="shared" si="1"/>
        <v>-4.3199999999999995E-2</v>
      </c>
      <c r="AM39" s="4">
        <f t="shared" si="15"/>
        <v>22</v>
      </c>
      <c r="AN39" s="7">
        <v>30</v>
      </c>
      <c r="AO39" s="7">
        <v>192</v>
      </c>
      <c r="AP39" s="7">
        <v>84</v>
      </c>
      <c r="AQ39" s="6">
        <f t="shared" si="5"/>
        <v>-53.999999999999993</v>
      </c>
      <c r="AR39" s="6">
        <f t="shared" si="2"/>
        <v>-53.999999999999993</v>
      </c>
      <c r="AS39" s="6">
        <f t="shared" si="3"/>
        <v>-4.3199999999999995E-2</v>
      </c>
    </row>
    <row r="40" spans="1:45" x14ac:dyDescent="0.3">
      <c r="AE40" s="4">
        <f t="shared" si="14"/>
        <v>23</v>
      </c>
      <c r="AF40" s="7">
        <v>30</v>
      </c>
      <c r="AG40" s="7">
        <v>192</v>
      </c>
      <c r="AH40" s="7">
        <v>192</v>
      </c>
      <c r="AI40" s="6">
        <f t="shared" si="4"/>
        <v>0</v>
      </c>
      <c r="AJ40" s="6">
        <f t="shared" si="0"/>
        <v>0</v>
      </c>
      <c r="AK40" s="6">
        <f t="shared" si="1"/>
        <v>0</v>
      </c>
      <c r="AM40" s="4">
        <f t="shared" si="15"/>
        <v>23</v>
      </c>
      <c r="AN40" s="7">
        <v>30</v>
      </c>
      <c r="AO40" s="7">
        <v>192</v>
      </c>
      <c r="AP40" s="7">
        <v>192</v>
      </c>
      <c r="AQ40" s="6">
        <f t="shared" si="5"/>
        <v>0</v>
      </c>
      <c r="AR40" s="6">
        <f t="shared" si="2"/>
        <v>0</v>
      </c>
      <c r="AS40" s="6">
        <f t="shared" si="3"/>
        <v>0</v>
      </c>
    </row>
    <row r="41" spans="1:45" x14ac:dyDescent="0.3">
      <c r="AE41" s="4">
        <f t="shared" si="14"/>
        <v>24</v>
      </c>
      <c r="AF41" s="7">
        <v>30</v>
      </c>
      <c r="AG41" s="7">
        <v>192</v>
      </c>
      <c r="AH41" s="7">
        <v>84</v>
      </c>
      <c r="AI41" s="6">
        <f t="shared" si="4"/>
        <v>-53.999999999999993</v>
      </c>
      <c r="AJ41" s="6">
        <f t="shared" si="0"/>
        <v>-53.999999999999993</v>
      </c>
      <c r="AK41" s="6">
        <f t="shared" si="1"/>
        <v>-4.3199999999999995E-2</v>
      </c>
      <c r="AM41" s="4">
        <f t="shared" si="15"/>
        <v>24</v>
      </c>
      <c r="AN41" s="7">
        <v>30</v>
      </c>
      <c r="AO41" s="7">
        <v>192</v>
      </c>
      <c r="AP41" s="7">
        <v>84</v>
      </c>
      <c r="AQ41" s="6">
        <f t="shared" si="5"/>
        <v>-53.999999999999993</v>
      </c>
      <c r="AR41" s="6">
        <f t="shared" si="2"/>
        <v>-53.999999999999993</v>
      </c>
      <c r="AS41" s="6">
        <f t="shared" si="3"/>
        <v>-4.3199999999999995E-2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C0029-4CA8-468D-90A1-EC013BB9CC3E}">
  <dimension ref="A1:G10"/>
  <sheetViews>
    <sheetView workbookViewId="0"/>
  </sheetViews>
  <sheetFormatPr defaultRowHeight="14.4" x14ac:dyDescent="0.3"/>
  <cols>
    <col min="1" max="1" width="17.33203125" customWidth="1"/>
    <col min="2" max="2" width="15.5546875" customWidth="1"/>
    <col min="3" max="3" width="17.6640625" customWidth="1"/>
    <col min="5" max="5" width="14" customWidth="1"/>
  </cols>
  <sheetData>
    <row r="1" spans="1:7" x14ac:dyDescent="0.3">
      <c r="A1" t="s">
        <v>40</v>
      </c>
      <c r="B1" t="s">
        <v>33</v>
      </c>
      <c r="C1" t="s">
        <v>34</v>
      </c>
      <c r="E1" t="s">
        <v>36</v>
      </c>
      <c r="F1" t="s">
        <v>35</v>
      </c>
      <c r="G1" t="s">
        <v>9</v>
      </c>
    </row>
    <row r="2" spans="1:7" x14ac:dyDescent="0.3">
      <c r="A2">
        <v>1</v>
      </c>
      <c r="B2">
        <v>0.95799999999999996</v>
      </c>
      <c r="C2">
        <v>-0.21</v>
      </c>
      <c r="E2">
        <v>2</v>
      </c>
      <c r="F2">
        <v>0.88800000000000001</v>
      </c>
      <c r="G2">
        <v>0.05</v>
      </c>
    </row>
    <row r="3" spans="1:7" x14ac:dyDescent="0.3">
      <c r="A3">
        <v>3</v>
      </c>
      <c r="B3">
        <v>0.85799999999999998</v>
      </c>
      <c r="C3">
        <v>-7.4999999999999997E-2</v>
      </c>
      <c r="E3">
        <v>4</v>
      </c>
      <c r="F3">
        <v>0.74199999999999999</v>
      </c>
      <c r="G3">
        <v>-0.11700000000000001</v>
      </c>
    </row>
    <row r="4" spans="1:7" x14ac:dyDescent="0.3">
      <c r="A4">
        <v>5</v>
      </c>
      <c r="B4">
        <v>0.71299999999999997</v>
      </c>
      <c r="C4">
        <v>0.11700000000000001</v>
      </c>
      <c r="E4">
        <v>6</v>
      </c>
      <c r="F4">
        <v>0.59299999999999997</v>
      </c>
      <c r="G4">
        <v>5.8999999999999997E-2</v>
      </c>
    </row>
    <row r="5" spans="1:7" x14ac:dyDescent="0.3">
      <c r="A5">
        <v>7</v>
      </c>
      <c r="B5">
        <v>0.52500000000000002</v>
      </c>
      <c r="C5">
        <v>0.29299999999999998</v>
      </c>
      <c r="E5">
        <v>8</v>
      </c>
      <c r="F5">
        <v>0.30299999999999999</v>
      </c>
      <c r="G5">
        <v>0.251</v>
      </c>
    </row>
    <row r="6" spans="1:7" x14ac:dyDescent="0.3">
      <c r="A6">
        <v>9</v>
      </c>
      <c r="B6">
        <v>0.152</v>
      </c>
      <c r="C6">
        <v>0.57799999999999996</v>
      </c>
      <c r="E6">
        <v>10</v>
      </c>
      <c r="F6">
        <v>0.09</v>
      </c>
      <c r="G6">
        <v>0.66200000000000003</v>
      </c>
    </row>
    <row r="7" spans="1:7" x14ac:dyDescent="0.3">
      <c r="A7">
        <v>11</v>
      </c>
      <c r="B7">
        <v>6.5000000000000002E-2</v>
      </c>
      <c r="C7">
        <v>0.39400000000000002</v>
      </c>
      <c r="E7">
        <v>12</v>
      </c>
      <c r="F7">
        <v>2.8000000000000001E-2</v>
      </c>
      <c r="G7">
        <v>0.22600000000000001</v>
      </c>
    </row>
    <row r="8" spans="1:7" x14ac:dyDescent="0.3">
      <c r="A8">
        <v>13</v>
      </c>
      <c r="B8">
        <v>0.02</v>
      </c>
      <c r="C8">
        <v>-0.20100000000000001</v>
      </c>
      <c r="E8">
        <v>14</v>
      </c>
      <c r="F8">
        <v>8.6999999999999994E-3</v>
      </c>
      <c r="G8">
        <v>-0.495</v>
      </c>
    </row>
    <row r="9" spans="1:7" x14ac:dyDescent="0.3">
      <c r="A9">
        <v>15</v>
      </c>
      <c r="B9">
        <v>3.0000000000000001E-3</v>
      </c>
      <c r="C9">
        <v>-1.0900000000000001</v>
      </c>
      <c r="E9">
        <v>16</v>
      </c>
      <c r="F9">
        <v>0</v>
      </c>
      <c r="G9">
        <v>-1.4079999999999999</v>
      </c>
    </row>
    <row r="10" spans="1:7" x14ac:dyDescent="0.3">
      <c r="A10">
        <v>16</v>
      </c>
      <c r="B10">
        <v>0</v>
      </c>
      <c r="C10">
        <v>-1.4079999999999999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2ca3038-0f98-4252-bf64-cc1cc07597e0">
      <Terms xmlns="http://schemas.microsoft.com/office/infopath/2007/PartnerControls"/>
    </lcf76f155ced4ddcb4097134ff3c332f>
    <TaxCatchAll xmlns="4059121e-d26c-48ea-81b3-9553f2c71da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B58C3E2E4CB943BBA5A34974EBA151" ma:contentTypeVersion="13" ma:contentTypeDescription="Create a new document." ma:contentTypeScope="" ma:versionID="386abcf7981096c58d90ac53a93836a0">
  <xsd:schema xmlns:xsd="http://www.w3.org/2001/XMLSchema" xmlns:xs="http://www.w3.org/2001/XMLSchema" xmlns:p="http://schemas.microsoft.com/office/2006/metadata/properties" xmlns:ns2="02ca3038-0f98-4252-bf64-cc1cc07597e0" xmlns:ns3="4059121e-d26c-48ea-81b3-9553f2c71daf" targetNamespace="http://schemas.microsoft.com/office/2006/metadata/properties" ma:root="true" ma:fieldsID="10afbe752ea15b6fb3ffd1127b1b3d4c" ns2:_="" ns3:_="">
    <xsd:import namespace="02ca3038-0f98-4252-bf64-cc1cc07597e0"/>
    <xsd:import namespace="4059121e-d26c-48ea-81b3-9553f2c71daf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ca3038-0f98-4252-bf64-cc1cc07597e0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74661dae-d6df-48fc-a54e-a577d2899e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59121e-d26c-48ea-81b3-9553f2c71daf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5579c628-3ff1-4663-8582-e118fb964c1f}" ma:internalName="TaxCatchAll" ma:showField="CatchAllData" ma:web="4059121e-d26c-48ea-81b3-9553f2c71da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74969C-9146-426D-A554-C1A733578CAB}">
  <ds:schemaRefs>
    <ds:schemaRef ds:uri="http://purl.org/dc/dcmitype/"/>
    <ds:schemaRef ds:uri="http://www.w3.org/XML/1998/namespace"/>
    <ds:schemaRef ds:uri="4059121e-d26c-48ea-81b3-9553f2c71daf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02ca3038-0f98-4252-bf64-cc1cc07597e0"/>
  </ds:schemaRefs>
</ds:datastoreItem>
</file>

<file path=customXml/itemProps2.xml><?xml version="1.0" encoding="utf-8"?>
<ds:datastoreItem xmlns:ds="http://schemas.openxmlformats.org/officeDocument/2006/customXml" ds:itemID="{AC7B2C3D-DFC1-4750-9118-68FFD9C4482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AFC8DF-EB9C-4131-8419-C4A43189C2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ca3038-0f98-4252-bf64-cc1cc07597e0"/>
    <ds:schemaRef ds:uri="4059121e-d26c-48ea-81b3-9553f2c71d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Running Plot</vt:lpstr>
      <vt:lpstr>Fixing Data</vt:lpstr>
      <vt:lpstr>Data-playaround</vt:lpstr>
      <vt:lpstr>Error bar</vt:lpstr>
      <vt:lpstr>Tapping No.	Manometer Inclinati</vt:lpstr>
      <vt:lpstr>MATLAB PLOT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Halaby, Suhail</dc:creator>
  <cp:keywords/>
  <dc:description/>
  <cp:lastModifiedBy>Kaul, Himmat</cp:lastModifiedBy>
  <cp:revision/>
  <dcterms:created xsi:type="dcterms:W3CDTF">2024-12-03T13:17:12Z</dcterms:created>
  <dcterms:modified xsi:type="dcterms:W3CDTF">2024-12-17T14:15:10Z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0x0101006CB58C3E2E4CB943BBA5A34974EBA151</vt:lpwstr>
  </property>
  <property fmtid="{D5CDD505-2E9C-101B-9397-08002B2CF9AE}" pid="3" name="MediaServiceImageTags">
    <vt:lpwstr/>
  </property>
</Properties>
</file>