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tats\"/>
    </mc:Choice>
  </mc:AlternateContent>
  <xr:revisionPtr revIDLastSave="0" documentId="13_ncr:1_{AEC24FB7-F8B9-48D6-B208-2575DF1E9546}" xr6:coauthVersionLast="47" xr6:coauthVersionMax="47" xr10:uidLastSave="{00000000-0000-0000-0000-000000000000}"/>
  <bookViews>
    <workbookView xWindow="-120" yWindow="-120" windowWidth="20640" windowHeight="11040" xr2:uid="{DF4A4E7F-BE99-4298-A75F-DD28156C6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1" i="1" l="1"/>
  <c r="C135" i="1"/>
  <c r="C134" i="1"/>
  <c r="C133" i="1"/>
  <c r="C132" i="1"/>
  <c r="E78" i="1"/>
  <c r="E77" i="1"/>
  <c r="E76" i="1"/>
  <c r="E75" i="1"/>
  <c r="G67" i="1"/>
  <c r="G68" i="1"/>
  <c r="E74" i="1" s="1"/>
  <c r="G69" i="1"/>
  <c r="G66" i="1"/>
  <c r="C76" i="1"/>
  <c r="C75" i="1"/>
  <c r="C74" i="1"/>
  <c r="C71" i="1"/>
  <c r="C22" i="1"/>
  <c r="C19" i="1"/>
  <c r="C21" i="1"/>
  <c r="C18" i="1"/>
  <c r="C17" i="1"/>
  <c r="C16" i="1"/>
  <c r="C8" i="1"/>
  <c r="G4" i="1"/>
  <c r="F4" i="1"/>
  <c r="F5" i="1"/>
  <c r="G5" i="1" s="1"/>
  <c r="F6" i="1"/>
  <c r="G6" i="1" s="1"/>
  <c r="F7" i="1"/>
  <c r="G7" i="1" s="1"/>
  <c r="F3" i="1"/>
  <c r="G3" i="1" s="1"/>
  <c r="C14" i="1" l="1" a="1"/>
  <c r="C14" i="1" s="1"/>
  <c r="C13" i="1" a="1"/>
  <c r="C13" i="1" s="1"/>
  <c r="C12" i="1" a="1"/>
  <c r="C12" i="1" s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<sst xmlns="http://schemas.openxmlformats.org/spreadsheetml/2006/main" count="60" uniqueCount="49">
  <si>
    <t>Class</t>
  </si>
  <si>
    <t>50-60</t>
  </si>
  <si>
    <t>60-70</t>
  </si>
  <si>
    <t>70-80</t>
  </si>
  <si>
    <t>80-90</t>
  </si>
  <si>
    <t>90-100</t>
  </si>
  <si>
    <t>f</t>
  </si>
  <si>
    <t>LCB</t>
  </si>
  <si>
    <t>UCB</t>
  </si>
  <si>
    <t>M</t>
  </si>
  <si>
    <t>M-A</t>
  </si>
  <si>
    <t>A</t>
  </si>
  <si>
    <t>Measure</t>
  </si>
  <si>
    <t>µ1'</t>
  </si>
  <si>
    <t>µ2'</t>
  </si>
  <si>
    <t>µ3'</t>
  </si>
  <si>
    <t>µ4'</t>
  </si>
  <si>
    <t>Value</t>
  </si>
  <si>
    <t>Formula</t>
  </si>
  <si>
    <t>µ1</t>
  </si>
  <si>
    <t>µ2</t>
  </si>
  <si>
    <t>µ3</t>
  </si>
  <si>
    <t>µ4</t>
  </si>
  <si>
    <t>γ1</t>
  </si>
  <si>
    <t>β1</t>
  </si>
  <si>
    <t>5 )</t>
  </si>
  <si>
    <t>Given,</t>
  </si>
  <si>
    <t>CI</t>
  </si>
  <si>
    <t>BELOW 10</t>
  </si>
  <si>
    <t>10-15</t>
  </si>
  <si>
    <t>16-19</t>
  </si>
  <si>
    <t>20-24</t>
  </si>
  <si>
    <t>25-29</t>
  </si>
  <si>
    <t>ABOVE 29</t>
  </si>
  <si>
    <t>F</t>
  </si>
  <si>
    <t>BELOW 9.5</t>
  </si>
  <si>
    <t>ABOVE 29.5</t>
  </si>
  <si>
    <t>CF</t>
  </si>
  <si>
    <t>H</t>
  </si>
  <si>
    <t>Median</t>
  </si>
  <si>
    <t>q3</t>
  </si>
  <si>
    <t>q1</t>
  </si>
  <si>
    <t>QD</t>
  </si>
  <si>
    <t>SKB</t>
  </si>
  <si>
    <t>Position</t>
  </si>
  <si>
    <t>x</t>
  </si>
  <si>
    <t>S</t>
  </si>
  <si>
    <t>Md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</si>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</sst>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NumberFormat="1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Sheet1!$C$131</c:f>
              <c:numCache>
                <c:formatCode>General</c:formatCode>
                <c:ptCount val="1"/>
                <c:pt idx="0">
                  <c:v>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5-4E34-AEF9-34C5CBE780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Sheet1!$C$132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15-4E34-AEF9-34C5CBE7804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Sheet1!$C$133</c:f>
              <c:numCache>
                <c:formatCode>General</c:formatCode>
                <c:ptCount val="1"/>
                <c:pt idx="0">
                  <c:v>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15-4E34-AEF9-34C5CBE7804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Sheet1!$C$134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15-4E34-AEF9-34C5CBE7804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Sheet1!$C$135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B15-4E34-AEF9-34C5CBE7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219"/>
          <c:upBars>
            <c:spPr>
              <a:solidFill>
                <a:schemeClr val="tx1">
                  <a:alpha val="41000"/>
                </a:schemeClr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540442064"/>
        <c:axId val="540443864"/>
      </c:lineChart>
      <c:catAx>
        <c:axId val="54044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43864"/>
        <c:crosses val="autoZero"/>
        <c:auto val="1"/>
        <c:lblAlgn val="ctr"/>
        <c:lblOffset val="100"/>
        <c:noMultiLvlLbl val="0"/>
      </c:catAx>
      <c:valAx>
        <c:axId val="54044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42064"/>
        <c:crosses val="autoZero"/>
        <c:crossBetween val="between"/>
      </c:valAx>
      <c:spPr>
        <a:noFill/>
        <a:ln>
          <a:solidFill>
            <a:schemeClr val="accent1">
              <a:alpha val="89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128</xdr:row>
      <xdr:rowOff>57150</xdr:rowOff>
    </xdr:from>
    <xdr:to>
      <xdr:col>11</xdr:col>
      <xdr:colOff>438150</xdr:colOff>
      <xdr:row>142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F0726A-5F49-2205-1913-660525A82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B42E-DE81-4364-8AAD-834C5A6C57E5}">
  <dimension ref="A1:L135"/>
  <sheetViews>
    <sheetView tabSelected="1" view="pageLayout" topLeftCell="A129" zoomScaleNormal="100" workbookViewId="0">
      <selection activeCell="A145" sqref="A145"/>
    </sheetView>
  </sheetViews>
  <sheetFormatPr defaultRowHeight="15" x14ac:dyDescent="0.25"/>
  <cols>
    <col min="11" max="11" width="9.140625" customWidth="1"/>
  </cols>
  <sheetData>
    <row r="1" spans="2:7" x14ac:dyDescent="0.25">
      <c r="E1" t="s">
        <v>11</v>
      </c>
      <c r="F1">
        <v>75</v>
      </c>
    </row>
    <row r="2" spans="2:7" x14ac:dyDescent="0.25"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7" x14ac:dyDescent="0.25">
      <c r="B3" t="s">
        <v>1</v>
      </c>
      <c r="C3">
        <v>5</v>
      </c>
      <c r="D3">
        <v>50</v>
      </c>
      <c r="E3">
        <v>60</v>
      </c>
      <c r="F3">
        <f>AVERAGE(D3:E3)</f>
        <v>55</v>
      </c>
      <c r="G3">
        <f>F3-75</f>
        <v>-20</v>
      </c>
    </row>
    <row r="4" spans="2:7" x14ac:dyDescent="0.25">
      <c r="B4" t="s">
        <v>2</v>
      </c>
      <c r="C4">
        <v>12</v>
      </c>
      <c r="D4">
        <v>60</v>
      </c>
      <c r="E4">
        <v>70</v>
      </c>
      <c r="F4">
        <f t="shared" ref="F4:F7" si="0">AVERAGE(D4:E4)</f>
        <v>65</v>
      </c>
      <c r="G4">
        <f t="shared" ref="G4:G7" si="1">F4-75</f>
        <v>-10</v>
      </c>
    </row>
    <row r="5" spans="2:7" x14ac:dyDescent="0.25">
      <c r="B5" t="s">
        <v>3</v>
      </c>
      <c r="C5">
        <v>20</v>
      </c>
      <c r="D5">
        <v>70</v>
      </c>
      <c r="E5">
        <v>80</v>
      </c>
      <c r="F5">
        <f t="shared" si="0"/>
        <v>75</v>
      </c>
      <c r="G5">
        <f t="shared" si="1"/>
        <v>0</v>
      </c>
    </row>
    <row r="6" spans="2:7" x14ac:dyDescent="0.25">
      <c r="B6" t="s">
        <v>4</v>
      </c>
      <c r="C6">
        <v>7</v>
      </c>
      <c r="D6">
        <v>80</v>
      </c>
      <c r="E6">
        <v>90</v>
      </c>
      <c r="F6">
        <f t="shared" si="0"/>
        <v>85</v>
      </c>
      <c r="G6">
        <f t="shared" si="1"/>
        <v>10</v>
      </c>
    </row>
    <row r="7" spans="2:7" x14ac:dyDescent="0.25">
      <c r="B7" t="s">
        <v>5</v>
      </c>
      <c r="C7">
        <v>6</v>
      </c>
      <c r="D7">
        <v>90</v>
      </c>
      <c r="E7">
        <v>100</v>
      </c>
      <c r="F7">
        <f t="shared" si="0"/>
        <v>95</v>
      </c>
      <c r="G7">
        <f t="shared" si="1"/>
        <v>20</v>
      </c>
    </row>
    <row r="8" spans="2:7" ht="18" x14ac:dyDescent="0.35">
      <c r="C8" s="3">
        <f>SUM(C3:C7)</f>
        <v>50</v>
      </c>
    </row>
    <row r="10" spans="2:7" x14ac:dyDescent="0.25">
      <c r="B10" t="s">
        <v>12</v>
      </c>
      <c r="C10" t="s">
        <v>17</v>
      </c>
      <c r="D10" s="2" t="s">
        <v>18</v>
      </c>
    </row>
    <row r="11" spans="2:7" x14ac:dyDescent="0.25">
      <c r="B11" s="1" t="s">
        <v>13</v>
      </c>
      <c r="C11">
        <f>SUMPRODUCT(C3:C7,G3:G7)/C8</f>
        <v>-0.6</v>
      </c>
    </row>
    <row r="12" spans="2:7" x14ac:dyDescent="0.25">
      <c r="B12" s="4" t="s">
        <v>14</v>
      </c>
      <c r="C12" cm="1">
        <f t="array" ref="C12">SUMPRODUCT(C3:C7,G3:G7^2)/C8</f>
        <v>126</v>
      </c>
    </row>
    <row r="13" spans="2:7" x14ac:dyDescent="0.25">
      <c r="B13" t="s">
        <v>15</v>
      </c>
      <c r="C13" cm="1">
        <f t="array" ref="C13">SUMPRODUCT(C3:C7,G3:G7^3)/C8</f>
        <v>60</v>
      </c>
    </row>
    <row r="14" spans="2:7" x14ac:dyDescent="0.25">
      <c r="B14" t="s">
        <v>16</v>
      </c>
      <c r="C14" cm="1">
        <f t="array" ref="C14">SUMPRODUCT(C3:C7,G3:G7^4)/C8</f>
        <v>39000</v>
      </c>
    </row>
    <row r="16" spans="2:7" x14ac:dyDescent="0.25">
      <c r="B16" t="s">
        <v>19</v>
      </c>
      <c r="C16">
        <f>C11-C11</f>
        <v>0</v>
      </c>
    </row>
    <row r="17" spans="2:3" x14ac:dyDescent="0.25">
      <c r="B17" t="s">
        <v>20</v>
      </c>
      <c r="C17">
        <f>C12-C11^2</f>
        <v>125.64</v>
      </c>
    </row>
    <row r="18" spans="2:3" x14ac:dyDescent="0.25">
      <c r="B18" t="s">
        <v>21</v>
      </c>
      <c r="C18">
        <f>C13-3*C12*C11+2*C11^3</f>
        <v>286.36799999999994</v>
      </c>
    </row>
    <row r="19" spans="2:3" x14ac:dyDescent="0.25">
      <c r="B19" t="s">
        <v>22</v>
      </c>
      <c r="C19">
        <f>C14-4*C13*C11+6*C12*C11^2+3*C11^4</f>
        <v>39416.548800000004</v>
      </c>
    </row>
    <row r="21" spans="2:3" x14ac:dyDescent="0.25">
      <c r="B21" s="1" t="s">
        <v>23</v>
      </c>
      <c r="C21">
        <f>C18/C17^1.5</f>
        <v>0.20334457705798659</v>
      </c>
    </row>
    <row r="22" spans="2:3" x14ac:dyDescent="0.25">
      <c r="B22" s="1" t="s">
        <v>24</v>
      </c>
      <c r="C22">
        <f>C19/C17^2</f>
        <v>2.4970241380369376</v>
      </c>
    </row>
    <row r="62" spans="1:7" x14ac:dyDescent="0.25">
      <c r="A62" t="s">
        <v>25</v>
      </c>
    </row>
    <row r="63" spans="1:7" x14ac:dyDescent="0.25">
      <c r="B63" t="s">
        <v>26</v>
      </c>
    </row>
    <row r="64" spans="1:7" x14ac:dyDescent="0.25">
      <c r="B64" t="s">
        <v>27</v>
      </c>
      <c r="C64" t="s">
        <v>34</v>
      </c>
      <c r="D64" t="s">
        <v>7</v>
      </c>
      <c r="E64" t="s">
        <v>8</v>
      </c>
      <c r="F64" t="s">
        <v>37</v>
      </c>
      <c r="G64" t="s">
        <v>38</v>
      </c>
    </row>
    <row r="65" spans="2:7" x14ac:dyDescent="0.25">
      <c r="B65" t="s">
        <v>28</v>
      </c>
      <c r="C65">
        <v>9</v>
      </c>
      <c r="D65" t="s">
        <v>35</v>
      </c>
      <c r="F65">
        <v>9</v>
      </c>
    </row>
    <row r="66" spans="2:7" x14ac:dyDescent="0.25">
      <c r="B66" s="5" t="s">
        <v>29</v>
      </c>
      <c r="C66">
        <v>20</v>
      </c>
      <c r="D66">
        <v>9.5</v>
      </c>
      <c r="E66">
        <v>15.5</v>
      </c>
      <c r="F66">
        <v>29</v>
      </c>
      <c r="G66">
        <f>E66-D66</f>
        <v>6</v>
      </c>
    </row>
    <row r="67" spans="2:7" x14ac:dyDescent="0.25">
      <c r="B67" t="s">
        <v>30</v>
      </c>
      <c r="C67">
        <v>35</v>
      </c>
      <c r="D67">
        <v>15.5</v>
      </c>
      <c r="E67">
        <v>19.5</v>
      </c>
      <c r="F67">
        <v>64</v>
      </c>
      <c r="G67">
        <f t="shared" ref="G67:G69" si="2">E67-D67</f>
        <v>4</v>
      </c>
    </row>
    <row r="68" spans="2:7" x14ac:dyDescent="0.25">
      <c r="B68" t="s">
        <v>31</v>
      </c>
      <c r="C68">
        <v>40</v>
      </c>
      <c r="D68">
        <v>19.5</v>
      </c>
      <c r="E68">
        <v>24.5</v>
      </c>
      <c r="F68">
        <v>104</v>
      </c>
      <c r="G68">
        <f t="shared" si="2"/>
        <v>5</v>
      </c>
    </row>
    <row r="69" spans="2:7" x14ac:dyDescent="0.25">
      <c r="B69" t="s">
        <v>32</v>
      </c>
      <c r="C69">
        <v>24</v>
      </c>
      <c r="D69">
        <v>24.5</v>
      </c>
      <c r="E69">
        <v>29.5</v>
      </c>
      <c r="F69">
        <v>128</v>
      </c>
      <c r="G69">
        <f t="shared" si="2"/>
        <v>5</v>
      </c>
    </row>
    <row r="70" spans="2:7" x14ac:dyDescent="0.25">
      <c r="B70" t="s">
        <v>33</v>
      </c>
      <c r="C70">
        <v>12</v>
      </c>
      <c r="D70" t="s">
        <v>36</v>
      </c>
      <c r="F70">
        <v>140</v>
      </c>
    </row>
    <row r="71" spans="2:7" x14ac:dyDescent="0.25">
      <c r="C71">
        <f>SUM(C65:C70)</f>
        <v>140</v>
      </c>
    </row>
    <row r="73" spans="2:7" x14ac:dyDescent="0.25">
      <c r="B73" t="s">
        <v>12</v>
      </c>
      <c r="C73" t="s">
        <v>44</v>
      </c>
      <c r="D73" t="s">
        <v>18</v>
      </c>
      <c r="E73" t="s">
        <v>17</v>
      </c>
      <c r="F73" t="s">
        <v>18</v>
      </c>
    </row>
    <row r="74" spans="2:7" x14ac:dyDescent="0.25">
      <c r="B74" t="s">
        <v>39</v>
      </c>
      <c r="C74">
        <f>C71/2</f>
        <v>70</v>
      </c>
      <c r="E74">
        <f>D68+((C74-F67)/C68)*G68</f>
        <v>20.25</v>
      </c>
    </row>
    <row r="75" spans="2:7" x14ac:dyDescent="0.25">
      <c r="B75" t="s">
        <v>40</v>
      </c>
      <c r="C75">
        <f>3*C71/4</f>
        <v>105</v>
      </c>
      <c r="E75">
        <f>D69+((C75-F68)/C69)*G69</f>
        <v>24.708333333333332</v>
      </c>
    </row>
    <row r="76" spans="2:7" x14ac:dyDescent="0.25">
      <c r="B76" t="s">
        <v>41</v>
      </c>
      <c r="C76">
        <f>C71/4</f>
        <v>35</v>
      </c>
      <c r="E76">
        <f>D67+((C76-F66)/C67)*G67</f>
        <v>16.185714285714287</v>
      </c>
    </row>
    <row r="77" spans="2:7" x14ac:dyDescent="0.25">
      <c r="B77" t="s">
        <v>42</v>
      </c>
      <c r="E77">
        <f>(C75-C76)/2</f>
        <v>35</v>
      </c>
    </row>
    <row r="78" spans="2:7" x14ac:dyDescent="0.25">
      <c r="B78" t="s">
        <v>43</v>
      </c>
      <c r="E78">
        <f>(C75+C76-2*C74)/(C75-C76)</f>
        <v>0</v>
      </c>
    </row>
    <row r="126" spans="2:12" x14ac:dyDescent="0.25">
      <c r="B126" t="s">
        <v>45</v>
      </c>
      <c r="C126">
        <v>10</v>
      </c>
      <c r="D126">
        <v>50</v>
      </c>
      <c r="E126">
        <v>70</v>
      </c>
      <c r="F126">
        <v>80</v>
      </c>
      <c r="G126">
        <v>90</v>
      </c>
      <c r="H126">
        <v>55</v>
      </c>
      <c r="I126">
        <v>65</v>
      </c>
      <c r="J126">
        <v>70</v>
      </c>
      <c r="K126">
        <v>85</v>
      </c>
      <c r="L126">
        <v>90</v>
      </c>
    </row>
    <row r="127" spans="2:12" x14ac:dyDescent="0.25">
      <c r="C127">
        <v>15</v>
      </c>
      <c r="D127">
        <v>40</v>
      </c>
      <c r="E127">
        <v>35</v>
      </c>
      <c r="F127">
        <v>25</v>
      </c>
      <c r="G127">
        <v>20</v>
      </c>
      <c r="H127">
        <v>5</v>
      </c>
      <c r="I127">
        <v>75</v>
      </c>
      <c r="J127">
        <v>45</v>
      </c>
    </row>
    <row r="130" spans="2:4" x14ac:dyDescent="0.25">
      <c r="B130" t="s">
        <v>12</v>
      </c>
      <c r="C130" t="s">
        <v>17</v>
      </c>
      <c r="D130" t="s">
        <v>18</v>
      </c>
    </row>
    <row r="131" spans="2:4" x14ac:dyDescent="0.25">
      <c r="B131" t="s">
        <v>41</v>
      </c>
      <c r="C131">
        <f>QUARTILE(C126:L127,1)</f>
        <v>27.5</v>
      </c>
    </row>
    <row r="132" spans="2:4" x14ac:dyDescent="0.25">
      <c r="B132" t="s">
        <v>46</v>
      </c>
      <c r="C132">
        <f>MIN(C126:L127)</f>
        <v>5</v>
      </c>
    </row>
    <row r="133" spans="2:4" x14ac:dyDescent="0.25">
      <c r="B133" t="s">
        <v>47</v>
      </c>
      <c r="C133">
        <f>MEDIAN(C126:L127)</f>
        <v>52.5</v>
      </c>
    </row>
    <row r="134" spans="2:4" x14ac:dyDescent="0.25">
      <c r="B134" t="s">
        <v>48</v>
      </c>
      <c r="C134">
        <f>MAX(C126:L127)</f>
        <v>90</v>
      </c>
    </row>
    <row r="135" spans="2:4" x14ac:dyDescent="0.25">
      <c r="B135" t="s">
        <v>40</v>
      </c>
      <c r="C135">
        <f>QUARTILE(C126:L127,3)</f>
        <v>73.75</v>
      </c>
    </row>
  </sheetData>
  <phoneticPr fontId="3" type="noConversion"/>
  <printOptions headings="1" gridLines="1"/>
  <pageMargins left="0.7" right="0.7" top="0.75" bottom="0.75" header="0.3" footer="0.3"/>
  <pageSetup scale="75" orientation="portrait" r:id="rId1"/>
  <headerFooter>
    <oddHeader>&amp;LLab 1&amp;CHira Mani Rai&amp;R2081004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2025-06-25T06:44:16Z</dcterms:created>
  <dcterms:modified xsi:type="dcterms:W3CDTF">2025-06-25T08:03:52Z</dcterms:modified>
</cp:coreProperties>
</file>