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m Torres\Documents\Hiram\TIEMPOS CONFIRMADOS\"/>
    </mc:Choice>
  </mc:AlternateContent>
  <xr:revisionPtr revIDLastSave="0" documentId="13_ncr:1_{ADA221F6-CB72-4885-8110-EE05092384A5}" xr6:coauthVersionLast="47" xr6:coauthVersionMax="47" xr10:uidLastSave="{00000000-0000-0000-0000-000000000000}"/>
  <bookViews>
    <workbookView xWindow="-120" yWindow="-120" windowWidth="24240" windowHeight="13140" activeTab="1" xr2:uid="{57746029-42D4-48C3-94A9-DAF56B18A0F3}"/>
  </bookViews>
  <sheets>
    <sheet name="SECUENCIA DE OP." sheetId="1" r:id="rId1"/>
    <sheet name="BALANCEO" sheetId="2" r:id="rId2"/>
    <sheet name="MEJO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2" l="1"/>
  <c r="H103" i="2"/>
  <c r="G112" i="2"/>
  <c r="G111" i="2"/>
  <c r="H110" i="2" s="1"/>
  <c r="G91" i="2"/>
  <c r="G90" i="2"/>
  <c r="G89" i="2"/>
  <c r="G88" i="2"/>
  <c r="H88" i="2" s="1"/>
  <c r="J1" i="2" s="1"/>
  <c r="G86" i="2"/>
  <c r="G85" i="2"/>
  <c r="G75" i="2"/>
  <c r="H75" i="2" s="1"/>
  <c r="G69" i="2"/>
  <c r="G56" i="2"/>
  <c r="G65" i="2"/>
  <c r="G64" i="2"/>
  <c r="H59" i="2" s="1"/>
  <c r="G46" i="2"/>
  <c r="G61" i="2"/>
  <c r="G41" i="2"/>
  <c r="G29" i="2"/>
  <c r="G28" i="2"/>
  <c r="G27" i="2"/>
  <c r="G26" i="2"/>
  <c r="G25" i="2"/>
  <c r="G24" i="2"/>
  <c r="G23" i="2"/>
  <c r="G20" i="2"/>
  <c r="G19" i="2"/>
  <c r="G15" i="2"/>
  <c r="G11" i="2"/>
  <c r="G8" i="2"/>
  <c r="G7" i="2"/>
  <c r="G6" i="2"/>
  <c r="G89" i="1"/>
  <c r="G88" i="1"/>
  <c r="G86" i="1"/>
  <c r="G85" i="1"/>
  <c r="G84" i="1"/>
  <c r="G83" i="1"/>
  <c r="G78" i="1"/>
  <c r="G77" i="1"/>
  <c r="G73" i="1"/>
  <c r="G72" i="1"/>
  <c r="G63" i="1"/>
  <c r="G53" i="1"/>
  <c r="G52" i="1"/>
  <c r="G44" i="1"/>
  <c r="G43" i="1"/>
  <c r="G41" i="1"/>
  <c r="G29" i="1"/>
  <c r="G28" i="1"/>
  <c r="G27" i="1"/>
  <c r="G26" i="1"/>
  <c r="G25" i="1"/>
  <c r="G24" i="1"/>
  <c r="G23" i="1"/>
  <c r="G20" i="1"/>
  <c r="G19" i="1"/>
  <c r="G15" i="1"/>
  <c r="G11" i="1"/>
  <c r="G8" i="1"/>
  <c r="G7" i="1"/>
  <c r="G6" i="1"/>
  <c r="I23" i="2"/>
  <c r="I8" i="2" s="1"/>
  <c r="K2" i="1"/>
  <c r="J6" i="2" s="1"/>
  <c r="G1" i="1"/>
  <c r="G2" i="1" s="1"/>
  <c r="G3" i="1" s="1"/>
  <c r="J2" i="2" l="1"/>
  <c r="J3" i="2" s="1"/>
  <c r="J4" i="2" s="1"/>
  <c r="H83" i="2"/>
  <c r="H5" i="2"/>
  <c r="H1" i="2"/>
  <c r="H2" i="2" s="1"/>
  <c r="H3" i="2" s="1"/>
  <c r="I9" i="2"/>
  <c r="I10" i="2" s="1"/>
  <c r="I11" i="2" s="1"/>
  <c r="K1" i="2" l="1"/>
</calcChain>
</file>

<file path=xl/sharedStrings.xml><?xml version="1.0" encoding="utf-8"?>
<sst xmlns="http://schemas.openxmlformats.org/spreadsheetml/2006/main" count="373" uniqueCount="152">
  <si>
    <t xml:space="preserve">MÁQUINA </t>
  </si>
  <si>
    <t xml:space="preserve">TRABAJO </t>
  </si>
  <si>
    <t xml:space="preserve">NOMBRE DE LA FRACCION </t>
  </si>
  <si>
    <t>NO.</t>
  </si>
  <si>
    <t xml:space="preserve">TIPO DE OPERARIO </t>
  </si>
  <si>
    <t xml:space="preserve">BALANCEO </t>
  </si>
  <si>
    <t>TIEMPO EN SEG</t>
  </si>
  <si>
    <t>SEG/PZA</t>
  </si>
  <si>
    <t>MIN/PZA</t>
  </si>
  <si>
    <t>HR/PZA</t>
  </si>
  <si>
    <t>PZA/MIN</t>
  </si>
  <si>
    <t>PZA/HR</t>
  </si>
  <si>
    <t>TC (SEG)</t>
  </si>
  <si>
    <t>9 HR/DIA</t>
  </si>
  <si>
    <t>BOM =</t>
  </si>
  <si>
    <t>MIN</t>
  </si>
  <si>
    <t>HR</t>
  </si>
  <si>
    <t>TIEMPO X PERSONA</t>
  </si>
  <si>
    <t>MIN/PZA   LEAD TIME</t>
  </si>
  <si>
    <t>PRELIMINARES</t>
  </si>
  <si>
    <t>REMACHADORES</t>
  </si>
  <si>
    <t>PERSONAS</t>
  </si>
  <si>
    <t>HRS/PZA BOM ENSAMBLE</t>
  </si>
  <si>
    <t xml:space="preserve">PESPUNTADORES </t>
  </si>
  <si>
    <t>TALABARTEROS</t>
  </si>
  <si>
    <t xml:space="preserve">TEJEDORES </t>
  </si>
  <si>
    <t xml:space="preserve">RESUMEN DE ENSAMBLE </t>
  </si>
  <si>
    <t xml:space="preserve">BOM= </t>
  </si>
  <si>
    <t xml:space="preserve">PREPARAR Y CONTAR TAREA </t>
  </si>
  <si>
    <t xml:space="preserve">RAYAR LATERAL DE CUERPO </t>
  </si>
  <si>
    <t xml:space="preserve">RAYAR LATERTAL DE TAPA </t>
  </si>
  <si>
    <t xml:space="preserve">RAYA TEXON DE LATERAL CUERPO </t>
  </si>
  <si>
    <t xml:space="preserve">RAYAR CUERPO TEXON </t>
  </si>
  <si>
    <t xml:space="preserve">RAYAR TEXON TAPA </t>
  </si>
  <si>
    <t xml:space="preserve">CORTAR TEXON DE LATERALES CUERPO </t>
  </si>
  <si>
    <t xml:space="preserve">DOMAR RECORTE DE LATERAL CUERPO </t>
  </si>
  <si>
    <t>RAYAR TEXON CUERPO LADO CONTRARIO</t>
  </si>
  <si>
    <t xml:space="preserve">CORTAR TEXON CUERPO CON DOMADO </t>
  </si>
  <si>
    <t xml:space="preserve">RAYAR FORROS DE BASE CUERPO Y BASE TAPA </t>
  </si>
  <si>
    <t xml:space="preserve">RAYAR TEXON POR CENTRO DE CUERPO </t>
  </si>
  <si>
    <t xml:space="preserve">DOBLAR CON MAQUINA TEXON DE CUERPO </t>
  </si>
  <si>
    <t xml:space="preserve">DOBLAR CON MAQUINA TEXON DE TAPA </t>
  </si>
  <si>
    <t xml:space="preserve">EMBARRAR PIEL Y TEXON DE LATERALES TAPA </t>
  </si>
  <si>
    <t xml:space="preserve">EMPALMAR PIEL Y TEXON DE LATERAL TAPA </t>
  </si>
  <si>
    <t>CORTAR SANGRADO EN ESQUINA DE PIEL LATERAL TAPA</t>
  </si>
  <si>
    <t xml:space="preserve">EMBARRAR ORILLA  PIEL PARA LATERAL TAPA PARA DOBLILLADO </t>
  </si>
  <si>
    <t>EMBARRAR TEXON Y PIEL DE  LATERALES  CUERPO</t>
  </si>
  <si>
    <t xml:space="preserve">EMPALMAR PIEL Y TEXON LATERALES CUERPO </t>
  </si>
  <si>
    <t>DOMAR PIEL LATERALES TAPA</t>
  </si>
  <si>
    <t>DOMAR EMPALMADO CON DESARMADOR DE PUNTA CHATA DE LATERALES CUERPO</t>
  </si>
  <si>
    <t xml:space="preserve">RECORTAR SANGRADO DE LATERALES CUERPO </t>
  </si>
  <si>
    <t xml:space="preserve">EMBARRAR PIEL EN SANGRADO LATERALES CUERPO </t>
  </si>
  <si>
    <t xml:space="preserve">DOMAR PIEL EN SANGRADO LATERALES DE CUERPO </t>
  </si>
  <si>
    <t xml:space="preserve">RAYAR PIEL TAPA EN CENTRO </t>
  </si>
  <si>
    <t xml:space="preserve">EMBARRAR PIEL Y TEXON DE TAPA </t>
  </si>
  <si>
    <t xml:space="preserve">EMPALMAR PIEL EN TEXON TAPA Y DOMAR </t>
  </si>
  <si>
    <t xml:space="preserve">RECORTAR SANGRADO DE PIEL LATERALES TAPA </t>
  </si>
  <si>
    <t>EMBARRAR PIEL TAPA EN SANGRADO PARA DOMAR (DOBLILLAR)</t>
  </si>
  <si>
    <t xml:space="preserve">DOBLILLAR ORILLA DE PIEL TAPA </t>
  </si>
  <si>
    <t xml:space="preserve">RAYAR CENTRO DE PIEL CUERPO </t>
  </si>
  <si>
    <t xml:space="preserve">EMBARRAR PIEL Y TEXON DE CUERPO </t>
  </si>
  <si>
    <t xml:space="preserve">EMPALMAR TEXON Y PIEL DE CUERPO </t>
  </si>
  <si>
    <t xml:space="preserve">MARCAR PUNZON EN CENTRO DE TAPA </t>
  </si>
  <si>
    <t xml:space="preserve">RECORTAR SANGRADO DE PIEL TAPA </t>
  </si>
  <si>
    <t xml:space="preserve">MARCAR CENTRO Y PUNZON LATERAL DE TAPA </t>
  </si>
  <si>
    <t>RAYAR TAPA PARA TENEDOR EN PIEL</t>
  </si>
  <si>
    <t xml:space="preserve"> </t>
  </si>
  <si>
    <t xml:space="preserve">RAYAR LATERALES DE TAPA PARA TENEDOR </t>
  </si>
  <si>
    <t xml:space="preserve">RAYAR LATERALES DE CUERPO PARA TENEDOR </t>
  </si>
  <si>
    <t xml:space="preserve">MARCAR CENTRO DE CUERPO PARA PUNZON </t>
  </si>
  <si>
    <t xml:space="preserve">EMBARRAR ORILLA PIEL CUERPO PARA DOBLILLAR </t>
  </si>
  <si>
    <t>DOBLILLAR ORILLA PIEL DE CUERPO</t>
  </si>
  <si>
    <t xml:space="preserve">RECORTAR ESQUINITA SOBRANTE  DE PIEL CUERPO Y LATERALES CUERPO </t>
  </si>
  <si>
    <t xml:space="preserve">RAYAR CUERPO PIEL PARA TENEDOR </t>
  </si>
  <si>
    <t xml:space="preserve">PERFORADO DE TAPA CON TENEDOR </t>
  </si>
  <si>
    <t>PERFORADO DE CUERPO CON TENEDOR</t>
  </si>
  <si>
    <t xml:space="preserve">PERFORADO DE LATERALES DE TAPA </t>
  </si>
  <si>
    <t xml:space="preserve">PERFORADO DE LATERALES DE CUERPO </t>
  </si>
  <si>
    <t xml:space="preserve">EMBARRAR Y SACAR CENTRO DE CUERPO PARA VENTANA TROQUEL </t>
  </si>
  <si>
    <t xml:space="preserve">EMPALMAR VENTANA EN CUERPO </t>
  </si>
  <si>
    <t xml:space="preserve">DOMAR CON CON MARTILLO VENTANA EN CUERPO </t>
  </si>
  <si>
    <t xml:space="preserve">EMBARRAR FORRO Y PIEL CARTON DE BASE TAPA </t>
  </si>
  <si>
    <t xml:space="preserve">EMBARRA FORRO Y PIEL CARTON DE BASE CUERPO </t>
  </si>
  <si>
    <t xml:space="preserve">EMPALMAR FORRO Y PIEL CARTON DE BASE CUERPO </t>
  </si>
  <si>
    <t xml:space="preserve">EMPALMAR FORRO Y PIEL CARTON DE BASE TAPA </t>
  </si>
  <si>
    <t xml:space="preserve">EMBARRAR PARA DOBLILLAR FORRO BASE </t>
  </si>
  <si>
    <t xml:space="preserve">EMBARRAR PARA DOBLILLAR FORRO TAPA Y RECORTE </t>
  </si>
  <si>
    <t xml:space="preserve">DOBLILLAR FORRO CUERPO Y TAPA CON PIEL CARTON </t>
  </si>
  <si>
    <t xml:space="preserve">LIJAR LATERALES DE TAPA Y TAPA </t>
  </si>
  <si>
    <t xml:space="preserve">EMBARRAR LATERALES DE TAPA </t>
  </si>
  <si>
    <t xml:space="preserve">EMBARRAR TAPA PARA LATERALES </t>
  </si>
  <si>
    <t xml:space="preserve">EMPALMAR LATERALES A TAPA </t>
  </si>
  <si>
    <t>LIJAR ORILLA DE LATERALES CUERPO Y CUERPO</t>
  </si>
  <si>
    <t>EMBARRAR Y EMPALMAR ORILLA DE CUERPO Y LATERALES CUERPO</t>
  </si>
  <si>
    <t xml:space="preserve">PESPUNTAR VISTA DE VENTANA CUERPO </t>
  </si>
  <si>
    <t xml:space="preserve">DESHEBRADO DE PESPUNTE VISTA VENTANA CUERPO </t>
  </si>
  <si>
    <t xml:space="preserve">PESPUNTAR VISTA DE MANZANAS </t>
  </si>
  <si>
    <t xml:space="preserve">DESHEBRADO DE PESPUNTE DE MANZANAS </t>
  </si>
  <si>
    <t>EMBARRAR Y EMPALMAR CON NIDO ETIQUETA EN FORRO</t>
  </si>
  <si>
    <t xml:space="preserve">REPERFORAR TAPA </t>
  </si>
  <si>
    <t xml:space="preserve">REPERFORAR CUERPO </t>
  </si>
  <si>
    <t xml:space="preserve">TEJIDO DE TAPA </t>
  </si>
  <si>
    <t>TEJIDO DE CUERPO</t>
  </si>
  <si>
    <t xml:space="preserve">PESPUNTAR CONTORNO DE FORRO  CUERPO </t>
  </si>
  <si>
    <t xml:space="preserve">DESHEBRADO DE PESPUNTE CONTORNO DE FORRO CUERPO </t>
  </si>
  <si>
    <t xml:space="preserve">PESPUNTE DE CONTORNO Y ETIQUETA EN FORRO </t>
  </si>
  <si>
    <t xml:space="preserve">DESHEBRADO DE PESPUNTE CONTORNO Y ETIQUETA FORRO </t>
  </si>
  <si>
    <t xml:space="preserve">EMBARRAR MANZANAS </t>
  </si>
  <si>
    <t xml:space="preserve">RAYAR TAPA PARA MANZANAS </t>
  </si>
  <si>
    <t xml:space="preserve">EMBARRAR TAPA PARA MANZANAS </t>
  </si>
  <si>
    <t xml:space="preserve">EMPALMAR MANZANA A TAPA </t>
  </si>
  <si>
    <t xml:space="preserve">PERFORADO DE TAPA PARA REMACHE </t>
  </si>
  <si>
    <t xml:space="preserve">ABROCHAR REMACHE DE MANZANAS TAPA </t>
  </si>
  <si>
    <t xml:space="preserve">PISAR REMACHE DE TAPA </t>
  </si>
  <si>
    <t xml:space="preserve">COLOCAR CINTA EN REMACHE </t>
  </si>
  <si>
    <t xml:space="preserve">RAYAR MANZANAS EN CUERPO </t>
  </si>
  <si>
    <t xml:space="preserve">EMBARRAR CUERPO EN MANZANAS Y MANZANAS </t>
  </si>
  <si>
    <t xml:space="preserve">EMPALMAR MANZANAS EN CUERPO </t>
  </si>
  <si>
    <t xml:space="preserve">PERFORADO DE CUERPO PARA REMACHE </t>
  </si>
  <si>
    <t xml:space="preserve">ABROCHAR REMACHE PARA MANZANAS DE CUERPO </t>
  </si>
  <si>
    <t xml:space="preserve">PISAR REMACHE DE CUERPO </t>
  </si>
  <si>
    <t xml:space="preserve">EMBARRAR FLEJE Y CUERPO </t>
  </si>
  <si>
    <t xml:space="preserve">EMPALMAR FLEJE A CUERPO </t>
  </si>
  <si>
    <t xml:space="preserve">BAJAR PIEL Y DOMAR EN CUERPO </t>
  </si>
  <si>
    <t xml:space="preserve">EMBARRAR FLEJE Y TAPA  </t>
  </si>
  <si>
    <t xml:space="preserve">EMPALMAR FLEJE EN TAPA </t>
  </si>
  <si>
    <t xml:space="preserve">EMBARRAR BASE DE CUERPO Y FORRO BASE </t>
  </si>
  <si>
    <t xml:space="preserve">EMPALMAR FORRO BASE A CUERPO </t>
  </si>
  <si>
    <t xml:space="preserve">BAJAR PIEL DE TAPA (RECORTAR) </t>
  </si>
  <si>
    <t xml:space="preserve">EMBARRAR PIEL DE TAPA SOBRANTE ASENTADO </t>
  </si>
  <si>
    <t xml:space="preserve">EMPALMAR PIEL BAJADA </t>
  </si>
  <si>
    <t xml:space="preserve">EMBARRAR BASE DE TAPA </t>
  </si>
  <si>
    <t xml:space="preserve">EMBARRAR TAPA EN AREA DE BASE </t>
  </si>
  <si>
    <t xml:space="preserve">EMPALMAR BASE A TAPA </t>
  </si>
  <si>
    <t>BALANCEO</t>
  </si>
  <si>
    <t>PRELIMINAR 1,2,3,4,5</t>
  </si>
  <si>
    <t>TEJEDOR 1,2,3,4,5,6,7</t>
  </si>
  <si>
    <t>REMACHADOR 1</t>
  </si>
  <si>
    <t>PESPUNTADOR 1</t>
  </si>
  <si>
    <t>PRELIMINAR 6,7</t>
  </si>
  <si>
    <t>PRELIMINAR 8,9,10</t>
  </si>
  <si>
    <t>REMACHADOR 2,3</t>
  </si>
  <si>
    <t>PRELIMINADO</t>
  </si>
  <si>
    <t>ENSAMBLE</t>
  </si>
  <si>
    <t xml:space="preserve">MEJORAS </t>
  </si>
  <si>
    <t>*</t>
  </si>
  <si>
    <t xml:space="preserve">ACOMODO OPTIMO EN LINEA DE PRODUCCIÓN </t>
  </si>
  <si>
    <t>CAMBIO DE TALABARTEROS POR PRELIMINARES</t>
  </si>
  <si>
    <t>BALANCEO PARA GRANDFATHER PEN CASE SBL-30-372</t>
  </si>
  <si>
    <t>SECUENCIA DE OPERACIONES PARA GRANDFATHER PEN CASE SBL-30-372</t>
  </si>
  <si>
    <t>PRONOSTICO</t>
  </si>
  <si>
    <t xml:space="preserve"> 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</si>
</sst>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6" xfId="0" applyBorder="1"/>
    <xf numFmtId="0" fontId="0" fillId="4" borderId="9" xfId="0" applyFill="1" applyBorder="1" applyAlignment="1">
      <alignment horizontal="center"/>
    </xf>
    <xf numFmtId="0" fontId="0" fillId="5" borderId="1" xfId="0" applyFill="1" applyBorder="1"/>
    <xf numFmtId="0" fontId="2" fillId="6" borderId="2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1" fontId="2" fillId="6" borderId="2" xfId="1" applyNumberFormat="1" applyFont="1" applyFill="1" applyBorder="1" applyAlignment="1">
      <alignment horizontal="center"/>
    </xf>
    <xf numFmtId="1" fontId="3" fillId="6" borderId="4" xfId="1" applyNumberFormat="1" applyFont="1" applyFill="1" applyBorder="1" applyAlignment="1">
      <alignment horizontal="center"/>
    </xf>
    <xf numFmtId="0" fontId="3" fillId="6" borderId="5" xfId="1" applyFont="1" applyFill="1" applyBorder="1" applyAlignment="1">
      <alignment horizontal="center"/>
    </xf>
    <xf numFmtId="2" fontId="3" fillId="2" borderId="2" xfId="1" applyNumberFormat="1" applyFont="1" applyFill="1" applyBorder="1"/>
    <xf numFmtId="2" fontId="3" fillId="7" borderId="4" xfId="1" applyNumberFormat="1" applyFont="1" applyFill="1" applyBorder="1"/>
    <xf numFmtId="0" fontId="0" fillId="0" borderId="7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 applyAlignment="1"/>
    <xf numFmtId="2" fontId="0" fillId="2" borderId="7" xfId="0" applyNumberFormat="1" applyFill="1" applyBorder="1" applyAlignment="1"/>
    <xf numFmtId="2" fontId="0" fillId="3" borderId="14" xfId="0" applyNumberFormat="1" applyFill="1" applyBorder="1" applyAlignment="1">
      <alignment horizontal="center"/>
    </xf>
    <xf numFmtId="2" fontId="0" fillId="0" borderId="0" xfId="0" applyNumberFormat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24" xfId="0" applyNumberFormat="1" applyBorder="1"/>
    <xf numFmtId="0" fontId="4" fillId="0" borderId="31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6" borderId="10" xfId="1" applyFont="1" applyFill="1" applyBorder="1" applyAlignment="1">
      <alignment horizontal="center"/>
    </xf>
    <xf numFmtId="0" fontId="2" fillId="6" borderId="12" xfId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164" fontId="0" fillId="0" borderId="0" xfId="2" applyNumberFormat="1" applyFont="1" applyAlignment="1">
      <alignment horizontal="left"/>
    </xf>
    <xf numFmtId="0" fontId="0" fillId="5" borderId="1" xfId="0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7" borderId="13" xfId="1" applyFont="1" applyFill="1" applyBorder="1" applyAlignment="1">
      <alignment horizontal="center"/>
    </xf>
    <xf numFmtId="0" fontId="2" fillId="7" borderId="5" xfId="1" applyFont="1" applyFill="1" applyBorder="1" applyAlignment="1">
      <alignment horizontal="center"/>
    </xf>
    <xf numFmtId="2" fontId="4" fillId="0" borderId="25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32" xfId="0" applyBorder="1" applyAlignment="1">
      <alignment horizontal="left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</cellXfs>
  <cellStyles count="3">
    <cellStyle name="Millares" xfId="2" builtinId="3"/>
    <cellStyle name="Normal" xfId="0" builtinId="0"/>
    <cellStyle name="Normal 3 2" xfId="1" xr:uid="{C7BBAA31-3397-4961-8184-58D8C0E9A99D}"/>
  </cellStyles>
  <dxfs count="7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EA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6</xdr:col>
      <xdr:colOff>219075</xdr:colOff>
      <xdr:row>17</xdr:row>
      <xdr:rowOff>15807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2D80AF-7A52-9317-F3C6-54DE05830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0"/>
          <a:ext cx="4772024" cy="3282882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638174</xdr:colOff>
      <xdr:row>6</xdr:row>
      <xdr:rowOff>180975</xdr:rowOff>
    </xdr:from>
    <xdr:to>
      <xdr:col>14</xdr:col>
      <xdr:colOff>161924</xdr:colOff>
      <xdr:row>23</xdr:row>
      <xdr:rowOff>91439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A25ABB-7020-14D9-6237-91B2E49B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4" y="1352550"/>
          <a:ext cx="5248275" cy="3148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E079-D129-41E3-AADA-2E2018AAA60E}">
  <dimension ref="A1:L109"/>
  <sheetViews>
    <sheetView zoomScale="85" zoomScaleNormal="85" workbookViewId="0">
      <selection activeCell="M21" sqref="M21"/>
    </sheetView>
  </sheetViews>
  <sheetFormatPr baseColWidth="10" defaultRowHeight="15" x14ac:dyDescent="0.25"/>
  <cols>
    <col min="1" max="1" width="6.28515625" customWidth="1"/>
    <col min="2" max="2" width="13.140625" customWidth="1"/>
    <col min="3" max="3" width="12.85546875" customWidth="1"/>
    <col min="4" max="4" width="62.5703125" customWidth="1"/>
    <col min="5" max="5" width="15.85546875" customWidth="1"/>
    <col min="6" max="6" width="12.140625" customWidth="1"/>
    <col min="7" max="7" width="16.7109375" style="27" customWidth="1"/>
    <col min="8" max="8" width="7.140625" customWidth="1"/>
    <col min="9" max="9" width="11.28515625" customWidth="1"/>
    <col min="10" max="10" width="4.140625" customWidth="1"/>
    <col min="12" max="12" width="4.28515625" customWidth="1"/>
  </cols>
  <sheetData>
    <row r="1" spans="1:12" x14ac:dyDescent="0.25">
      <c r="A1" s="36" t="s">
        <v>149</v>
      </c>
      <c r="B1" s="36"/>
      <c r="C1" s="36"/>
      <c r="D1" s="36"/>
      <c r="E1" s="36"/>
      <c r="F1" s="2" t="s">
        <v>7</v>
      </c>
      <c r="G1" s="24">
        <f>SUM(G5:G1048576)</f>
        <v>21296.35</v>
      </c>
    </row>
    <row r="2" spans="1:12" x14ac:dyDescent="0.25">
      <c r="A2" s="36"/>
      <c r="B2" s="36"/>
      <c r="C2" s="36"/>
      <c r="D2" s="36"/>
      <c r="E2" s="36"/>
      <c r="F2" s="2" t="s">
        <v>8</v>
      </c>
      <c r="G2" s="24">
        <f>G1/60</f>
        <v>354.93916666666667</v>
      </c>
      <c r="H2" t="s">
        <v>14</v>
      </c>
      <c r="I2">
        <v>198.74</v>
      </c>
      <c r="J2" t="s">
        <v>15</v>
      </c>
      <c r="K2">
        <f>I2/60</f>
        <v>3.3123333333333336</v>
      </c>
      <c r="L2" t="s">
        <v>16</v>
      </c>
    </row>
    <row r="3" spans="1:12" ht="15.75" thickBot="1" x14ac:dyDescent="0.3">
      <c r="A3" s="37"/>
      <c r="B3" s="37"/>
      <c r="C3" s="37"/>
      <c r="D3" s="37"/>
      <c r="E3" s="37"/>
      <c r="F3" s="19" t="s">
        <v>9</v>
      </c>
      <c r="G3" s="25">
        <f>G2/60</f>
        <v>5.9156527777777779</v>
      </c>
    </row>
    <row r="4" spans="1:12" ht="15.75" thickBot="1" x14ac:dyDescent="0.3">
      <c r="A4" s="7" t="s">
        <v>3</v>
      </c>
      <c r="B4" s="8" t="s">
        <v>0</v>
      </c>
      <c r="C4" s="8" t="s">
        <v>1</v>
      </c>
      <c r="D4" s="8" t="s">
        <v>2</v>
      </c>
      <c r="E4" s="8" t="s">
        <v>4</v>
      </c>
      <c r="F4" s="8" t="s">
        <v>5</v>
      </c>
      <c r="G4" s="26" t="s">
        <v>6</v>
      </c>
      <c r="H4" s="1"/>
      <c r="I4" s="1"/>
      <c r="J4" s="1"/>
    </row>
    <row r="5" spans="1:12" x14ac:dyDescent="0.25">
      <c r="A5" s="22">
        <v>1</v>
      </c>
      <c r="B5" s="22"/>
      <c r="C5" s="22"/>
      <c r="D5" s="22" t="s">
        <v>28</v>
      </c>
      <c r="E5" s="22"/>
      <c r="F5" s="22"/>
      <c r="G5" s="23">
        <v>35</v>
      </c>
    </row>
    <row r="6" spans="1:12" x14ac:dyDescent="0.25">
      <c r="A6" s="22">
        <v>2</v>
      </c>
      <c r="B6" s="22"/>
      <c r="C6" s="22"/>
      <c r="D6" s="22" t="s">
        <v>29</v>
      </c>
      <c r="E6" s="22"/>
      <c r="F6" s="22"/>
      <c r="G6" s="23">
        <f>9.16*2</f>
        <v>18.32</v>
      </c>
    </row>
    <row r="7" spans="1:12" x14ac:dyDescent="0.25">
      <c r="A7" s="22">
        <v>3</v>
      </c>
      <c r="B7" s="22"/>
      <c r="C7" s="22"/>
      <c r="D7" s="22" t="s">
        <v>30</v>
      </c>
      <c r="E7" s="22"/>
      <c r="F7" s="22"/>
      <c r="G7" s="23">
        <f>7.9*2</f>
        <v>15.8</v>
      </c>
    </row>
    <row r="8" spans="1:12" x14ac:dyDescent="0.25">
      <c r="A8" s="22">
        <v>4</v>
      </c>
      <c r="B8" s="22"/>
      <c r="C8" s="22"/>
      <c r="D8" s="22" t="s">
        <v>31</v>
      </c>
      <c r="E8" s="22"/>
      <c r="F8" s="22"/>
      <c r="G8" s="23">
        <f>32.06*2</f>
        <v>64.12</v>
      </c>
    </row>
    <row r="9" spans="1:12" x14ac:dyDescent="0.25">
      <c r="A9" s="22">
        <v>5</v>
      </c>
      <c r="B9" s="22"/>
      <c r="C9" s="22"/>
      <c r="D9" s="22" t="s">
        <v>32</v>
      </c>
      <c r="E9" s="22"/>
      <c r="F9" s="22"/>
      <c r="G9" s="23">
        <v>38.81</v>
      </c>
    </row>
    <row r="10" spans="1:12" x14ac:dyDescent="0.25">
      <c r="A10" s="22">
        <v>6</v>
      </c>
      <c r="B10" s="22"/>
      <c r="C10" s="22"/>
      <c r="D10" s="22" t="s">
        <v>33</v>
      </c>
      <c r="E10" s="22"/>
      <c r="F10" s="22"/>
      <c r="G10" s="23">
        <v>31.46</v>
      </c>
    </row>
    <row r="11" spans="1:12" x14ac:dyDescent="0.25">
      <c r="A11" s="22">
        <v>7</v>
      </c>
      <c r="B11" s="22"/>
      <c r="C11" s="22"/>
      <c r="D11" s="22" t="s">
        <v>34</v>
      </c>
      <c r="E11" s="22"/>
      <c r="F11" s="22"/>
      <c r="G11" s="23">
        <f>27.53*2</f>
        <v>55.06</v>
      </c>
    </row>
    <row r="12" spans="1:12" x14ac:dyDescent="0.25">
      <c r="A12" s="22">
        <v>8</v>
      </c>
      <c r="B12" s="22"/>
      <c r="C12" s="22"/>
      <c r="D12" s="22" t="s">
        <v>35</v>
      </c>
      <c r="E12" s="22"/>
      <c r="F12" s="22"/>
      <c r="G12" s="23">
        <v>40.31</v>
      </c>
    </row>
    <row r="13" spans="1:12" x14ac:dyDescent="0.25">
      <c r="A13" s="22">
        <v>9</v>
      </c>
      <c r="B13" s="22"/>
      <c r="C13" s="22"/>
      <c r="D13" s="22" t="s">
        <v>36</v>
      </c>
      <c r="E13" s="22"/>
      <c r="F13" s="22"/>
      <c r="G13" s="23">
        <v>15</v>
      </c>
    </row>
    <row r="14" spans="1:12" x14ac:dyDescent="0.25">
      <c r="A14" s="22">
        <v>10</v>
      </c>
      <c r="B14" s="22"/>
      <c r="C14" s="22"/>
      <c r="D14" s="22" t="s">
        <v>37</v>
      </c>
      <c r="E14" s="22"/>
      <c r="F14" s="22"/>
      <c r="G14" s="23">
        <v>98.46</v>
      </c>
    </row>
    <row r="15" spans="1:12" x14ac:dyDescent="0.25">
      <c r="A15" s="22">
        <v>11</v>
      </c>
      <c r="B15" s="22"/>
      <c r="C15" s="22"/>
      <c r="D15" s="22" t="s">
        <v>38</v>
      </c>
      <c r="E15" s="22"/>
      <c r="F15" s="22"/>
      <c r="G15" s="23">
        <f>36.24*2</f>
        <v>72.48</v>
      </c>
    </row>
    <row r="16" spans="1:12" x14ac:dyDescent="0.25">
      <c r="A16" s="22">
        <v>12</v>
      </c>
      <c r="B16" s="22"/>
      <c r="C16" s="22"/>
      <c r="D16" s="22" t="s">
        <v>39</v>
      </c>
      <c r="E16" s="22"/>
      <c r="F16" s="22"/>
      <c r="G16" s="23">
        <v>21.69</v>
      </c>
    </row>
    <row r="17" spans="1:7" x14ac:dyDescent="0.25">
      <c r="A17" s="22">
        <v>13</v>
      </c>
      <c r="B17" s="22"/>
      <c r="C17" s="22"/>
      <c r="D17" s="22" t="s">
        <v>40</v>
      </c>
      <c r="E17" s="22"/>
      <c r="F17" s="22"/>
      <c r="G17" s="23">
        <v>45.69</v>
      </c>
    </row>
    <row r="18" spans="1:7" x14ac:dyDescent="0.25">
      <c r="A18" s="22">
        <v>14</v>
      </c>
      <c r="B18" s="22"/>
      <c r="C18" s="22"/>
      <c r="D18" s="22" t="s">
        <v>41</v>
      </c>
      <c r="E18" s="22"/>
      <c r="F18" s="22"/>
      <c r="G18" s="23">
        <v>25.16</v>
      </c>
    </row>
    <row r="19" spans="1:7" x14ac:dyDescent="0.25">
      <c r="A19" s="22">
        <v>15</v>
      </c>
      <c r="B19" s="22"/>
      <c r="C19" s="22"/>
      <c r="D19" s="22" t="s">
        <v>42</v>
      </c>
      <c r="E19" s="22"/>
      <c r="F19" s="22"/>
      <c r="G19" s="23">
        <f>26.56*2</f>
        <v>53.12</v>
      </c>
    </row>
    <row r="20" spans="1:7" x14ac:dyDescent="0.25">
      <c r="A20" s="22">
        <v>16</v>
      </c>
      <c r="B20" s="22"/>
      <c r="C20" s="22"/>
      <c r="D20" s="22" t="s">
        <v>43</v>
      </c>
      <c r="E20" s="22"/>
      <c r="F20" s="22"/>
      <c r="G20" s="23">
        <f>22.38*2</f>
        <v>44.76</v>
      </c>
    </row>
    <row r="21" spans="1:7" x14ac:dyDescent="0.25">
      <c r="A21" s="22">
        <v>17</v>
      </c>
      <c r="B21" s="22"/>
      <c r="C21" s="22"/>
      <c r="D21" s="22" t="s">
        <v>44</v>
      </c>
      <c r="E21" s="22"/>
      <c r="F21" s="22"/>
      <c r="G21" s="23">
        <v>59.16</v>
      </c>
    </row>
    <row r="22" spans="1:7" x14ac:dyDescent="0.25">
      <c r="A22" s="22">
        <v>18</v>
      </c>
      <c r="B22" s="22"/>
      <c r="C22" s="22"/>
      <c r="D22" s="22" t="s">
        <v>45</v>
      </c>
      <c r="E22" s="22"/>
      <c r="F22" s="22"/>
      <c r="G22" s="23">
        <v>22.34</v>
      </c>
    </row>
    <row r="23" spans="1:7" x14ac:dyDescent="0.25">
      <c r="A23" s="22">
        <v>19</v>
      </c>
      <c r="B23" s="22"/>
      <c r="C23" s="22"/>
      <c r="D23" s="22" t="s">
        <v>46</v>
      </c>
      <c r="E23" s="22"/>
      <c r="F23" s="22"/>
      <c r="G23" s="23">
        <f>67.62*2</f>
        <v>135.24</v>
      </c>
    </row>
    <row r="24" spans="1:7" x14ac:dyDescent="0.25">
      <c r="A24" s="22">
        <v>20</v>
      </c>
      <c r="B24" s="22"/>
      <c r="C24" s="22"/>
      <c r="D24" s="22" t="s">
        <v>47</v>
      </c>
      <c r="E24" s="22"/>
      <c r="F24" s="22"/>
      <c r="G24" s="23">
        <f>89.13*2</f>
        <v>178.26</v>
      </c>
    </row>
    <row r="25" spans="1:7" x14ac:dyDescent="0.25">
      <c r="A25" s="22">
        <v>21</v>
      </c>
      <c r="B25" s="22"/>
      <c r="C25" s="22"/>
      <c r="D25" s="22" t="s">
        <v>48</v>
      </c>
      <c r="E25" s="22"/>
      <c r="F25" s="22"/>
      <c r="G25" s="23">
        <f>38.41*2</f>
        <v>76.819999999999993</v>
      </c>
    </row>
    <row r="26" spans="1:7" x14ac:dyDescent="0.25">
      <c r="A26" s="22">
        <v>22</v>
      </c>
      <c r="B26" s="22"/>
      <c r="C26" s="22"/>
      <c r="D26" s="22" t="s">
        <v>49</v>
      </c>
      <c r="E26" s="22"/>
      <c r="F26" s="22"/>
      <c r="G26" s="23">
        <f>49.44*2</f>
        <v>98.88</v>
      </c>
    </row>
    <row r="27" spans="1:7" x14ac:dyDescent="0.25">
      <c r="A27" s="22">
        <v>23</v>
      </c>
      <c r="B27" s="22"/>
      <c r="C27" s="22"/>
      <c r="D27" s="22" t="s">
        <v>50</v>
      </c>
      <c r="E27" s="22"/>
      <c r="F27" s="22"/>
      <c r="G27" s="23">
        <f>37.06*2</f>
        <v>74.12</v>
      </c>
    </row>
    <row r="28" spans="1:7" x14ac:dyDescent="0.25">
      <c r="A28" s="22">
        <v>24</v>
      </c>
      <c r="B28" s="22"/>
      <c r="C28" s="22"/>
      <c r="D28" s="22" t="s">
        <v>51</v>
      </c>
      <c r="E28" s="22"/>
      <c r="F28" s="22"/>
      <c r="G28" s="23">
        <f>39.4*2</f>
        <v>78.8</v>
      </c>
    </row>
    <row r="29" spans="1:7" x14ac:dyDescent="0.25">
      <c r="A29" s="22">
        <v>25</v>
      </c>
      <c r="B29" s="22"/>
      <c r="C29" s="22"/>
      <c r="D29" s="22" t="s">
        <v>52</v>
      </c>
      <c r="E29" s="22"/>
      <c r="F29" s="22"/>
      <c r="G29" s="23">
        <f>70.47*2</f>
        <v>140.94</v>
      </c>
    </row>
    <row r="30" spans="1:7" x14ac:dyDescent="0.25">
      <c r="A30" s="22">
        <v>26</v>
      </c>
      <c r="B30" s="22"/>
      <c r="C30" s="22"/>
      <c r="D30" s="22" t="s">
        <v>53</v>
      </c>
      <c r="E30" s="22"/>
      <c r="F30" s="22"/>
      <c r="G30" s="23">
        <v>19.53</v>
      </c>
    </row>
    <row r="31" spans="1:7" x14ac:dyDescent="0.25">
      <c r="A31" s="22">
        <v>27</v>
      </c>
      <c r="B31" s="22"/>
      <c r="C31" s="22"/>
      <c r="D31" s="22" t="s">
        <v>54</v>
      </c>
      <c r="E31" s="22"/>
      <c r="F31" s="22"/>
      <c r="G31" s="23">
        <v>101.32</v>
      </c>
    </row>
    <row r="32" spans="1:7" x14ac:dyDescent="0.25">
      <c r="A32" s="22">
        <v>28</v>
      </c>
      <c r="B32" s="22"/>
      <c r="C32" s="22"/>
      <c r="D32" s="22" t="s">
        <v>55</v>
      </c>
      <c r="E32" s="22"/>
      <c r="F32" s="22"/>
      <c r="G32" s="23">
        <v>98.72</v>
      </c>
    </row>
    <row r="33" spans="1:7" x14ac:dyDescent="0.25">
      <c r="A33" s="22">
        <v>29</v>
      </c>
      <c r="B33" s="22"/>
      <c r="C33" s="22"/>
      <c r="D33" s="22" t="s">
        <v>56</v>
      </c>
      <c r="E33" s="22"/>
      <c r="F33" s="22"/>
      <c r="G33" s="23">
        <v>40.4</v>
      </c>
    </row>
    <row r="34" spans="1:7" x14ac:dyDescent="0.25">
      <c r="A34" s="22">
        <v>30</v>
      </c>
      <c r="B34" s="22"/>
      <c r="C34" s="22"/>
      <c r="D34" s="22" t="s">
        <v>57</v>
      </c>
      <c r="E34" s="22"/>
      <c r="F34" s="22"/>
      <c r="G34" s="23">
        <v>59.21</v>
      </c>
    </row>
    <row r="35" spans="1:7" x14ac:dyDescent="0.25">
      <c r="A35" s="22">
        <v>31</v>
      </c>
      <c r="B35" s="22"/>
      <c r="C35" s="22"/>
      <c r="D35" s="22" t="s">
        <v>58</v>
      </c>
      <c r="E35" s="22"/>
      <c r="F35" s="22"/>
      <c r="G35" s="23">
        <v>75.55</v>
      </c>
    </row>
    <row r="36" spans="1:7" x14ac:dyDescent="0.25">
      <c r="A36" s="22">
        <v>32</v>
      </c>
      <c r="B36" s="22"/>
      <c r="C36" s="22"/>
      <c r="D36" s="22" t="s">
        <v>59</v>
      </c>
      <c r="E36" s="22"/>
      <c r="F36" s="22"/>
      <c r="G36" s="23">
        <v>38.19</v>
      </c>
    </row>
    <row r="37" spans="1:7" x14ac:dyDescent="0.25">
      <c r="A37" s="22">
        <v>33</v>
      </c>
      <c r="B37" s="22"/>
      <c r="C37" s="22"/>
      <c r="D37" s="22" t="s">
        <v>60</v>
      </c>
      <c r="E37" s="22"/>
      <c r="F37" s="22"/>
      <c r="G37" s="23">
        <v>150.46</v>
      </c>
    </row>
    <row r="38" spans="1:7" x14ac:dyDescent="0.25">
      <c r="A38" s="22">
        <v>34</v>
      </c>
      <c r="B38" s="22"/>
      <c r="C38" s="22"/>
      <c r="D38" s="22" t="s">
        <v>61</v>
      </c>
      <c r="E38" s="22"/>
      <c r="F38" s="22"/>
      <c r="G38" s="23">
        <v>270.42</v>
      </c>
    </row>
    <row r="39" spans="1:7" x14ac:dyDescent="0.25">
      <c r="A39" s="22">
        <v>35</v>
      </c>
      <c r="B39" s="22"/>
      <c r="C39" s="22"/>
      <c r="D39" s="22" t="s">
        <v>62</v>
      </c>
      <c r="E39" s="22"/>
      <c r="F39" s="22"/>
      <c r="G39" s="23">
        <v>60.87</v>
      </c>
    </row>
    <row r="40" spans="1:7" x14ac:dyDescent="0.25">
      <c r="A40" s="22">
        <v>36</v>
      </c>
      <c r="B40" s="22"/>
      <c r="C40" s="22"/>
      <c r="D40" s="22" t="s">
        <v>63</v>
      </c>
      <c r="E40" s="22"/>
      <c r="F40" s="22"/>
      <c r="G40" s="23">
        <v>150.46</v>
      </c>
    </row>
    <row r="41" spans="1:7" x14ac:dyDescent="0.25">
      <c r="A41" s="22">
        <v>37</v>
      </c>
      <c r="B41" s="22"/>
      <c r="C41" s="22"/>
      <c r="D41" s="22" t="s">
        <v>64</v>
      </c>
      <c r="E41" s="22"/>
      <c r="F41" s="22"/>
      <c r="G41" s="23">
        <f>116.59*2</f>
        <v>233.18</v>
      </c>
    </row>
    <row r="42" spans="1:7" x14ac:dyDescent="0.25">
      <c r="A42" s="22">
        <v>38</v>
      </c>
      <c r="B42" s="22"/>
      <c r="C42" s="22"/>
      <c r="D42" s="22" t="s">
        <v>65</v>
      </c>
      <c r="E42" s="22" t="s">
        <v>66</v>
      </c>
      <c r="F42" s="22"/>
      <c r="G42" s="23">
        <v>56.31</v>
      </c>
    </row>
    <row r="43" spans="1:7" x14ac:dyDescent="0.25">
      <c r="A43" s="22">
        <v>39</v>
      </c>
      <c r="B43" s="22"/>
      <c r="C43" s="22"/>
      <c r="D43" s="22" t="s">
        <v>67</v>
      </c>
      <c r="E43" s="22"/>
      <c r="F43" s="22"/>
      <c r="G43" s="23">
        <f>56.78*2</f>
        <v>113.56</v>
      </c>
    </row>
    <row r="44" spans="1:7" x14ac:dyDescent="0.25">
      <c r="A44" s="22">
        <v>40</v>
      </c>
      <c r="B44" s="22"/>
      <c r="C44" s="22"/>
      <c r="D44" s="22" t="s">
        <v>68</v>
      </c>
      <c r="E44" s="22"/>
      <c r="F44" s="22"/>
      <c r="G44" s="23">
        <f>88.19*2</f>
        <v>176.38</v>
      </c>
    </row>
    <row r="45" spans="1:7" x14ac:dyDescent="0.25">
      <c r="A45" s="22">
        <v>41</v>
      </c>
      <c r="B45" s="22"/>
      <c r="C45" s="22"/>
      <c r="D45" s="22" t="s">
        <v>69</v>
      </c>
      <c r="E45" s="22"/>
      <c r="F45" s="22"/>
      <c r="G45" s="23">
        <v>47.62</v>
      </c>
    </row>
    <row r="46" spans="1:7" x14ac:dyDescent="0.25">
      <c r="A46" s="22">
        <v>42</v>
      </c>
      <c r="B46" s="22"/>
      <c r="C46" s="22"/>
      <c r="D46" s="22" t="s">
        <v>70</v>
      </c>
      <c r="E46" s="22"/>
      <c r="F46" s="22"/>
      <c r="G46" s="23">
        <v>94.28</v>
      </c>
    </row>
    <row r="47" spans="1:7" x14ac:dyDescent="0.25">
      <c r="A47" s="22">
        <v>43</v>
      </c>
      <c r="B47" s="22"/>
      <c r="C47" s="22"/>
      <c r="D47" s="22" t="s">
        <v>71</v>
      </c>
      <c r="E47" s="22"/>
      <c r="F47" s="22"/>
      <c r="G47" s="23">
        <v>248.12</v>
      </c>
    </row>
    <row r="48" spans="1:7" x14ac:dyDescent="0.25">
      <c r="A48" s="22">
        <v>44</v>
      </c>
      <c r="B48" s="22"/>
      <c r="C48" s="22"/>
      <c r="D48" s="22" t="s">
        <v>72</v>
      </c>
      <c r="E48" s="22"/>
      <c r="F48" s="22"/>
      <c r="G48" s="23">
        <v>60.68</v>
      </c>
    </row>
    <row r="49" spans="1:7" x14ac:dyDescent="0.25">
      <c r="A49" s="22">
        <v>45</v>
      </c>
      <c r="B49" s="22"/>
      <c r="C49" s="22"/>
      <c r="D49" s="22" t="s">
        <v>73</v>
      </c>
      <c r="E49" s="22"/>
      <c r="F49" s="22"/>
      <c r="G49" s="23">
        <v>50.95</v>
      </c>
    </row>
    <row r="50" spans="1:7" x14ac:dyDescent="0.25">
      <c r="A50" s="22">
        <v>46</v>
      </c>
      <c r="B50" s="22"/>
      <c r="C50" s="22"/>
      <c r="D50" s="22" t="s">
        <v>74</v>
      </c>
      <c r="E50" s="22"/>
      <c r="F50" s="22"/>
      <c r="G50" s="23">
        <v>136.19999999999999</v>
      </c>
    </row>
    <row r="51" spans="1:7" x14ac:dyDescent="0.25">
      <c r="A51" s="22">
        <v>47</v>
      </c>
      <c r="B51" s="22"/>
      <c r="C51" s="22"/>
      <c r="D51" s="22" t="s">
        <v>75</v>
      </c>
      <c r="E51" s="22"/>
      <c r="F51" s="22"/>
      <c r="G51" s="23">
        <v>195</v>
      </c>
    </row>
    <row r="52" spans="1:7" x14ac:dyDescent="0.25">
      <c r="A52" s="22">
        <v>48</v>
      </c>
      <c r="B52" s="22"/>
      <c r="C52" s="22"/>
      <c r="D52" s="22" t="s">
        <v>76</v>
      </c>
      <c r="E52" s="22"/>
      <c r="F52" s="22"/>
      <c r="G52" s="23">
        <f>82.12*2</f>
        <v>164.24</v>
      </c>
    </row>
    <row r="53" spans="1:7" x14ac:dyDescent="0.25">
      <c r="A53" s="22">
        <v>49</v>
      </c>
      <c r="B53" s="22"/>
      <c r="C53" s="22"/>
      <c r="D53" s="22" t="s">
        <v>77</v>
      </c>
      <c r="E53" s="22"/>
      <c r="F53" s="22"/>
      <c r="G53" s="23">
        <f>107.22*2</f>
        <v>214.44</v>
      </c>
    </row>
    <row r="54" spans="1:7" x14ac:dyDescent="0.25">
      <c r="A54" s="22">
        <v>50</v>
      </c>
      <c r="B54" s="22"/>
      <c r="C54" s="22"/>
      <c r="D54" s="22" t="s">
        <v>78</v>
      </c>
      <c r="E54" s="22"/>
      <c r="F54" s="22"/>
      <c r="G54" s="23">
        <v>187.28</v>
      </c>
    </row>
    <row r="55" spans="1:7" x14ac:dyDescent="0.25">
      <c r="A55" s="22">
        <v>51</v>
      </c>
      <c r="B55" s="22"/>
      <c r="C55" s="22"/>
      <c r="D55" s="22" t="s">
        <v>79</v>
      </c>
      <c r="E55" s="22"/>
      <c r="F55" s="22"/>
      <c r="G55" s="23">
        <v>90.96</v>
      </c>
    </row>
    <row r="56" spans="1:7" x14ac:dyDescent="0.25">
      <c r="A56" s="22">
        <v>52</v>
      </c>
      <c r="B56" s="22"/>
      <c r="C56" s="22"/>
      <c r="D56" s="22" t="s">
        <v>80</v>
      </c>
      <c r="E56" s="22"/>
      <c r="F56" s="22"/>
      <c r="G56" s="23">
        <v>32.65</v>
      </c>
    </row>
    <row r="57" spans="1:7" x14ac:dyDescent="0.25">
      <c r="A57" s="22">
        <v>53</v>
      </c>
      <c r="B57" s="22"/>
      <c r="C57" s="22"/>
      <c r="D57" s="22" t="s">
        <v>81</v>
      </c>
      <c r="E57" s="22"/>
      <c r="F57" s="22"/>
      <c r="G57" s="23">
        <v>69</v>
      </c>
    </row>
    <row r="58" spans="1:7" x14ac:dyDescent="0.25">
      <c r="A58" s="22">
        <v>54</v>
      </c>
      <c r="B58" s="22"/>
      <c r="C58" s="22"/>
      <c r="D58" s="22" t="s">
        <v>82</v>
      </c>
      <c r="E58" s="22"/>
      <c r="F58" s="22"/>
      <c r="G58" s="23">
        <v>64.37</v>
      </c>
    </row>
    <row r="59" spans="1:7" x14ac:dyDescent="0.25">
      <c r="A59" s="22">
        <v>55</v>
      </c>
      <c r="B59" s="22"/>
      <c r="C59" s="22"/>
      <c r="D59" s="22" t="s">
        <v>83</v>
      </c>
      <c r="E59" s="22"/>
      <c r="F59" s="22"/>
      <c r="G59" s="23">
        <v>35.5</v>
      </c>
    </row>
    <row r="60" spans="1:7" x14ac:dyDescent="0.25">
      <c r="A60" s="22">
        <v>56</v>
      </c>
      <c r="B60" s="22"/>
      <c r="C60" s="22"/>
      <c r="D60" s="22" t="s">
        <v>84</v>
      </c>
      <c r="E60" s="22"/>
      <c r="F60" s="22"/>
      <c r="G60" s="23">
        <v>38.33</v>
      </c>
    </row>
    <row r="61" spans="1:7" x14ac:dyDescent="0.25">
      <c r="A61" s="22">
        <v>57</v>
      </c>
      <c r="B61" s="22"/>
      <c r="C61" s="22"/>
      <c r="D61" s="22" t="s">
        <v>85</v>
      </c>
      <c r="E61" s="22"/>
      <c r="F61" s="22"/>
      <c r="G61" s="23">
        <v>76.69</v>
      </c>
    </row>
    <row r="62" spans="1:7" x14ac:dyDescent="0.25">
      <c r="A62" s="22">
        <v>58</v>
      </c>
      <c r="B62" s="22"/>
      <c r="C62" s="22"/>
      <c r="D62" s="22" t="s">
        <v>86</v>
      </c>
      <c r="E62" s="22"/>
      <c r="F62" s="22"/>
      <c r="G62" s="23">
        <v>130.1</v>
      </c>
    </row>
    <row r="63" spans="1:7" x14ac:dyDescent="0.25">
      <c r="A63" s="22">
        <v>59</v>
      </c>
      <c r="B63" s="22"/>
      <c r="C63" s="22"/>
      <c r="D63" s="22" t="s">
        <v>87</v>
      </c>
      <c r="E63" s="22"/>
      <c r="F63" s="22"/>
      <c r="G63" s="23">
        <f>175.21*2</f>
        <v>350.42</v>
      </c>
    </row>
    <row r="64" spans="1:7" x14ac:dyDescent="0.25">
      <c r="A64" s="22">
        <v>60</v>
      </c>
      <c r="B64" s="22"/>
      <c r="C64" s="22"/>
      <c r="D64" s="22" t="s">
        <v>88</v>
      </c>
      <c r="E64" s="22"/>
      <c r="F64" s="22"/>
      <c r="G64" s="23">
        <v>129.16</v>
      </c>
    </row>
    <row r="65" spans="1:7" x14ac:dyDescent="0.25">
      <c r="A65" s="22">
        <v>61</v>
      </c>
      <c r="B65" s="22"/>
      <c r="C65" s="22"/>
      <c r="D65" s="22" t="s">
        <v>89</v>
      </c>
      <c r="E65" s="22"/>
      <c r="F65" s="22"/>
      <c r="G65" s="23">
        <v>50.4</v>
      </c>
    </row>
    <row r="66" spans="1:7" x14ac:dyDescent="0.25">
      <c r="A66" s="22">
        <v>62</v>
      </c>
      <c r="B66" s="22"/>
      <c r="C66" s="22"/>
      <c r="D66" s="22" t="s">
        <v>90</v>
      </c>
      <c r="E66" s="22"/>
      <c r="F66" s="22"/>
      <c r="G66" s="23">
        <v>75.05</v>
      </c>
    </row>
    <row r="67" spans="1:7" x14ac:dyDescent="0.25">
      <c r="A67" s="22">
        <v>63</v>
      </c>
      <c r="B67" s="22"/>
      <c r="C67" s="22"/>
      <c r="D67" s="22" t="s">
        <v>91</v>
      </c>
      <c r="E67" s="22"/>
      <c r="F67" s="22"/>
      <c r="G67" s="23">
        <v>380.44</v>
      </c>
    </row>
    <row r="68" spans="1:7" x14ac:dyDescent="0.25">
      <c r="A68" s="22">
        <v>64</v>
      </c>
      <c r="B68" s="22"/>
      <c r="C68" s="22"/>
      <c r="D68" s="22" t="s">
        <v>92</v>
      </c>
      <c r="E68" s="22"/>
      <c r="F68" s="22"/>
      <c r="G68" s="23">
        <v>152.56</v>
      </c>
    </row>
    <row r="69" spans="1:7" x14ac:dyDescent="0.25">
      <c r="A69" s="22">
        <v>65</v>
      </c>
      <c r="B69" s="22"/>
      <c r="C69" s="22"/>
      <c r="D69" s="22" t="s">
        <v>93</v>
      </c>
      <c r="E69" s="22"/>
      <c r="F69" s="22"/>
      <c r="G69" s="23">
        <v>438.16</v>
      </c>
    </row>
    <row r="70" spans="1:7" x14ac:dyDescent="0.25">
      <c r="A70" s="22">
        <v>66</v>
      </c>
      <c r="B70" s="22"/>
      <c r="C70" s="22"/>
      <c r="D70" s="22" t="s">
        <v>94</v>
      </c>
      <c r="E70" s="22"/>
      <c r="F70" s="22"/>
      <c r="G70" s="23">
        <v>139.81</v>
      </c>
    </row>
    <row r="71" spans="1:7" x14ac:dyDescent="0.25">
      <c r="A71" s="22">
        <v>67</v>
      </c>
      <c r="B71" s="22"/>
      <c r="C71" s="22"/>
      <c r="D71" s="22" t="s">
        <v>95</v>
      </c>
      <c r="E71" s="22"/>
      <c r="F71" s="22"/>
      <c r="G71" s="23">
        <v>55.18</v>
      </c>
    </row>
    <row r="72" spans="1:7" x14ac:dyDescent="0.25">
      <c r="A72" s="22">
        <v>68</v>
      </c>
      <c r="B72" s="22"/>
      <c r="C72" s="22"/>
      <c r="D72" s="22" t="s">
        <v>96</v>
      </c>
      <c r="E72" s="22"/>
      <c r="F72" s="22"/>
      <c r="G72" s="23">
        <f>56.49*8</f>
        <v>451.92</v>
      </c>
    </row>
    <row r="73" spans="1:7" x14ac:dyDescent="0.25">
      <c r="A73" s="22">
        <v>69</v>
      </c>
      <c r="B73" s="22"/>
      <c r="C73" s="22"/>
      <c r="D73" s="22" t="s">
        <v>97</v>
      </c>
      <c r="E73" s="22"/>
      <c r="F73" s="22"/>
      <c r="G73" s="23">
        <f>46.31*8</f>
        <v>370.48</v>
      </c>
    </row>
    <row r="74" spans="1:7" x14ac:dyDescent="0.25">
      <c r="A74" s="22">
        <v>70</v>
      </c>
      <c r="B74" s="22"/>
      <c r="C74" s="22"/>
      <c r="D74" s="22" t="s">
        <v>98</v>
      </c>
      <c r="E74" s="22"/>
      <c r="F74" s="22"/>
      <c r="G74" s="23">
        <v>150.65</v>
      </c>
    </row>
    <row r="75" spans="1:7" x14ac:dyDescent="0.25">
      <c r="A75" s="22">
        <v>71</v>
      </c>
      <c r="B75" s="22"/>
      <c r="C75" s="22"/>
      <c r="D75" s="22" t="s">
        <v>99</v>
      </c>
      <c r="E75" s="22"/>
      <c r="F75" s="22"/>
      <c r="G75" s="23">
        <v>574.92999999999995</v>
      </c>
    </row>
    <row r="76" spans="1:7" x14ac:dyDescent="0.25">
      <c r="A76" s="22">
        <v>72</v>
      </c>
      <c r="B76" s="22"/>
      <c r="C76" s="22"/>
      <c r="D76" s="22" t="s">
        <v>100</v>
      </c>
      <c r="E76" s="22"/>
      <c r="F76" s="22"/>
      <c r="G76" s="23">
        <v>513.91</v>
      </c>
    </row>
    <row r="77" spans="1:7" x14ac:dyDescent="0.25">
      <c r="A77" s="22">
        <v>73</v>
      </c>
      <c r="B77" s="22"/>
      <c r="C77" s="22"/>
      <c r="D77" s="22" t="s">
        <v>101</v>
      </c>
      <c r="E77" s="22"/>
      <c r="F77" s="22"/>
      <c r="G77" s="23">
        <f>1775.46+160.32</f>
        <v>1935.78</v>
      </c>
    </row>
    <row r="78" spans="1:7" x14ac:dyDescent="0.25">
      <c r="A78" s="22">
        <v>74</v>
      </c>
      <c r="B78" s="22"/>
      <c r="C78" s="22"/>
      <c r="D78" s="22" t="s">
        <v>102</v>
      </c>
      <c r="E78" s="22"/>
      <c r="F78" s="22"/>
      <c r="G78" s="23">
        <f>3504.57+160.32</f>
        <v>3664.8900000000003</v>
      </c>
    </row>
    <row r="79" spans="1:7" x14ac:dyDescent="0.25">
      <c r="A79" s="22">
        <v>75</v>
      </c>
      <c r="B79" s="22"/>
      <c r="C79" s="22"/>
      <c r="D79" s="22" t="s">
        <v>103</v>
      </c>
      <c r="E79" s="22"/>
      <c r="F79" s="22"/>
      <c r="G79" s="23">
        <v>36</v>
      </c>
    </row>
    <row r="80" spans="1:7" x14ac:dyDescent="0.25">
      <c r="A80" s="22">
        <v>76</v>
      </c>
      <c r="B80" s="22"/>
      <c r="C80" s="22"/>
      <c r="D80" s="22" t="s">
        <v>104</v>
      </c>
      <c r="E80" s="22"/>
      <c r="F80" s="22"/>
      <c r="G80" s="23">
        <v>28.6</v>
      </c>
    </row>
    <row r="81" spans="1:7" x14ac:dyDescent="0.25">
      <c r="A81" s="22">
        <v>77</v>
      </c>
      <c r="B81" s="22"/>
      <c r="C81" s="22"/>
      <c r="D81" s="22" t="s">
        <v>105</v>
      </c>
      <c r="E81" s="22"/>
      <c r="F81" s="22"/>
      <c r="G81" s="23">
        <v>87.87</v>
      </c>
    </row>
    <row r="82" spans="1:7" x14ac:dyDescent="0.25">
      <c r="A82" s="22">
        <v>78</v>
      </c>
      <c r="B82" s="22"/>
      <c r="C82" s="22"/>
      <c r="D82" s="22" t="s">
        <v>106</v>
      </c>
      <c r="E82" s="22"/>
      <c r="F82" s="22"/>
      <c r="G82" s="23">
        <v>79.260000000000005</v>
      </c>
    </row>
    <row r="83" spans="1:7" x14ac:dyDescent="0.25">
      <c r="A83" s="22">
        <v>79</v>
      </c>
      <c r="B83" s="22"/>
      <c r="C83" s="22"/>
      <c r="D83" s="22" t="s">
        <v>107</v>
      </c>
      <c r="E83" s="22"/>
      <c r="F83" s="22"/>
      <c r="G83" s="23">
        <f>18*8</f>
        <v>144</v>
      </c>
    </row>
    <row r="84" spans="1:7" x14ac:dyDescent="0.25">
      <c r="A84" s="22">
        <v>80</v>
      </c>
      <c r="B84" s="22"/>
      <c r="C84" s="22"/>
      <c r="D84" s="22" t="s">
        <v>108</v>
      </c>
      <c r="E84" s="22"/>
      <c r="F84" s="22"/>
      <c r="G84" s="23">
        <f>38.46*4</f>
        <v>153.84</v>
      </c>
    </row>
    <row r="85" spans="1:7" x14ac:dyDescent="0.25">
      <c r="A85" s="22">
        <v>81</v>
      </c>
      <c r="B85" s="22"/>
      <c r="C85" s="22"/>
      <c r="D85" s="22" t="s">
        <v>109</v>
      </c>
      <c r="E85" s="22"/>
      <c r="F85" s="22"/>
      <c r="G85" s="23">
        <f>32.75*4</f>
        <v>131</v>
      </c>
    </row>
    <row r="86" spans="1:7" x14ac:dyDescent="0.25">
      <c r="A86" s="22">
        <v>82</v>
      </c>
      <c r="B86" s="22"/>
      <c r="C86" s="22"/>
      <c r="D86" s="22" t="s">
        <v>110</v>
      </c>
      <c r="E86" s="22"/>
      <c r="F86" s="22"/>
      <c r="G86" s="23">
        <f>75.75*4</f>
        <v>303</v>
      </c>
    </row>
    <row r="87" spans="1:7" x14ac:dyDescent="0.25">
      <c r="A87" s="22">
        <v>83</v>
      </c>
      <c r="B87" s="22"/>
      <c r="C87" s="22"/>
      <c r="D87" s="22" t="s">
        <v>111</v>
      </c>
      <c r="E87" s="22"/>
      <c r="F87" s="22"/>
      <c r="G87" s="23">
        <v>170.15</v>
      </c>
    </row>
    <row r="88" spans="1:7" x14ac:dyDescent="0.25">
      <c r="A88" s="22">
        <v>84</v>
      </c>
      <c r="B88" s="22"/>
      <c r="C88" s="22"/>
      <c r="D88" s="22" t="s">
        <v>112</v>
      </c>
      <c r="E88" s="22"/>
      <c r="F88" s="22"/>
      <c r="G88" s="23">
        <f>180.59*4</f>
        <v>722.36</v>
      </c>
    </row>
    <row r="89" spans="1:7" x14ac:dyDescent="0.25">
      <c r="A89" s="22">
        <v>85</v>
      </c>
      <c r="B89" s="22"/>
      <c r="C89" s="22"/>
      <c r="D89" s="22" t="s">
        <v>113</v>
      </c>
      <c r="E89" s="22"/>
      <c r="F89" s="22"/>
      <c r="G89" s="23">
        <f>61.57*4</f>
        <v>246.28</v>
      </c>
    </row>
    <row r="90" spans="1:7" x14ac:dyDescent="0.25">
      <c r="A90" s="22">
        <v>86</v>
      </c>
      <c r="B90" s="22"/>
      <c r="C90" s="22"/>
      <c r="D90" s="22" t="s">
        <v>114</v>
      </c>
      <c r="E90" s="22"/>
      <c r="F90" s="22"/>
      <c r="G90" s="23">
        <v>60.4</v>
      </c>
    </row>
    <row r="91" spans="1:7" x14ac:dyDescent="0.25">
      <c r="A91" s="22">
        <v>87</v>
      </c>
      <c r="B91" s="22"/>
      <c r="C91" s="22"/>
      <c r="D91" s="22" t="s">
        <v>115</v>
      </c>
      <c r="E91" s="22"/>
      <c r="F91" s="22"/>
      <c r="G91" s="23">
        <v>153.84</v>
      </c>
    </row>
    <row r="92" spans="1:7" x14ac:dyDescent="0.25">
      <c r="A92" s="22">
        <v>88</v>
      </c>
      <c r="B92" s="22"/>
      <c r="C92" s="22"/>
      <c r="D92" s="22" t="s">
        <v>116</v>
      </c>
      <c r="E92" s="22"/>
      <c r="F92" s="22"/>
      <c r="G92" s="23">
        <v>151.62</v>
      </c>
    </row>
    <row r="93" spans="1:7" x14ac:dyDescent="0.25">
      <c r="A93" s="22">
        <v>89</v>
      </c>
      <c r="B93" s="22"/>
      <c r="C93" s="22"/>
      <c r="D93" s="22" t="s">
        <v>117</v>
      </c>
      <c r="E93" s="22"/>
      <c r="F93" s="22"/>
      <c r="G93" s="23">
        <v>206.36</v>
      </c>
    </row>
    <row r="94" spans="1:7" x14ac:dyDescent="0.25">
      <c r="A94" s="22">
        <v>90</v>
      </c>
      <c r="B94" s="22"/>
      <c r="C94" s="22"/>
      <c r="D94" s="22" t="s">
        <v>118</v>
      </c>
      <c r="E94" s="22"/>
      <c r="F94" s="22"/>
      <c r="G94" s="23">
        <v>60.42</v>
      </c>
    </row>
    <row r="95" spans="1:7" x14ac:dyDescent="0.25">
      <c r="A95" s="22">
        <v>91</v>
      </c>
      <c r="B95" s="22"/>
      <c r="C95" s="22"/>
      <c r="D95" s="22" t="s">
        <v>119</v>
      </c>
      <c r="E95" s="22"/>
      <c r="F95" s="22"/>
      <c r="G95" s="23">
        <v>405.19</v>
      </c>
    </row>
    <row r="96" spans="1:7" x14ac:dyDescent="0.25">
      <c r="A96" s="22">
        <v>92</v>
      </c>
      <c r="B96" s="22"/>
      <c r="C96" s="22"/>
      <c r="D96" s="22" t="s">
        <v>120</v>
      </c>
      <c r="E96" s="22"/>
      <c r="F96" s="22"/>
      <c r="G96" s="23">
        <v>436.91</v>
      </c>
    </row>
    <row r="97" spans="1:7" x14ac:dyDescent="0.25">
      <c r="A97" s="22">
        <v>93</v>
      </c>
      <c r="B97" s="22"/>
      <c r="C97" s="22"/>
      <c r="D97" s="22" t="s">
        <v>121</v>
      </c>
      <c r="E97" s="22"/>
      <c r="F97" s="22"/>
      <c r="G97" s="23">
        <v>96.34</v>
      </c>
    </row>
    <row r="98" spans="1:7" x14ac:dyDescent="0.25">
      <c r="A98" s="22">
        <v>94</v>
      </c>
      <c r="B98" s="22"/>
      <c r="C98" s="22"/>
      <c r="D98" s="22" t="s">
        <v>122</v>
      </c>
      <c r="E98" s="22"/>
      <c r="F98" s="22"/>
      <c r="G98" s="23">
        <v>110.99</v>
      </c>
    </row>
    <row r="99" spans="1:7" x14ac:dyDescent="0.25">
      <c r="A99" s="22">
        <v>95</v>
      </c>
      <c r="B99" s="22"/>
      <c r="C99" s="22"/>
      <c r="D99" s="22" t="s">
        <v>123</v>
      </c>
      <c r="E99" s="22"/>
      <c r="F99" s="22"/>
      <c r="G99" s="23">
        <v>1365.6</v>
      </c>
    </row>
    <row r="100" spans="1:7" x14ac:dyDescent="0.25">
      <c r="A100" s="22">
        <v>96</v>
      </c>
      <c r="B100" s="22"/>
      <c r="C100" s="22"/>
      <c r="D100" s="22" t="s">
        <v>124</v>
      </c>
      <c r="E100" s="22"/>
      <c r="F100" s="22"/>
      <c r="G100" s="23">
        <v>170.5</v>
      </c>
    </row>
    <row r="101" spans="1:7" x14ac:dyDescent="0.25">
      <c r="A101" s="22">
        <v>97</v>
      </c>
      <c r="B101" s="22"/>
      <c r="C101" s="22"/>
      <c r="D101" s="22" t="s">
        <v>125</v>
      </c>
      <c r="E101" s="22"/>
      <c r="F101" s="22"/>
      <c r="G101" s="23">
        <v>107.46</v>
      </c>
    </row>
    <row r="102" spans="1:7" x14ac:dyDescent="0.25">
      <c r="A102" s="22">
        <v>98</v>
      </c>
      <c r="B102" s="22"/>
      <c r="C102" s="22"/>
      <c r="D102" s="22" t="s">
        <v>126</v>
      </c>
      <c r="E102" s="22"/>
      <c r="F102" s="22"/>
      <c r="G102" s="23">
        <v>123.88</v>
      </c>
    </row>
    <row r="103" spans="1:7" x14ac:dyDescent="0.25">
      <c r="A103" s="22">
        <v>99</v>
      </c>
      <c r="B103" s="22"/>
      <c r="C103" s="22"/>
      <c r="D103" s="22" t="s">
        <v>127</v>
      </c>
      <c r="E103" s="22"/>
      <c r="F103" s="22"/>
      <c r="G103" s="23">
        <v>97.9</v>
      </c>
    </row>
    <row r="104" spans="1:7" x14ac:dyDescent="0.25">
      <c r="A104" s="22">
        <v>100</v>
      </c>
      <c r="B104" s="22"/>
      <c r="C104" s="22"/>
      <c r="D104" s="22" t="s">
        <v>128</v>
      </c>
      <c r="E104" s="22"/>
      <c r="F104" s="22"/>
      <c r="G104" s="23">
        <v>170.93</v>
      </c>
    </row>
    <row r="105" spans="1:7" x14ac:dyDescent="0.25">
      <c r="A105" s="22">
        <v>101</v>
      </c>
      <c r="B105" s="22"/>
      <c r="C105" s="22"/>
      <c r="D105" s="22" t="s">
        <v>129</v>
      </c>
      <c r="E105" s="22"/>
      <c r="F105" s="22"/>
      <c r="G105" s="23">
        <v>123.16</v>
      </c>
    </row>
    <row r="106" spans="1:7" x14ac:dyDescent="0.25">
      <c r="A106" s="22">
        <v>102</v>
      </c>
      <c r="B106" s="22"/>
      <c r="C106" s="22"/>
      <c r="D106" s="22" t="s">
        <v>130</v>
      </c>
      <c r="E106" s="22"/>
      <c r="F106" s="22"/>
      <c r="G106" s="23">
        <v>514.07000000000005</v>
      </c>
    </row>
    <row r="107" spans="1:7" x14ac:dyDescent="0.25">
      <c r="A107" s="22">
        <v>103</v>
      </c>
      <c r="B107" s="22"/>
      <c r="C107" s="22"/>
      <c r="D107" s="22" t="s">
        <v>131</v>
      </c>
      <c r="E107" s="22"/>
      <c r="F107" s="22"/>
      <c r="G107" s="23">
        <v>89.01</v>
      </c>
    </row>
    <row r="108" spans="1:7" x14ac:dyDescent="0.25">
      <c r="A108" s="22">
        <v>104</v>
      </c>
      <c r="B108" s="22"/>
      <c r="C108" s="22"/>
      <c r="D108" s="22" t="s">
        <v>132</v>
      </c>
      <c r="E108" s="22"/>
      <c r="F108" s="22"/>
      <c r="G108" s="23">
        <v>114.5</v>
      </c>
    </row>
    <row r="109" spans="1:7" x14ac:dyDescent="0.25">
      <c r="A109" s="22">
        <v>105</v>
      </c>
      <c r="B109" s="22"/>
      <c r="C109" s="22"/>
      <c r="D109" s="22" t="s">
        <v>133</v>
      </c>
      <c r="E109" s="22"/>
      <c r="F109" s="22"/>
      <c r="G109" s="23">
        <v>80.400000000000006</v>
      </c>
    </row>
  </sheetData>
  <mergeCells count="1">
    <mergeCell ref="A1:E3"/>
  </mergeCells>
  <conditionalFormatting sqref="D5:D109">
    <cfRule type="containsText" dxfId="6" priority="1" operator="containsText" text="REMACH">
      <formula>NOT(ISERROR(SEARCH("REMACH",D5)))</formula>
    </cfRule>
    <cfRule type="containsText" dxfId="5" priority="2" operator="containsText" text="TEJI">
      <formula>NOT(ISERROR(SEARCH("TEJI",D5)))</formula>
    </cfRule>
    <cfRule type="containsText" dxfId="4" priority="3" operator="containsText" text="PESP">
      <formula>NOT(ISERROR(SEARCH("PESP",D5)))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602D-08EE-4403-A07D-E015ADA45B95}">
  <dimension ref="A1:M116"/>
  <sheetViews>
    <sheetView tabSelected="1" zoomScale="85" zoomScaleNormal="85" workbookViewId="0">
      <pane ySplit="4" topLeftCell="A83" activePane="bottomLeft" state="frozen"/>
      <selection pane="bottomLeft" activeCell="I89" sqref="I89"/>
    </sheetView>
  </sheetViews>
  <sheetFormatPr baseColWidth="10" defaultRowHeight="15" x14ac:dyDescent="0.25"/>
  <cols>
    <col min="1" max="1" width="5.42578125" customWidth="1"/>
    <col min="2" max="2" width="13.140625" customWidth="1"/>
    <col min="3" max="3" width="14.42578125" customWidth="1"/>
    <col min="4" max="4" width="62.5703125" customWidth="1"/>
    <col min="5" max="5" width="16.7109375" customWidth="1"/>
    <col min="6" max="6" width="16.28515625" customWidth="1"/>
    <col min="7" max="7" width="14.140625" customWidth="1"/>
    <col min="10" max="10" width="16.28515625" customWidth="1"/>
    <col min="11" max="11" width="12.5703125" customWidth="1"/>
    <col min="12" max="12" width="17" customWidth="1"/>
  </cols>
  <sheetData>
    <row r="1" spans="1:13" x14ac:dyDescent="0.25">
      <c r="A1" s="38" t="s">
        <v>148</v>
      </c>
      <c r="B1" s="39"/>
      <c r="C1" s="39"/>
      <c r="D1" s="39"/>
      <c r="E1" s="39"/>
      <c r="F1" s="40"/>
      <c r="G1" s="3" t="s">
        <v>7</v>
      </c>
      <c r="H1" s="30">
        <f>SUM(G5:G1048576)</f>
        <v>21296.350000000002</v>
      </c>
      <c r="I1" s="3" t="s">
        <v>12</v>
      </c>
      <c r="J1" s="4">
        <f>H88</f>
        <v>1105.4433333333334</v>
      </c>
      <c r="K1" s="11">
        <f>H1/I23</f>
        <v>968.01590909090919</v>
      </c>
      <c r="L1" s="55" t="s">
        <v>17</v>
      </c>
      <c r="M1" s="55"/>
    </row>
    <row r="2" spans="1:13" x14ac:dyDescent="0.25">
      <c r="A2" s="41"/>
      <c r="B2" s="42"/>
      <c r="C2" s="42"/>
      <c r="D2" s="42"/>
      <c r="E2" s="42"/>
      <c r="F2" s="43"/>
      <c r="G2" s="3" t="s">
        <v>8</v>
      </c>
      <c r="H2" s="30">
        <f>H1/60</f>
        <v>354.93916666666672</v>
      </c>
      <c r="I2" s="3" t="s">
        <v>10</v>
      </c>
      <c r="J2" s="4">
        <f>60/J1</f>
        <v>5.4276866294970645E-2</v>
      </c>
    </row>
    <row r="3" spans="1:13" ht="15.75" thickBot="1" x14ac:dyDescent="0.3">
      <c r="A3" s="44"/>
      <c r="B3" s="45"/>
      <c r="C3" s="45"/>
      <c r="D3" s="45"/>
      <c r="E3" s="45"/>
      <c r="F3" s="46"/>
      <c r="G3" s="5" t="s">
        <v>9</v>
      </c>
      <c r="H3" s="31">
        <f>H2/60</f>
        <v>5.9156527777777788</v>
      </c>
      <c r="I3" s="5" t="s">
        <v>11</v>
      </c>
      <c r="J3" s="6">
        <f>J2*60</f>
        <v>3.2566119776982387</v>
      </c>
    </row>
    <row r="4" spans="1:13" ht="15.75" thickBot="1" x14ac:dyDescent="0.3">
      <c r="A4" s="28" t="s">
        <v>3</v>
      </c>
      <c r="B4" s="29" t="s">
        <v>0</v>
      </c>
      <c r="C4" s="29" t="s">
        <v>1</v>
      </c>
      <c r="D4" s="29" t="s">
        <v>2</v>
      </c>
      <c r="E4" s="29" t="s">
        <v>4</v>
      </c>
      <c r="F4" s="29" t="s">
        <v>5</v>
      </c>
      <c r="G4" s="29" t="s">
        <v>6</v>
      </c>
      <c r="H4" s="29" t="s">
        <v>134</v>
      </c>
      <c r="I4" s="10" t="s">
        <v>13</v>
      </c>
      <c r="J4" s="9">
        <f>J3*9</f>
        <v>29.309507799284148</v>
      </c>
    </row>
    <row r="5" spans="1:13" x14ac:dyDescent="0.25">
      <c r="A5" s="22">
        <v>1</v>
      </c>
      <c r="B5" s="22"/>
      <c r="C5" s="22" t="s">
        <v>142</v>
      </c>
      <c r="D5" s="22" t="s">
        <v>28</v>
      </c>
      <c r="E5" s="22"/>
      <c r="F5" s="22"/>
      <c r="G5" s="32">
        <v>35</v>
      </c>
      <c r="H5" s="66">
        <f>SUM(G5:G57)/5</f>
        <v>938.22799999999984</v>
      </c>
    </row>
    <row r="6" spans="1:13" x14ac:dyDescent="0.25">
      <c r="A6" s="22">
        <v>2</v>
      </c>
      <c r="B6" s="22"/>
      <c r="C6" s="22" t="s">
        <v>142</v>
      </c>
      <c r="D6" s="22" t="s">
        <v>29</v>
      </c>
      <c r="E6" s="22"/>
      <c r="F6" s="22"/>
      <c r="G6" s="32">
        <f>9.16*2</f>
        <v>18.32</v>
      </c>
      <c r="H6" s="67"/>
      <c r="I6" s="20" t="s">
        <v>27</v>
      </c>
      <c r="J6" s="54" t="str">
        <f>CONCATENATE('SECUENCIA DE OP.'!I2," ",'SECUENCIA DE OP.'!J2," ",'SECUENCIA DE OP.'!K2," ",'SECUENCIA DE OP.'!L2)</f>
        <v>198.74 MIN 3.31233333333333 HR</v>
      </c>
      <c r="K6" s="54"/>
      <c r="L6" s="54"/>
    </row>
    <row r="7" spans="1:13" ht="15.75" thickBot="1" x14ac:dyDescent="0.3">
      <c r="A7" s="22">
        <v>3</v>
      </c>
      <c r="B7" s="22"/>
      <c r="C7" s="22" t="s">
        <v>142</v>
      </c>
      <c r="D7" s="22" t="s">
        <v>30</v>
      </c>
      <c r="E7" s="22"/>
      <c r="F7" s="22"/>
      <c r="G7" s="32">
        <f>7.9*2</f>
        <v>15.8</v>
      </c>
      <c r="H7" s="67"/>
    </row>
    <row r="8" spans="1:13" x14ac:dyDescent="0.25">
      <c r="A8" s="22">
        <v>4</v>
      </c>
      <c r="B8" s="22"/>
      <c r="C8" s="22" t="s">
        <v>142</v>
      </c>
      <c r="D8" s="22" t="s">
        <v>31</v>
      </c>
      <c r="E8" s="22"/>
      <c r="F8" s="22"/>
      <c r="G8" s="32">
        <f>32.06*2</f>
        <v>64.12</v>
      </c>
      <c r="H8" s="67"/>
      <c r="I8" s="51" t="str">
        <f>+CONCATENATE(I23," ",J23)</f>
        <v>22 PERSONAS</v>
      </c>
      <c r="J8" s="52"/>
      <c r="K8" s="53"/>
    </row>
    <row r="9" spans="1:13" x14ac:dyDescent="0.25">
      <c r="A9" s="22">
        <v>5</v>
      </c>
      <c r="B9" s="22"/>
      <c r="C9" s="22" t="s">
        <v>142</v>
      </c>
      <c r="D9" s="22" t="s">
        <v>32</v>
      </c>
      <c r="E9" s="22"/>
      <c r="F9" s="22"/>
      <c r="G9" s="32">
        <v>38.81</v>
      </c>
      <c r="H9" s="67"/>
      <c r="I9" s="17">
        <f>J1*I23</f>
        <v>24319.753333333334</v>
      </c>
      <c r="J9" s="56" t="s">
        <v>7</v>
      </c>
      <c r="K9" s="57"/>
    </row>
    <row r="10" spans="1:13" x14ac:dyDescent="0.25">
      <c r="A10" s="22">
        <v>6</v>
      </c>
      <c r="B10" s="22"/>
      <c r="C10" s="22" t="s">
        <v>142</v>
      </c>
      <c r="D10" s="22" t="s">
        <v>33</v>
      </c>
      <c r="E10" s="22"/>
      <c r="F10" s="22"/>
      <c r="G10" s="32">
        <v>31.46</v>
      </c>
      <c r="H10" s="67"/>
      <c r="I10" s="17">
        <f>+I9/60</f>
        <v>405.32922222222226</v>
      </c>
      <c r="J10" s="56" t="s">
        <v>18</v>
      </c>
      <c r="K10" s="57"/>
    </row>
    <row r="11" spans="1:13" ht="15.75" thickBot="1" x14ac:dyDescent="0.3">
      <c r="A11" s="22">
        <v>7</v>
      </c>
      <c r="B11" s="22"/>
      <c r="C11" s="22" t="s">
        <v>142</v>
      </c>
      <c r="D11" s="22" t="s">
        <v>34</v>
      </c>
      <c r="E11" s="22"/>
      <c r="F11" s="22"/>
      <c r="G11" s="32">
        <f>27.53*2</f>
        <v>55.06</v>
      </c>
      <c r="H11" s="67"/>
      <c r="I11" s="18">
        <f>+I10/60</f>
        <v>6.7554870370370379</v>
      </c>
      <c r="J11" s="58" t="s">
        <v>22</v>
      </c>
      <c r="K11" s="59"/>
    </row>
    <row r="12" spans="1:13" x14ac:dyDescent="0.25">
      <c r="A12" s="22">
        <v>8</v>
      </c>
      <c r="B12" s="22"/>
      <c r="C12" s="22" t="s">
        <v>142</v>
      </c>
      <c r="D12" s="22" t="s">
        <v>35</v>
      </c>
      <c r="E12" s="22"/>
      <c r="F12" s="47" t="s">
        <v>135</v>
      </c>
      <c r="G12" s="32">
        <v>40.31</v>
      </c>
      <c r="H12" s="67"/>
    </row>
    <row r="13" spans="1:13" x14ac:dyDescent="0.25">
      <c r="A13" s="22">
        <v>9</v>
      </c>
      <c r="B13" s="22"/>
      <c r="C13" s="22" t="s">
        <v>142</v>
      </c>
      <c r="D13" s="22" t="s">
        <v>36</v>
      </c>
      <c r="E13" s="22"/>
      <c r="F13" s="48"/>
      <c r="G13" s="32">
        <v>15</v>
      </c>
      <c r="H13" s="67"/>
    </row>
    <row r="14" spans="1:13" ht="15.75" thickBot="1" x14ac:dyDescent="0.3">
      <c r="A14" s="22">
        <v>10</v>
      </c>
      <c r="B14" s="22"/>
      <c r="C14" s="22" t="s">
        <v>142</v>
      </c>
      <c r="D14" s="22" t="s">
        <v>37</v>
      </c>
      <c r="E14" s="22"/>
      <c r="F14" s="22"/>
      <c r="G14" s="32">
        <v>98.46</v>
      </c>
      <c r="H14" s="67"/>
    </row>
    <row r="15" spans="1:13" x14ac:dyDescent="0.25">
      <c r="A15" s="22">
        <v>11</v>
      </c>
      <c r="B15" s="22"/>
      <c r="C15" s="22" t="s">
        <v>142</v>
      </c>
      <c r="D15" s="22" t="s">
        <v>38</v>
      </c>
      <c r="E15" s="22"/>
      <c r="F15" s="22"/>
      <c r="G15" s="32">
        <f>36.24*2</f>
        <v>72.48</v>
      </c>
      <c r="H15" s="67"/>
      <c r="I15" s="49" t="s">
        <v>26</v>
      </c>
      <c r="J15" s="50"/>
    </row>
    <row r="16" spans="1:13" x14ac:dyDescent="0.25">
      <c r="A16" s="22">
        <v>12</v>
      </c>
      <c r="B16" s="22"/>
      <c r="C16" s="22" t="s">
        <v>142</v>
      </c>
      <c r="D16" s="22" t="s">
        <v>39</v>
      </c>
      <c r="E16" s="22"/>
      <c r="F16" s="22"/>
      <c r="G16" s="32">
        <v>21.69</v>
      </c>
      <c r="H16" s="67"/>
      <c r="I16" s="12">
        <v>14</v>
      </c>
      <c r="J16" s="13" t="s">
        <v>19</v>
      </c>
    </row>
    <row r="17" spans="1:10" x14ac:dyDescent="0.25">
      <c r="A17" s="22">
        <v>13</v>
      </c>
      <c r="B17" s="22"/>
      <c r="C17" s="22" t="s">
        <v>142</v>
      </c>
      <c r="D17" s="22" t="s">
        <v>40</v>
      </c>
      <c r="E17" s="22"/>
      <c r="F17" s="22"/>
      <c r="G17" s="32">
        <v>45.69</v>
      </c>
      <c r="H17" s="67"/>
      <c r="I17" s="12">
        <v>1</v>
      </c>
      <c r="J17" s="13" t="s">
        <v>23</v>
      </c>
    </row>
    <row r="18" spans="1:10" x14ac:dyDescent="0.25">
      <c r="A18" s="22">
        <v>14</v>
      </c>
      <c r="B18" s="22"/>
      <c r="C18" s="22" t="s">
        <v>142</v>
      </c>
      <c r="D18" s="22" t="s">
        <v>41</v>
      </c>
      <c r="E18" s="22"/>
      <c r="F18" s="22"/>
      <c r="G18" s="32">
        <v>25.16</v>
      </c>
      <c r="H18" s="67"/>
      <c r="I18" s="12">
        <v>1</v>
      </c>
      <c r="J18" s="13" t="s">
        <v>20</v>
      </c>
    </row>
    <row r="19" spans="1:10" x14ac:dyDescent="0.25">
      <c r="A19" s="22">
        <v>15</v>
      </c>
      <c r="B19" s="22"/>
      <c r="C19" s="22" t="s">
        <v>142</v>
      </c>
      <c r="D19" s="22" t="s">
        <v>42</v>
      </c>
      <c r="E19" s="22"/>
      <c r="F19" s="22"/>
      <c r="G19" s="32">
        <f>26.56*2</f>
        <v>53.12</v>
      </c>
      <c r="H19" s="67"/>
      <c r="I19" s="12">
        <v>0</v>
      </c>
      <c r="J19" s="13" t="s">
        <v>24</v>
      </c>
    </row>
    <row r="20" spans="1:10" x14ac:dyDescent="0.25">
      <c r="A20" s="22">
        <v>16</v>
      </c>
      <c r="B20" s="22"/>
      <c r="C20" s="22" t="s">
        <v>142</v>
      </c>
      <c r="D20" s="22" t="s">
        <v>43</v>
      </c>
      <c r="E20" s="22"/>
      <c r="F20" s="22"/>
      <c r="G20" s="32">
        <f>22.38*2</f>
        <v>44.76</v>
      </c>
      <c r="H20" s="67"/>
      <c r="I20" s="14">
        <v>6</v>
      </c>
      <c r="J20" s="13" t="s">
        <v>25</v>
      </c>
    </row>
    <row r="21" spans="1:10" x14ac:dyDescent="0.25">
      <c r="A21" s="22">
        <v>17</v>
      </c>
      <c r="B21" s="22"/>
      <c r="C21" s="22" t="s">
        <v>142</v>
      </c>
      <c r="D21" s="22" t="s">
        <v>44</v>
      </c>
      <c r="E21" s="22"/>
      <c r="F21" s="22"/>
      <c r="G21" s="32">
        <v>59.16</v>
      </c>
      <c r="H21" s="67"/>
      <c r="I21" s="14"/>
      <c r="J21" s="13"/>
    </row>
    <row r="22" spans="1:10" x14ac:dyDescent="0.25">
      <c r="A22" s="22">
        <v>18</v>
      </c>
      <c r="B22" s="22"/>
      <c r="C22" s="22" t="s">
        <v>142</v>
      </c>
      <c r="D22" s="22" t="s">
        <v>45</v>
      </c>
      <c r="E22" s="22"/>
      <c r="F22" s="22"/>
      <c r="G22" s="32">
        <v>22.34</v>
      </c>
      <c r="H22" s="67"/>
      <c r="I22" s="14"/>
      <c r="J22" s="13"/>
    </row>
    <row r="23" spans="1:10" ht="15.75" thickBot="1" x14ac:dyDescent="0.3">
      <c r="A23" s="22">
        <v>19</v>
      </c>
      <c r="B23" s="22"/>
      <c r="C23" s="22" t="s">
        <v>142</v>
      </c>
      <c r="D23" s="22" t="s">
        <v>46</v>
      </c>
      <c r="E23" s="22"/>
      <c r="F23" s="22"/>
      <c r="G23" s="32">
        <f>67.62*2</f>
        <v>135.24</v>
      </c>
      <c r="H23" s="67"/>
      <c r="I23" s="15">
        <f>+SUM(I16:I22)</f>
        <v>22</v>
      </c>
      <c r="J23" s="16" t="s">
        <v>21</v>
      </c>
    </row>
    <row r="24" spans="1:10" x14ac:dyDescent="0.25">
      <c r="A24" s="22">
        <v>20</v>
      </c>
      <c r="B24" s="22"/>
      <c r="C24" s="22" t="s">
        <v>142</v>
      </c>
      <c r="D24" s="22" t="s">
        <v>47</v>
      </c>
      <c r="E24" s="22"/>
      <c r="F24" s="22"/>
      <c r="G24" s="32">
        <f>89.13*2</f>
        <v>178.26</v>
      </c>
      <c r="H24" s="67"/>
    </row>
    <row r="25" spans="1:10" x14ac:dyDescent="0.25">
      <c r="A25" s="22">
        <v>21</v>
      </c>
      <c r="B25" s="22"/>
      <c r="C25" s="22" t="s">
        <v>142</v>
      </c>
      <c r="D25" s="22" t="s">
        <v>48</v>
      </c>
      <c r="E25" s="22"/>
      <c r="F25" s="22"/>
      <c r="G25" s="32">
        <f>38.41*2</f>
        <v>76.819999999999993</v>
      </c>
      <c r="H25" s="67"/>
    </row>
    <row r="26" spans="1:10" x14ac:dyDescent="0.25">
      <c r="A26" s="22">
        <v>22</v>
      </c>
      <c r="B26" s="22"/>
      <c r="C26" s="22" t="s">
        <v>142</v>
      </c>
      <c r="D26" s="22" t="s">
        <v>49</v>
      </c>
      <c r="E26" s="22"/>
      <c r="F26" s="22"/>
      <c r="G26" s="32">
        <f>49.44*2</f>
        <v>98.88</v>
      </c>
      <c r="H26" s="67"/>
    </row>
    <row r="27" spans="1:10" x14ac:dyDescent="0.25">
      <c r="A27" s="22">
        <v>23</v>
      </c>
      <c r="B27" s="22"/>
      <c r="C27" s="22" t="s">
        <v>142</v>
      </c>
      <c r="D27" s="22" t="s">
        <v>50</v>
      </c>
      <c r="E27" s="22"/>
      <c r="F27" s="22"/>
      <c r="G27" s="32">
        <f>37.06*2</f>
        <v>74.12</v>
      </c>
      <c r="H27" s="67"/>
    </row>
    <row r="28" spans="1:10" x14ac:dyDescent="0.25">
      <c r="A28" s="22">
        <v>24</v>
      </c>
      <c r="B28" s="22"/>
      <c r="C28" s="22" t="s">
        <v>142</v>
      </c>
      <c r="D28" s="22" t="s">
        <v>51</v>
      </c>
      <c r="E28" s="22"/>
      <c r="F28" s="22"/>
      <c r="G28" s="32">
        <f>39.4*2</f>
        <v>78.8</v>
      </c>
      <c r="H28" s="67"/>
    </row>
    <row r="29" spans="1:10" x14ac:dyDescent="0.25">
      <c r="A29" s="22">
        <v>25</v>
      </c>
      <c r="B29" s="22"/>
      <c r="C29" s="22" t="s">
        <v>142</v>
      </c>
      <c r="D29" s="22" t="s">
        <v>52</v>
      </c>
      <c r="E29" s="22"/>
      <c r="F29" s="22"/>
      <c r="G29" s="32">
        <f>70.47*2</f>
        <v>140.94</v>
      </c>
      <c r="H29" s="67"/>
    </row>
    <row r="30" spans="1:10" x14ac:dyDescent="0.25">
      <c r="A30" s="22">
        <v>26</v>
      </c>
      <c r="B30" s="22"/>
      <c r="C30" s="22" t="s">
        <v>142</v>
      </c>
      <c r="D30" s="22" t="s">
        <v>53</v>
      </c>
      <c r="E30" s="22"/>
      <c r="F30" s="22"/>
      <c r="G30" s="32">
        <v>19.53</v>
      </c>
      <c r="H30" s="67"/>
    </row>
    <row r="31" spans="1:10" x14ac:dyDescent="0.25">
      <c r="A31" s="22">
        <v>27</v>
      </c>
      <c r="B31" s="22"/>
      <c r="C31" s="22" t="s">
        <v>142</v>
      </c>
      <c r="D31" s="22" t="s">
        <v>54</v>
      </c>
      <c r="E31" s="22"/>
      <c r="F31" s="22"/>
      <c r="G31" s="32">
        <v>101.32</v>
      </c>
      <c r="H31" s="67"/>
    </row>
    <row r="32" spans="1:10" x14ac:dyDescent="0.25">
      <c r="A32" s="22">
        <v>28</v>
      </c>
      <c r="B32" s="22"/>
      <c r="C32" s="22" t="s">
        <v>142</v>
      </c>
      <c r="D32" s="22" t="s">
        <v>55</v>
      </c>
      <c r="E32" s="22"/>
      <c r="F32" s="22"/>
      <c r="G32" s="32">
        <v>98.72</v>
      </c>
      <c r="H32" s="67"/>
    </row>
    <row r="33" spans="1:8" x14ac:dyDescent="0.25">
      <c r="A33" s="22">
        <v>29</v>
      </c>
      <c r="B33" s="22"/>
      <c r="C33" s="22" t="s">
        <v>142</v>
      </c>
      <c r="D33" s="22" t="s">
        <v>56</v>
      </c>
      <c r="E33" s="22"/>
      <c r="F33" s="22"/>
      <c r="G33" s="32">
        <v>40.4</v>
      </c>
      <c r="H33" s="67"/>
    </row>
    <row r="34" spans="1:8" x14ac:dyDescent="0.25">
      <c r="A34" s="22">
        <v>30</v>
      </c>
      <c r="B34" s="22"/>
      <c r="C34" s="22" t="s">
        <v>142</v>
      </c>
      <c r="D34" s="22" t="s">
        <v>57</v>
      </c>
      <c r="E34" s="22"/>
      <c r="F34" s="22"/>
      <c r="G34" s="32">
        <v>59.21</v>
      </c>
      <c r="H34" s="67"/>
    </row>
    <row r="35" spans="1:8" x14ac:dyDescent="0.25">
      <c r="A35" s="22">
        <v>31</v>
      </c>
      <c r="B35" s="22"/>
      <c r="C35" s="22" t="s">
        <v>142</v>
      </c>
      <c r="D35" s="22" t="s">
        <v>58</v>
      </c>
      <c r="E35" s="22"/>
      <c r="F35" s="22"/>
      <c r="G35" s="32">
        <v>75.55</v>
      </c>
      <c r="H35" s="67"/>
    </row>
    <row r="36" spans="1:8" x14ac:dyDescent="0.25">
      <c r="A36" s="22">
        <v>32</v>
      </c>
      <c r="B36" s="22"/>
      <c r="C36" s="22" t="s">
        <v>142</v>
      </c>
      <c r="D36" s="22" t="s">
        <v>59</v>
      </c>
      <c r="E36" s="22"/>
      <c r="F36" s="22"/>
      <c r="G36" s="32">
        <v>38.19</v>
      </c>
      <c r="H36" s="67"/>
    </row>
    <row r="37" spans="1:8" x14ac:dyDescent="0.25">
      <c r="A37" s="22">
        <v>33</v>
      </c>
      <c r="B37" s="22"/>
      <c r="C37" s="22" t="s">
        <v>142</v>
      </c>
      <c r="D37" s="22" t="s">
        <v>60</v>
      </c>
      <c r="E37" s="22"/>
      <c r="F37" s="22"/>
      <c r="G37" s="32">
        <v>150.46</v>
      </c>
      <c r="H37" s="67"/>
    </row>
    <row r="38" spans="1:8" x14ac:dyDescent="0.25">
      <c r="A38" s="22">
        <v>34</v>
      </c>
      <c r="B38" s="22"/>
      <c r="C38" s="22" t="s">
        <v>142</v>
      </c>
      <c r="D38" s="22" t="s">
        <v>61</v>
      </c>
      <c r="E38" s="22"/>
      <c r="F38" s="22"/>
      <c r="G38" s="32">
        <v>270.42</v>
      </c>
      <c r="H38" s="67"/>
    </row>
    <row r="39" spans="1:8" x14ac:dyDescent="0.25">
      <c r="A39" s="22">
        <v>35</v>
      </c>
      <c r="B39" s="22"/>
      <c r="C39" s="22" t="s">
        <v>142</v>
      </c>
      <c r="D39" s="22" t="s">
        <v>62</v>
      </c>
      <c r="E39" s="22"/>
      <c r="F39" s="22"/>
      <c r="G39" s="32">
        <v>60.87</v>
      </c>
      <c r="H39" s="67"/>
    </row>
    <row r="40" spans="1:8" x14ac:dyDescent="0.25">
      <c r="A40" s="22">
        <v>36</v>
      </c>
      <c r="B40" s="22"/>
      <c r="C40" s="22" t="s">
        <v>142</v>
      </c>
      <c r="D40" s="22" t="s">
        <v>63</v>
      </c>
      <c r="E40" s="22"/>
      <c r="F40" s="22"/>
      <c r="G40" s="32">
        <v>150.46</v>
      </c>
      <c r="H40" s="67"/>
    </row>
    <row r="41" spans="1:8" x14ac:dyDescent="0.25">
      <c r="A41" s="22">
        <v>37</v>
      </c>
      <c r="B41" s="22"/>
      <c r="C41" s="22" t="s">
        <v>142</v>
      </c>
      <c r="D41" s="22" t="s">
        <v>64</v>
      </c>
      <c r="E41" s="22"/>
      <c r="F41" s="22"/>
      <c r="G41" s="32">
        <f>116.59*2</f>
        <v>233.18</v>
      </c>
      <c r="H41" s="67"/>
    </row>
    <row r="42" spans="1:8" x14ac:dyDescent="0.25">
      <c r="A42" s="22">
        <v>41</v>
      </c>
      <c r="B42" s="22"/>
      <c r="C42" s="22" t="s">
        <v>142</v>
      </c>
      <c r="D42" s="22" t="s">
        <v>69</v>
      </c>
      <c r="E42" s="22"/>
      <c r="F42" s="22"/>
      <c r="G42" s="32">
        <v>47.62</v>
      </c>
      <c r="H42" s="67"/>
    </row>
    <row r="43" spans="1:8" x14ac:dyDescent="0.25">
      <c r="A43" s="22">
        <v>42</v>
      </c>
      <c r="B43" s="22"/>
      <c r="C43" s="22" t="s">
        <v>142</v>
      </c>
      <c r="D43" s="22" t="s">
        <v>70</v>
      </c>
      <c r="E43" s="22"/>
      <c r="F43" s="22"/>
      <c r="G43" s="32">
        <v>94.28</v>
      </c>
      <c r="H43" s="67"/>
    </row>
    <row r="44" spans="1:8" x14ac:dyDescent="0.25">
      <c r="A44" s="22">
        <v>43</v>
      </c>
      <c r="B44" s="22"/>
      <c r="C44" s="22" t="s">
        <v>142</v>
      </c>
      <c r="D44" s="22" t="s">
        <v>71</v>
      </c>
      <c r="E44" s="22"/>
      <c r="F44" s="22"/>
      <c r="G44" s="32">
        <v>248.12</v>
      </c>
      <c r="H44" s="67"/>
    </row>
    <row r="45" spans="1:8" x14ac:dyDescent="0.25">
      <c r="A45" s="22">
        <v>44</v>
      </c>
      <c r="B45" s="22"/>
      <c r="C45" s="22" t="s">
        <v>142</v>
      </c>
      <c r="D45" s="22" t="s">
        <v>72</v>
      </c>
      <c r="E45" s="22"/>
      <c r="F45" s="22"/>
      <c r="G45" s="32">
        <v>60.68</v>
      </c>
      <c r="H45" s="67"/>
    </row>
    <row r="46" spans="1:8" x14ac:dyDescent="0.25">
      <c r="A46" s="22">
        <v>40</v>
      </c>
      <c r="B46" s="22"/>
      <c r="C46" s="22" t="s">
        <v>142</v>
      </c>
      <c r="D46" s="22" t="s">
        <v>68</v>
      </c>
      <c r="E46" s="22"/>
      <c r="F46" s="22"/>
      <c r="G46" s="32">
        <f>88.19*2</f>
        <v>176.38</v>
      </c>
      <c r="H46" s="67"/>
    </row>
    <row r="47" spans="1:8" x14ac:dyDescent="0.25">
      <c r="A47" s="22">
        <v>50</v>
      </c>
      <c r="B47" s="22"/>
      <c r="C47" s="22" t="s">
        <v>142</v>
      </c>
      <c r="D47" s="22" t="s">
        <v>78</v>
      </c>
      <c r="E47" s="22"/>
      <c r="F47" s="22"/>
      <c r="G47" s="32">
        <v>187.28</v>
      </c>
      <c r="H47" s="67"/>
    </row>
    <row r="48" spans="1:8" x14ac:dyDescent="0.25">
      <c r="A48" s="22">
        <v>51</v>
      </c>
      <c r="B48" s="22"/>
      <c r="C48" s="22" t="s">
        <v>142</v>
      </c>
      <c r="D48" s="22" t="s">
        <v>79</v>
      </c>
      <c r="E48" s="22"/>
      <c r="F48" s="22"/>
      <c r="G48" s="32">
        <v>90.96</v>
      </c>
      <c r="H48" s="67"/>
    </row>
    <row r="49" spans="1:8" x14ac:dyDescent="0.25">
      <c r="A49" s="22">
        <v>52</v>
      </c>
      <c r="B49" s="22"/>
      <c r="C49" s="22" t="s">
        <v>142</v>
      </c>
      <c r="D49" s="22" t="s">
        <v>80</v>
      </c>
      <c r="E49" s="22"/>
      <c r="F49" s="22"/>
      <c r="G49" s="32">
        <v>32.65</v>
      </c>
      <c r="H49" s="67"/>
    </row>
    <row r="50" spans="1:8" x14ac:dyDescent="0.25">
      <c r="A50" s="22">
        <v>53</v>
      </c>
      <c r="B50" s="22"/>
      <c r="C50" s="22" t="s">
        <v>142</v>
      </c>
      <c r="D50" s="22" t="s">
        <v>81</v>
      </c>
      <c r="E50" s="22"/>
      <c r="F50" s="22"/>
      <c r="G50" s="32">
        <v>69</v>
      </c>
      <c r="H50" s="67"/>
    </row>
    <row r="51" spans="1:8" x14ac:dyDescent="0.25">
      <c r="A51" s="22">
        <v>54</v>
      </c>
      <c r="B51" s="22"/>
      <c r="C51" s="22" t="s">
        <v>142</v>
      </c>
      <c r="D51" s="22" t="s">
        <v>82</v>
      </c>
      <c r="E51" s="22"/>
      <c r="F51" s="22"/>
      <c r="G51" s="32">
        <v>64.37</v>
      </c>
      <c r="H51" s="67"/>
    </row>
    <row r="52" spans="1:8" x14ac:dyDescent="0.25">
      <c r="A52" s="22">
        <v>55</v>
      </c>
      <c r="B52" s="22"/>
      <c r="C52" s="22" t="s">
        <v>142</v>
      </c>
      <c r="D52" s="22" t="s">
        <v>83</v>
      </c>
      <c r="E52" s="22"/>
      <c r="F52" s="22"/>
      <c r="G52" s="32">
        <v>35.5</v>
      </c>
      <c r="H52" s="67"/>
    </row>
    <row r="53" spans="1:8" x14ac:dyDescent="0.25">
      <c r="A53" s="22">
        <v>56</v>
      </c>
      <c r="B53" s="22"/>
      <c r="C53" s="22" t="s">
        <v>142</v>
      </c>
      <c r="D53" s="22" t="s">
        <v>84</v>
      </c>
      <c r="E53" s="22"/>
      <c r="F53" s="22"/>
      <c r="G53" s="32">
        <v>38.33</v>
      </c>
      <c r="H53" s="67"/>
    </row>
    <row r="54" spans="1:8" x14ac:dyDescent="0.25">
      <c r="A54" s="22">
        <v>57</v>
      </c>
      <c r="B54" s="22"/>
      <c r="C54" s="22" t="s">
        <v>142</v>
      </c>
      <c r="D54" s="22" t="s">
        <v>85</v>
      </c>
      <c r="E54" s="22"/>
      <c r="F54" s="22"/>
      <c r="G54" s="32">
        <v>76.69</v>
      </c>
      <c r="H54" s="67"/>
    </row>
    <row r="55" spans="1:8" x14ac:dyDescent="0.25">
      <c r="A55" s="22">
        <v>58</v>
      </c>
      <c r="B55" s="22"/>
      <c r="C55" s="22" t="s">
        <v>142</v>
      </c>
      <c r="D55" s="22" t="s">
        <v>86</v>
      </c>
      <c r="E55" s="22"/>
      <c r="F55" s="22"/>
      <c r="G55" s="32">
        <v>130.1</v>
      </c>
      <c r="H55" s="67"/>
    </row>
    <row r="56" spans="1:8" x14ac:dyDescent="0.25">
      <c r="A56" s="22">
        <v>59</v>
      </c>
      <c r="B56" s="22"/>
      <c r="C56" s="22" t="s">
        <v>142</v>
      </c>
      <c r="D56" s="22" t="s">
        <v>87</v>
      </c>
      <c r="E56" s="22"/>
      <c r="F56" s="22"/>
      <c r="G56" s="32">
        <f>175.21*2</f>
        <v>350.42</v>
      </c>
      <c r="H56" s="67"/>
    </row>
    <row r="57" spans="1:8" ht="15.75" thickBot="1" x14ac:dyDescent="0.3">
      <c r="A57" s="22">
        <v>70</v>
      </c>
      <c r="B57" s="22"/>
      <c r="C57" s="22" t="s">
        <v>142</v>
      </c>
      <c r="D57" s="22" t="s">
        <v>98</v>
      </c>
      <c r="E57" s="22"/>
      <c r="F57" s="22"/>
      <c r="G57" s="32">
        <v>150.65</v>
      </c>
      <c r="H57" s="68"/>
    </row>
    <row r="58" spans="1:8" ht="15.75" thickBot="1" x14ac:dyDescent="0.3">
      <c r="A58" s="22"/>
      <c r="B58" s="22"/>
      <c r="C58" s="22"/>
      <c r="D58" s="22"/>
      <c r="E58" s="22"/>
      <c r="F58" s="22"/>
      <c r="G58" s="23"/>
    </row>
    <row r="59" spans="1:8" x14ac:dyDescent="0.25">
      <c r="A59" s="22">
        <v>45</v>
      </c>
      <c r="B59" s="22"/>
      <c r="C59" s="22" t="s">
        <v>143</v>
      </c>
      <c r="D59" s="22" t="s">
        <v>73</v>
      </c>
      <c r="E59" s="22"/>
      <c r="F59" s="22"/>
      <c r="G59" s="32">
        <v>50.95</v>
      </c>
      <c r="H59" s="60">
        <f>SUM(G59:G65)</f>
        <v>930.7</v>
      </c>
    </row>
    <row r="60" spans="1:8" x14ac:dyDescent="0.25">
      <c r="A60" s="22">
        <v>38</v>
      </c>
      <c r="B60" s="22"/>
      <c r="C60" s="22" t="s">
        <v>143</v>
      </c>
      <c r="D60" s="22" t="s">
        <v>65</v>
      </c>
      <c r="E60" s="22" t="s">
        <v>66</v>
      </c>
      <c r="F60" s="22"/>
      <c r="G60" s="32">
        <v>56.31</v>
      </c>
      <c r="H60" s="61"/>
    </row>
    <row r="61" spans="1:8" x14ac:dyDescent="0.25">
      <c r="A61" s="22">
        <v>39</v>
      </c>
      <c r="B61" s="22"/>
      <c r="C61" s="22" t="s">
        <v>143</v>
      </c>
      <c r="D61" s="22" t="s">
        <v>67</v>
      </c>
      <c r="E61" s="22"/>
      <c r="F61" s="22" t="s">
        <v>137</v>
      </c>
      <c r="G61" s="32">
        <f>56.78*2</f>
        <v>113.56</v>
      </c>
      <c r="H61" s="61"/>
    </row>
    <row r="62" spans="1:8" x14ac:dyDescent="0.25">
      <c r="A62" s="22">
        <v>46</v>
      </c>
      <c r="B62" s="22"/>
      <c r="C62" s="22" t="s">
        <v>143</v>
      </c>
      <c r="D62" s="22" t="s">
        <v>74</v>
      </c>
      <c r="E62" s="22"/>
      <c r="F62" s="22"/>
      <c r="G62" s="32">
        <v>136.19999999999999</v>
      </c>
      <c r="H62" s="61"/>
    </row>
    <row r="63" spans="1:8" x14ac:dyDescent="0.25">
      <c r="A63" s="22">
        <v>47</v>
      </c>
      <c r="B63" s="22"/>
      <c r="C63" s="22" t="s">
        <v>143</v>
      </c>
      <c r="D63" s="22" t="s">
        <v>75</v>
      </c>
      <c r="E63" s="22"/>
      <c r="F63" s="22"/>
      <c r="G63" s="32">
        <v>195</v>
      </c>
      <c r="H63" s="61"/>
    </row>
    <row r="64" spans="1:8" x14ac:dyDescent="0.25">
      <c r="A64" s="22">
        <v>48</v>
      </c>
      <c r="B64" s="22"/>
      <c r="C64" s="22" t="s">
        <v>143</v>
      </c>
      <c r="D64" s="22" t="s">
        <v>76</v>
      </c>
      <c r="E64" s="22"/>
      <c r="F64" s="22"/>
      <c r="G64" s="32">
        <f>82.12*2</f>
        <v>164.24</v>
      </c>
      <c r="H64" s="61"/>
    </row>
    <row r="65" spans="1:8" ht="15.75" thickBot="1" x14ac:dyDescent="0.3">
      <c r="A65" s="22">
        <v>49</v>
      </c>
      <c r="B65" s="22"/>
      <c r="C65" s="22" t="s">
        <v>143</v>
      </c>
      <c r="D65" s="22" t="s">
        <v>77</v>
      </c>
      <c r="E65" s="22"/>
      <c r="F65" s="22"/>
      <c r="G65" s="32">
        <f>107.22*2</f>
        <v>214.44</v>
      </c>
      <c r="H65" s="62"/>
    </row>
    <row r="66" spans="1:8" ht="15.75" thickBot="1" x14ac:dyDescent="0.3">
      <c r="A66" s="22"/>
      <c r="B66" s="22"/>
      <c r="C66" s="22"/>
      <c r="D66" s="22"/>
      <c r="E66" s="22"/>
      <c r="F66" s="22"/>
      <c r="G66" s="23"/>
    </row>
    <row r="67" spans="1:8" x14ac:dyDescent="0.25">
      <c r="A67" s="22">
        <v>66</v>
      </c>
      <c r="B67" s="22"/>
      <c r="C67" s="22" t="s">
        <v>143</v>
      </c>
      <c r="D67" s="22" t="s">
        <v>94</v>
      </c>
      <c r="E67" s="22"/>
      <c r="F67" s="22"/>
      <c r="G67" s="32">
        <v>139.81</v>
      </c>
      <c r="H67" s="60">
        <f>SUM(G67:G73)</f>
        <v>878.6400000000001</v>
      </c>
    </row>
    <row r="68" spans="1:8" x14ac:dyDescent="0.25">
      <c r="A68" s="22">
        <v>67</v>
      </c>
      <c r="B68" s="22"/>
      <c r="C68" s="22" t="s">
        <v>143</v>
      </c>
      <c r="D68" s="22" t="s">
        <v>95</v>
      </c>
      <c r="E68" s="22"/>
      <c r="F68" s="22"/>
      <c r="G68" s="32">
        <v>55.18</v>
      </c>
      <c r="H68" s="61"/>
    </row>
    <row r="69" spans="1:8" x14ac:dyDescent="0.25">
      <c r="A69" s="22">
        <v>68</v>
      </c>
      <c r="B69" s="22"/>
      <c r="C69" s="22" t="s">
        <v>143</v>
      </c>
      <c r="D69" s="22" t="s">
        <v>96</v>
      </c>
      <c r="E69" s="22"/>
      <c r="F69" s="22" t="s">
        <v>138</v>
      </c>
      <c r="G69" s="32">
        <f>56.49*8</f>
        <v>451.92</v>
      </c>
      <c r="H69" s="61"/>
    </row>
    <row r="70" spans="1:8" x14ac:dyDescent="0.25">
      <c r="A70" s="22">
        <v>75</v>
      </c>
      <c r="B70" s="22"/>
      <c r="C70" s="22" t="s">
        <v>143</v>
      </c>
      <c r="D70" s="22" t="s">
        <v>103</v>
      </c>
      <c r="E70" s="22"/>
      <c r="F70" s="22"/>
      <c r="G70" s="32">
        <v>36</v>
      </c>
      <c r="H70" s="61"/>
    </row>
    <row r="71" spans="1:8" x14ac:dyDescent="0.25">
      <c r="A71" s="22">
        <v>76</v>
      </c>
      <c r="B71" s="22"/>
      <c r="C71" s="22" t="s">
        <v>143</v>
      </c>
      <c r="D71" s="22" t="s">
        <v>104</v>
      </c>
      <c r="E71" s="22"/>
      <c r="F71" s="22"/>
      <c r="G71" s="32">
        <v>28.6</v>
      </c>
      <c r="H71" s="61"/>
    </row>
    <row r="72" spans="1:8" x14ac:dyDescent="0.25">
      <c r="A72" s="22">
        <v>77</v>
      </c>
      <c r="B72" s="22"/>
      <c r="C72" s="22" t="s">
        <v>143</v>
      </c>
      <c r="D72" s="22" t="s">
        <v>105</v>
      </c>
      <c r="E72" s="22"/>
      <c r="F72" s="22"/>
      <c r="G72" s="32">
        <v>87.87</v>
      </c>
      <c r="H72" s="61"/>
    </row>
    <row r="73" spans="1:8" ht="15.75" thickBot="1" x14ac:dyDescent="0.3">
      <c r="A73" s="22">
        <v>78</v>
      </c>
      <c r="B73" s="22"/>
      <c r="C73" s="22" t="s">
        <v>143</v>
      </c>
      <c r="D73" s="22" t="s">
        <v>106</v>
      </c>
      <c r="E73" s="22"/>
      <c r="F73" s="22"/>
      <c r="G73" s="32">
        <v>79.260000000000005</v>
      </c>
      <c r="H73" s="62"/>
    </row>
    <row r="74" spans="1:8" ht="15.75" thickBot="1" x14ac:dyDescent="0.3">
      <c r="A74" s="22"/>
      <c r="B74" s="22"/>
      <c r="C74" s="22"/>
      <c r="D74" s="22"/>
      <c r="E74" s="22"/>
      <c r="F74" s="22"/>
      <c r="G74" s="23"/>
    </row>
    <row r="75" spans="1:8" x14ac:dyDescent="0.25">
      <c r="A75" s="22">
        <v>69</v>
      </c>
      <c r="B75" s="22"/>
      <c r="C75" s="22" t="s">
        <v>143</v>
      </c>
      <c r="D75" s="22" t="s">
        <v>97</v>
      </c>
      <c r="E75" s="22"/>
      <c r="F75" s="22"/>
      <c r="G75" s="32">
        <f>46.31*8</f>
        <v>370.48</v>
      </c>
      <c r="H75" s="63">
        <f>SUM(G75:G81)/2</f>
        <v>798.125</v>
      </c>
    </row>
    <row r="76" spans="1:8" x14ac:dyDescent="0.25">
      <c r="A76" s="22">
        <v>60</v>
      </c>
      <c r="B76" s="22"/>
      <c r="C76" s="22" t="s">
        <v>143</v>
      </c>
      <c r="D76" s="22" t="s">
        <v>88</v>
      </c>
      <c r="E76" s="22"/>
      <c r="F76" s="22"/>
      <c r="G76" s="32">
        <v>129.16</v>
      </c>
      <c r="H76" s="64"/>
    </row>
    <row r="77" spans="1:8" x14ac:dyDescent="0.25">
      <c r="A77" s="22">
        <v>61</v>
      </c>
      <c r="B77" s="22"/>
      <c r="C77" s="22" t="s">
        <v>143</v>
      </c>
      <c r="D77" s="22" t="s">
        <v>89</v>
      </c>
      <c r="E77" s="22"/>
      <c r="F77" s="22" t="s">
        <v>139</v>
      </c>
      <c r="G77" s="32">
        <v>50.4</v>
      </c>
      <c r="H77" s="64"/>
    </row>
    <row r="78" spans="1:8" x14ac:dyDescent="0.25">
      <c r="A78" s="22">
        <v>62</v>
      </c>
      <c r="B78" s="22"/>
      <c r="C78" s="22" t="s">
        <v>143</v>
      </c>
      <c r="D78" s="22" t="s">
        <v>90</v>
      </c>
      <c r="E78" s="22"/>
      <c r="F78" s="22"/>
      <c r="G78" s="32">
        <v>75.05</v>
      </c>
      <c r="H78" s="64"/>
    </row>
    <row r="79" spans="1:8" x14ac:dyDescent="0.25">
      <c r="A79" s="22">
        <v>63</v>
      </c>
      <c r="B79" s="22"/>
      <c r="C79" s="22" t="s">
        <v>143</v>
      </c>
      <c r="D79" s="22" t="s">
        <v>91</v>
      </c>
      <c r="E79" s="22"/>
      <c r="F79" s="22"/>
      <c r="G79" s="32">
        <v>380.44</v>
      </c>
      <c r="H79" s="64"/>
    </row>
    <row r="80" spans="1:8" x14ac:dyDescent="0.25">
      <c r="A80" s="22">
        <v>64</v>
      </c>
      <c r="B80" s="22"/>
      <c r="C80" s="22" t="s">
        <v>143</v>
      </c>
      <c r="D80" s="22" t="s">
        <v>92</v>
      </c>
      <c r="E80" s="22"/>
      <c r="F80" s="22"/>
      <c r="G80" s="32">
        <v>152.56</v>
      </c>
      <c r="H80" s="64"/>
    </row>
    <row r="81" spans="1:8" ht="15.75" thickBot="1" x14ac:dyDescent="0.3">
      <c r="A81" s="22">
        <v>65</v>
      </c>
      <c r="B81" s="22"/>
      <c r="C81" s="22" t="s">
        <v>143</v>
      </c>
      <c r="D81" s="22" t="s">
        <v>93</v>
      </c>
      <c r="E81" s="22"/>
      <c r="F81" s="22"/>
      <c r="G81" s="32">
        <v>438.16</v>
      </c>
      <c r="H81" s="65"/>
    </row>
    <row r="82" spans="1:8" ht="15.75" thickBot="1" x14ac:dyDescent="0.3">
      <c r="A82" s="22"/>
      <c r="B82" s="22"/>
      <c r="C82" s="22"/>
      <c r="D82" s="22"/>
      <c r="E82" s="22"/>
      <c r="F82" s="22"/>
      <c r="G82" s="23"/>
    </row>
    <row r="83" spans="1:8" x14ac:dyDescent="0.25">
      <c r="A83" s="22">
        <v>71</v>
      </c>
      <c r="B83" s="22"/>
      <c r="C83" s="22" t="s">
        <v>143</v>
      </c>
      <c r="D83" s="22" t="s">
        <v>99</v>
      </c>
      <c r="E83" s="22"/>
      <c r="F83" s="22"/>
      <c r="G83" s="32">
        <v>574.92999999999995</v>
      </c>
      <c r="H83" s="63">
        <f>SUM(G83:G86)/7</f>
        <v>955.64428571428573</v>
      </c>
    </row>
    <row r="84" spans="1:8" x14ac:dyDescent="0.25">
      <c r="A84" s="22">
        <v>72</v>
      </c>
      <c r="B84" s="22"/>
      <c r="C84" s="22" t="s">
        <v>143</v>
      </c>
      <c r="D84" s="22" t="s">
        <v>100</v>
      </c>
      <c r="E84" s="22"/>
      <c r="F84" s="47" t="s">
        <v>136</v>
      </c>
      <c r="G84" s="32">
        <v>513.91</v>
      </c>
      <c r="H84" s="64"/>
    </row>
    <row r="85" spans="1:8" x14ac:dyDescent="0.25">
      <c r="A85" s="22">
        <v>73</v>
      </c>
      <c r="B85" s="22"/>
      <c r="C85" s="22" t="s">
        <v>143</v>
      </c>
      <c r="D85" s="22" t="s">
        <v>101</v>
      </c>
      <c r="E85" s="22"/>
      <c r="F85" s="48"/>
      <c r="G85" s="32">
        <f>1775.46+160.32</f>
        <v>1935.78</v>
      </c>
      <c r="H85" s="64"/>
    </row>
    <row r="86" spans="1:8" ht="15.75" thickBot="1" x14ac:dyDescent="0.3">
      <c r="A86" s="22">
        <v>74</v>
      </c>
      <c r="B86" s="22"/>
      <c r="C86" s="22" t="s">
        <v>143</v>
      </c>
      <c r="D86" s="22" t="s">
        <v>102</v>
      </c>
      <c r="E86" s="22"/>
      <c r="F86" s="22"/>
      <c r="G86" s="32">
        <f>3504.57+160.32</f>
        <v>3664.8900000000003</v>
      </c>
      <c r="H86" s="65"/>
    </row>
    <row r="87" spans="1:8" ht="15.75" thickBot="1" x14ac:dyDescent="0.3">
      <c r="A87" s="22"/>
      <c r="B87" s="22"/>
      <c r="C87" s="22"/>
      <c r="D87" s="22"/>
      <c r="E87" s="22"/>
      <c r="F87" s="22"/>
      <c r="G87" s="23"/>
    </row>
    <row r="88" spans="1:8" x14ac:dyDescent="0.25">
      <c r="A88" s="22">
        <v>79</v>
      </c>
      <c r="B88" s="22"/>
      <c r="C88" s="22" t="s">
        <v>143</v>
      </c>
      <c r="D88" s="22" t="s">
        <v>107</v>
      </c>
      <c r="E88" s="22"/>
      <c r="F88" s="22"/>
      <c r="G88" s="32">
        <f>18*8</f>
        <v>144</v>
      </c>
      <c r="H88" s="69">
        <f>SUM(G88:G101)/3</f>
        <v>1105.4433333333334</v>
      </c>
    </row>
    <row r="89" spans="1:8" x14ac:dyDescent="0.25">
      <c r="A89" s="22">
        <v>80</v>
      </c>
      <c r="B89" s="22"/>
      <c r="C89" s="22" t="s">
        <v>143</v>
      </c>
      <c r="D89" s="22" t="s">
        <v>108</v>
      </c>
      <c r="E89" s="22"/>
      <c r="F89" s="22"/>
      <c r="G89" s="32">
        <f>38.46*4</f>
        <v>153.84</v>
      </c>
      <c r="H89" s="70"/>
    </row>
    <row r="90" spans="1:8" x14ac:dyDescent="0.25">
      <c r="A90" s="22">
        <v>81</v>
      </c>
      <c r="B90" s="22"/>
      <c r="C90" s="22" t="s">
        <v>143</v>
      </c>
      <c r="D90" s="22" t="s">
        <v>109</v>
      </c>
      <c r="E90" s="22"/>
      <c r="F90" s="47" t="s">
        <v>140</v>
      </c>
      <c r="G90" s="32">
        <f>32.75*4</f>
        <v>131</v>
      </c>
      <c r="H90" s="70"/>
    </row>
    <row r="91" spans="1:8" x14ac:dyDescent="0.25">
      <c r="A91" s="22">
        <v>82</v>
      </c>
      <c r="B91" s="22"/>
      <c r="C91" s="22" t="s">
        <v>143</v>
      </c>
      <c r="D91" s="22" t="s">
        <v>110</v>
      </c>
      <c r="E91" s="22"/>
      <c r="F91" s="48"/>
      <c r="G91" s="32">
        <f>75.75*4</f>
        <v>303</v>
      </c>
      <c r="H91" s="70"/>
    </row>
    <row r="92" spans="1:8" x14ac:dyDescent="0.25">
      <c r="A92" s="22">
        <v>87</v>
      </c>
      <c r="B92" s="22"/>
      <c r="C92" s="22" t="s">
        <v>143</v>
      </c>
      <c r="D92" s="22" t="s">
        <v>115</v>
      </c>
      <c r="E92" s="22"/>
      <c r="F92" s="22"/>
      <c r="G92" s="32">
        <v>153.84</v>
      </c>
      <c r="H92" s="70"/>
    </row>
    <row r="93" spans="1:8" x14ac:dyDescent="0.25">
      <c r="A93" s="22">
        <v>88</v>
      </c>
      <c r="B93" s="22"/>
      <c r="C93" s="22" t="s">
        <v>143</v>
      </c>
      <c r="D93" s="22" t="s">
        <v>116</v>
      </c>
      <c r="E93" s="22"/>
      <c r="F93" s="22"/>
      <c r="G93" s="32">
        <v>151.62</v>
      </c>
      <c r="H93" s="70"/>
    </row>
    <row r="94" spans="1:8" x14ac:dyDescent="0.25">
      <c r="A94" s="22">
        <v>89</v>
      </c>
      <c r="B94" s="22"/>
      <c r="C94" s="22" t="s">
        <v>143</v>
      </c>
      <c r="D94" s="22" t="s">
        <v>117</v>
      </c>
      <c r="E94" s="22"/>
      <c r="F94" s="22"/>
      <c r="G94" s="32">
        <v>206.36</v>
      </c>
      <c r="H94" s="70"/>
    </row>
    <row r="95" spans="1:8" x14ac:dyDescent="0.25">
      <c r="A95" s="22">
        <v>93</v>
      </c>
      <c r="B95" s="22"/>
      <c r="C95" s="22" t="s">
        <v>143</v>
      </c>
      <c r="D95" s="22" t="s">
        <v>121</v>
      </c>
      <c r="E95" s="22"/>
      <c r="F95" s="22"/>
      <c r="G95" s="32">
        <v>96.34</v>
      </c>
      <c r="H95" s="70"/>
    </row>
    <row r="96" spans="1:8" x14ac:dyDescent="0.25">
      <c r="A96" s="22">
        <v>94</v>
      </c>
      <c r="B96" s="22"/>
      <c r="C96" s="22" t="s">
        <v>143</v>
      </c>
      <c r="D96" s="22" t="s">
        <v>122</v>
      </c>
      <c r="E96" s="22"/>
      <c r="F96" s="22"/>
      <c r="G96" s="32">
        <v>110.99</v>
      </c>
      <c r="H96" s="70"/>
    </row>
    <row r="97" spans="1:8" x14ac:dyDescent="0.25">
      <c r="A97" s="22">
        <v>95</v>
      </c>
      <c r="B97" s="22"/>
      <c r="C97" s="22" t="s">
        <v>143</v>
      </c>
      <c r="D97" s="22" t="s">
        <v>123</v>
      </c>
      <c r="E97" s="22"/>
      <c r="F97" s="22"/>
      <c r="G97" s="32">
        <v>1365.6</v>
      </c>
      <c r="H97" s="70"/>
    </row>
    <row r="98" spans="1:8" x14ac:dyDescent="0.25">
      <c r="A98" s="22">
        <v>96</v>
      </c>
      <c r="B98" s="22"/>
      <c r="C98" s="22" t="s">
        <v>143</v>
      </c>
      <c r="D98" s="22" t="s">
        <v>124</v>
      </c>
      <c r="E98" s="22"/>
      <c r="F98" s="22"/>
      <c r="G98" s="32">
        <v>170.5</v>
      </c>
      <c r="H98" s="70"/>
    </row>
    <row r="99" spans="1:8" x14ac:dyDescent="0.25">
      <c r="A99" s="22">
        <v>97</v>
      </c>
      <c r="B99" s="22"/>
      <c r="C99" s="22" t="s">
        <v>143</v>
      </c>
      <c r="D99" s="22" t="s">
        <v>125</v>
      </c>
      <c r="E99" s="22"/>
      <c r="F99" s="22"/>
      <c r="G99" s="32">
        <v>107.46</v>
      </c>
      <c r="H99" s="70"/>
    </row>
    <row r="100" spans="1:8" x14ac:dyDescent="0.25">
      <c r="A100" s="22">
        <v>98</v>
      </c>
      <c r="B100" s="22"/>
      <c r="C100" s="22" t="s">
        <v>143</v>
      </c>
      <c r="D100" s="22" t="s">
        <v>126</v>
      </c>
      <c r="E100" s="22"/>
      <c r="F100" s="22"/>
      <c r="G100" s="32">
        <v>123.88</v>
      </c>
      <c r="H100" s="70"/>
    </row>
    <row r="101" spans="1:8" ht="15.75" thickBot="1" x14ac:dyDescent="0.3">
      <c r="A101" s="22">
        <v>99</v>
      </c>
      <c r="B101" s="22"/>
      <c r="C101" s="22" t="s">
        <v>143</v>
      </c>
      <c r="D101" s="22" t="s">
        <v>127</v>
      </c>
      <c r="E101" s="22"/>
      <c r="F101" s="22"/>
      <c r="G101" s="32">
        <v>97.9</v>
      </c>
      <c r="H101" s="71"/>
    </row>
    <row r="102" spans="1:8" ht="15.75" thickBot="1" x14ac:dyDescent="0.3">
      <c r="A102" s="22"/>
      <c r="B102" s="22"/>
      <c r="C102" s="22"/>
      <c r="D102" s="22"/>
      <c r="E102" s="22"/>
      <c r="F102" s="22"/>
      <c r="G102" s="23"/>
    </row>
    <row r="103" spans="1:8" x14ac:dyDescent="0.25">
      <c r="A103" s="22">
        <v>100</v>
      </c>
      <c r="B103" s="22"/>
      <c r="C103" s="22" t="s">
        <v>143</v>
      </c>
      <c r="D103" s="22" t="s">
        <v>128</v>
      </c>
      <c r="E103" s="22"/>
      <c r="F103" s="22"/>
      <c r="G103" s="32">
        <v>170.93</v>
      </c>
      <c r="H103" s="60">
        <f>SUM(G103:G108)</f>
        <v>1092.0700000000002</v>
      </c>
    </row>
    <row r="104" spans="1:8" x14ac:dyDescent="0.25">
      <c r="A104" s="22">
        <v>101</v>
      </c>
      <c r="B104" s="22"/>
      <c r="C104" s="22" t="s">
        <v>143</v>
      </c>
      <c r="D104" s="22" t="s">
        <v>129</v>
      </c>
      <c r="E104" s="22"/>
      <c r="F104" s="22"/>
      <c r="G104" s="32">
        <v>123.16</v>
      </c>
      <c r="H104" s="61"/>
    </row>
    <row r="105" spans="1:8" x14ac:dyDescent="0.25">
      <c r="A105" s="22">
        <v>102</v>
      </c>
      <c r="B105" s="22"/>
      <c r="C105" s="22" t="s">
        <v>143</v>
      </c>
      <c r="D105" s="22" t="s">
        <v>130</v>
      </c>
      <c r="E105" s="22"/>
      <c r="F105" s="22"/>
      <c r="G105" s="32">
        <v>514.07000000000005</v>
      </c>
      <c r="H105" s="61"/>
    </row>
    <row r="106" spans="1:8" x14ac:dyDescent="0.25">
      <c r="A106" s="22">
        <v>103</v>
      </c>
      <c r="B106" s="22"/>
      <c r="C106" s="22" t="s">
        <v>143</v>
      </c>
      <c r="D106" s="22" t="s">
        <v>131</v>
      </c>
      <c r="E106" s="22"/>
      <c r="F106" s="22"/>
      <c r="G106" s="32">
        <v>89.01</v>
      </c>
      <c r="H106" s="61"/>
    </row>
    <row r="107" spans="1:8" x14ac:dyDescent="0.25">
      <c r="A107" s="22">
        <v>104</v>
      </c>
      <c r="B107" s="22"/>
      <c r="C107" s="22" t="s">
        <v>143</v>
      </c>
      <c r="D107" s="22" t="s">
        <v>132</v>
      </c>
      <c r="E107" s="22"/>
      <c r="F107" s="22"/>
      <c r="G107" s="32">
        <v>114.5</v>
      </c>
      <c r="H107" s="61"/>
    </row>
    <row r="108" spans="1:8" ht="15.75" thickBot="1" x14ac:dyDescent="0.3">
      <c r="A108" s="22">
        <v>105</v>
      </c>
      <c r="B108" s="22"/>
      <c r="C108" s="22" t="s">
        <v>143</v>
      </c>
      <c r="D108" s="22" t="s">
        <v>133</v>
      </c>
      <c r="E108" s="22"/>
      <c r="F108" s="22"/>
      <c r="G108" s="32">
        <v>80.400000000000006</v>
      </c>
      <c r="H108" s="62"/>
    </row>
    <row r="109" spans="1:8" ht="15.75" thickBot="1" x14ac:dyDescent="0.3">
      <c r="A109" s="22"/>
      <c r="B109" s="22"/>
      <c r="C109" s="22"/>
      <c r="D109" s="22"/>
      <c r="E109" s="22"/>
      <c r="F109" s="22"/>
      <c r="G109" s="23"/>
    </row>
    <row r="110" spans="1:8" x14ac:dyDescent="0.25">
      <c r="A110" s="22">
        <v>83</v>
      </c>
      <c r="B110" s="22"/>
      <c r="C110" s="22" t="s">
        <v>143</v>
      </c>
      <c r="D110" s="22" t="s">
        <v>111</v>
      </c>
      <c r="E110" s="22"/>
      <c r="F110" s="22"/>
      <c r="G110" s="32">
        <v>170.15</v>
      </c>
      <c r="H110" s="63">
        <f>SUM(G110:G116)/2</f>
        <v>1050.855</v>
      </c>
    </row>
    <row r="111" spans="1:8" x14ac:dyDescent="0.25">
      <c r="A111" s="22">
        <v>84</v>
      </c>
      <c r="B111" s="22"/>
      <c r="C111" s="22" t="s">
        <v>143</v>
      </c>
      <c r="D111" s="22" t="s">
        <v>112</v>
      </c>
      <c r="E111" s="22"/>
      <c r="F111" s="22"/>
      <c r="G111" s="32">
        <f>180.59*4</f>
        <v>722.36</v>
      </c>
      <c r="H111" s="64"/>
    </row>
    <row r="112" spans="1:8" x14ac:dyDescent="0.25">
      <c r="A112" s="22">
        <v>85</v>
      </c>
      <c r="B112" s="22"/>
      <c r="C112" s="22" t="s">
        <v>143</v>
      </c>
      <c r="D112" s="22" t="s">
        <v>113</v>
      </c>
      <c r="E112" s="22"/>
      <c r="F112" s="22" t="s">
        <v>141</v>
      </c>
      <c r="G112" s="32">
        <f>61.57*4</f>
        <v>246.28</v>
      </c>
      <c r="H112" s="64"/>
    </row>
    <row r="113" spans="1:8" x14ac:dyDescent="0.25">
      <c r="A113" s="22">
        <v>86</v>
      </c>
      <c r="B113" s="22"/>
      <c r="C113" s="22" t="s">
        <v>143</v>
      </c>
      <c r="D113" s="22" t="s">
        <v>114</v>
      </c>
      <c r="E113" s="22"/>
      <c r="F113" s="22"/>
      <c r="G113" s="32">
        <v>60.4</v>
      </c>
      <c r="H113" s="64"/>
    </row>
    <row r="114" spans="1:8" x14ac:dyDescent="0.25">
      <c r="A114" s="22">
        <v>90</v>
      </c>
      <c r="B114" s="22"/>
      <c r="C114" s="22" t="s">
        <v>143</v>
      </c>
      <c r="D114" s="22" t="s">
        <v>118</v>
      </c>
      <c r="E114" s="22"/>
      <c r="F114" s="22"/>
      <c r="G114" s="32">
        <v>60.42</v>
      </c>
      <c r="H114" s="64"/>
    </row>
    <row r="115" spans="1:8" x14ac:dyDescent="0.25">
      <c r="A115" s="22">
        <v>91</v>
      </c>
      <c r="B115" s="22"/>
      <c r="C115" s="22" t="s">
        <v>143</v>
      </c>
      <c r="D115" s="22" t="s">
        <v>119</v>
      </c>
      <c r="E115" s="22"/>
      <c r="F115" s="22"/>
      <c r="G115" s="32">
        <v>405.19</v>
      </c>
      <c r="H115" s="64"/>
    </row>
    <row r="116" spans="1:8" ht="15.75" thickBot="1" x14ac:dyDescent="0.3">
      <c r="A116" s="22">
        <v>92</v>
      </c>
      <c r="B116" s="22"/>
      <c r="C116" s="22" t="s">
        <v>143</v>
      </c>
      <c r="D116" s="22" t="s">
        <v>120</v>
      </c>
      <c r="E116" s="22"/>
      <c r="F116" s="22"/>
      <c r="G116" s="32">
        <v>436.91</v>
      </c>
      <c r="H116" s="65"/>
    </row>
  </sheetData>
  <mergeCells count="19">
    <mergeCell ref="H103:H108"/>
    <mergeCell ref="H110:H116"/>
    <mergeCell ref="F84:F85"/>
    <mergeCell ref="F90:F91"/>
    <mergeCell ref="H5:H57"/>
    <mergeCell ref="H59:H65"/>
    <mergeCell ref="H67:H73"/>
    <mergeCell ref="H75:H81"/>
    <mergeCell ref="H83:H86"/>
    <mergeCell ref="H88:H101"/>
    <mergeCell ref="A1:F3"/>
    <mergeCell ref="F12:F13"/>
    <mergeCell ref="I15:J15"/>
    <mergeCell ref="I8:K8"/>
    <mergeCell ref="J6:L6"/>
    <mergeCell ref="L1:M1"/>
    <mergeCell ref="J10:K10"/>
    <mergeCell ref="J9:K9"/>
    <mergeCell ref="J11:K11"/>
  </mergeCells>
  <conditionalFormatting sqref="D5:D116">
    <cfRule type="containsText" dxfId="3" priority="2" operator="containsText" text="REMACH">
      <formula>NOT(ISERROR(SEARCH("REMACH",D5)))</formula>
    </cfRule>
    <cfRule type="containsText" dxfId="2" priority="3" operator="containsText" text="TEJI">
      <formula>NOT(ISERROR(SEARCH("TEJI",D5)))</formula>
    </cfRule>
    <cfRule type="containsText" dxfId="1" priority="4" operator="containsText" text="PESP">
      <formula>NOT(ISERROR(SEARCH("PESP",D5)))</formula>
    </cfRule>
  </conditionalFormatting>
  <conditionalFormatting sqref="D4:D1048576">
    <cfRule type="containsText" dxfId="0" priority="1" operator="containsText" text="PERFO">
      <formula>NOT(ISERROR(SEARCH("PERFO",D4)))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4EB6-076B-48EB-A2A8-6A64960F2CCD}">
  <dimension ref="H2:P10"/>
  <sheetViews>
    <sheetView workbookViewId="0">
      <selection activeCell="Q11" sqref="Q11"/>
    </sheetView>
  </sheetViews>
  <sheetFormatPr baseColWidth="10" defaultRowHeight="15" x14ac:dyDescent="0.25"/>
  <cols>
    <col min="8" max="8" width="2.5703125" customWidth="1"/>
    <col min="12" max="12" width="12.7109375" customWidth="1"/>
    <col min="13" max="13" width="11.7109375" customWidth="1"/>
    <col min="14" max="14" width="13.140625" customWidth="1"/>
    <col min="16" max="16" width="13.42578125" customWidth="1"/>
    <col min="19" max="19" width="13.7109375" customWidth="1"/>
  </cols>
  <sheetData>
    <row r="2" spans="8:16" ht="15.75" thickBot="1" x14ac:dyDescent="0.3"/>
    <row r="3" spans="8:16" x14ac:dyDescent="0.25">
      <c r="H3" s="74" t="s">
        <v>144</v>
      </c>
      <c r="I3" s="75"/>
      <c r="J3" s="75"/>
      <c r="K3" s="75"/>
      <c r="L3" s="75"/>
      <c r="M3" s="75"/>
      <c r="N3" s="76"/>
    </row>
    <row r="4" spans="8:16" ht="15.75" thickBot="1" x14ac:dyDescent="0.3">
      <c r="H4" s="77"/>
      <c r="I4" s="78"/>
      <c r="J4" s="78"/>
      <c r="K4" s="78"/>
      <c r="L4" s="78"/>
      <c r="M4" s="78"/>
      <c r="N4" s="79"/>
    </row>
    <row r="5" spans="8:16" x14ac:dyDescent="0.25">
      <c r="H5" s="34" t="s">
        <v>145</v>
      </c>
      <c r="I5" s="80" t="s">
        <v>146</v>
      </c>
      <c r="J5" s="80"/>
      <c r="K5" s="80"/>
      <c r="L5" s="80"/>
      <c r="M5" s="80"/>
      <c r="N5" s="81"/>
    </row>
    <row r="6" spans="8:16" ht="15.75" thickBot="1" x14ac:dyDescent="0.3">
      <c r="H6" s="33" t="s">
        <v>145</v>
      </c>
      <c r="I6" s="72" t="s">
        <v>147</v>
      </c>
      <c r="J6" s="72"/>
      <c r="K6" s="72"/>
      <c r="L6" s="72"/>
      <c r="M6" s="72"/>
      <c r="N6" s="73"/>
    </row>
    <row r="9" spans="8:16" x14ac:dyDescent="0.25">
      <c r="K9" s="21"/>
      <c r="P9" s="35" t="s">
        <v>150</v>
      </c>
    </row>
    <row r="10" spans="8:16" x14ac:dyDescent="0.25">
      <c r="P10" s="35" t="s">
        <v>151</v>
      </c>
    </row>
  </sheetData>
  <mergeCells count="3">
    <mergeCell ref="I6:N6"/>
    <mergeCell ref="H3:N4"/>
    <mergeCell ref="I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SECUENCIA DE OP.</vt:lpstr>
      <vt:lpstr>BALANCEO</vt:lpstr>
      <vt:lpstr>MEJORA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Hiram Torres</dc:creator>
  <cp:lastModifiedBy>Hiram Torres</cp:lastModifiedBy>
  <cp:lastPrinted>2022-08-08T18:25:36Z</cp:lastPrinted>
  <dcterms:created xsi:type="dcterms:W3CDTF">2022-07-21T12:59:07Z</dcterms:created>
  <dcterms:modified xsi:type="dcterms:W3CDTF">2022-08-15T16:54:38Z</dcterms:modified>
</cp:coreProperties>
</file>