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ukushige\Desktop\git\station_data_visualization\data\"/>
    </mc:Choice>
  </mc:AlternateContent>
  <xr:revisionPtr revIDLastSave="0" documentId="13_ncr:1_{C8C86477-B0F1-4339-A965-2EC8410931A7}" xr6:coauthVersionLast="45" xr6:coauthVersionMax="45" xr10:uidLastSave="{00000000-0000-0000-0000-000000000000}"/>
  <bookViews>
    <workbookView minimized="1" xWindow="2620" yWindow="2620" windowWidth="14400" windowHeight="8260" xr2:uid="{00000000-000D-0000-FFFF-FFFF00000000}"/>
  </bookViews>
  <sheets>
    <sheet name="施設ポートフォリオ" sheetId="1" r:id="rId1"/>
    <sheet name="駅周辺地域データ" sheetId="2" r:id="rId2"/>
    <sheet name="駅地価データ" sheetId="3" r:id="rId3"/>
    <sheet name="Sheet1" sheetId="4" r:id="rId4"/>
  </sheets>
  <definedNames>
    <definedName name="ExternalData_1" localSheetId="3" hidden="1">Sheet1!$A$1:$D$529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9" i="3" l="1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2" i="2"/>
  <c r="A87" i="1"/>
  <c r="A4" i="1" l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R529" i="1" l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 l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N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P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R457" i="1"/>
  <c r="Q457" i="1"/>
  <c r="R456" i="1"/>
  <c r="Q456" i="1"/>
  <c r="R455" i="1" l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R420" i="1"/>
  <c r="Q420" i="1"/>
  <c r="R419" i="1"/>
  <c r="Q419" i="1"/>
  <c r="R418" i="1"/>
  <c r="Q418" i="1"/>
  <c r="R417" i="1"/>
  <c r="Q417" i="1"/>
  <c r="R416" i="1"/>
  <c r="Q416" i="1"/>
  <c r="R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7" i="1" l="1"/>
  <c r="Q397" i="1"/>
  <c r="R398" i="1"/>
  <c r="Q398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 l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R217" i="1"/>
  <c r="Q217" i="1"/>
  <c r="R216" i="1"/>
  <c r="Q216" i="1"/>
  <c r="R215" i="1"/>
  <c r="Q215" i="1"/>
  <c r="R214" i="1"/>
  <c r="Q214" i="1"/>
  <c r="R213" i="1"/>
  <c r="R212" i="1"/>
  <c r="Q212" i="1"/>
  <c r="R211" i="1"/>
  <c r="Q211" i="1"/>
  <c r="R210" i="1"/>
  <c r="Q210" i="1"/>
  <c r="R209" i="1"/>
  <c r="R208" i="1" l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F176" i="1"/>
  <c r="R175" i="1" l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R163" i="1"/>
  <c r="Q163" i="1"/>
  <c r="R162" i="1"/>
  <c r="Q162" i="1"/>
  <c r="R157" i="1"/>
  <c r="R161" i="1"/>
  <c r="Q161" i="1"/>
  <c r="R160" i="1"/>
  <c r="Q160" i="1"/>
  <c r="R159" i="1"/>
  <c r="Q159" i="1"/>
  <c r="R158" i="1"/>
  <c r="Q158" i="1"/>
  <c r="R156" i="1"/>
  <c r="Q156" i="1"/>
  <c r="R155" i="1"/>
  <c r="Q155" i="1"/>
  <c r="R154" i="1"/>
  <c r="Q154" i="1"/>
  <c r="R153" i="1"/>
  <c r="Q153" i="1"/>
  <c r="F2" i="1"/>
  <c r="R152" i="1"/>
  <c r="R151" i="1" l="1"/>
  <c r="Q151" i="1"/>
  <c r="R150" i="1"/>
  <c r="Q150" i="1"/>
  <c r="R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R140" i="1"/>
  <c r="Q140" i="1"/>
  <c r="R139" i="1"/>
  <c r="Q139" i="1"/>
  <c r="R138" i="1"/>
  <c r="Q138" i="1"/>
  <c r="R137" i="1"/>
  <c r="Q137" i="1"/>
  <c r="R136" i="1"/>
  <c r="R135" i="1"/>
  <c r="Q135" i="1"/>
  <c r="R134" i="1"/>
  <c r="Q134" i="1"/>
  <c r="R133" i="1"/>
  <c r="Q133" i="1"/>
  <c r="R132" i="1" l="1"/>
  <c r="Q132" i="1"/>
  <c r="R131" i="1"/>
  <c r="Q131" i="1"/>
  <c r="R130" i="1"/>
  <c r="Q130" i="1"/>
  <c r="R129" i="1"/>
  <c r="Q129" i="1"/>
  <c r="R128" i="1"/>
  <c r="Q128" i="1"/>
  <c r="R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R112" i="1"/>
  <c r="Q112" i="1"/>
  <c r="R111" i="1"/>
  <c r="Q111" i="1"/>
  <c r="R110" i="1"/>
  <c r="Q110" i="1"/>
  <c r="P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F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F72" i="1"/>
  <c r="R71" i="1"/>
  <c r="Q71" i="1"/>
  <c r="R70" i="1"/>
  <c r="Q70" i="1"/>
  <c r="R69" i="1"/>
  <c r="Q69" i="1"/>
  <c r="R68" i="1"/>
  <c r="Q68" i="1"/>
  <c r="F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P43" i="1"/>
  <c r="R42" i="1"/>
  <c r="Q42" i="1"/>
  <c r="R41" i="1"/>
  <c r="Q41" i="1"/>
  <c r="R40" i="1"/>
  <c r="Q40" i="1"/>
  <c r="R39" i="1"/>
  <c r="Q39" i="1"/>
  <c r="R38" i="1"/>
  <c r="Q38" i="1"/>
  <c r="R37" i="1"/>
  <c r="Q37" i="1"/>
  <c r="F37" i="1"/>
  <c r="R36" i="1"/>
  <c r="Q36" i="1"/>
  <c r="F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F16" i="1" l="1"/>
  <c r="F17" i="1"/>
  <c r="F18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621122-9D37-4FB5-AB17-FC933A648757}" keepAlive="1" name="クエリ - station_data_tokyo" description="ブック内の 'station_data_tokyo' クエリへの接続です。" type="5" refreshedVersion="6" background="1">
    <dbPr connection="Provider=Microsoft.Mashup.OleDb.1;Data Source=$Workbook$;Location=station_data_tokyo;Extended Properties=&quot;&quot;" command="SELECT * FROM [station_data_tokyo]"/>
  </connection>
  <connection id="2" xr16:uid="{848F11D6-086E-446A-AB43-044E994607BD}" keepAlive="1" name="クエリ - station_geocode" description="ブック内の 'station_geocode' クエリへの接続です。" type="5" refreshedVersion="6" background="1" saveData="1">
    <dbPr connection="Provider=Microsoft.Mashup.OleDb.1;Data Source=$Workbook$;Location=station_geocode;Extended Properties=&quot;&quot;" command="SELECT * FROM [station_geocode]"/>
  </connection>
</connections>
</file>

<file path=xl/sharedStrings.xml><?xml version="1.0" encoding="utf-8"?>
<sst xmlns="http://schemas.openxmlformats.org/spreadsheetml/2006/main" count="3742" uniqueCount="789">
  <si>
    <t>駅名</t>
    <rPh sb="0" eb="1">
      <t>エキ</t>
    </rPh>
    <rPh sb="1" eb="2">
      <t>メイ</t>
    </rPh>
    <phoneticPr fontId="1"/>
  </si>
  <si>
    <t>路線名</t>
    <rPh sb="0" eb="2">
      <t>ロセン</t>
    </rPh>
    <rPh sb="2" eb="3">
      <t>メイ</t>
    </rPh>
    <phoneticPr fontId="1"/>
  </si>
  <si>
    <t>飲食店数</t>
    <rPh sb="0" eb="2">
      <t>インショク</t>
    </rPh>
    <rPh sb="2" eb="3">
      <t>テン</t>
    </rPh>
    <rPh sb="3" eb="4">
      <t>スウ</t>
    </rPh>
    <phoneticPr fontId="1"/>
  </si>
  <si>
    <t>娯楽施設数</t>
    <rPh sb="0" eb="2">
      <t>ゴラク</t>
    </rPh>
    <rPh sb="2" eb="4">
      <t>シセツ</t>
    </rPh>
    <rPh sb="4" eb="5">
      <t>スウ</t>
    </rPh>
    <phoneticPr fontId="1"/>
  </si>
  <si>
    <t>ホテル数</t>
    <rPh sb="3" eb="4">
      <t>スウ</t>
    </rPh>
    <phoneticPr fontId="1"/>
  </si>
  <si>
    <t>観光地数</t>
    <rPh sb="0" eb="3">
      <t>カンコウチ</t>
    </rPh>
    <rPh sb="3" eb="4">
      <t>スウ</t>
    </rPh>
    <phoneticPr fontId="1"/>
  </si>
  <si>
    <t>公園数</t>
    <rPh sb="0" eb="2">
      <t>コウエン</t>
    </rPh>
    <rPh sb="2" eb="3">
      <t>スウ</t>
    </rPh>
    <phoneticPr fontId="1"/>
  </si>
  <si>
    <t>病院・一般診療所数</t>
    <rPh sb="0" eb="2">
      <t>ビョウイン</t>
    </rPh>
    <rPh sb="3" eb="5">
      <t>イッパン</t>
    </rPh>
    <rPh sb="5" eb="7">
      <t>シンリョウ</t>
    </rPh>
    <rPh sb="7" eb="8">
      <t>ジョ</t>
    </rPh>
    <rPh sb="8" eb="9">
      <t>スウ</t>
    </rPh>
    <phoneticPr fontId="1"/>
  </si>
  <si>
    <t>博物館・美術館数</t>
    <rPh sb="0" eb="3">
      <t>ハクブツカン</t>
    </rPh>
    <rPh sb="4" eb="7">
      <t>ビジュツカン</t>
    </rPh>
    <rPh sb="7" eb="8">
      <t>スウ</t>
    </rPh>
    <phoneticPr fontId="1"/>
  </si>
  <si>
    <t>図書館数</t>
    <rPh sb="0" eb="3">
      <t>トショカン</t>
    </rPh>
    <rPh sb="3" eb="4">
      <t>スウ</t>
    </rPh>
    <phoneticPr fontId="1"/>
  </si>
  <si>
    <t>御茶ノ水</t>
    <rPh sb="0" eb="2">
      <t>オチャ</t>
    </rPh>
    <rPh sb="3" eb="4">
      <t>ミズ</t>
    </rPh>
    <phoneticPr fontId="1"/>
  </si>
  <si>
    <t>水道橋</t>
    <rPh sb="0" eb="3">
      <t>スイドウバシ</t>
    </rPh>
    <phoneticPr fontId="1"/>
  </si>
  <si>
    <t>市ヶ谷</t>
    <rPh sb="0" eb="3">
      <t>イチガヤ</t>
    </rPh>
    <phoneticPr fontId="1"/>
  </si>
  <si>
    <t>信濃町</t>
    <rPh sb="0" eb="3">
      <t>シナノマチ</t>
    </rPh>
    <phoneticPr fontId="1"/>
  </si>
  <si>
    <t>飯田橋</t>
    <rPh sb="0" eb="3">
      <t>イイダバシ</t>
    </rPh>
    <phoneticPr fontId="1"/>
  </si>
  <si>
    <t>四ツ谷</t>
    <rPh sb="0" eb="1">
      <t>ヨ</t>
    </rPh>
    <rPh sb="2" eb="3">
      <t>ヤ</t>
    </rPh>
    <phoneticPr fontId="1"/>
  </si>
  <si>
    <t>千駄ヶ谷</t>
    <rPh sb="0" eb="4">
      <t>センダガヤ</t>
    </rPh>
    <phoneticPr fontId="1"/>
  </si>
  <si>
    <t>代々木</t>
    <rPh sb="0" eb="3">
      <t>ヨヨギ</t>
    </rPh>
    <phoneticPr fontId="1"/>
  </si>
  <si>
    <t>新宿</t>
    <rPh sb="0" eb="2">
      <t>シンジュク</t>
    </rPh>
    <phoneticPr fontId="1"/>
  </si>
  <si>
    <t>東中野</t>
    <rPh sb="0" eb="3">
      <t>ヒガシナカノ</t>
    </rPh>
    <phoneticPr fontId="1"/>
  </si>
  <si>
    <t>高円寺</t>
    <rPh sb="0" eb="3">
      <t>コウエンジ</t>
    </rPh>
    <phoneticPr fontId="1"/>
  </si>
  <si>
    <t>阿佐ヶ谷</t>
    <rPh sb="0" eb="4">
      <t>アサガヤ</t>
    </rPh>
    <phoneticPr fontId="1"/>
  </si>
  <si>
    <t>荻窪</t>
    <rPh sb="0" eb="2">
      <t>オギクボ</t>
    </rPh>
    <phoneticPr fontId="1"/>
  </si>
  <si>
    <t>西荻窪</t>
    <rPh sb="0" eb="3">
      <t>ニシオギクボ</t>
    </rPh>
    <phoneticPr fontId="1"/>
  </si>
  <si>
    <t>吉祥寺</t>
    <rPh sb="0" eb="3">
      <t>キチジョウジ</t>
    </rPh>
    <phoneticPr fontId="1"/>
  </si>
  <si>
    <t>ショッピングモール/商店街数</t>
    <rPh sb="10" eb="13">
      <t>ショウテンガイ</t>
    </rPh>
    <rPh sb="13" eb="14">
      <t>スウ</t>
    </rPh>
    <phoneticPr fontId="1"/>
  </si>
  <si>
    <t>デパート/百貨店数</t>
    <rPh sb="5" eb="8">
      <t>ヒャッカテン</t>
    </rPh>
    <rPh sb="8" eb="9">
      <t>スウ</t>
    </rPh>
    <phoneticPr fontId="1"/>
  </si>
  <si>
    <t>西武新宿</t>
    <rPh sb="0" eb="2">
      <t>セイブ</t>
    </rPh>
    <rPh sb="2" eb="4">
      <t>シンジュク</t>
    </rPh>
    <phoneticPr fontId="1"/>
  </si>
  <si>
    <t>高田馬場</t>
    <rPh sb="0" eb="4">
      <t>タカダノババ</t>
    </rPh>
    <phoneticPr fontId="1"/>
  </si>
  <si>
    <t>下落合</t>
    <rPh sb="0" eb="3">
      <t>シモオチアイ</t>
    </rPh>
    <phoneticPr fontId="1"/>
  </si>
  <si>
    <t>中井</t>
    <rPh sb="0" eb="2">
      <t>ナカイ</t>
    </rPh>
    <phoneticPr fontId="1"/>
  </si>
  <si>
    <t>新井薬師前</t>
    <rPh sb="0" eb="5">
      <t>アライヤクシマエ</t>
    </rPh>
    <phoneticPr fontId="1"/>
  </si>
  <si>
    <t>沼袋</t>
    <rPh sb="0" eb="2">
      <t>ヌマブクロ</t>
    </rPh>
    <phoneticPr fontId="1"/>
  </si>
  <si>
    <t>野方</t>
    <rPh sb="0" eb="2">
      <t>ノガタ</t>
    </rPh>
    <phoneticPr fontId="1"/>
  </si>
  <si>
    <t>都立家政</t>
    <rPh sb="0" eb="4">
      <t>トリツカセイ</t>
    </rPh>
    <phoneticPr fontId="1"/>
  </si>
  <si>
    <t>下井草</t>
    <rPh sb="0" eb="3">
      <t>シモイグサ</t>
    </rPh>
    <phoneticPr fontId="1"/>
  </si>
  <si>
    <t>井荻</t>
    <rPh sb="0" eb="2">
      <t>イオギ</t>
    </rPh>
    <phoneticPr fontId="1"/>
  </si>
  <si>
    <t>上井草</t>
    <rPh sb="0" eb="3">
      <t>カミイグサ</t>
    </rPh>
    <phoneticPr fontId="1"/>
  </si>
  <si>
    <t>上石神井</t>
    <rPh sb="0" eb="4">
      <t>カミシャクジイ</t>
    </rPh>
    <phoneticPr fontId="1"/>
  </si>
  <si>
    <t>武蔵関</t>
    <rPh sb="0" eb="2">
      <t>ムサシ</t>
    </rPh>
    <rPh sb="2" eb="3">
      <t>セキ</t>
    </rPh>
    <phoneticPr fontId="1"/>
  </si>
  <si>
    <t>池袋</t>
    <rPh sb="0" eb="2">
      <t>イケブクロ</t>
    </rPh>
    <phoneticPr fontId="1"/>
  </si>
  <si>
    <t>椎名町</t>
    <rPh sb="0" eb="2">
      <t>シイナ</t>
    </rPh>
    <rPh sb="2" eb="3">
      <t>マチ</t>
    </rPh>
    <phoneticPr fontId="1"/>
  </si>
  <si>
    <t>東長崎</t>
    <rPh sb="0" eb="1">
      <t>ヒガシ</t>
    </rPh>
    <rPh sb="1" eb="3">
      <t>ナガサキ</t>
    </rPh>
    <phoneticPr fontId="1"/>
  </si>
  <si>
    <t>江古田</t>
    <rPh sb="0" eb="3">
      <t>エコダ</t>
    </rPh>
    <phoneticPr fontId="1"/>
  </si>
  <si>
    <t>練馬</t>
    <rPh sb="0" eb="2">
      <t>ネリマ</t>
    </rPh>
    <phoneticPr fontId="1"/>
  </si>
  <si>
    <t>中村橋</t>
    <rPh sb="0" eb="2">
      <t>ナカムラ</t>
    </rPh>
    <rPh sb="2" eb="3">
      <t>バシ</t>
    </rPh>
    <phoneticPr fontId="1"/>
  </si>
  <si>
    <t>富士見台</t>
    <rPh sb="0" eb="4">
      <t>フジミダイ</t>
    </rPh>
    <phoneticPr fontId="1"/>
  </si>
  <si>
    <t>練馬高野台</t>
    <rPh sb="0" eb="5">
      <t>ネリマタカノダイ</t>
    </rPh>
    <phoneticPr fontId="1"/>
  </si>
  <si>
    <t>石神井公園</t>
    <rPh sb="0" eb="5">
      <t>シャクジイコウエン</t>
    </rPh>
    <phoneticPr fontId="1"/>
  </si>
  <si>
    <t>大泉学園</t>
    <rPh sb="0" eb="2">
      <t>オオイズミ</t>
    </rPh>
    <rPh sb="2" eb="4">
      <t>ガクエン</t>
    </rPh>
    <phoneticPr fontId="1"/>
  </si>
  <si>
    <t>保谷</t>
    <rPh sb="0" eb="2">
      <t>ホウヤ</t>
    </rPh>
    <phoneticPr fontId="1"/>
  </si>
  <si>
    <t>東久留米</t>
    <rPh sb="0" eb="4">
      <t>ヒガシクルメ</t>
    </rPh>
    <phoneticPr fontId="1"/>
  </si>
  <si>
    <t>中央線</t>
    <rPh sb="0" eb="3">
      <t>チュウオウセン</t>
    </rPh>
    <phoneticPr fontId="1"/>
  </si>
  <si>
    <t>西武新宿線</t>
    <rPh sb="0" eb="5">
      <t>セイブシンジュクセン</t>
    </rPh>
    <phoneticPr fontId="1"/>
  </si>
  <si>
    <t>西武池袋線</t>
    <rPh sb="0" eb="5">
      <t>セイブイケブクロセン</t>
    </rPh>
    <phoneticPr fontId="1"/>
  </si>
  <si>
    <t>井の頭公園</t>
    <rPh sb="0" eb="1">
      <t>イ</t>
    </rPh>
    <rPh sb="2" eb="3">
      <t>ガシラ</t>
    </rPh>
    <rPh sb="3" eb="5">
      <t>コウエン</t>
    </rPh>
    <phoneticPr fontId="1"/>
  </si>
  <si>
    <t>三鷹台</t>
    <rPh sb="0" eb="3">
      <t>ミタカダイ</t>
    </rPh>
    <phoneticPr fontId="1"/>
  </si>
  <si>
    <t>久我山</t>
    <rPh sb="0" eb="3">
      <t>クガヤマ</t>
    </rPh>
    <phoneticPr fontId="1"/>
  </si>
  <si>
    <t>富士見ヶ丘</t>
    <rPh sb="0" eb="5">
      <t>フジミガオカ</t>
    </rPh>
    <phoneticPr fontId="1"/>
  </si>
  <si>
    <t>高井戸</t>
    <rPh sb="0" eb="3">
      <t>タカイド</t>
    </rPh>
    <phoneticPr fontId="1"/>
  </si>
  <si>
    <t>浜田山</t>
    <rPh sb="0" eb="2">
      <t>ハマダ</t>
    </rPh>
    <rPh sb="2" eb="3">
      <t>ヤマ</t>
    </rPh>
    <phoneticPr fontId="1"/>
  </si>
  <si>
    <t>西永福</t>
    <rPh sb="0" eb="3">
      <t>ニシエイフク</t>
    </rPh>
    <phoneticPr fontId="1"/>
  </si>
  <si>
    <t>永福町</t>
    <rPh sb="0" eb="3">
      <t>エイフクチョウ</t>
    </rPh>
    <phoneticPr fontId="1"/>
  </si>
  <si>
    <t>明大前</t>
    <rPh sb="0" eb="3">
      <t>メイダイマエ</t>
    </rPh>
    <phoneticPr fontId="1"/>
  </si>
  <si>
    <t>東松原</t>
    <rPh sb="0" eb="1">
      <t>ヒガシ</t>
    </rPh>
    <rPh sb="1" eb="3">
      <t>マツバラ</t>
    </rPh>
    <phoneticPr fontId="1"/>
  </si>
  <si>
    <t>新代田</t>
    <rPh sb="0" eb="1">
      <t>シン</t>
    </rPh>
    <rPh sb="1" eb="3">
      <t>ダイタ</t>
    </rPh>
    <phoneticPr fontId="1"/>
  </si>
  <si>
    <t>下北沢</t>
    <rPh sb="0" eb="3">
      <t>シモキタザワ</t>
    </rPh>
    <phoneticPr fontId="1"/>
  </si>
  <si>
    <t>池ノ上</t>
    <rPh sb="0" eb="1">
      <t>イケ</t>
    </rPh>
    <rPh sb="2" eb="3">
      <t>ウエ</t>
    </rPh>
    <phoneticPr fontId="1"/>
  </si>
  <si>
    <t>駒場東大前</t>
    <rPh sb="0" eb="5">
      <t>コマバトウダイマエ</t>
    </rPh>
    <phoneticPr fontId="1"/>
  </si>
  <si>
    <t>神泉</t>
    <rPh sb="0" eb="2">
      <t>シンセン</t>
    </rPh>
    <phoneticPr fontId="1"/>
  </si>
  <si>
    <t>渋谷</t>
    <rPh sb="0" eb="2">
      <t>シブヤ</t>
    </rPh>
    <phoneticPr fontId="1"/>
  </si>
  <si>
    <t>京王井の頭線</t>
    <rPh sb="0" eb="3">
      <t>ケイオウイ</t>
    </rPh>
    <rPh sb="4" eb="6">
      <t>カシラセン</t>
    </rPh>
    <phoneticPr fontId="1"/>
  </si>
  <si>
    <t>初台</t>
    <rPh sb="0" eb="2">
      <t>ハツダイ</t>
    </rPh>
    <phoneticPr fontId="1"/>
  </si>
  <si>
    <t>笹塚</t>
    <rPh sb="0" eb="2">
      <t>ササツカ</t>
    </rPh>
    <phoneticPr fontId="1"/>
  </si>
  <si>
    <t>代田橋</t>
    <rPh sb="0" eb="3">
      <t>ダイタバシ</t>
    </rPh>
    <phoneticPr fontId="1"/>
  </si>
  <si>
    <t>下高井戸</t>
    <rPh sb="0" eb="4">
      <t>シモタカイド</t>
    </rPh>
    <phoneticPr fontId="1"/>
  </si>
  <si>
    <t>桜上水</t>
    <rPh sb="0" eb="3">
      <t>サクラジョウスイ</t>
    </rPh>
    <phoneticPr fontId="1"/>
  </si>
  <si>
    <t>八幡山</t>
    <rPh sb="0" eb="3">
      <t>ハチマンヤマ</t>
    </rPh>
    <phoneticPr fontId="1"/>
  </si>
  <si>
    <t>京王線</t>
    <rPh sb="0" eb="3">
      <t>ケイオウセン</t>
    </rPh>
    <phoneticPr fontId="1"/>
  </si>
  <si>
    <t>上北沢</t>
    <rPh sb="0" eb="1">
      <t>ウエ</t>
    </rPh>
    <rPh sb="1" eb="3">
      <t>キタザワ</t>
    </rPh>
    <phoneticPr fontId="1"/>
  </si>
  <si>
    <t>芦花公園</t>
    <rPh sb="0" eb="4">
      <t>ロカコウエン</t>
    </rPh>
    <phoneticPr fontId="1"/>
  </si>
  <si>
    <t>南新宿</t>
    <rPh sb="0" eb="1">
      <t>ミナミ</t>
    </rPh>
    <rPh sb="1" eb="3">
      <t>シンジュク</t>
    </rPh>
    <phoneticPr fontId="1"/>
  </si>
  <si>
    <t>代々木八幡</t>
    <rPh sb="0" eb="3">
      <t>ヨヨギ</t>
    </rPh>
    <rPh sb="3" eb="5">
      <t>ハチマン</t>
    </rPh>
    <phoneticPr fontId="1"/>
  </si>
  <si>
    <t>代々木上原</t>
    <rPh sb="0" eb="5">
      <t>ヨヨギウエハラ</t>
    </rPh>
    <phoneticPr fontId="1"/>
  </si>
  <si>
    <t>東北沢</t>
    <rPh sb="0" eb="1">
      <t>ヒガシ</t>
    </rPh>
    <rPh sb="1" eb="3">
      <t>キタザワ</t>
    </rPh>
    <phoneticPr fontId="1"/>
  </si>
  <si>
    <t>世田谷代田</t>
    <rPh sb="0" eb="3">
      <t>セタガヤ</t>
    </rPh>
    <rPh sb="3" eb="5">
      <t>ダイタ</t>
    </rPh>
    <phoneticPr fontId="1"/>
  </si>
  <si>
    <t>豪徳寺</t>
    <rPh sb="0" eb="3">
      <t>ゴウトクジ</t>
    </rPh>
    <phoneticPr fontId="1"/>
  </si>
  <si>
    <t>経堂</t>
    <rPh sb="0" eb="2">
      <t>キョウドウ</t>
    </rPh>
    <phoneticPr fontId="1"/>
  </si>
  <si>
    <t>千歳船橋</t>
    <rPh sb="0" eb="4">
      <t>チトセフナバシ</t>
    </rPh>
    <phoneticPr fontId="1"/>
  </si>
  <si>
    <t>祖師ヶ谷大蔵</t>
    <rPh sb="0" eb="6">
      <t>ソシガヤオオクラ</t>
    </rPh>
    <phoneticPr fontId="1"/>
  </si>
  <si>
    <t>成城学園前</t>
    <rPh sb="0" eb="2">
      <t>セイジョウ</t>
    </rPh>
    <rPh sb="2" eb="4">
      <t>ガクエン</t>
    </rPh>
    <rPh sb="4" eb="5">
      <t>マエ</t>
    </rPh>
    <phoneticPr fontId="1"/>
  </si>
  <si>
    <t>喜多見</t>
    <rPh sb="0" eb="3">
      <t>キタミ</t>
    </rPh>
    <phoneticPr fontId="1"/>
  </si>
  <si>
    <t>小田急多摩線</t>
    <rPh sb="0" eb="6">
      <t>オダキュウタマセン</t>
    </rPh>
    <phoneticPr fontId="1"/>
  </si>
  <si>
    <t>参宮橋</t>
    <rPh sb="0" eb="2">
      <t>サングウ</t>
    </rPh>
    <rPh sb="2" eb="3">
      <t>ハシ</t>
    </rPh>
    <phoneticPr fontId="1"/>
  </si>
  <si>
    <t>宮の坂</t>
    <rPh sb="0" eb="1">
      <t>ミヤ</t>
    </rPh>
    <rPh sb="2" eb="3">
      <t>サカ</t>
    </rPh>
    <phoneticPr fontId="1"/>
  </si>
  <si>
    <t>上町</t>
    <rPh sb="0" eb="2">
      <t>カミマチ</t>
    </rPh>
    <phoneticPr fontId="1"/>
  </si>
  <si>
    <t>西太子堂</t>
    <rPh sb="0" eb="4">
      <t>ニシタイシドウ</t>
    </rPh>
    <phoneticPr fontId="1"/>
  </si>
  <si>
    <t>東急世田谷線</t>
    <rPh sb="0" eb="2">
      <t>トウキュウ</t>
    </rPh>
    <rPh sb="2" eb="5">
      <t>セタガヤ</t>
    </rPh>
    <rPh sb="5" eb="6">
      <t>セン</t>
    </rPh>
    <phoneticPr fontId="1"/>
  </si>
  <si>
    <t>池尻大橋</t>
    <rPh sb="0" eb="2">
      <t>イケジリ</t>
    </rPh>
    <rPh sb="2" eb="4">
      <t>オオハシ</t>
    </rPh>
    <phoneticPr fontId="1"/>
  </si>
  <si>
    <t>三軒茶屋</t>
    <rPh sb="0" eb="2">
      <t>サンゲン</t>
    </rPh>
    <rPh sb="2" eb="4">
      <t>チャヤ</t>
    </rPh>
    <phoneticPr fontId="1"/>
  </si>
  <si>
    <t>桜新町</t>
    <rPh sb="0" eb="3">
      <t>サクラシンマチ</t>
    </rPh>
    <phoneticPr fontId="1"/>
  </si>
  <si>
    <t>用賀</t>
    <rPh sb="0" eb="2">
      <t>ヨウガ</t>
    </rPh>
    <phoneticPr fontId="1"/>
  </si>
  <si>
    <t>二子玉川</t>
    <rPh sb="0" eb="4">
      <t>フタコタマガワ</t>
    </rPh>
    <phoneticPr fontId="1"/>
  </si>
  <si>
    <t>二子新地</t>
    <rPh sb="0" eb="4">
      <t>フタコシンチ</t>
    </rPh>
    <phoneticPr fontId="1"/>
  </si>
  <si>
    <t>東急田園都市線</t>
    <rPh sb="0" eb="2">
      <t>トウキュウ</t>
    </rPh>
    <rPh sb="2" eb="7">
      <t>デンエントシセン</t>
    </rPh>
    <phoneticPr fontId="1"/>
  </si>
  <si>
    <t>上野毛</t>
    <rPh sb="0" eb="1">
      <t>カミ</t>
    </rPh>
    <rPh sb="1" eb="3">
      <t>ノゲ</t>
    </rPh>
    <phoneticPr fontId="1"/>
  </si>
  <si>
    <t>等々力</t>
    <rPh sb="0" eb="3">
      <t>トドロキ</t>
    </rPh>
    <phoneticPr fontId="1"/>
  </si>
  <si>
    <t>尾山台</t>
    <rPh sb="0" eb="3">
      <t>オヤマダイ</t>
    </rPh>
    <phoneticPr fontId="1"/>
  </si>
  <si>
    <t>九品仏</t>
    <rPh sb="0" eb="1">
      <t>キュウ</t>
    </rPh>
    <rPh sb="1" eb="2">
      <t>ヒン</t>
    </rPh>
    <rPh sb="2" eb="3">
      <t>ブツ</t>
    </rPh>
    <phoneticPr fontId="1"/>
  </si>
  <si>
    <t>大岡山</t>
    <rPh sb="0" eb="2">
      <t>オオオカ</t>
    </rPh>
    <rPh sb="2" eb="3">
      <t>ヤマ</t>
    </rPh>
    <phoneticPr fontId="1"/>
  </si>
  <si>
    <t>北千束</t>
    <rPh sb="0" eb="1">
      <t>キタ</t>
    </rPh>
    <rPh sb="1" eb="3">
      <t>センソク</t>
    </rPh>
    <phoneticPr fontId="1"/>
  </si>
  <si>
    <t>旗の台</t>
    <rPh sb="0" eb="1">
      <t>ハタ</t>
    </rPh>
    <rPh sb="2" eb="3">
      <t>ダイ</t>
    </rPh>
    <phoneticPr fontId="1"/>
  </si>
  <si>
    <t>荏原町</t>
    <rPh sb="0" eb="3">
      <t>エバラマチ</t>
    </rPh>
    <phoneticPr fontId="1"/>
  </si>
  <si>
    <t>中延</t>
    <rPh sb="0" eb="2">
      <t>ナカノベ</t>
    </rPh>
    <phoneticPr fontId="1"/>
  </si>
  <si>
    <t>戸越公園</t>
    <rPh sb="0" eb="4">
      <t>トゴシコウエン</t>
    </rPh>
    <phoneticPr fontId="1"/>
  </si>
  <si>
    <t>下神明</t>
    <rPh sb="0" eb="1">
      <t>シモ</t>
    </rPh>
    <rPh sb="1" eb="3">
      <t>ジンミョウ</t>
    </rPh>
    <phoneticPr fontId="1"/>
  </si>
  <si>
    <t>大井町</t>
    <rPh sb="0" eb="3">
      <t>オオイマチ</t>
    </rPh>
    <phoneticPr fontId="1"/>
  </si>
  <si>
    <t>東急大井町線</t>
    <rPh sb="0" eb="2">
      <t>トウキュウ</t>
    </rPh>
    <rPh sb="2" eb="5">
      <t>オオイマチ</t>
    </rPh>
    <rPh sb="5" eb="6">
      <t>セン</t>
    </rPh>
    <phoneticPr fontId="1"/>
  </si>
  <si>
    <t>代官山</t>
    <rPh sb="0" eb="3">
      <t>ダイカンヤマ</t>
    </rPh>
    <phoneticPr fontId="1"/>
  </si>
  <si>
    <t>中目黒</t>
    <rPh sb="0" eb="3">
      <t>ナカメグロ</t>
    </rPh>
    <phoneticPr fontId="1"/>
  </si>
  <si>
    <t>祐天寺</t>
    <rPh sb="0" eb="3">
      <t>ユウテンジ</t>
    </rPh>
    <phoneticPr fontId="1"/>
  </si>
  <si>
    <t>学芸大学</t>
    <rPh sb="0" eb="2">
      <t>ガクゲイ</t>
    </rPh>
    <rPh sb="2" eb="4">
      <t>ダイガク</t>
    </rPh>
    <phoneticPr fontId="1"/>
  </si>
  <si>
    <t>都立大学</t>
    <rPh sb="0" eb="2">
      <t>トリツ</t>
    </rPh>
    <rPh sb="2" eb="4">
      <t>ダイガク</t>
    </rPh>
    <phoneticPr fontId="1"/>
  </si>
  <si>
    <t>田園調布</t>
    <rPh sb="0" eb="4">
      <t>デンエンチョウフ</t>
    </rPh>
    <phoneticPr fontId="1"/>
  </si>
  <si>
    <t>多摩川</t>
    <rPh sb="0" eb="3">
      <t>タマガワ</t>
    </rPh>
    <phoneticPr fontId="1"/>
  </si>
  <si>
    <t>新丸子</t>
    <rPh sb="0" eb="3">
      <t>シンマルコ</t>
    </rPh>
    <phoneticPr fontId="1"/>
  </si>
  <si>
    <t>武蔵小杉</t>
    <rPh sb="0" eb="4">
      <t>ムサシコスギ</t>
    </rPh>
    <phoneticPr fontId="1"/>
  </si>
  <si>
    <t>元住吉</t>
    <rPh sb="0" eb="1">
      <t>モト</t>
    </rPh>
    <rPh sb="1" eb="3">
      <t>スミヨシ</t>
    </rPh>
    <phoneticPr fontId="1"/>
  </si>
  <si>
    <t>東急東横線</t>
    <rPh sb="0" eb="5">
      <t>トウキュウトウヨコセン</t>
    </rPh>
    <phoneticPr fontId="1"/>
  </si>
  <si>
    <t>目黒</t>
    <rPh sb="0" eb="2">
      <t>メグロ</t>
    </rPh>
    <phoneticPr fontId="1"/>
  </si>
  <si>
    <t>不動前</t>
    <rPh sb="0" eb="2">
      <t>フドウ</t>
    </rPh>
    <rPh sb="2" eb="3">
      <t>マエ</t>
    </rPh>
    <phoneticPr fontId="1"/>
  </si>
  <si>
    <t>武蔵小山</t>
    <rPh sb="0" eb="2">
      <t>ムサシ</t>
    </rPh>
    <rPh sb="2" eb="4">
      <t>コヤマ</t>
    </rPh>
    <phoneticPr fontId="1"/>
  </si>
  <si>
    <t>西小山</t>
    <rPh sb="0" eb="1">
      <t>ニシ</t>
    </rPh>
    <rPh sb="1" eb="3">
      <t>コヤマ</t>
    </rPh>
    <phoneticPr fontId="1"/>
  </si>
  <si>
    <t>洗足</t>
    <rPh sb="0" eb="2">
      <t>センソク</t>
    </rPh>
    <phoneticPr fontId="1"/>
  </si>
  <si>
    <t>奥沢</t>
    <rPh sb="0" eb="2">
      <t>オクサワ</t>
    </rPh>
    <phoneticPr fontId="1"/>
  </si>
  <si>
    <t>東急目黒線</t>
    <rPh sb="0" eb="2">
      <t>トウキュウ</t>
    </rPh>
    <rPh sb="2" eb="4">
      <t>メグロ</t>
    </rPh>
    <rPh sb="4" eb="5">
      <t>セン</t>
    </rPh>
    <phoneticPr fontId="1"/>
  </si>
  <si>
    <t>沼部</t>
    <rPh sb="0" eb="2">
      <t>ヌマベ</t>
    </rPh>
    <phoneticPr fontId="1"/>
  </si>
  <si>
    <t>鵜の木</t>
    <rPh sb="0" eb="1">
      <t>ウ</t>
    </rPh>
    <rPh sb="2" eb="3">
      <t>キ</t>
    </rPh>
    <phoneticPr fontId="1"/>
  </si>
  <si>
    <t>下丸子</t>
    <rPh sb="0" eb="1">
      <t>シタ</t>
    </rPh>
    <rPh sb="1" eb="3">
      <t>マルコ</t>
    </rPh>
    <phoneticPr fontId="1"/>
  </si>
  <si>
    <t>武蔵新田</t>
    <rPh sb="0" eb="2">
      <t>ムサシ</t>
    </rPh>
    <rPh sb="2" eb="4">
      <t>ニッタ</t>
    </rPh>
    <phoneticPr fontId="1"/>
  </si>
  <si>
    <t>矢口渡</t>
    <rPh sb="0" eb="2">
      <t>ヤグチ</t>
    </rPh>
    <rPh sb="2" eb="3">
      <t>ワタリ</t>
    </rPh>
    <phoneticPr fontId="1"/>
  </si>
  <si>
    <t>蒲田</t>
    <rPh sb="0" eb="2">
      <t>カマタ</t>
    </rPh>
    <phoneticPr fontId="1"/>
  </si>
  <si>
    <t>東急多摩川線</t>
    <rPh sb="0" eb="2">
      <t>トウキュウ</t>
    </rPh>
    <rPh sb="2" eb="5">
      <t>タマガワ</t>
    </rPh>
    <rPh sb="5" eb="6">
      <t>セン</t>
    </rPh>
    <phoneticPr fontId="1"/>
  </si>
  <si>
    <t>五反田</t>
    <rPh sb="0" eb="3">
      <t>ゴタンダ</t>
    </rPh>
    <phoneticPr fontId="1"/>
  </si>
  <si>
    <t>大崎広小路</t>
    <rPh sb="0" eb="5">
      <t>オオサキヒロコウジ</t>
    </rPh>
    <phoneticPr fontId="1"/>
  </si>
  <si>
    <t>戸越銀座</t>
    <rPh sb="0" eb="4">
      <t>トゴシギンザ</t>
    </rPh>
    <phoneticPr fontId="1"/>
  </si>
  <si>
    <t>荏原中延</t>
    <rPh sb="0" eb="4">
      <t>エバラナカノブ</t>
    </rPh>
    <phoneticPr fontId="1"/>
  </si>
  <si>
    <t>石川台</t>
    <rPh sb="0" eb="2">
      <t>イシカワ</t>
    </rPh>
    <rPh sb="2" eb="3">
      <t>ダイ</t>
    </rPh>
    <phoneticPr fontId="1"/>
  </si>
  <si>
    <t>雪が谷大塚</t>
    <rPh sb="0" eb="1">
      <t>ユキ</t>
    </rPh>
    <rPh sb="2" eb="5">
      <t>ヤオオツカ</t>
    </rPh>
    <phoneticPr fontId="1"/>
  </si>
  <si>
    <t>御嶽山</t>
    <rPh sb="0" eb="3">
      <t>オンタケサン</t>
    </rPh>
    <phoneticPr fontId="1"/>
  </si>
  <si>
    <t>久が原</t>
    <rPh sb="0" eb="1">
      <t>ク</t>
    </rPh>
    <rPh sb="2" eb="3">
      <t>ハラ</t>
    </rPh>
    <phoneticPr fontId="1"/>
  </si>
  <si>
    <t>千鳥町</t>
    <rPh sb="0" eb="3">
      <t>チドリチョウ</t>
    </rPh>
    <phoneticPr fontId="1"/>
  </si>
  <si>
    <t>池上</t>
    <rPh sb="0" eb="2">
      <t>イケガミ</t>
    </rPh>
    <phoneticPr fontId="1"/>
  </si>
  <si>
    <t>蓮沼</t>
    <rPh sb="0" eb="2">
      <t>ハスヌマ</t>
    </rPh>
    <phoneticPr fontId="1"/>
  </si>
  <si>
    <t>東急池上線</t>
    <rPh sb="0" eb="5">
      <t>トウキュウイケガミセン</t>
    </rPh>
    <phoneticPr fontId="1"/>
  </si>
  <si>
    <t>天王洲アイル（モノレール）</t>
  </si>
  <si>
    <t>大井競馬場前</t>
  </si>
  <si>
    <t>法人数</t>
    <rPh sb="0" eb="3">
      <t>ホウジンスウ</t>
    </rPh>
    <phoneticPr fontId="1"/>
  </si>
  <si>
    <t>高等学校</t>
    <rPh sb="0" eb="2">
      <t>コウトウ</t>
    </rPh>
    <rPh sb="2" eb="4">
      <t>ガッコウ</t>
    </rPh>
    <phoneticPr fontId="1"/>
  </si>
  <si>
    <t>大学</t>
    <rPh sb="0" eb="2">
      <t>ダイガク</t>
    </rPh>
    <phoneticPr fontId="1"/>
  </si>
  <si>
    <t>流通センター</t>
  </si>
  <si>
    <t>昭和島</t>
  </si>
  <si>
    <t>整備場</t>
  </si>
  <si>
    <t>新整備場</t>
  </si>
  <si>
    <t>東京モノレール</t>
    <rPh sb="0" eb="2">
      <t>トウキョウ</t>
    </rPh>
    <phoneticPr fontId="1"/>
  </si>
  <si>
    <t>天空橋</t>
    <rPh sb="0" eb="3">
      <t>テンクウバシ</t>
    </rPh>
    <phoneticPr fontId="1"/>
  </si>
  <si>
    <t>中延</t>
  </si>
  <si>
    <t>都庁前</t>
  </si>
  <si>
    <t>新宿西口</t>
  </si>
  <si>
    <t>若松河田</t>
  </si>
  <si>
    <t>牛込柳町</t>
  </si>
  <si>
    <t>牛込神楽坂</t>
  </si>
  <si>
    <t>春日（東京都）</t>
  </si>
  <si>
    <t>上野御徒町</t>
  </si>
  <si>
    <t>新御徒町</t>
  </si>
  <si>
    <t>蔵前</t>
  </si>
  <si>
    <t>両国〔大江戸線〕</t>
  </si>
  <si>
    <t>森下（東京都）</t>
  </si>
  <si>
    <t>勝どき</t>
  </si>
  <si>
    <t>築地市場</t>
  </si>
  <si>
    <t>大門（東京都）</t>
  </si>
  <si>
    <t>赤羽橋</t>
  </si>
  <si>
    <t>国立競技場</t>
  </si>
  <si>
    <t>三田（東京都）</t>
  </si>
  <si>
    <t>芝公園</t>
  </si>
  <si>
    <t>御成門</t>
  </si>
  <si>
    <t>内幸町</t>
  </si>
  <si>
    <t>白山（東京都）</t>
  </si>
  <si>
    <t>千石</t>
  </si>
  <si>
    <t>西巣鴨</t>
  </si>
  <si>
    <t>新板橋</t>
  </si>
  <si>
    <t>板橋区役所前</t>
  </si>
  <si>
    <t>板橋本町</t>
  </si>
  <si>
    <t>本蓮沼</t>
  </si>
  <si>
    <t>志村坂上</t>
  </si>
  <si>
    <t>志村三丁目</t>
  </si>
  <si>
    <t>蓮根</t>
  </si>
  <si>
    <t>西台</t>
  </si>
  <si>
    <t>高島平</t>
  </si>
  <si>
    <t>新高島平</t>
  </si>
  <si>
    <t>西高島平</t>
  </si>
  <si>
    <t>曙橋</t>
  </si>
  <si>
    <t>小川町（東京都）</t>
  </si>
  <si>
    <t>岩本町</t>
  </si>
  <si>
    <t>馬喰横山</t>
  </si>
  <si>
    <t>浜町</t>
  </si>
  <si>
    <t>菊川（東京都）</t>
  </si>
  <si>
    <t>西大島</t>
  </si>
  <si>
    <t>大島（東京都）</t>
  </si>
  <si>
    <t>東大島</t>
  </si>
  <si>
    <t>船堀</t>
  </si>
  <si>
    <t>一之江</t>
  </si>
  <si>
    <t>瑞江</t>
  </si>
  <si>
    <t>篠崎</t>
  </si>
  <si>
    <t>本八幡〔新宿線〕</t>
  </si>
  <si>
    <t>西馬込</t>
  </si>
  <si>
    <t>馬込</t>
  </si>
  <si>
    <t>戸越</t>
  </si>
  <si>
    <t>高輪台</t>
  </si>
  <si>
    <t>宝町（東京都）</t>
  </si>
  <si>
    <t>東日本橋</t>
  </si>
  <si>
    <t>本所吾妻橋</t>
  </si>
  <si>
    <t>三ノ輪橋</t>
  </si>
  <si>
    <t>荒川一中前</t>
  </si>
  <si>
    <t>荒川区役所前</t>
  </si>
  <si>
    <t>荒川二丁目</t>
  </si>
  <si>
    <t>荒川七丁目</t>
    <phoneticPr fontId="1"/>
  </si>
  <si>
    <t>町屋駅前</t>
  </si>
  <si>
    <t>町屋二丁目</t>
  </si>
  <si>
    <t>東尾久三丁目</t>
  </si>
  <si>
    <t>熊野前</t>
  </si>
  <si>
    <t>宮ノ前</t>
  </si>
  <si>
    <t>小台</t>
  </si>
  <si>
    <t>荒川遊園地前</t>
  </si>
  <si>
    <t>荒川車庫前</t>
  </si>
  <si>
    <t>梶原</t>
  </si>
  <si>
    <t>東十条</t>
  </si>
  <si>
    <t>王子</t>
  </si>
  <si>
    <t>栄町（東京都）</t>
  </si>
  <si>
    <t>上中里</t>
  </si>
  <si>
    <t>王子駅前</t>
    <rPh sb="0" eb="4">
      <t>オウジエキマエ</t>
    </rPh>
    <phoneticPr fontId="1"/>
  </si>
  <si>
    <t>田端</t>
  </si>
  <si>
    <t>飛鳥山</t>
  </si>
  <si>
    <t>西日暮里</t>
  </si>
  <si>
    <t>滝野川一丁目</t>
  </si>
  <si>
    <t>日暮里</t>
  </si>
  <si>
    <t>西ヶ原四丁目</t>
  </si>
  <si>
    <t>鶯谷</t>
  </si>
  <si>
    <t>新庚申塚</t>
  </si>
  <si>
    <t>上野</t>
  </si>
  <si>
    <t>庚申塚</t>
  </si>
  <si>
    <t>御徒町</t>
  </si>
  <si>
    <t>巣鴨新田</t>
  </si>
  <si>
    <t>秋葉原</t>
  </si>
  <si>
    <t>大塚駅前</t>
  </si>
  <si>
    <t>向原（東京都）</t>
  </si>
  <si>
    <t>東池袋四丁目</t>
  </si>
  <si>
    <t>有楽町</t>
    <rPh sb="0" eb="3">
      <t>ユウラクチョウ</t>
    </rPh>
    <phoneticPr fontId="1"/>
  </si>
  <si>
    <t>都電雑司ヶ谷</t>
  </si>
  <si>
    <t>新橋</t>
  </si>
  <si>
    <t>鬼子母神前</t>
  </si>
  <si>
    <t>浜松町</t>
  </si>
  <si>
    <t>学習院下</t>
  </si>
  <si>
    <t>田町（東京都）</t>
  </si>
  <si>
    <t>面影橋</t>
  </si>
  <si>
    <t>品川</t>
  </si>
  <si>
    <t>早稲田〔都電荒川線〕</t>
  </si>
  <si>
    <t>東雲（東京都）</t>
  </si>
  <si>
    <t>大森（東京都）</t>
  </si>
  <si>
    <t>国際展示場（りんかい線）</t>
  </si>
  <si>
    <t>東京テレポート</t>
  </si>
  <si>
    <t>八丁堀（東京都）</t>
  </si>
  <si>
    <t>天王洲アイル（りんかい線）</t>
  </si>
  <si>
    <t>越中島</t>
    <rPh sb="0" eb="3">
      <t>エッチュウジマ</t>
    </rPh>
    <phoneticPr fontId="1"/>
  </si>
  <si>
    <t>品川シーサイド</t>
  </si>
  <si>
    <t>潮見</t>
  </si>
  <si>
    <t>新木場</t>
  </si>
  <si>
    <t>とうきょうスカイツリー[業平橋]</t>
  </si>
  <si>
    <t>葛西臨海公園</t>
  </si>
  <si>
    <t>曳舟</t>
  </si>
  <si>
    <t>舞浜</t>
  </si>
  <si>
    <t>東向島</t>
  </si>
  <si>
    <t>大崎</t>
  </si>
  <si>
    <t>恵比寿（東京都）</t>
  </si>
  <si>
    <t>鐘ヶ淵</t>
  </si>
  <si>
    <t>堀切</t>
  </si>
  <si>
    <t>牛田（東京都）</t>
  </si>
  <si>
    <t>小菅</t>
  </si>
  <si>
    <t>板橋</t>
  </si>
  <si>
    <t>五反野</t>
  </si>
  <si>
    <t>十条（東京都）</t>
  </si>
  <si>
    <t>梅島</t>
  </si>
  <si>
    <t>赤羽</t>
  </si>
  <si>
    <t>西新井</t>
  </si>
  <si>
    <t>北赤羽</t>
  </si>
  <si>
    <t>竹ノ塚</t>
    <phoneticPr fontId="1"/>
  </si>
  <si>
    <t>浮間舟渡</t>
  </si>
  <si>
    <t>谷塚</t>
  </si>
  <si>
    <t>草加</t>
  </si>
  <si>
    <t>小村井</t>
  </si>
  <si>
    <t>東あずま</t>
  </si>
  <si>
    <t>原宿</t>
  </si>
  <si>
    <t>亀戸水神</t>
  </si>
  <si>
    <t>大師前</t>
  </si>
  <si>
    <t>新大久保</t>
    <phoneticPr fontId="1"/>
  </si>
  <si>
    <t>北池袋</t>
  </si>
  <si>
    <t>目白</t>
  </si>
  <si>
    <t>大山（東京都）</t>
  </si>
  <si>
    <t>大塚（東京都）</t>
  </si>
  <si>
    <t>中板橋</t>
  </si>
  <si>
    <t>巣鴨</t>
  </si>
  <si>
    <t>ときわ台（東京都）</t>
  </si>
  <si>
    <t>上板橋</t>
  </si>
  <si>
    <t>駒込</t>
  </si>
  <si>
    <t>東武練馬</t>
  </si>
  <si>
    <t>下赤塚</t>
  </si>
  <si>
    <t>成増</t>
  </si>
  <si>
    <t>朝霞</t>
  </si>
  <si>
    <t>新柴又</t>
  </si>
  <si>
    <t>矢切</t>
  </si>
  <si>
    <t>北国分</t>
  </si>
  <si>
    <t>秋山</t>
  </si>
  <si>
    <t>三河島</t>
  </si>
  <si>
    <t>東松戸</t>
  </si>
  <si>
    <t>南千住（常磐線）</t>
  </si>
  <si>
    <t>松飛台</t>
  </si>
  <si>
    <t>北千住</t>
  </si>
  <si>
    <t>大町（千葉県）</t>
  </si>
  <si>
    <t>綾瀬</t>
  </si>
  <si>
    <t>新鎌ヶ谷</t>
  </si>
  <si>
    <t>亀有</t>
  </si>
  <si>
    <t>西白井</t>
  </si>
  <si>
    <t>金町（東京都）</t>
  </si>
  <si>
    <t>白井</t>
  </si>
  <si>
    <t>新日本橋</t>
  </si>
  <si>
    <t>小室</t>
  </si>
  <si>
    <t>馬喰町</t>
  </si>
  <si>
    <t>千葉ニュータウン中央</t>
  </si>
  <si>
    <t>錦糸町</t>
  </si>
  <si>
    <t>印西牧の原</t>
  </si>
  <si>
    <t>亀戸</t>
  </si>
  <si>
    <t>印旛日本医大</t>
  </si>
  <si>
    <t>平井（東京都）</t>
  </si>
  <si>
    <t>成田湯川</t>
  </si>
  <si>
    <t>新小岩</t>
  </si>
  <si>
    <t>小岩</t>
  </si>
  <si>
    <t>市川</t>
  </si>
  <si>
    <t>本八幡〔ＪＲ〕</t>
  </si>
  <si>
    <t>下総中山</t>
  </si>
  <si>
    <t>西船橋</t>
    <rPh sb="0" eb="3">
      <t>ニシフナバシ</t>
    </rPh>
    <phoneticPr fontId="1"/>
  </si>
  <si>
    <t>浅草橋</t>
  </si>
  <si>
    <t>両国〔ＪＲ〕</t>
  </si>
  <si>
    <t>西大井</t>
  </si>
  <si>
    <t>西新宿五丁目</t>
  </si>
  <si>
    <t>落合南長崎</t>
  </si>
  <si>
    <t>新江古田</t>
  </si>
  <si>
    <t>豊島園〔大江戸線〕</t>
  </si>
  <si>
    <t>練馬春日町</t>
  </si>
  <si>
    <t>光が丘</t>
  </si>
  <si>
    <t>浅草（つくばエクスプレス）</t>
  </si>
  <si>
    <t>南千住〔つくばエクスプレス〕</t>
  </si>
  <si>
    <t>赤土小学校前</t>
  </si>
  <si>
    <t>足立小台</t>
  </si>
  <si>
    <t>扇大橋</t>
  </si>
  <si>
    <t>尾久</t>
  </si>
  <si>
    <t>高野（東京都）</t>
  </si>
  <si>
    <t>汐留</t>
  </si>
  <si>
    <t>江北</t>
  </si>
  <si>
    <t>西新井大師西</t>
  </si>
  <si>
    <t>竹芝</t>
  </si>
  <si>
    <t>日の出（東京都）</t>
  </si>
  <si>
    <t>芝浦ふ頭</t>
  </si>
  <si>
    <t>お台場海浜公園</t>
  </si>
  <si>
    <t>台場</t>
  </si>
  <si>
    <t>東京国際クルーズターミナル</t>
  </si>
  <si>
    <t>テレコムセンター</t>
  </si>
  <si>
    <t>青海（東京都）</t>
  </si>
  <si>
    <t>東京ビッグサイト（ゆりかもめ）</t>
  </si>
  <si>
    <t>有明（東京都）</t>
  </si>
  <si>
    <t>有明テニスの森</t>
  </si>
  <si>
    <t>市場前</t>
  </si>
  <si>
    <t>新豊洲</t>
  </si>
  <si>
    <t>豊洲</t>
  </si>
  <si>
    <t>押上[スカイツリー前]</t>
  </si>
  <si>
    <t>京成曳舟</t>
  </si>
  <si>
    <t>八広</t>
  </si>
  <si>
    <t>四ツ木</t>
  </si>
  <si>
    <t>京成立石</t>
  </si>
  <si>
    <t>青砥</t>
  </si>
  <si>
    <t>京成高砂</t>
  </si>
  <si>
    <t>柴又</t>
  </si>
  <si>
    <t>京成金町</t>
  </si>
  <si>
    <t>京成上野</t>
  </si>
  <si>
    <t>新三河島</t>
  </si>
  <si>
    <t>町屋〔京成線〕</t>
  </si>
  <si>
    <t>千住大橋</t>
  </si>
  <si>
    <t>京成関屋</t>
  </si>
  <si>
    <t>堀切菖蒲園</t>
  </si>
  <si>
    <t>お花茶屋</t>
  </si>
  <si>
    <t>京成小岩</t>
  </si>
  <si>
    <t>江戸川</t>
  </si>
  <si>
    <t>国府台</t>
  </si>
  <si>
    <t>市川真間</t>
  </si>
  <si>
    <t>菅野</t>
  </si>
  <si>
    <t>京成八幡</t>
  </si>
  <si>
    <t>京急蒲田</t>
  </si>
  <si>
    <t>糀谷</t>
  </si>
  <si>
    <t>大鳥居</t>
  </si>
  <si>
    <t>穴守稲荷</t>
  </si>
  <si>
    <t>天空橋</t>
  </si>
  <si>
    <t>羽田空港国際線ターミナル（京急）</t>
  </si>
  <si>
    <t>羽田空港国内線ターミナル（京急）</t>
  </si>
  <si>
    <t>泉岳寺</t>
  </si>
  <si>
    <t>北品川</t>
  </si>
  <si>
    <t>新馬場</t>
  </si>
  <si>
    <t>青物横丁</t>
  </si>
  <si>
    <t>鮫洲</t>
  </si>
  <si>
    <t>大森海岸</t>
  </si>
  <si>
    <t>立会川</t>
  </si>
  <si>
    <t>豊島園〔西武線〕</t>
  </si>
  <si>
    <t>新桜台</t>
  </si>
  <si>
    <t>小竹向原</t>
  </si>
  <si>
    <t>新大塚</t>
  </si>
  <si>
    <t>茗荷谷</t>
  </si>
  <si>
    <t>後楽園</t>
  </si>
  <si>
    <t>本郷三丁目</t>
  </si>
  <si>
    <t>淡路町</t>
  </si>
  <si>
    <t>大手町（東京都）</t>
  </si>
  <si>
    <t>銀座</t>
  </si>
  <si>
    <t>霞ヶ関（東京都）</t>
  </si>
  <si>
    <t>国会議事堂前</t>
  </si>
  <si>
    <t>四谷三丁目</t>
  </si>
  <si>
    <t>新宿御苑前</t>
  </si>
  <si>
    <t>新宿三丁目</t>
  </si>
  <si>
    <t>西新宿</t>
  </si>
  <si>
    <t>中野坂上</t>
  </si>
  <si>
    <t>新中野</t>
  </si>
  <si>
    <t>東高円寺</t>
  </si>
  <si>
    <t>新高円寺</t>
  </si>
  <si>
    <t>南阿佐ヶ谷</t>
  </si>
  <si>
    <t>中野新橋</t>
  </si>
  <si>
    <t>中野富士見町</t>
  </si>
  <si>
    <t>方南町</t>
  </si>
  <si>
    <t>浅草</t>
  </si>
  <si>
    <t>田原町（東京都）</t>
  </si>
  <si>
    <t>稲荷町（東京都）</t>
  </si>
  <si>
    <t>上野広小路</t>
  </si>
  <si>
    <t>末広町（東京都）</t>
  </si>
  <si>
    <t>三越前</t>
  </si>
  <si>
    <t>日本橋（東京都）</t>
  </si>
  <si>
    <t>京橋（東京都）</t>
  </si>
  <si>
    <t>虎ノ門</t>
  </si>
  <si>
    <t>溜池山王</t>
  </si>
  <si>
    <t>青山一丁目</t>
  </si>
  <si>
    <t>外苑前</t>
  </si>
  <si>
    <t>表参道</t>
    <rPh sb="0" eb="3">
      <t>オモテサンドウ</t>
    </rPh>
    <phoneticPr fontId="1"/>
  </si>
  <si>
    <t>代々木公園</t>
  </si>
  <si>
    <t>明治神宮前</t>
  </si>
  <si>
    <t>乃木坂</t>
  </si>
  <si>
    <t>赤坂（東京都）</t>
  </si>
  <si>
    <t>日比谷</t>
  </si>
  <si>
    <t>二重橋前</t>
  </si>
  <si>
    <t>新御茶ノ水</t>
  </si>
  <si>
    <t>湯島</t>
  </si>
  <si>
    <t>根津</t>
  </si>
  <si>
    <t>千駄木</t>
  </si>
  <si>
    <t>町屋〔千代田線〕</t>
  </si>
  <si>
    <t>北綾瀬</t>
  </si>
  <si>
    <t>落合（東京都）</t>
  </si>
  <si>
    <t>早稲田〔東西線〕</t>
  </si>
  <si>
    <t>神楽坂</t>
  </si>
  <si>
    <t>九段下</t>
  </si>
  <si>
    <t>竹橋</t>
  </si>
  <si>
    <t>茅場町</t>
  </si>
  <si>
    <t>門前仲町</t>
  </si>
  <si>
    <t>木場</t>
  </si>
  <si>
    <t>東陽町</t>
  </si>
  <si>
    <t>南砂町</t>
  </si>
  <si>
    <t>西葛西</t>
  </si>
  <si>
    <t>葛西</t>
  </si>
  <si>
    <t>浦安（千葉県）</t>
  </si>
  <si>
    <t>南行徳</t>
  </si>
  <si>
    <t>行徳</t>
  </si>
  <si>
    <t>妙典</t>
  </si>
  <si>
    <t>原木中山</t>
  </si>
  <si>
    <t>白金台</t>
  </si>
  <si>
    <t>白金高輪</t>
  </si>
  <si>
    <t>麻布十番</t>
  </si>
  <si>
    <t>六本木一丁目</t>
  </si>
  <si>
    <t>永田町</t>
  </si>
  <si>
    <t>東大前</t>
  </si>
  <si>
    <t>本駒込</t>
  </si>
  <si>
    <t>西ヶ原</t>
  </si>
  <si>
    <t>王子神谷</t>
  </si>
  <si>
    <t>志茂</t>
  </si>
  <si>
    <t>赤羽岩淵</t>
  </si>
  <si>
    <t>南千住〔日比谷線〕</t>
  </si>
  <si>
    <t>三ノ輪</t>
  </si>
  <si>
    <t>入谷（東京都）</t>
  </si>
  <si>
    <t>仲御徒町</t>
  </si>
  <si>
    <t>小伝馬町</t>
  </si>
  <si>
    <t>人形町</t>
  </si>
  <si>
    <t>築地</t>
  </si>
  <si>
    <t>東銀座</t>
  </si>
  <si>
    <t>神谷町</t>
  </si>
  <si>
    <t>六本木</t>
  </si>
  <si>
    <t>広尾</t>
  </si>
  <si>
    <t>住吉（東京都）</t>
  </si>
  <si>
    <t>清澄白河</t>
  </si>
  <si>
    <t>水天宮前</t>
  </si>
  <si>
    <t>神保町</t>
  </si>
  <si>
    <t>半蔵門</t>
  </si>
  <si>
    <t>和光市</t>
  </si>
  <si>
    <t>地下鉄成増</t>
  </si>
  <si>
    <t>地下鉄赤塚</t>
  </si>
  <si>
    <t>平和台（東京都）</t>
  </si>
  <si>
    <t>氷川台</t>
  </si>
  <si>
    <t>千川</t>
  </si>
  <si>
    <t>要町</t>
  </si>
  <si>
    <t>東池袋</t>
  </si>
  <si>
    <t>護国寺</t>
  </si>
  <si>
    <t>江戸川橋</t>
  </si>
  <si>
    <t>麹町</t>
  </si>
  <si>
    <t>桜田門</t>
  </si>
  <si>
    <t>銀座一丁目</t>
  </si>
  <si>
    <t>新富町（東京都）</t>
  </si>
  <si>
    <t>月島</t>
  </si>
  <si>
    <t>辰巳</t>
  </si>
  <si>
    <t>雑司が谷</t>
  </si>
  <si>
    <t>西早稲田</t>
  </si>
  <si>
    <t>東新宿</t>
  </si>
  <si>
    <t>北参道</t>
  </si>
  <si>
    <t>乗降客数(日)</t>
    <rPh sb="0" eb="3">
      <t>ジョウコウキャク</t>
    </rPh>
    <rPh sb="3" eb="4">
      <t>スウ</t>
    </rPh>
    <rPh sb="5" eb="6">
      <t>ニチ</t>
    </rPh>
    <phoneticPr fontId="1"/>
  </si>
  <si>
    <t>人口総数</t>
    <rPh sb="0" eb="2">
      <t>ジンコウ</t>
    </rPh>
    <rPh sb="2" eb="4">
      <t>ソウスウ</t>
    </rPh>
    <phoneticPr fontId="1"/>
  </si>
  <si>
    <t>昼間人口</t>
    <rPh sb="0" eb="2">
      <t>ヒルマ</t>
    </rPh>
    <rPh sb="2" eb="4">
      <t>ジンコウ</t>
    </rPh>
    <phoneticPr fontId="1"/>
  </si>
  <si>
    <t>全産業従業員総数</t>
    <rPh sb="0" eb="3">
      <t>ゼンサンギョウ</t>
    </rPh>
    <rPh sb="3" eb="6">
      <t>ジュウギョウイン</t>
    </rPh>
    <rPh sb="6" eb="8">
      <t>ソウスウ</t>
    </rPh>
    <phoneticPr fontId="1"/>
  </si>
  <si>
    <t>小売業年間商品販売額(万円)</t>
    <rPh sb="11" eb="13">
      <t>マンエン</t>
    </rPh>
    <phoneticPr fontId="1"/>
  </si>
  <si>
    <t>全産業事業所数</t>
    <rPh sb="0" eb="3">
      <t>ゼンサンギョウ</t>
    </rPh>
    <rPh sb="3" eb="6">
      <t>ジギョウショ</t>
    </rPh>
    <rPh sb="6" eb="7">
      <t>スウ</t>
    </rPh>
    <phoneticPr fontId="1"/>
  </si>
  <si>
    <t>飲食店事業所数</t>
    <rPh sb="0" eb="2">
      <t>インショク</t>
    </rPh>
    <rPh sb="2" eb="3">
      <t>テン</t>
    </rPh>
    <rPh sb="3" eb="6">
      <t>ジギョウショ</t>
    </rPh>
    <rPh sb="6" eb="7">
      <t>スウ</t>
    </rPh>
    <phoneticPr fontId="1"/>
  </si>
  <si>
    <t>生徒学生数</t>
    <rPh sb="0" eb="2">
      <t>セイト</t>
    </rPh>
    <rPh sb="2" eb="5">
      <t>ガクセイスウ</t>
    </rPh>
    <phoneticPr fontId="1"/>
  </si>
  <si>
    <t>小売事業所数</t>
    <rPh sb="0" eb="2">
      <t>コウリ</t>
    </rPh>
    <rPh sb="2" eb="5">
      <t>ジギョウショ</t>
    </rPh>
    <rPh sb="5" eb="6">
      <t>スウ</t>
    </rPh>
    <phoneticPr fontId="1"/>
  </si>
  <si>
    <t>0~14歳人口</t>
    <rPh sb="4" eb="5">
      <t>サイ</t>
    </rPh>
    <rPh sb="5" eb="7">
      <t>ジンコウ</t>
    </rPh>
    <phoneticPr fontId="1"/>
  </si>
  <si>
    <t>15~64歳人口</t>
    <rPh sb="5" eb="6">
      <t>サイ</t>
    </rPh>
    <rPh sb="6" eb="8">
      <t>ジンコウ</t>
    </rPh>
    <phoneticPr fontId="1"/>
  </si>
  <si>
    <t>65歳以上人口</t>
    <rPh sb="2" eb="5">
      <t>サイイジョウ</t>
    </rPh>
    <rPh sb="5" eb="7">
      <t>ジンコウ</t>
    </rPh>
    <phoneticPr fontId="1"/>
  </si>
  <si>
    <t>世帯数</t>
    <rPh sb="0" eb="3">
      <t>セタイスウ</t>
    </rPh>
    <phoneticPr fontId="1"/>
  </si>
  <si>
    <t>一人世帯数</t>
    <rPh sb="0" eb="2">
      <t>ヒトリ</t>
    </rPh>
    <rPh sb="2" eb="4">
      <t>セタイ</t>
    </rPh>
    <rPh sb="4" eb="5">
      <t>スウ</t>
    </rPh>
    <phoneticPr fontId="1"/>
  </si>
  <si>
    <t>1147-89</t>
    <phoneticPr fontId="1"/>
  </si>
  <si>
    <t>都営浅草線</t>
    <rPh sb="0" eb="2">
      <t>トエイ</t>
    </rPh>
    <rPh sb="2" eb="5">
      <t>アサクサセン</t>
    </rPh>
    <phoneticPr fontId="1"/>
  </si>
  <si>
    <t>都営大江戸線</t>
    <rPh sb="0" eb="6">
      <t>トエイオオエドセン</t>
    </rPh>
    <phoneticPr fontId="1"/>
  </si>
  <si>
    <t>都営三田線</t>
    <rPh sb="0" eb="2">
      <t>トエイ</t>
    </rPh>
    <rPh sb="2" eb="5">
      <t>ミタセン</t>
    </rPh>
    <phoneticPr fontId="1"/>
  </si>
  <si>
    <t>都営新宿線</t>
    <rPh sb="0" eb="2">
      <t>トエイ</t>
    </rPh>
    <rPh sb="2" eb="5">
      <t>シンジュクセン</t>
    </rPh>
    <phoneticPr fontId="1"/>
  </si>
  <si>
    <t>都営新宿線</t>
    <rPh sb="0" eb="5">
      <t>トエイシンジュクセン</t>
    </rPh>
    <phoneticPr fontId="1"/>
  </si>
  <si>
    <t>都電荒川線</t>
    <rPh sb="0" eb="5">
      <t>トデンアラカワセン</t>
    </rPh>
    <phoneticPr fontId="1"/>
  </si>
  <si>
    <t>日暮里舎人ライナー</t>
    <rPh sb="0" eb="3">
      <t>ニッポリ</t>
    </rPh>
    <rPh sb="3" eb="5">
      <t>トネリ</t>
    </rPh>
    <phoneticPr fontId="1"/>
  </si>
  <si>
    <t>京浜東北線</t>
    <rPh sb="0" eb="5">
      <t>ケイヒントウホクセン</t>
    </rPh>
    <phoneticPr fontId="1"/>
  </si>
  <si>
    <t>りんかい線</t>
    <rPh sb="4" eb="5">
      <t>セン</t>
    </rPh>
    <phoneticPr fontId="1"/>
  </si>
  <si>
    <t>京葉線</t>
    <rPh sb="0" eb="3">
      <t>ケイヨウセン</t>
    </rPh>
    <phoneticPr fontId="1"/>
  </si>
  <si>
    <t>東武伊勢崎線</t>
    <rPh sb="0" eb="6">
      <t>トウブイセザキセン</t>
    </rPh>
    <phoneticPr fontId="1"/>
  </si>
  <si>
    <t>山手線</t>
    <rPh sb="0" eb="3">
      <t>ヤマノテセン</t>
    </rPh>
    <phoneticPr fontId="1"/>
  </si>
  <si>
    <t>埼京線</t>
    <rPh sb="0" eb="3">
      <t>サイキョウセン</t>
    </rPh>
    <phoneticPr fontId="1"/>
  </si>
  <si>
    <t>東武亀戸線</t>
    <rPh sb="0" eb="2">
      <t>トウブ</t>
    </rPh>
    <rPh sb="2" eb="4">
      <t>カメイド</t>
    </rPh>
    <rPh sb="4" eb="5">
      <t>セン</t>
    </rPh>
    <phoneticPr fontId="1"/>
  </si>
  <si>
    <t>東武鉄道大師線</t>
    <rPh sb="0" eb="2">
      <t>トウブ</t>
    </rPh>
    <rPh sb="2" eb="4">
      <t>テツドウ</t>
    </rPh>
    <rPh sb="4" eb="6">
      <t>タイシ</t>
    </rPh>
    <rPh sb="6" eb="7">
      <t>セン</t>
    </rPh>
    <phoneticPr fontId="1"/>
  </si>
  <si>
    <t>東武東上線</t>
    <rPh sb="0" eb="5">
      <t>トウブトウジョウセン</t>
    </rPh>
    <phoneticPr fontId="1"/>
  </si>
  <si>
    <t>北総線</t>
    <rPh sb="0" eb="2">
      <t>ホクソウ</t>
    </rPh>
    <rPh sb="2" eb="3">
      <t>セン</t>
    </rPh>
    <phoneticPr fontId="1"/>
  </si>
  <si>
    <t>常磐線</t>
    <rPh sb="0" eb="3">
      <t>ジョウバンセン</t>
    </rPh>
    <phoneticPr fontId="1"/>
  </si>
  <si>
    <t>総武本線</t>
    <rPh sb="0" eb="2">
      <t>ソウブ</t>
    </rPh>
    <rPh sb="2" eb="4">
      <t>ホンセン</t>
    </rPh>
    <phoneticPr fontId="1"/>
  </si>
  <si>
    <t>横須賀線</t>
    <rPh sb="0" eb="3">
      <t>ヨコスカ</t>
    </rPh>
    <rPh sb="3" eb="4">
      <t>セン</t>
    </rPh>
    <phoneticPr fontId="1"/>
  </si>
  <si>
    <t>成田線</t>
    <rPh sb="0" eb="3">
      <t>ナリタセン</t>
    </rPh>
    <phoneticPr fontId="1"/>
  </si>
  <si>
    <t>総武各駅</t>
    <rPh sb="0" eb="4">
      <t>ソウブカクエキ</t>
    </rPh>
    <phoneticPr fontId="1"/>
  </si>
  <si>
    <t>つくばエクスプレス</t>
    <phoneticPr fontId="1"/>
  </si>
  <si>
    <t>東北本線</t>
    <rPh sb="0" eb="2">
      <t>トウホク</t>
    </rPh>
    <rPh sb="2" eb="4">
      <t>ホンセン</t>
    </rPh>
    <phoneticPr fontId="1"/>
  </si>
  <si>
    <t>ゆりかもめ</t>
    <phoneticPr fontId="1"/>
  </si>
  <si>
    <t>ゆりかもめ</t>
    <phoneticPr fontId="1"/>
  </si>
  <si>
    <t>ゆりかもめ</t>
    <phoneticPr fontId="1"/>
  </si>
  <si>
    <t>有楽町線</t>
    <rPh sb="0" eb="4">
      <t>ユウラクチョウセン</t>
    </rPh>
    <phoneticPr fontId="1"/>
  </si>
  <si>
    <t>半蔵門線</t>
    <rPh sb="0" eb="4">
      <t>ハンゾウモンセン</t>
    </rPh>
    <phoneticPr fontId="1"/>
  </si>
  <si>
    <t>京成電鉄押上線</t>
    <rPh sb="0" eb="2">
      <t>ケイセイ</t>
    </rPh>
    <rPh sb="2" eb="4">
      <t>デンテツ</t>
    </rPh>
    <rPh sb="4" eb="6">
      <t>オシアゲ</t>
    </rPh>
    <rPh sb="6" eb="7">
      <t>セン</t>
    </rPh>
    <phoneticPr fontId="1"/>
  </si>
  <si>
    <t>京成電鉄本線</t>
    <rPh sb="0" eb="4">
      <t>ケイセイデンテツ</t>
    </rPh>
    <rPh sb="4" eb="6">
      <t>ホンセン</t>
    </rPh>
    <phoneticPr fontId="1"/>
  </si>
  <si>
    <t>京成電鉄金町線</t>
    <rPh sb="0" eb="4">
      <t>ケイセイデンテツ</t>
    </rPh>
    <rPh sb="4" eb="6">
      <t>カネマチ</t>
    </rPh>
    <rPh sb="6" eb="7">
      <t>セン</t>
    </rPh>
    <phoneticPr fontId="1"/>
  </si>
  <si>
    <t>京浜急行本線</t>
    <rPh sb="0" eb="2">
      <t>ケイヒン</t>
    </rPh>
    <rPh sb="2" eb="4">
      <t>キュウコウ</t>
    </rPh>
    <rPh sb="4" eb="6">
      <t>ホンセン</t>
    </rPh>
    <phoneticPr fontId="1"/>
  </si>
  <si>
    <t>京浜急行空港線</t>
    <rPh sb="0" eb="4">
      <t>ケイヒンキュウコウ</t>
    </rPh>
    <rPh sb="4" eb="6">
      <t>クウコウ</t>
    </rPh>
    <rPh sb="6" eb="7">
      <t>セン</t>
    </rPh>
    <phoneticPr fontId="1"/>
  </si>
  <si>
    <t>京浜急行本線</t>
    <rPh sb="0" eb="4">
      <t>ケイヒンキュウコウ</t>
    </rPh>
    <rPh sb="4" eb="6">
      <t>ホンセン</t>
    </rPh>
    <phoneticPr fontId="1"/>
  </si>
  <si>
    <t>西武豊島線</t>
    <rPh sb="0" eb="5">
      <t>セイブトシマセン</t>
    </rPh>
    <phoneticPr fontId="1"/>
  </si>
  <si>
    <t>西武有楽町線</t>
    <rPh sb="0" eb="6">
      <t>セイブユウラクチョウセン</t>
    </rPh>
    <phoneticPr fontId="1"/>
  </si>
  <si>
    <t>丸の内線</t>
    <rPh sb="0" eb="1">
      <t>マル</t>
    </rPh>
    <rPh sb="2" eb="4">
      <t>ウチセン</t>
    </rPh>
    <phoneticPr fontId="1"/>
  </si>
  <si>
    <t>銀座線</t>
    <rPh sb="0" eb="3">
      <t>ギンザセン</t>
    </rPh>
    <phoneticPr fontId="1"/>
  </si>
  <si>
    <t>千代田線</t>
    <rPh sb="0" eb="4">
      <t>チヨダセン</t>
    </rPh>
    <phoneticPr fontId="1"/>
  </si>
  <si>
    <t>東西線</t>
    <rPh sb="0" eb="3">
      <t>トウザイセン</t>
    </rPh>
    <phoneticPr fontId="1"/>
  </si>
  <si>
    <t>南北線</t>
    <rPh sb="0" eb="3">
      <t>ナンボクセン</t>
    </rPh>
    <phoneticPr fontId="1"/>
  </si>
  <si>
    <t>日比谷線</t>
    <rPh sb="0" eb="4">
      <t>ヒビヤセン</t>
    </rPh>
    <phoneticPr fontId="1"/>
  </si>
  <si>
    <t>副都心線</t>
    <rPh sb="0" eb="4">
      <t>フクトシンセン</t>
    </rPh>
    <phoneticPr fontId="1"/>
  </si>
  <si>
    <t>平均地価(円/m^2)</t>
    <rPh sb="0" eb="2">
      <t>ヘイキン</t>
    </rPh>
    <rPh sb="2" eb="4">
      <t>チカ</t>
    </rPh>
    <rPh sb="5" eb="6">
      <t>エン</t>
    </rPh>
    <phoneticPr fontId="1"/>
  </si>
  <si>
    <t>最高値(円/m^2)</t>
    <rPh sb="0" eb="2">
      <t>サイコウ</t>
    </rPh>
    <rPh sb="2" eb="3">
      <t>チ</t>
    </rPh>
    <rPh sb="4" eb="5">
      <t>エン</t>
    </rPh>
    <phoneticPr fontId="1"/>
  </si>
  <si>
    <t>最低値(円/m^2)</t>
    <rPh sb="0" eb="2">
      <t>サイテイ</t>
    </rPh>
    <rPh sb="2" eb="3">
      <t>チ</t>
    </rPh>
    <rPh sb="4" eb="5">
      <t>エン</t>
    </rPh>
    <phoneticPr fontId="1"/>
  </si>
  <si>
    <t>介護施設数</t>
    <rPh sb="0" eb="2">
      <t>カイゴ</t>
    </rPh>
    <rPh sb="2" eb="5">
      <t>シセツスウ</t>
    </rPh>
    <phoneticPr fontId="1"/>
  </si>
  <si>
    <t>保育施設数</t>
    <rPh sb="0" eb="2">
      <t>ホイク</t>
    </rPh>
    <rPh sb="2" eb="4">
      <t>シセツ</t>
    </rPh>
    <rPh sb="4" eb="5">
      <t>スウ</t>
    </rPh>
    <phoneticPr fontId="1"/>
  </si>
  <si>
    <t>コンビニ</t>
    <phoneticPr fontId="1"/>
  </si>
  <si>
    <t>スーパー</t>
    <phoneticPr fontId="1"/>
  </si>
  <si>
    <t>東京</t>
    <rPh sb="0" eb="2">
      <t>トウキョウ</t>
    </rPh>
    <phoneticPr fontId="1"/>
  </si>
  <si>
    <t>id</t>
    <phoneticPr fontId="1"/>
  </si>
  <si>
    <t>id</t>
  </si>
  <si>
    <t>name</t>
  </si>
  <si>
    <t>name2</t>
  </si>
  <si>
    <t>name3</t>
  </si>
  <si>
    <t>神田（東京都）</t>
  </si>
  <si>
    <t>東京</t>
  </si>
  <si>
    <t>有楽町</t>
  </si>
  <si>
    <t>大井町</t>
  </si>
  <si>
    <t>越中島</t>
  </si>
  <si>
    <t>渋谷</t>
  </si>
  <si>
    <t>新宿</t>
  </si>
  <si>
    <t>池袋</t>
  </si>
  <si>
    <t>五反田</t>
  </si>
  <si>
    <t>目黒</t>
  </si>
  <si>
    <t>代々木</t>
  </si>
  <si>
    <t>新大久保</t>
  </si>
  <si>
    <t>高田馬場</t>
  </si>
  <si>
    <t>御茶ノ水</t>
  </si>
  <si>
    <t>水道橋</t>
  </si>
  <si>
    <t>飯田橋</t>
  </si>
  <si>
    <t>市ヶ谷</t>
  </si>
  <si>
    <t>四ツ谷</t>
  </si>
  <si>
    <t>信濃町</t>
  </si>
  <si>
    <t>千駄ヶ谷</t>
  </si>
  <si>
    <t>大久保（東京都）</t>
  </si>
  <si>
    <t>東中野</t>
  </si>
  <si>
    <t>中野（東京都）</t>
  </si>
  <si>
    <t>高円寺</t>
  </si>
  <si>
    <t>阿佐ヶ谷</t>
  </si>
  <si>
    <t>荻窪</t>
  </si>
  <si>
    <t>西荻窪</t>
  </si>
  <si>
    <t>神泉</t>
  </si>
  <si>
    <t>駒場東大前</t>
  </si>
  <si>
    <t>池ノ上</t>
  </si>
  <si>
    <t>下北沢</t>
  </si>
  <si>
    <t>新代田</t>
  </si>
  <si>
    <t>東松原</t>
  </si>
  <si>
    <t>明大前</t>
  </si>
  <si>
    <t>永福町</t>
  </si>
  <si>
    <t>西永福</t>
  </si>
  <si>
    <t>浜田山</t>
  </si>
  <si>
    <t>高井戸</t>
  </si>
  <si>
    <t>富士見ヶ丘</t>
  </si>
  <si>
    <t>久我山</t>
  </si>
  <si>
    <t>三鷹台</t>
  </si>
  <si>
    <t>井の頭公園</t>
  </si>
  <si>
    <t>笹塚</t>
  </si>
  <si>
    <t>代田橋</t>
  </si>
  <si>
    <t>下高井戸</t>
  </si>
  <si>
    <t>桜上水</t>
  </si>
  <si>
    <t>上北沢</t>
  </si>
  <si>
    <t>八幡山</t>
  </si>
  <si>
    <t>幡ヶ谷</t>
  </si>
  <si>
    <t>初台</t>
  </si>
  <si>
    <t>南新宿</t>
  </si>
  <si>
    <t>参宮橋</t>
  </si>
  <si>
    <t>代々木八幡</t>
  </si>
  <si>
    <t>代々木上原</t>
  </si>
  <si>
    <t>東北沢</t>
  </si>
  <si>
    <t>世田谷代田</t>
  </si>
  <si>
    <t>梅ヶ丘</t>
  </si>
  <si>
    <t>豪徳寺</t>
  </si>
  <si>
    <t>経堂</t>
  </si>
  <si>
    <t>千歳船橋</t>
  </si>
  <si>
    <t>祖師ヶ谷大蔵</t>
  </si>
  <si>
    <t>成城学園前</t>
  </si>
  <si>
    <t>西武新宿</t>
  </si>
  <si>
    <t>下落合</t>
  </si>
  <si>
    <t>中井</t>
  </si>
  <si>
    <t>新井薬師前</t>
  </si>
  <si>
    <t>沼袋</t>
  </si>
  <si>
    <t>野方</t>
  </si>
  <si>
    <t>都立家政</t>
  </si>
  <si>
    <t>下井草</t>
  </si>
  <si>
    <t>井荻</t>
  </si>
  <si>
    <t>上井草</t>
  </si>
  <si>
    <t>上石神井</t>
  </si>
  <si>
    <t>椎名町</t>
  </si>
  <si>
    <t>東長崎</t>
  </si>
  <si>
    <t>江古田</t>
  </si>
  <si>
    <t>桜台（東京都）</t>
  </si>
  <si>
    <t>練馬</t>
  </si>
  <si>
    <t>中村橋</t>
  </si>
  <si>
    <t>富士見台</t>
  </si>
  <si>
    <t>練馬高野台</t>
  </si>
  <si>
    <t>石神井公園</t>
  </si>
  <si>
    <t>大泉学園</t>
  </si>
  <si>
    <t>保谷</t>
  </si>
  <si>
    <t>赤坂見附</t>
  </si>
  <si>
    <t>表参道</t>
  </si>
  <si>
    <t>三軒茶屋</t>
  </si>
  <si>
    <t>西太子堂</t>
  </si>
  <si>
    <t>若林（東京都）</t>
  </si>
  <si>
    <t>松陰神社前</t>
  </si>
  <si>
    <t>世田谷</t>
  </si>
  <si>
    <t>上町</t>
  </si>
  <si>
    <t>宮の坂</t>
  </si>
  <si>
    <t>山下（東京都）</t>
  </si>
  <si>
    <t>松原（東京都）</t>
  </si>
  <si>
    <t>下神明</t>
  </si>
  <si>
    <t>戸越公園</t>
  </si>
  <si>
    <t>荏原町</t>
  </si>
  <si>
    <t>旗の台</t>
  </si>
  <si>
    <t>北千束</t>
  </si>
  <si>
    <t>大岡山</t>
  </si>
  <si>
    <t>緑が丘（東京都）</t>
  </si>
  <si>
    <t>自由が丘（東京都）</t>
  </si>
  <si>
    <t>九品仏</t>
  </si>
  <si>
    <t>尾山台</t>
  </si>
  <si>
    <t>等々力</t>
  </si>
  <si>
    <t>上野毛</t>
  </si>
  <si>
    <t>二子玉川</t>
  </si>
  <si>
    <t>二子新地</t>
  </si>
  <si>
    <t>大崎広小路</t>
  </si>
  <si>
    <t>戸越銀座</t>
  </si>
  <si>
    <t>荏原中延</t>
  </si>
  <si>
    <t>長原（東京都）</t>
  </si>
  <si>
    <t>洗足池</t>
  </si>
  <si>
    <t>石川台</t>
  </si>
  <si>
    <t>雪が谷大塚</t>
  </si>
  <si>
    <t>御嶽山</t>
  </si>
  <si>
    <t>久が原</t>
  </si>
  <si>
    <t>千鳥町</t>
  </si>
  <si>
    <t>池上</t>
  </si>
  <si>
    <t>蓮沼</t>
  </si>
  <si>
    <t>池尻大橋</t>
  </si>
  <si>
    <t>駒沢大学</t>
  </si>
  <si>
    <t>桜新町</t>
  </si>
  <si>
    <t>用賀</t>
  </si>
  <si>
    <t>代官山</t>
  </si>
  <si>
    <t>中目黒</t>
  </si>
  <si>
    <t>祐天寺</t>
  </si>
  <si>
    <t>学芸大学</t>
  </si>
  <si>
    <t>都立大学</t>
  </si>
  <si>
    <t>田園調布</t>
  </si>
  <si>
    <t>多摩川</t>
  </si>
  <si>
    <t>新丸子</t>
  </si>
  <si>
    <t>武蔵小杉</t>
  </si>
  <si>
    <t>不動前</t>
  </si>
  <si>
    <t>武蔵小山</t>
  </si>
  <si>
    <t>西小山</t>
  </si>
  <si>
    <t>洗足</t>
  </si>
  <si>
    <t>奥沢</t>
  </si>
  <si>
    <t>荒川七丁目</t>
  </si>
  <si>
    <t>王子駅前</t>
  </si>
  <si>
    <t>竹ノ塚</t>
  </si>
  <si>
    <t>下板橋</t>
  </si>
  <si>
    <t>沼部</t>
  </si>
  <si>
    <t>鵜の木</t>
  </si>
  <si>
    <t>下丸子</t>
  </si>
  <si>
    <t>武蔵新田</t>
  </si>
  <si>
    <t>矢口渡</t>
  </si>
  <si>
    <t>蒲田</t>
  </si>
  <si>
    <t>西船橋</t>
  </si>
  <si>
    <t>吉祥寺</t>
  </si>
  <si>
    <t>芦花公園</t>
  </si>
  <si>
    <t>喜多見</t>
  </si>
  <si>
    <t>武蔵関</t>
  </si>
  <si>
    <t>東久留米</t>
  </si>
  <si>
    <t>高津（神奈川県）</t>
  </si>
  <si>
    <t>元住吉</t>
  </si>
  <si>
    <t>name4</t>
  </si>
  <si>
    <t>神田（東京都）</t>
    <rPh sb="0" eb="2">
      <t>カンダ</t>
    </rPh>
    <rPh sb="3" eb="6">
      <t>トウキョウト</t>
    </rPh>
    <phoneticPr fontId="1"/>
  </si>
  <si>
    <t>大久保（東京都）</t>
    <rPh sb="0" eb="3">
      <t>オオクボ</t>
    </rPh>
    <rPh sb="4" eb="7">
      <t>トウキョウト</t>
    </rPh>
    <phoneticPr fontId="1"/>
  </si>
  <si>
    <t>中野（東京都）</t>
    <rPh sb="3" eb="6">
      <t>トウキョウト</t>
    </rPh>
    <phoneticPr fontId="1"/>
  </si>
  <si>
    <t>鷺ノ宮</t>
    <phoneticPr fontId="1"/>
  </si>
  <si>
    <t>桜台（東京都）</t>
    <rPh sb="0" eb="1">
      <t>サクラ</t>
    </rPh>
    <rPh sb="1" eb="2">
      <t>ダイ</t>
    </rPh>
    <rPh sb="3" eb="6">
      <t>トウキョウト</t>
    </rPh>
    <phoneticPr fontId="1"/>
  </si>
  <si>
    <t>ひばりヶ丘（東京都）</t>
    <phoneticPr fontId="1"/>
  </si>
  <si>
    <t>幡ヶ谷</t>
    <phoneticPr fontId="1"/>
  </si>
  <si>
    <t>梅ヶ丘</t>
    <rPh sb="0" eb="3">
      <t>ウメガオカ</t>
    </rPh>
    <phoneticPr fontId="1"/>
  </si>
  <si>
    <t>松原（東京都）</t>
    <rPh sb="0" eb="2">
      <t>マツバラ</t>
    </rPh>
    <rPh sb="3" eb="6">
      <t>トウキョウト</t>
    </rPh>
    <phoneticPr fontId="1"/>
  </si>
  <si>
    <t>山下（東京都）</t>
    <rPh sb="0" eb="2">
      <t>ヤマシタ</t>
    </rPh>
    <rPh sb="3" eb="6">
      <t>トウキョウト</t>
    </rPh>
    <phoneticPr fontId="1"/>
  </si>
  <si>
    <t>若林（東京都）</t>
    <rPh sb="0" eb="2">
      <t>ワカバヤシ</t>
    </rPh>
    <rPh sb="3" eb="6">
      <t>トウキョウト</t>
    </rPh>
    <phoneticPr fontId="1"/>
  </si>
  <si>
    <t>松陰神社前</t>
    <rPh sb="0" eb="2">
      <t>ショウイン</t>
    </rPh>
    <rPh sb="2" eb="4">
      <t>ジンジャ</t>
    </rPh>
    <rPh sb="4" eb="5">
      <t>マエ</t>
    </rPh>
    <phoneticPr fontId="1"/>
  </si>
  <si>
    <t>駒沢大学</t>
    <rPh sb="0" eb="2">
      <t>コマザワ</t>
    </rPh>
    <rPh sb="2" eb="4">
      <t>ダイガク</t>
    </rPh>
    <phoneticPr fontId="1"/>
  </si>
  <si>
    <t>高津（神奈川県）</t>
    <rPh sb="0" eb="2">
      <t>タカツ</t>
    </rPh>
    <rPh sb="3" eb="7">
      <t>カナガワケン</t>
    </rPh>
    <phoneticPr fontId="1"/>
  </si>
  <si>
    <t>自由が丘（東京都）</t>
    <rPh sb="0" eb="2">
      <t>ジユウ</t>
    </rPh>
    <rPh sb="3" eb="4">
      <t>オカ</t>
    </rPh>
    <rPh sb="5" eb="8">
      <t>トウキョウト</t>
    </rPh>
    <phoneticPr fontId="1"/>
  </si>
  <si>
    <t>緑が丘（東京都）</t>
    <rPh sb="0" eb="1">
      <t>ミドリ</t>
    </rPh>
    <rPh sb="2" eb="3">
      <t>オカ</t>
    </rPh>
    <rPh sb="4" eb="7">
      <t>トウキョウト</t>
    </rPh>
    <phoneticPr fontId="1"/>
  </si>
  <si>
    <t>長原（東京都）</t>
    <rPh sb="0" eb="2">
      <t>ナガハラ</t>
    </rPh>
    <rPh sb="3" eb="6">
      <t>トウキョウト</t>
    </rPh>
    <phoneticPr fontId="1"/>
  </si>
  <si>
    <t>洗足池</t>
    <rPh sb="0" eb="2">
      <t>センソク</t>
    </rPh>
    <rPh sb="2" eb="3">
      <t>イケ</t>
    </rPh>
    <phoneticPr fontId="1"/>
  </si>
  <si>
    <t>空港第２ビル（成田第２・第３ターミナル）</t>
    <phoneticPr fontId="1"/>
  </si>
  <si>
    <t>成田空港（成田第１ターミナル）</t>
    <phoneticPr fontId="1"/>
  </si>
  <si>
    <t>羽田空港第 2 ターミナル（モノレール）</t>
    <phoneticPr fontId="1"/>
  </si>
  <si>
    <t>羽田空港第 3 ターミナル（モノレール）</t>
    <phoneticPr fontId="1"/>
  </si>
  <si>
    <t>羽田空港第 1 ターミナル（モノレール）</t>
    <phoneticPr fontId="1"/>
  </si>
  <si>
    <t>羽田空港第 3 ターミナル（モノレール）</t>
    <phoneticPr fontId="1"/>
  </si>
  <si>
    <t>羽田空港第 1 ターミナル（モノレール）</t>
    <phoneticPr fontId="1"/>
  </si>
  <si>
    <t>鬼子母神前</t>
    <phoneticPr fontId="1"/>
  </si>
  <si>
    <t>駅名</t>
    <rPh sb="0" eb="2">
      <t>エキメイ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</si>
</sst>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6"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E32924-5D12-47EE-83C6-6E4AD8973E63}" autoFormatId="20" applyNumberFormats="0" applyBorderFormats="0" applyFontFormats="0" applyPatternFormats="0" applyAlignmentFormats="0" applyWidthHeightFormats="0">
  <queryTableRefresh nextId="6" unboundColumnsRight="1">
    <queryTableFields count="5">
      <queryTableField id="1" name="id" tableColumnId="1"/>
      <queryTableField id="2" name="name" tableColumnId="2"/>
      <queryTableField id="3" name="name2" tableColumnId="3"/>
      <queryTableField id="4" name="name3" tableColumnId="4"/>
      <queryTableField id="5" dataBound="0" tableColumnId="5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6D201-1A8A-4CE4-9D00-FE09F44F3046}" name="テーブル1" displayName="テーブル1" ref="A1:T529" totalsRowShown="0" headerRowDxfId="5">
  <autoFilter ref="A1:T529" xr:uid="{FAB3349D-9C1A-45DD-8C40-E687ED58C3BD}"/>
  <tableColumns count="20">
    <tableColumn id="1" xr3:uid="{1B6CDCBB-DAA5-4229-891F-4B8B98ABC804}" name="id" dataDxfId="4">
      <calculatedColumnFormula>VLOOKUP(テーブル1[[#This Row],[駅名]],station_geocode[[name]:[name4]],4,)</calculatedColumnFormula>
    </tableColumn>
    <tableColumn id="2" xr3:uid="{999E3D20-958D-4AF8-9A68-00074871FC74}" name="駅名"/>
    <tableColumn id="3" xr3:uid="{63CF8A78-E7FC-4F36-AE46-26AB29FCD3D5}" name="路線名"/>
    <tableColumn id="4" xr3:uid="{7FEA2E1F-A7AA-4423-ACC3-6A065BB76642}" name="コンビニ"/>
    <tableColumn id="5" xr3:uid="{D9CB4E26-231A-43D8-8C12-E5A1BAA0D0F7}" name="スーパー"/>
    <tableColumn id="6" xr3:uid="{B0AFDFA2-AC0F-4024-A3FB-A40208B8CE5C}" name="ショッピングモール/商店街数"/>
    <tableColumn id="7" xr3:uid="{22754A06-6799-48FA-9F6C-EB3FED56B476}" name="デパート/百貨店数"/>
    <tableColumn id="8" xr3:uid="{B91EC172-53D7-4493-B14A-251A7F3D15EE}" name="公園数"/>
    <tableColumn id="9" xr3:uid="{5671F4D0-3244-4516-8D08-5606DB5E643C}" name="病院・一般診療所数"/>
    <tableColumn id="10" xr3:uid="{F7135D06-C208-4916-9B35-615FB4FA66B2}" name="介護施設数"/>
    <tableColumn id="11" xr3:uid="{2902FE76-C20D-46B5-B1AA-169F8B770F5E}" name="保育施設数"/>
    <tableColumn id="12" xr3:uid="{37B61CB0-6228-4A4C-B2C4-32EFD9AAB380}" name="飲食店数"/>
    <tableColumn id="13" xr3:uid="{ED43C77A-A7F2-4407-A964-EFC0B0064F5C}" name="法人数"/>
    <tableColumn id="14" xr3:uid="{1C7395A2-A659-4DCB-843E-947C009D244E}" name="高等学校"/>
    <tableColumn id="15" xr3:uid="{96851516-5369-4778-A618-4A7A88F2A359}" name="大学"/>
    <tableColumn id="16" xr3:uid="{DA6F9ED0-2571-4D88-84D9-ACB545BE12B4}" name="図書館数"/>
    <tableColumn id="17" xr3:uid="{0F848139-4B70-481A-9356-3E63C2CA2B3F}" name="博物館・美術館数"/>
    <tableColumn id="18" xr3:uid="{65DE0849-8403-461A-B688-0A775DBEBD77}" name="娯楽施設数"/>
    <tableColumn id="19" xr3:uid="{50FF30FF-98C0-4CD8-AD9C-E4390AD24794}" name="ホテル数"/>
    <tableColumn id="20" xr3:uid="{6E8FFB96-AA1F-47FE-B671-B1C3B3B44D0E}" name="観光地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3EC3C3-1496-4DAD-BCF2-2BB475449EFA}" name="テーブル2" displayName="テーブル2" ref="A1:Q529" totalsRowShown="0" headerRowDxfId="3">
  <autoFilter ref="A1:Q529" xr:uid="{930065C1-E5EC-43BB-A427-3B80125B9492}"/>
  <tableColumns count="17">
    <tableColumn id="1" xr3:uid="{84926FC7-BFDF-4B1C-B03B-2CCEA3BED0AA}" name="id" dataDxfId="2">
      <calculatedColumnFormula>VLOOKUP(テーブル2[[#This Row],[駅名]],station_geocode[[name]:[name4]],4,)</calculatedColumnFormula>
    </tableColumn>
    <tableColumn id="18" xr3:uid="{7FCF60D7-51CC-4A8C-BA1C-B1E8274F253F}" name="駅名"/>
    <tableColumn id="3" xr3:uid="{59FA21F8-8C64-4128-A7A7-C560C8530BDA}" name="路線名"/>
    <tableColumn id="4" xr3:uid="{82638C3E-769E-4EEC-8814-74CD56F85613}" name="乗降客数(日)"/>
    <tableColumn id="5" xr3:uid="{C1EB1BED-1F6F-42EF-9905-253256B001B0}" name="人口総数"/>
    <tableColumn id="6" xr3:uid="{6FEC8865-6320-41D2-A7BE-07296C47F620}" name="0~14歳人口"/>
    <tableColumn id="7" xr3:uid="{0B6A3EA3-6B98-4AAD-9C64-41017AFD9F3E}" name="15~64歳人口"/>
    <tableColumn id="8" xr3:uid="{82BB84F8-64A7-42E4-9C64-E4CCE632C648}" name="65歳以上人口"/>
    <tableColumn id="9" xr3:uid="{580568C1-ED5A-4314-AF4A-467F0BA89DCE}" name="昼間人口"/>
    <tableColumn id="10" xr3:uid="{6F0F0D8B-77B6-47B8-AFFB-40AC085DEB16}" name="世帯数"/>
    <tableColumn id="11" xr3:uid="{B3AC67E0-0E42-43AB-A750-ED27E46940FF}" name="一人世帯数"/>
    <tableColumn id="12" xr3:uid="{40C0CD4E-4BFB-42FA-A3B3-199CDBD54CF5}" name="小売事業所数"/>
    <tableColumn id="13" xr3:uid="{57B63BCE-5215-4258-9B2E-70707941C289}" name="小売業年間商品販売額(万円)"/>
    <tableColumn id="14" xr3:uid="{5081C6BE-2E37-4003-8214-D27921F3429F}" name="全産業事業所数"/>
    <tableColumn id="15" xr3:uid="{04699658-AD8E-450B-8F15-54BF160EA845}" name="飲食店事業所数"/>
    <tableColumn id="16" xr3:uid="{5A6336B7-B0C6-4BE1-B8E8-C7E79A37620C}" name="生徒学生数"/>
    <tableColumn id="17" xr3:uid="{EA5B6C21-EFEA-4655-BBF7-6932C4B80302}" name="全産業従業員総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85A44-1956-48E1-A09A-85A5B627F167}" name="テーブル3" displayName="テーブル3" ref="A1:F529" totalsRowShown="0" headerRowDxfId="1">
  <autoFilter ref="A1:F529" xr:uid="{F6DABAA7-9E53-48F4-BF6B-ECD24F7764A4}"/>
  <tableColumns count="6">
    <tableColumn id="1" xr3:uid="{C2281267-9E7D-4C8F-BCF9-8DFA943199DE}" name="id">
      <calculatedColumnFormula>VLOOKUP(テーブル2[[#This Row],[駅名]],station_geocode[[name]:[name4]],4,)</calculatedColumnFormula>
    </tableColumn>
    <tableColumn id="2" xr3:uid="{D67737FA-D2C9-4C3D-8F83-B3EA7308AE57}" name="駅名"/>
    <tableColumn id="3" xr3:uid="{36A649EE-D972-4A63-8929-B2E949589BBD}" name="路線名"/>
    <tableColumn id="4" xr3:uid="{6D71268F-6EA8-49A8-849B-18C4EA78625D}" name="平均地価(円/m^2)"/>
    <tableColumn id="5" xr3:uid="{6BE247F6-5281-460D-AC2F-69139E15A4D3}" name="最高値(円/m^2)"/>
    <tableColumn id="6" xr3:uid="{F21BACA4-600B-4B9E-BFC9-0C86E98362C5}" name="最低値(円/m^2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BAF426-CA9B-4A2C-925D-A2605C650B6A}" name="station_geocode" displayName="station_geocode" ref="A1:E529" tableType="queryTable" totalsRowShown="0">
  <autoFilter ref="A1:E529" xr:uid="{2271D627-E7BB-4DBE-BCAD-13E5D0907DB3}"/>
  <tableColumns count="5">
    <tableColumn id="1" xr3:uid="{8C98CA01-354E-4D93-A720-CF647D481C6E}" uniqueName="1" name="id" queryTableFieldId="1"/>
    <tableColumn id="2" xr3:uid="{793BED00-A0BC-4DF1-B015-572332511613}" uniqueName="2" name="name" queryTableFieldId="2" dataDxfId="0"/>
    <tableColumn id="3" xr3:uid="{33F53C87-55B8-4EF5-B089-5C2A86437351}" uniqueName="3" name="name2" queryTableFieldId="3"/>
    <tableColumn id="4" xr3:uid="{6D47E562-6E15-4FDF-8369-40666BA6369D}" uniqueName="4" name="name3" queryTableFieldId="4"/>
    <tableColumn id="5" xr3:uid="{48D3473E-C697-4F51-A770-2160E05CE8C1}" uniqueName="5" name="name4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9"/>
  <sheetViews>
    <sheetView tabSelected="1" workbookViewId="0">
      <selection activeCell="I9" sqref="I9"/>
    </sheetView>
  </sheetViews>
  <sheetFormatPr defaultRowHeight="18" x14ac:dyDescent="0.55000000000000004"/>
  <cols>
    <col min="4" max="5" width="9.9140625" customWidth="1"/>
    <col min="6" max="6" width="27.33203125" customWidth="1"/>
    <col min="7" max="7" width="18.1640625" customWidth="1"/>
    <col min="9" max="9" width="19.08203125" customWidth="1"/>
    <col min="10" max="11" width="11.75" customWidth="1"/>
    <col min="12" max="12" width="9.9140625" customWidth="1"/>
    <col min="14" max="14" width="9.9140625" customWidth="1"/>
    <col min="16" max="16" width="9.9140625" customWidth="1"/>
    <col min="17" max="17" width="17.25" customWidth="1"/>
    <col min="18" max="18" width="11.75" customWidth="1"/>
    <col min="19" max="20" width="9.9140625" customWidth="1"/>
  </cols>
  <sheetData>
    <row r="1" spans="1:20" s="1" customFormat="1" x14ac:dyDescent="0.55000000000000004">
      <c r="A1" s="1" t="s">
        <v>599</v>
      </c>
      <c r="B1" s="1" t="s">
        <v>0</v>
      </c>
      <c r="C1" s="1" t="s">
        <v>1</v>
      </c>
      <c r="D1" s="1" t="s">
        <v>596</v>
      </c>
      <c r="E1" s="1" t="s">
        <v>597</v>
      </c>
      <c r="F1" s="1" t="s">
        <v>25</v>
      </c>
      <c r="G1" s="1" t="s">
        <v>26</v>
      </c>
      <c r="H1" s="1" t="s">
        <v>6</v>
      </c>
      <c r="I1" s="1" t="s">
        <v>7</v>
      </c>
      <c r="J1" s="1" t="s">
        <v>594</v>
      </c>
      <c r="K1" s="1" t="s">
        <v>595</v>
      </c>
      <c r="L1" s="1" t="s">
        <v>2</v>
      </c>
      <c r="M1" s="1" t="s">
        <v>157</v>
      </c>
      <c r="N1" s="1" t="s">
        <v>158</v>
      </c>
      <c r="O1" s="1" t="s">
        <v>159</v>
      </c>
      <c r="P1" s="1" t="s">
        <v>9</v>
      </c>
      <c r="Q1" s="1" t="s">
        <v>8</v>
      </c>
      <c r="R1" s="1" t="s">
        <v>3</v>
      </c>
      <c r="S1" s="1" t="s">
        <v>4</v>
      </c>
      <c r="T1" s="1" t="s">
        <v>5</v>
      </c>
    </row>
    <row r="2" spans="1:20" x14ac:dyDescent="0.55000000000000004">
      <c r="A2">
        <f>VLOOKUP(テーブル1[[#This Row],[駅名]],station_geocode[[name]:[name4]],4,)</f>
        <v>6668</v>
      </c>
      <c r="B2" t="s">
        <v>598</v>
      </c>
      <c r="C2" t="s">
        <v>52</v>
      </c>
      <c r="D2">
        <v>65</v>
      </c>
      <c r="E2">
        <v>4</v>
      </c>
      <c r="F2">
        <f>10+17+4+3</f>
        <v>34</v>
      </c>
      <c r="G2">
        <v>1</v>
      </c>
      <c r="H2">
        <v>0</v>
      </c>
      <c r="I2">
        <v>128</v>
      </c>
      <c r="J2">
        <v>0</v>
      </c>
      <c r="K2">
        <v>2</v>
      </c>
      <c r="L2">
        <v>1209</v>
      </c>
      <c r="M2">
        <v>618</v>
      </c>
      <c r="N2">
        <v>0</v>
      </c>
      <c r="O2">
        <v>4</v>
      </c>
      <c r="P2">
        <v>0</v>
      </c>
      <c r="Q2">
        <v>4</v>
      </c>
      <c r="R2">
        <f>4+13</f>
        <v>17</v>
      </c>
      <c r="S2">
        <v>20</v>
      </c>
    </row>
    <row r="3" spans="1:20" x14ac:dyDescent="0.55000000000000004">
      <c r="A3">
        <f>VLOOKUP(テーブル1[[#This Row],[駅名]],station_geocode[[name]:[name4]],4,)</f>
        <v>4464</v>
      </c>
      <c r="B3" t="s">
        <v>762</v>
      </c>
      <c r="C3" t="s">
        <v>52</v>
      </c>
      <c r="D3">
        <v>46</v>
      </c>
      <c r="E3">
        <v>6</v>
      </c>
      <c r="F3">
        <v>3</v>
      </c>
      <c r="G3">
        <v>0</v>
      </c>
      <c r="H3">
        <v>7</v>
      </c>
      <c r="I3">
        <v>136</v>
      </c>
      <c r="J3">
        <v>0</v>
      </c>
      <c r="K3">
        <v>7</v>
      </c>
      <c r="L3">
        <v>1053</v>
      </c>
      <c r="M3">
        <v>1976</v>
      </c>
      <c r="N3">
        <v>0</v>
      </c>
      <c r="O3">
        <v>1</v>
      </c>
      <c r="P3">
        <v>3</v>
      </c>
      <c r="Q3">
        <f>1+1</f>
        <v>2</v>
      </c>
      <c r="R3">
        <f>13+20+1</f>
        <v>34</v>
      </c>
      <c r="S3">
        <v>33</v>
      </c>
    </row>
    <row r="4" spans="1:20" x14ac:dyDescent="0.55000000000000004">
      <c r="A4">
        <f>VLOOKUP(テーブル1[[#This Row],[駅名]],station_geocode[[name]:[name4]],4,)</f>
        <v>2296</v>
      </c>
      <c r="B4" t="s">
        <v>10</v>
      </c>
      <c r="C4" t="s">
        <v>52</v>
      </c>
      <c r="D4">
        <v>30</v>
      </c>
      <c r="E4">
        <v>2</v>
      </c>
      <c r="F4">
        <v>9</v>
      </c>
      <c r="G4">
        <v>0</v>
      </c>
      <c r="H4">
        <v>3</v>
      </c>
      <c r="I4">
        <v>95</v>
      </c>
      <c r="J4">
        <v>0</v>
      </c>
      <c r="K4">
        <v>5</v>
      </c>
      <c r="L4">
        <v>426</v>
      </c>
      <c r="M4">
        <v>672</v>
      </c>
      <c r="N4">
        <v>1</v>
      </c>
      <c r="O4">
        <v>7</v>
      </c>
      <c r="P4">
        <v>9</v>
      </c>
      <c r="Q4">
        <f>4+2</f>
        <v>6</v>
      </c>
      <c r="R4">
        <f>2+0+0</f>
        <v>2</v>
      </c>
      <c r="S4">
        <v>12</v>
      </c>
    </row>
    <row r="5" spans="1:20" x14ac:dyDescent="0.55000000000000004">
      <c r="A5">
        <f>VLOOKUP(テーブル1[[#This Row],[駅名]],station_geocode[[name]:[name4]],4,)</f>
        <v>4572</v>
      </c>
      <c r="B5" t="s">
        <v>11</v>
      </c>
      <c r="C5" t="s">
        <v>52</v>
      </c>
      <c r="D5">
        <v>25</v>
      </c>
      <c r="E5">
        <v>5</v>
      </c>
      <c r="F5">
        <v>2</v>
      </c>
      <c r="G5">
        <v>0</v>
      </c>
      <c r="H5">
        <v>2</v>
      </c>
      <c r="I5">
        <v>47</v>
      </c>
      <c r="J5">
        <v>0</v>
      </c>
      <c r="K5">
        <v>4</v>
      </c>
      <c r="L5">
        <v>445</v>
      </c>
      <c r="M5">
        <v>673</v>
      </c>
      <c r="N5">
        <v>6</v>
      </c>
      <c r="O5">
        <v>7</v>
      </c>
      <c r="P5">
        <v>6</v>
      </c>
      <c r="Q5">
        <f>2+2</f>
        <v>4</v>
      </c>
      <c r="R5">
        <f>5+1</f>
        <v>6</v>
      </c>
      <c r="S5">
        <v>16</v>
      </c>
    </row>
    <row r="6" spans="1:20" x14ac:dyDescent="0.55000000000000004">
      <c r="A6">
        <f>VLOOKUP(テーブル1[[#This Row],[駅名]],station_geocode[[name]:[name4]],4,)</f>
        <v>7626</v>
      </c>
      <c r="B6" t="s">
        <v>14</v>
      </c>
      <c r="C6" t="s">
        <v>52</v>
      </c>
      <c r="D6">
        <v>31</v>
      </c>
      <c r="E6">
        <v>4</v>
      </c>
      <c r="F6">
        <v>5</v>
      </c>
      <c r="G6">
        <v>0</v>
      </c>
      <c r="H6">
        <v>2</v>
      </c>
      <c r="I6">
        <v>94</v>
      </c>
      <c r="J6">
        <v>0</v>
      </c>
      <c r="K6">
        <v>9</v>
      </c>
      <c r="L6">
        <v>859</v>
      </c>
      <c r="M6">
        <v>691</v>
      </c>
      <c r="N6">
        <v>2</v>
      </c>
      <c r="O6">
        <v>3</v>
      </c>
      <c r="P6">
        <v>3</v>
      </c>
      <c r="Q6">
        <f>0+1</f>
        <v>1</v>
      </c>
      <c r="R6">
        <f>9+1</f>
        <v>10</v>
      </c>
      <c r="S6">
        <v>6</v>
      </c>
    </row>
    <row r="7" spans="1:20" x14ac:dyDescent="0.55000000000000004">
      <c r="A7">
        <f>VLOOKUP(テーブル1[[#This Row],[駅名]],station_geocode[[name]:[name4]],4,)</f>
        <v>3202</v>
      </c>
      <c r="B7" t="s">
        <v>12</v>
      </c>
      <c r="C7" t="s">
        <v>52</v>
      </c>
      <c r="D7">
        <v>18</v>
      </c>
      <c r="E7">
        <v>4</v>
      </c>
      <c r="F7">
        <v>1</v>
      </c>
      <c r="G7">
        <v>0</v>
      </c>
      <c r="H7">
        <v>2</v>
      </c>
      <c r="I7">
        <v>64</v>
      </c>
      <c r="J7">
        <v>0</v>
      </c>
      <c r="K7">
        <v>0</v>
      </c>
      <c r="L7">
        <v>223</v>
      </c>
      <c r="M7">
        <v>450</v>
      </c>
      <c r="N7">
        <v>3</v>
      </c>
      <c r="O7">
        <v>4</v>
      </c>
      <c r="P7">
        <v>2</v>
      </c>
      <c r="Q7">
        <f>0+0</f>
        <v>0</v>
      </c>
      <c r="R7">
        <f>1+1+0</f>
        <v>2</v>
      </c>
      <c r="S7">
        <v>3</v>
      </c>
    </row>
    <row r="8" spans="1:20" x14ac:dyDescent="0.55000000000000004">
      <c r="A8">
        <f>VLOOKUP(テーブル1[[#This Row],[駅名]],station_geocode[[name]:[name4]],4,)</f>
        <v>3176</v>
      </c>
      <c r="B8" t="s">
        <v>15</v>
      </c>
      <c r="C8" t="s">
        <v>52</v>
      </c>
      <c r="D8">
        <v>15</v>
      </c>
      <c r="E8">
        <v>4</v>
      </c>
      <c r="F8">
        <v>2</v>
      </c>
      <c r="G8">
        <v>0</v>
      </c>
      <c r="H8">
        <v>4</v>
      </c>
      <c r="I8">
        <v>80</v>
      </c>
      <c r="J8">
        <v>0</v>
      </c>
      <c r="K8">
        <v>0</v>
      </c>
      <c r="L8">
        <v>157</v>
      </c>
      <c r="M8">
        <v>483</v>
      </c>
      <c r="N8">
        <v>2</v>
      </c>
      <c r="O8">
        <v>2</v>
      </c>
      <c r="P8">
        <v>0</v>
      </c>
      <c r="Q8">
        <f>1+0</f>
        <v>1</v>
      </c>
      <c r="R8">
        <f>0+0+0</f>
        <v>0</v>
      </c>
      <c r="S8">
        <v>5</v>
      </c>
    </row>
    <row r="9" spans="1:20" x14ac:dyDescent="0.55000000000000004">
      <c r="A9">
        <f>VLOOKUP(テーブル1[[#This Row],[駅名]],station_geocode[[name]:[name4]],4,)</f>
        <v>4151</v>
      </c>
      <c r="B9" t="s">
        <v>13</v>
      </c>
      <c r="C9" t="s">
        <v>52</v>
      </c>
      <c r="D9">
        <v>6</v>
      </c>
      <c r="E9">
        <v>0</v>
      </c>
      <c r="F9">
        <v>1</v>
      </c>
      <c r="G9">
        <v>0</v>
      </c>
      <c r="H9">
        <v>1</v>
      </c>
      <c r="I9">
        <v>28</v>
      </c>
      <c r="J9">
        <v>1</v>
      </c>
      <c r="K9">
        <v>5</v>
      </c>
      <c r="L9">
        <v>54</v>
      </c>
      <c r="M9">
        <v>94</v>
      </c>
      <c r="N9">
        <v>0</v>
      </c>
      <c r="O9">
        <v>4</v>
      </c>
      <c r="P9">
        <v>1</v>
      </c>
      <c r="Q9">
        <f>1+0</f>
        <v>1</v>
      </c>
      <c r="R9">
        <f>0+0+2</f>
        <v>2</v>
      </c>
      <c r="S9">
        <v>1</v>
      </c>
    </row>
    <row r="10" spans="1:20" x14ac:dyDescent="0.55000000000000004">
      <c r="A10">
        <f>VLOOKUP(テーブル1[[#This Row],[駅名]],station_geocode[[name]:[name4]],4,)</f>
        <v>5152</v>
      </c>
      <c r="B10" t="s">
        <v>16</v>
      </c>
      <c r="C10" t="s">
        <v>52</v>
      </c>
      <c r="D10">
        <v>7</v>
      </c>
      <c r="E10">
        <v>1</v>
      </c>
      <c r="F10">
        <v>0</v>
      </c>
      <c r="G10">
        <v>0</v>
      </c>
      <c r="H10">
        <v>4</v>
      </c>
      <c r="I10">
        <v>19</v>
      </c>
      <c r="J10">
        <v>0</v>
      </c>
      <c r="K10">
        <v>3</v>
      </c>
      <c r="L10">
        <v>48</v>
      </c>
      <c r="M10">
        <v>218</v>
      </c>
      <c r="N10">
        <v>0</v>
      </c>
      <c r="O10">
        <v>2</v>
      </c>
      <c r="P10">
        <v>1</v>
      </c>
      <c r="Q10">
        <f>0+1</f>
        <v>1</v>
      </c>
      <c r="R10">
        <f>0+0+0</f>
        <v>0</v>
      </c>
      <c r="S10">
        <v>1</v>
      </c>
    </row>
    <row r="11" spans="1:20" x14ac:dyDescent="0.55000000000000004">
      <c r="A11">
        <f>VLOOKUP(テーブル1[[#This Row],[駅名]],station_geocode[[name]:[name4]],4,)</f>
        <v>5506</v>
      </c>
      <c r="B11" t="s">
        <v>17</v>
      </c>
      <c r="C11" t="s">
        <v>52</v>
      </c>
      <c r="D11">
        <v>28</v>
      </c>
      <c r="E11">
        <v>5</v>
      </c>
      <c r="F11">
        <v>3</v>
      </c>
      <c r="G11">
        <v>1</v>
      </c>
      <c r="H11">
        <v>4</v>
      </c>
      <c r="I11">
        <v>101</v>
      </c>
      <c r="J11">
        <v>1</v>
      </c>
      <c r="K11">
        <v>8</v>
      </c>
      <c r="L11">
        <v>475</v>
      </c>
      <c r="M11">
        <v>730</v>
      </c>
      <c r="N11">
        <v>4</v>
      </c>
      <c r="O11">
        <v>0</v>
      </c>
      <c r="P11">
        <v>0</v>
      </c>
      <c r="Q11">
        <f>0+0</f>
        <v>0</v>
      </c>
      <c r="R11">
        <f>2+0+0</f>
        <v>2</v>
      </c>
      <c r="S11">
        <v>3</v>
      </c>
    </row>
    <row r="12" spans="1:20" x14ac:dyDescent="0.55000000000000004">
      <c r="A12">
        <f>VLOOKUP(テーブル1[[#This Row],[駅名]],station_geocode[[name]:[name4]],4,)</f>
        <v>4254</v>
      </c>
      <c r="B12" t="s">
        <v>18</v>
      </c>
      <c r="C12" t="s">
        <v>52</v>
      </c>
      <c r="D12">
        <v>56</v>
      </c>
      <c r="E12">
        <v>10</v>
      </c>
      <c r="F12">
        <v>21</v>
      </c>
      <c r="G12">
        <v>11</v>
      </c>
      <c r="H12">
        <v>2</v>
      </c>
      <c r="I12">
        <v>219</v>
      </c>
      <c r="J12">
        <v>0</v>
      </c>
      <c r="K12">
        <v>4</v>
      </c>
      <c r="L12">
        <v>2107</v>
      </c>
      <c r="M12">
        <v>659</v>
      </c>
      <c r="N12">
        <v>1</v>
      </c>
      <c r="O12">
        <v>4</v>
      </c>
      <c r="P12">
        <v>2</v>
      </c>
      <c r="Q12">
        <f>0+5</f>
        <v>5</v>
      </c>
      <c r="R12">
        <f>33+13+0</f>
        <v>46</v>
      </c>
      <c r="S12">
        <v>14</v>
      </c>
    </row>
    <row r="13" spans="1:20" x14ac:dyDescent="0.55000000000000004">
      <c r="A13">
        <f>VLOOKUP(テーブル1[[#This Row],[駅名]],station_geocode[[name]:[name4]],4,)</f>
        <v>5561</v>
      </c>
      <c r="B13" t="s">
        <v>763</v>
      </c>
      <c r="C13" t="s">
        <v>52</v>
      </c>
      <c r="D13">
        <v>22</v>
      </c>
      <c r="E13">
        <v>11</v>
      </c>
      <c r="F13">
        <v>3</v>
      </c>
      <c r="G13">
        <v>0</v>
      </c>
      <c r="H13">
        <v>0</v>
      </c>
      <c r="I13">
        <v>63</v>
      </c>
      <c r="J13">
        <v>7</v>
      </c>
      <c r="K13">
        <v>8</v>
      </c>
      <c r="L13">
        <v>451</v>
      </c>
      <c r="M13">
        <v>558</v>
      </c>
      <c r="N13">
        <v>0</v>
      </c>
      <c r="O13">
        <v>1</v>
      </c>
      <c r="P13">
        <v>0</v>
      </c>
      <c r="Q13">
        <f>0+1</f>
        <v>1</v>
      </c>
      <c r="R13">
        <f>7+1+0</f>
        <v>8</v>
      </c>
      <c r="S13">
        <v>38</v>
      </c>
    </row>
    <row r="14" spans="1:20" x14ac:dyDescent="0.55000000000000004">
      <c r="A14">
        <f>VLOOKUP(テーブル1[[#This Row],[駅名]],station_geocode[[name]:[name4]],4,)</f>
        <v>6790</v>
      </c>
      <c r="B14" t="s">
        <v>19</v>
      </c>
      <c r="C14" t="s">
        <v>52</v>
      </c>
      <c r="D14">
        <v>15</v>
      </c>
      <c r="E14">
        <v>7</v>
      </c>
      <c r="F14">
        <v>2</v>
      </c>
      <c r="G14">
        <v>1</v>
      </c>
      <c r="H14">
        <v>3</v>
      </c>
      <c r="I14">
        <v>104</v>
      </c>
      <c r="J14">
        <v>20</v>
      </c>
      <c r="K14">
        <v>10</v>
      </c>
      <c r="L14">
        <v>205</v>
      </c>
      <c r="M14">
        <v>222</v>
      </c>
      <c r="N14">
        <v>0</v>
      </c>
      <c r="O14">
        <v>0</v>
      </c>
      <c r="P14">
        <v>1</v>
      </c>
      <c r="Q14">
        <f>0+0</f>
        <v>0</v>
      </c>
      <c r="R14">
        <f>1+0+0</f>
        <v>1</v>
      </c>
      <c r="S14">
        <v>1</v>
      </c>
    </row>
    <row r="15" spans="1:20" x14ac:dyDescent="0.55000000000000004">
      <c r="A15">
        <f>VLOOKUP(テーブル1[[#This Row],[駅名]],station_geocode[[name]:[name4]],4,)</f>
        <v>6137</v>
      </c>
      <c r="B15" t="s">
        <v>764</v>
      </c>
      <c r="C15" t="s">
        <v>52</v>
      </c>
      <c r="D15">
        <v>25</v>
      </c>
      <c r="E15">
        <v>8</v>
      </c>
      <c r="F15">
        <v>3</v>
      </c>
      <c r="G15">
        <v>2</v>
      </c>
      <c r="H15">
        <v>2</v>
      </c>
      <c r="I15">
        <v>117</v>
      </c>
      <c r="J15">
        <v>22</v>
      </c>
      <c r="K15">
        <v>8</v>
      </c>
      <c r="L15">
        <v>668</v>
      </c>
      <c r="M15">
        <v>316</v>
      </c>
      <c r="N15">
        <v>0</v>
      </c>
      <c r="O15">
        <v>1</v>
      </c>
      <c r="P15">
        <v>2</v>
      </c>
      <c r="Q15">
        <f>1+0</f>
        <v>1</v>
      </c>
      <c r="R15">
        <f>7+3+0</f>
        <v>10</v>
      </c>
      <c r="S15">
        <v>1</v>
      </c>
    </row>
    <row r="16" spans="1:20" x14ac:dyDescent="0.55000000000000004">
      <c r="A16">
        <f>VLOOKUP(テーブル1[[#This Row],[駅名]],station_geocode[[name]:[name4]],4,)</f>
        <v>2540</v>
      </c>
      <c r="B16" t="s">
        <v>20</v>
      </c>
      <c r="C16" t="s">
        <v>52</v>
      </c>
      <c r="D16">
        <v>21</v>
      </c>
      <c r="E16">
        <v>7</v>
      </c>
      <c r="F16">
        <f>3+0</f>
        <v>3</v>
      </c>
      <c r="G16">
        <v>0</v>
      </c>
      <c r="H16">
        <v>8</v>
      </c>
      <c r="I16">
        <v>110</v>
      </c>
      <c r="J16">
        <v>13</v>
      </c>
      <c r="K16">
        <v>10</v>
      </c>
      <c r="L16">
        <v>525</v>
      </c>
      <c r="M16">
        <v>267</v>
      </c>
      <c r="N16">
        <v>0</v>
      </c>
      <c r="O16">
        <v>1</v>
      </c>
      <c r="P16">
        <v>0</v>
      </c>
      <c r="Q16">
        <f>0+0</f>
        <v>0</v>
      </c>
      <c r="R16">
        <f>13+2+0</f>
        <v>15</v>
      </c>
      <c r="S16">
        <v>7</v>
      </c>
    </row>
    <row r="17" spans="1:19" x14ac:dyDescent="0.55000000000000004">
      <c r="A17">
        <f>VLOOKUP(テーブル1[[#This Row],[駅名]],station_geocode[[name]:[name4]],4,)</f>
        <v>148</v>
      </c>
      <c r="B17" t="s">
        <v>21</v>
      </c>
      <c r="C17" t="s">
        <v>52</v>
      </c>
      <c r="D17">
        <v>13</v>
      </c>
      <c r="E17">
        <v>9</v>
      </c>
      <c r="F17">
        <f>3+0</f>
        <v>3</v>
      </c>
      <c r="G17">
        <v>0</v>
      </c>
      <c r="H17">
        <v>3</v>
      </c>
      <c r="I17">
        <v>87</v>
      </c>
      <c r="J17">
        <v>12</v>
      </c>
      <c r="K17">
        <v>9</v>
      </c>
      <c r="L17">
        <v>394</v>
      </c>
      <c r="M17">
        <v>176</v>
      </c>
      <c r="N17">
        <v>0</v>
      </c>
      <c r="O17">
        <v>0</v>
      </c>
      <c r="P17">
        <v>0</v>
      </c>
      <c r="Q17">
        <f>0+1</f>
        <v>1</v>
      </c>
      <c r="R17">
        <f>2+0+0</f>
        <v>2</v>
      </c>
      <c r="S17">
        <v>2</v>
      </c>
    </row>
    <row r="18" spans="1:19" x14ac:dyDescent="0.55000000000000004">
      <c r="A18">
        <f>VLOOKUP(テーブル1[[#This Row],[駅名]],station_geocode[[name]:[name4]],4,)</f>
        <v>877</v>
      </c>
      <c r="B18" t="s">
        <v>22</v>
      </c>
      <c r="C18" t="s">
        <v>52</v>
      </c>
      <c r="D18">
        <v>20</v>
      </c>
      <c r="E18">
        <v>11</v>
      </c>
      <c r="F18">
        <f>4+0</f>
        <v>4</v>
      </c>
      <c r="G18">
        <v>0</v>
      </c>
      <c r="H18">
        <v>5</v>
      </c>
      <c r="I18">
        <v>144</v>
      </c>
      <c r="J18">
        <v>17</v>
      </c>
      <c r="K18">
        <v>21</v>
      </c>
      <c r="L18">
        <v>459</v>
      </c>
      <c r="M18">
        <v>277</v>
      </c>
      <c r="N18">
        <v>1</v>
      </c>
      <c r="O18">
        <v>0</v>
      </c>
      <c r="P18">
        <v>0</v>
      </c>
      <c r="Q18">
        <f>1+0</f>
        <v>1</v>
      </c>
      <c r="R18">
        <f>5+1+1</f>
        <v>7</v>
      </c>
      <c r="S18">
        <v>2</v>
      </c>
    </row>
    <row r="19" spans="1:19" x14ac:dyDescent="0.55000000000000004">
      <c r="A19">
        <f>VLOOKUP(テーブル1[[#This Row],[駅名]],station_geocode[[name]:[name4]],4,)</f>
        <v>4725</v>
      </c>
      <c r="B19" t="s">
        <v>23</v>
      </c>
      <c r="C19" t="s">
        <v>52</v>
      </c>
      <c r="D19">
        <v>15</v>
      </c>
      <c r="E19">
        <v>3</v>
      </c>
      <c r="F19">
        <v>1</v>
      </c>
      <c r="G19">
        <v>0</v>
      </c>
      <c r="H19">
        <v>6</v>
      </c>
      <c r="I19">
        <v>107</v>
      </c>
      <c r="J19">
        <v>12</v>
      </c>
      <c r="K19">
        <v>13</v>
      </c>
      <c r="L19">
        <v>411</v>
      </c>
      <c r="M19">
        <v>192</v>
      </c>
      <c r="N19">
        <v>0</v>
      </c>
      <c r="O19">
        <v>0</v>
      </c>
      <c r="P19">
        <v>0</v>
      </c>
      <c r="Q19">
        <f>0+0</f>
        <v>0</v>
      </c>
      <c r="R19">
        <f>4+0+0</f>
        <v>4</v>
      </c>
      <c r="S19">
        <v>2</v>
      </c>
    </row>
    <row r="20" spans="1:19" x14ac:dyDescent="0.55000000000000004">
      <c r="A20">
        <f>VLOOKUP(テーブル1[[#This Row],[駅名]],station_geocode[[name]:[name4]],4,)</f>
        <v>1556</v>
      </c>
      <c r="B20" t="s">
        <v>24</v>
      </c>
      <c r="C20" t="s">
        <v>52</v>
      </c>
      <c r="D20">
        <v>26</v>
      </c>
      <c r="E20">
        <v>10</v>
      </c>
      <c r="F20">
        <v>8</v>
      </c>
      <c r="G20">
        <v>6</v>
      </c>
      <c r="H20">
        <v>7</v>
      </c>
      <c r="I20">
        <v>143</v>
      </c>
      <c r="J20">
        <v>7</v>
      </c>
      <c r="K20">
        <v>6</v>
      </c>
      <c r="L20">
        <v>1050</v>
      </c>
      <c r="M20">
        <v>357</v>
      </c>
      <c r="N20">
        <v>3</v>
      </c>
      <c r="O20">
        <v>0</v>
      </c>
      <c r="P20">
        <v>1</v>
      </c>
      <c r="Q20">
        <f>0+4</f>
        <v>4</v>
      </c>
      <c r="R20">
        <f>10+4+1</f>
        <v>15</v>
      </c>
      <c r="S20">
        <v>6</v>
      </c>
    </row>
    <row r="21" spans="1:19" x14ac:dyDescent="0.55000000000000004">
      <c r="A21">
        <f>VLOOKUP(テーブル1[[#This Row],[駅名]],station_geocode[[name]:[name4]],4,)</f>
        <v>4927</v>
      </c>
      <c r="B21" t="s">
        <v>27</v>
      </c>
      <c r="C21" t="s">
        <v>53</v>
      </c>
      <c r="D21">
        <v>58</v>
      </c>
      <c r="E21">
        <v>9</v>
      </c>
      <c r="F21">
        <v>17</v>
      </c>
      <c r="G21">
        <v>2</v>
      </c>
      <c r="H21">
        <v>4</v>
      </c>
      <c r="I21">
        <v>129</v>
      </c>
      <c r="J21">
        <v>2</v>
      </c>
      <c r="K21">
        <v>1</v>
      </c>
      <c r="L21">
        <v>2372</v>
      </c>
      <c r="M21">
        <v>716</v>
      </c>
      <c r="N21">
        <v>2</v>
      </c>
      <c r="O21">
        <v>3</v>
      </c>
      <c r="P21">
        <v>2</v>
      </c>
      <c r="Q21">
        <f>2+5</f>
        <v>7</v>
      </c>
      <c r="R21">
        <f>48+5+2</f>
        <v>55</v>
      </c>
      <c r="S21">
        <v>66</v>
      </c>
    </row>
    <row r="22" spans="1:19" x14ac:dyDescent="0.55000000000000004">
      <c r="A22">
        <f>VLOOKUP(テーブル1[[#This Row],[駅名]],station_geocode[[name]:[name4]],4,)</f>
        <v>2616</v>
      </c>
      <c r="B22" t="s">
        <v>28</v>
      </c>
      <c r="C22" t="s">
        <v>53</v>
      </c>
      <c r="D22">
        <v>24</v>
      </c>
      <c r="E22">
        <v>9</v>
      </c>
      <c r="F22">
        <v>3</v>
      </c>
      <c r="G22">
        <v>0</v>
      </c>
      <c r="H22">
        <v>1</v>
      </c>
      <c r="I22">
        <v>94</v>
      </c>
      <c r="J22">
        <v>10</v>
      </c>
      <c r="K22">
        <v>9</v>
      </c>
      <c r="L22">
        <v>549</v>
      </c>
      <c r="M22">
        <v>656</v>
      </c>
      <c r="N22">
        <v>4</v>
      </c>
      <c r="O22">
        <v>4</v>
      </c>
      <c r="P22">
        <v>3</v>
      </c>
      <c r="Q22">
        <f>0+0</f>
        <v>0</v>
      </c>
      <c r="R22">
        <f>6+5+0</f>
        <v>11</v>
      </c>
      <c r="S22">
        <v>4</v>
      </c>
    </row>
    <row r="23" spans="1:19" x14ac:dyDescent="0.55000000000000004">
      <c r="A23">
        <f>VLOOKUP(テーブル1[[#This Row],[駅名]],station_geocode[[name]:[name4]],4,)</f>
        <v>1006</v>
      </c>
      <c r="B23" t="s">
        <v>29</v>
      </c>
      <c r="C23" t="s">
        <v>53</v>
      </c>
      <c r="D23">
        <v>4</v>
      </c>
      <c r="E23">
        <v>3</v>
      </c>
      <c r="F23">
        <v>0</v>
      </c>
      <c r="G23">
        <v>0</v>
      </c>
      <c r="H23">
        <v>2</v>
      </c>
      <c r="I23">
        <v>34</v>
      </c>
      <c r="J23">
        <v>15</v>
      </c>
      <c r="K23">
        <v>10</v>
      </c>
      <c r="L23">
        <v>32</v>
      </c>
      <c r="M23">
        <v>156</v>
      </c>
      <c r="N23">
        <v>0</v>
      </c>
      <c r="O23">
        <v>0</v>
      </c>
      <c r="P23">
        <v>2</v>
      </c>
      <c r="Q23">
        <f>0+0</f>
        <v>0</v>
      </c>
      <c r="R23">
        <f>0+0+0</f>
        <v>0</v>
      </c>
      <c r="S23">
        <v>1</v>
      </c>
    </row>
    <row r="24" spans="1:19" x14ac:dyDescent="0.55000000000000004">
      <c r="A24">
        <f>VLOOKUP(テーブル1[[#This Row],[駅名]],station_geocode[[name]:[name4]],4,)</f>
        <v>6016</v>
      </c>
      <c r="B24" t="s">
        <v>30</v>
      </c>
      <c r="C24" t="s">
        <v>53</v>
      </c>
      <c r="D24">
        <v>8</v>
      </c>
      <c r="E24">
        <v>4</v>
      </c>
      <c r="F24">
        <v>0</v>
      </c>
      <c r="G24">
        <v>0</v>
      </c>
      <c r="H24">
        <v>0</v>
      </c>
      <c r="I24">
        <v>32</v>
      </c>
      <c r="J24">
        <v>9</v>
      </c>
      <c r="K24">
        <v>7</v>
      </c>
      <c r="L24">
        <v>65</v>
      </c>
      <c r="M24">
        <v>146</v>
      </c>
      <c r="N24">
        <v>0</v>
      </c>
      <c r="O24">
        <v>0</v>
      </c>
      <c r="P24">
        <v>0</v>
      </c>
      <c r="Q24">
        <f>0+0</f>
        <v>0</v>
      </c>
      <c r="R24">
        <f>0+0+0</f>
        <v>0</v>
      </c>
      <c r="S24">
        <v>1</v>
      </c>
    </row>
    <row r="25" spans="1:19" x14ac:dyDescent="0.55000000000000004">
      <c r="A25">
        <f>VLOOKUP(テーブル1[[#This Row],[駅名]],station_geocode[[name]:[name4]],4,)</f>
        <v>4169</v>
      </c>
      <c r="B25" t="s">
        <v>31</v>
      </c>
      <c r="C25" t="s">
        <v>53</v>
      </c>
      <c r="D25">
        <v>7</v>
      </c>
      <c r="E25">
        <v>3</v>
      </c>
      <c r="F25">
        <v>0</v>
      </c>
      <c r="G25">
        <v>0</v>
      </c>
      <c r="H25">
        <v>0</v>
      </c>
      <c r="I25">
        <v>47</v>
      </c>
      <c r="J25">
        <v>8</v>
      </c>
      <c r="K25">
        <v>6</v>
      </c>
      <c r="L25">
        <v>99</v>
      </c>
      <c r="M25">
        <v>127</v>
      </c>
      <c r="N25">
        <v>1</v>
      </c>
      <c r="O25">
        <v>0</v>
      </c>
      <c r="P25">
        <v>1</v>
      </c>
      <c r="Q25">
        <f>0+0</f>
        <v>0</v>
      </c>
      <c r="R25">
        <f>2+0+0</f>
        <v>2</v>
      </c>
      <c r="S25">
        <v>0</v>
      </c>
    </row>
    <row r="26" spans="1:19" x14ac:dyDescent="0.55000000000000004">
      <c r="A26">
        <f>VLOOKUP(テーブル1[[#This Row],[駅名]],station_geocode[[name]:[name4]],4,)</f>
        <v>3886</v>
      </c>
      <c r="B26" t="s">
        <v>32</v>
      </c>
      <c r="C26" t="s">
        <v>53</v>
      </c>
      <c r="D26">
        <v>4</v>
      </c>
      <c r="E26">
        <v>3</v>
      </c>
      <c r="F26">
        <v>0</v>
      </c>
      <c r="G26">
        <v>0</v>
      </c>
      <c r="H26">
        <v>3</v>
      </c>
      <c r="I26">
        <v>36</v>
      </c>
      <c r="J26">
        <v>11</v>
      </c>
      <c r="K26">
        <v>5</v>
      </c>
      <c r="L26">
        <v>90</v>
      </c>
      <c r="M26">
        <v>104</v>
      </c>
      <c r="N26">
        <v>0</v>
      </c>
      <c r="O26">
        <v>0</v>
      </c>
      <c r="P26">
        <v>0</v>
      </c>
      <c r="Q26">
        <f>1+0</f>
        <v>1</v>
      </c>
      <c r="R26">
        <f>0+0+0</f>
        <v>0</v>
      </c>
      <c r="S26">
        <v>0</v>
      </c>
    </row>
    <row r="27" spans="1:19" x14ac:dyDescent="0.55000000000000004">
      <c r="A27">
        <f>VLOOKUP(テーブル1[[#This Row],[駅名]],station_geocode[[name]:[name4]],4,)</f>
        <v>8744</v>
      </c>
      <c r="B27" t="s">
        <v>33</v>
      </c>
      <c r="C27" t="s">
        <v>53</v>
      </c>
      <c r="D27">
        <v>9</v>
      </c>
      <c r="E27">
        <v>6</v>
      </c>
      <c r="F27">
        <v>1</v>
      </c>
      <c r="G27">
        <v>0</v>
      </c>
      <c r="H27">
        <v>0</v>
      </c>
      <c r="I27">
        <v>62</v>
      </c>
      <c r="J27">
        <v>14</v>
      </c>
      <c r="K27">
        <v>10</v>
      </c>
      <c r="L27">
        <v>139</v>
      </c>
      <c r="M27">
        <v>128</v>
      </c>
      <c r="N27">
        <v>1</v>
      </c>
      <c r="O27">
        <v>0</v>
      </c>
      <c r="P27">
        <v>1</v>
      </c>
      <c r="Q27">
        <f>0+0</f>
        <v>0</v>
      </c>
      <c r="R27">
        <f>3+0+0</f>
        <v>3</v>
      </c>
      <c r="S27">
        <v>0</v>
      </c>
    </row>
    <row r="28" spans="1:19" x14ac:dyDescent="0.55000000000000004">
      <c r="A28">
        <f>VLOOKUP(テーブル1[[#This Row],[駅名]],station_geocode[[name]:[name4]],4,)</f>
        <v>6555</v>
      </c>
      <c r="B28" t="s">
        <v>34</v>
      </c>
      <c r="C28" t="s">
        <v>53</v>
      </c>
      <c r="D28">
        <v>5</v>
      </c>
      <c r="E28">
        <v>5</v>
      </c>
      <c r="F28">
        <v>0</v>
      </c>
      <c r="G28">
        <v>0</v>
      </c>
      <c r="H28">
        <v>0</v>
      </c>
      <c r="I28">
        <v>49</v>
      </c>
      <c r="J28">
        <v>12</v>
      </c>
      <c r="K28">
        <v>11</v>
      </c>
      <c r="L28">
        <v>58</v>
      </c>
      <c r="M28">
        <v>94</v>
      </c>
      <c r="N28">
        <v>1</v>
      </c>
      <c r="O28">
        <v>0</v>
      </c>
      <c r="P28">
        <v>0</v>
      </c>
      <c r="Q28">
        <f>0+0</f>
        <v>0</v>
      </c>
      <c r="R28">
        <f>0+0+0</f>
        <v>0</v>
      </c>
      <c r="S28">
        <v>0</v>
      </c>
    </row>
    <row r="29" spans="1:19" x14ac:dyDescent="0.55000000000000004">
      <c r="A29">
        <f>VLOOKUP(テーブル1[[#This Row],[駅名]],station_geocode[[name]:[name4]],4,)</f>
        <v>2874</v>
      </c>
      <c r="B29" t="s">
        <v>765</v>
      </c>
      <c r="C29" t="s">
        <v>53</v>
      </c>
      <c r="D29">
        <v>10</v>
      </c>
      <c r="E29">
        <v>7</v>
      </c>
      <c r="F29">
        <v>1</v>
      </c>
      <c r="G29">
        <v>0</v>
      </c>
      <c r="H29">
        <v>0</v>
      </c>
      <c r="I29">
        <v>59</v>
      </c>
      <c r="J29">
        <v>14</v>
      </c>
      <c r="K29">
        <v>12</v>
      </c>
      <c r="L29">
        <v>111</v>
      </c>
      <c r="M29">
        <v>96</v>
      </c>
      <c r="N29">
        <v>1</v>
      </c>
      <c r="O29">
        <v>0</v>
      </c>
      <c r="P29">
        <v>1</v>
      </c>
      <c r="Q29">
        <f>0+0</f>
        <v>0</v>
      </c>
      <c r="R29">
        <f>2+0+0</f>
        <v>2</v>
      </c>
      <c r="S29">
        <v>0</v>
      </c>
    </row>
    <row r="30" spans="1:19" x14ac:dyDescent="0.55000000000000004">
      <c r="A30">
        <f>VLOOKUP(テーブル1[[#This Row],[駅名]],station_geocode[[name]:[name4]],4,)</f>
        <v>904</v>
      </c>
      <c r="B30" t="s">
        <v>35</v>
      </c>
      <c r="C30" t="s">
        <v>53</v>
      </c>
      <c r="D30">
        <v>5</v>
      </c>
      <c r="E30">
        <v>3</v>
      </c>
      <c r="F30">
        <v>0</v>
      </c>
      <c r="G30">
        <v>0</v>
      </c>
      <c r="H30">
        <v>4</v>
      </c>
      <c r="I30">
        <v>47</v>
      </c>
      <c r="J30">
        <v>8</v>
      </c>
      <c r="K30">
        <v>6</v>
      </c>
      <c r="L30">
        <v>59</v>
      </c>
      <c r="M30">
        <v>103</v>
      </c>
      <c r="N30">
        <v>1</v>
      </c>
      <c r="O30">
        <v>0</v>
      </c>
      <c r="P30">
        <v>1</v>
      </c>
      <c r="Q30">
        <f>0+0</f>
        <v>0</v>
      </c>
      <c r="R30">
        <f>1+0+0</f>
        <v>1</v>
      </c>
      <c r="S30">
        <v>0</v>
      </c>
    </row>
    <row r="31" spans="1:19" x14ac:dyDescent="0.55000000000000004">
      <c r="A31">
        <f>VLOOKUP(テーブル1[[#This Row],[駅名]],station_geocode[[name]:[name4]],4,)</f>
        <v>414</v>
      </c>
      <c r="B31" t="s">
        <v>36</v>
      </c>
      <c r="C31" t="s">
        <v>53</v>
      </c>
      <c r="D31">
        <v>5</v>
      </c>
      <c r="E31">
        <v>5</v>
      </c>
      <c r="F31">
        <v>1</v>
      </c>
      <c r="G31">
        <v>0</v>
      </c>
      <c r="H31">
        <v>9</v>
      </c>
      <c r="I31">
        <v>32</v>
      </c>
      <c r="J31">
        <v>8</v>
      </c>
      <c r="K31">
        <v>11</v>
      </c>
      <c r="L31">
        <v>47</v>
      </c>
      <c r="M31">
        <v>114</v>
      </c>
      <c r="N31">
        <v>0</v>
      </c>
      <c r="O31">
        <v>0</v>
      </c>
      <c r="P31">
        <v>0</v>
      </c>
      <c r="Q31">
        <f>0+0</f>
        <v>0</v>
      </c>
      <c r="R31">
        <f>0+0+0</f>
        <v>0</v>
      </c>
      <c r="S31">
        <v>0</v>
      </c>
    </row>
    <row r="32" spans="1:19" x14ac:dyDescent="0.55000000000000004">
      <c r="A32">
        <f>VLOOKUP(テーブル1[[#This Row],[駅名]],station_geocode[[name]:[name4]],4,)</f>
        <v>3913</v>
      </c>
      <c r="B32" t="s">
        <v>37</v>
      </c>
      <c r="C32" t="s">
        <v>53</v>
      </c>
      <c r="D32">
        <v>7</v>
      </c>
      <c r="E32">
        <v>5</v>
      </c>
      <c r="F32">
        <v>1</v>
      </c>
      <c r="G32">
        <v>0</v>
      </c>
      <c r="H32">
        <v>2</v>
      </c>
      <c r="I32">
        <v>31</v>
      </c>
      <c r="J32">
        <v>9</v>
      </c>
      <c r="K32">
        <v>4</v>
      </c>
      <c r="L32">
        <v>53</v>
      </c>
      <c r="M32">
        <v>84</v>
      </c>
      <c r="N32">
        <v>0</v>
      </c>
      <c r="O32">
        <v>0</v>
      </c>
      <c r="P32">
        <v>0</v>
      </c>
      <c r="Q32">
        <f>0+1</f>
        <v>1</v>
      </c>
      <c r="R32">
        <f>0+0+0</f>
        <v>0</v>
      </c>
      <c r="S32">
        <v>0</v>
      </c>
    </row>
    <row r="33" spans="1:19" x14ac:dyDescent="0.55000000000000004">
      <c r="A33">
        <f>VLOOKUP(テーブル1[[#This Row],[駅名]],station_geocode[[name]:[name4]],4,)</f>
        <v>3987</v>
      </c>
      <c r="B33" t="s">
        <v>38</v>
      </c>
      <c r="C33" t="s">
        <v>53</v>
      </c>
      <c r="D33">
        <v>7</v>
      </c>
      <c r="E33">
        <v>4</v>
      </c>
      <c r="F33">
        <v>1</v>
      </c>
      <c r="G33">
        <v>0</v>
      </c>
      <c r="H33">
        <v>1</v>
      </c>
      <c r="I33">
        <v>42</v>
      </c>
      <c r="J33">
        <v>9</v>
      </c>
      <c r="K33">
        <v>4</v>
      </c>
      <c r="L33">
        <v>84</v>
      </c>
      <c r="M33">
        <v>100</v>
      </c>
      <c r="N33">
        <v>0</v>
      </c>
      <c r="O33">
        <v>0</v>
      </c>
      <c r="P33">
        <v>0</v>
      </c>
      <c r="Q33">
        <f>0+0</f>
        <v>0</v>
      </c>
      <c r="R33">
        <f>2+0+0</f>
        <v>2</v>
      </c>
      <c r="S33">
        <v>0</v>
      </c>
    </row>
    <row r="34" spans="1:19" x14ac:dyDescent="0.55000000000000004">
      <c r="A34">
        <f>VLOOKUP(テーブル1[[#This Row],[駅名]],station_geocode[[name]:[name4]],4,)</f>
        <v>7957</v>
      </c>
      <c r="B34" t="s">
        <v>39</v>
      </c>
      <c r="C34" t="s">
        <v>53</v>
      </c>
      <c r="D34">
        <v>9</v>
      </c>
      <c r="E34">
        <v>7</v>
      </c>
      <c r="F34">
        <v>1</v>
      </c>
      <c r="G34">
        <v>0</v>
      </c>
      <c r="H34">
        <v>1</v>
      </c>
      <c r="I34">
        <v>62</v>
      </c>
      <c r="J34">
        <v>11</v>
      </c>
      <c r="K34">
        <v>14</v>
      </c>
      <c r="L34">
        <v>79</v>
      </c>
      <c r="M34">
        <v>144</v>
      </c>
      <c r="N34">
        <v>1</v>
      </c>
      <c r="O34">
        <v>0</v>
      </c>
      <c r="P34">
        <v>0</v>
      </c>
      <c r="Q34">
        <f>0+0</f>
        <v>0</v>
      </c>
      <c r="R34">
        <f>1+0+0</f>
        <v>1</v>
      </c>
      <c r="S34">
        <v>1</v>
      </c>
    </row>
    <row r="35" spans="1:19" x14ac:dyDescent="0.55000000000000004">
      <c r="A35">
        <f>VLOOKUP(テーブル1[[#This Row],[駅名]],station_geocode[[name]:[name4]],4,)</f>
        <v>5947</v>
      </c>
      <c r="B35" t="s">
        <v>40</v>
      </c>
      <c r="C35" t="s">
        <v>54</v>
      </c>
      <c r="D35">
        <v>68</v>
      </c>
      <c r="E35">
        <v>5</v>
      </c>
      <c r="F35">
        <v>15</v>
      </c>
      <c r="G35">
        <v>6</v>
      </c>
      <c r="H35">
        <v>8</v>
      </c>
      <c r="I35">
        <v>196</v>
      </c>
      <c r="J35">
        <v>1</v>
      </c>
      <c r="K35">
        <v>5</v>
      </c>
      <c r="L35">
        <v>1909</v>
      </c>
      <c r="M35">
        <v>755</v>
      </c>
      <c r="N35">
        <v>1</v>
      </c>
      <c r="O35">
        <v>1</v>
      </c>
      <c r="P35">
        <v>0</v>
      </c>
      <c r="Q35">
        <f>0+1</f>
        <v>1</v>
      </c>
      <c r="R35">
        <f>37+10+0</f>
        <v>47</v>
      </c>
      <c r="S35">
        <v>55</v>
      </c>
    </row>
    <row r="36" spans="1:19" x14ac:dyDescent="0.55000000000000004">
      <c r="A36">
        <f>VLOOKUP(テーブル1[[#This Row],[駅名]],station_geocode[[name]:[name4]],4,)</f>
        <v>6343</v>
      </c>
      <c r="B36" t="s">
        <v>41</v>
      </c>
      <c r="C36" t="s">
        <v>54</v>
      </c>
      <c r="D36">
        <v>8</v>
      </c>
      <c r="E36">
        <v>4</v>
      </c>
      <c r="F36">
        <f>5+0</f>
        <v>5</v>
      </c>
      <c r="G36">
        <v>0</v>
      </c>
      <c r="H36">
        <v>8</v>
      </c>
      <c r="I36">
        <v>45</v>
      </c>
      <c r="J36">
        <v>6</v>
      </c>
      <c r="K36">
        <v>14</v>
      </c>
      <c r="L36">
        <v>95</v>
      </c>
      <c r="M36">
        <v>157</v>
      </c>
      <c r="N36">
        <v>0</v>
      </c>
      <c r="O36">
        <v>0</v>
      </c>
      <c r="P36">
        <v>1</v>
      </c>
      <c r="Q36">
        <f>0+0</f>
        <v>0</v>
      </c>
      <c r="R36">
        <f>1+0+0</f>
        <v>1</v>
      </c>
      <c r="S36">
        <v>0</v>
      </c>
    </row>
    <row r="37" spans="1:19" x14ac:dyDescent="0.55000000000000004">
      <c r="A37">
        <f>VLOOKUP(テーブル1[[#This Row],[駅名]],station_geocode[[name]:[name4]],4,)</f>
        <v>6793</v>
      </c>
      <c r="B37" t="s">
        <v>42</v>
      </c>
      <c r="C37" t="s">
        <v>54</v>
      </c>
      <c r="D37">
        <v>8</v>
      </c>
      <c r="E37">
        <v>5</v>
      </c>
      <c r="F37">
        <f>3</f>
        <v>3</v>
      </c>
      <c r="G37">
        <v>0</v>
      </c>
      <c r="H37">
        <v>7</v>
      </c>
      <c r="I37">
        <v>68</v>
      </c>
      <c r="J37">
        <v>18</v>
      </c>
      <c r="K37">
        <v>11</v>
      </c>
      <c r="L37">
        <v>112</v>
      </c>
      <c r="M37">
        <v>142</v>
      </c>
      <c r="N37">
        <v>0</v>
      </c>
      <c r="O37">
        <v>0</v>
      </c>
      <c r="P37">
        <v>0</v>
      </c>
      <c r="Q37">
        <f>0+0</f>
        <v>0</v>
      </c>
      <c r="R37">
        <f>0+1+0</f>
        <v>1</v>
      </c>
      <c r="S37">
        <v>1</v>
      </c>
    </row>
    <row r="38" spans="1:19" x14ac:dyDescent="0.55000000000000004">
      <c r="A38">
        <f>VLOOKUP(テーブル1[[#This Row],[駅名]],station_geocode[[name]:[name4]],4,)</f>
        <v>2421</v>
      </c>
      <c r="B38" t="s">
        <v>43</v>
      </c>
      <c r="C38" t="s">
        <v>54</v>
      </c>
      <c r="D38">
        <v>13</v>
      </c>
      <c r="E38">
        <v>6</v>
      </c>
      <c r="F38">
        <v>0</v>
      </c>
      <c r="G38">
        <v>0</v>
      </c>
      <c r="H38">
        <v>3</v>
      </c>
      <c r="I38">
        <v>61</v>
      </c>
      <c r="J38">
        <v>6</v>
      </c>
      <c r="K38">
        <v>13</v>
      </c>
      <c r="L38">
        <v>233</v>
      </c>
      <c r="M38">
        <v>127</v>
      </c>
      <c r="N38">
        <v>1</v>
      </c>
      <c r="O38">
        <v>2</v>
      </c>
      <c r="P38">
        <v>4</v>
      </c>
      <c r="Q38">
        <f>0+0</f>
        <v>0</v>
      </c>
      <c r="R38">
        <f>1+0+0</f>
        <v>1</v>
      </c>
      <c r="S38">
        <v>1</v>
      </c>
    </row>
    <row r="39" spans="1:19" x14ac:dyDescent="0.55000000000000004">
      <c r="A39">
        <f>VLOOKUP(テーブル1[[#This Row],[駅名]],station_geocode[[name]:[name4]],4,)</f>
        <v>2896</v>
      </c>
      <c r="B39" t="s">
        <v>766</v>
      </c>
      <c r="C39" t="s">
        <v>54</v>
      </c>
      <c r="D39">
        <v>6</v>
      </c>
      <c r="E39">
        <v>5</v>
      </c>
      <c r="F39">
        <v>0</v>
      </c>
      <c r="G39">
        <v>0</v>
      </c>
      <c r="H39">
        <v>1</v>
      </c>
      <c r="I39">
        <v>54</v>
      </c>
      <c r="J39">
        <v>12</v>
      </c>
      <c r="K39">
        <v>8</v>
      </c>
      <c r="L39">
        <v>109</v>
      </c>
      <c r="M39">
        <v>158</v>
      </c>
      <c r="N39">
        <v>0</v>
      </c>
      <c r="O39">
        <v>0</v>
      </c>
      <c r="P39">
        <v>0</v>
      </c>
      <c r="Q39">
        <f>0+0</f>
        <v>0</v>
      </c>
      <c r="R39">
        <f>0+0+0</f>
        <v>0</v>
      </c>
      <c r="S39">
        <v>0</v>
      </c>
    </row>
    <row r="40" spans="1:19" x14ac:dyDescent="0.55000000000000004">
      <c r="A40">
        <f>VLOOKUP(テーブル1[[#This Row],[駅名]],station_geocode[[name]:[name4]],4,)</f>
        <v>9060</v>
      </c>
      <c r="B40" t="s">
        <v>44</v>
      </c>
      <c r="C40" t="s">
        <v>54</v>
      </c>
      <c r="D40">
        <v>16</v>
      </c>
      <c r="E40">
        <v>6</v>
      </c>
      <c r="F40">
        <v>2</v>
      </c>
      <c r="G40">
        <v>0</v>
      </c>
      <c r="H40">
        <v>2</v>
      </c>
      <c r="I40">
        <v>104</v>
      </c>
      <c r="J40">
        <v>23</v>
      </c>
      <c r="K40">
        <v>11</v>
      </c>
      <c r="L40">
        <v>296</v>
      </c>
      <c r="M40">
        <v>225</v>
      </c>
      <c r="N40">
        <v>1</v>
      </c>
      <c r="O40">
        <v>0</v>
      </c>
      <c r="P40">
        <v>1</v>
      </c>
      <c r="Q40">
        <f>0+0</f>
        <v>0</v>
      </c>
      <c r="R40">
        <f>9+0+0</f>
        <v>9</v>
      </c>
      <c r="S40">
        <v>0</v>
      </c>
    </row>
    <row r="41" spans="1:19" x14ac:dyDescent="0.55000000000000004">
      <c r="A41">
        <f>VLOOKUP(テーブル1[[#This Row],[駅名]],station_geocode[[name]:[name4]],4,)</f>
        <v>6091</v>
      </c>
      <c r="B41" t="s">
        <v>45</v>
      </c>
      <c r="C41" t="s">
        <v>54</v>
      </c>
      <c r="D41">
        <v>8</v>
      </c>
      <c r="E41">
        <v>7</v>
      </c>
      <c r="F41">
        <v>1</v>
      </c>
      <c r="G41">
        <v>0</v>
      </c>
      <c r="H41">
        <v>2</v>
      </c>
      <c r="I41">
        <v>62</v>
      </c>
      <c r="J41">
        <v>15</v>
      </c>
      <c r="K41">
        <v>16</v>
      </c>
      <c r="L41">
        <v>88</v>
      </c>
      <c r="M41">
        <v>110</v>
      </c>
      <c r="N41">
        <v>2</v>
      </c>
      <c r="O41">
        <v>0</v>
      </c>
      <c r="P41">
        <v>1</v>
      </c>
      <c r="Q41">
        <f>0+1</f>
        <v>1</v>
      </c>
      <c r="R41">
        <f>0+1+0</f>
        <v>1</v>
      </c>
      <c r="S41">
        <v>0</v>
      </c>
    </row>
    <row r="42" spans="1:19" x14ac:dyDescent="0.55000000000000004">
      <c r="A42">
        <f>VLOOKUP(テーブル1[[#This Row],[駅名]],station_geocode[[name]:[name4]],4,)</f>
        <v>7884</v>
      </c>
      <c r="B42" t="s">
        <v>46</v>
      </c>
      <c r="C42" t="s">
        <v>54</v>
      </c>
      <c r="D42">
        <v>6</v>
      </c>
      <c r="E42">
        <v>7</v>
      </c>
      <c r="F42">
        <v>1</v>
      </c>
      <c r="G42">
        <v>0</v>
      </c>
      <c r="H42">
        <v>0</v>
      </c>
      <c r="I42">
        <v>55</v>
      </c>
      <c r="J42">
        <v>11</v>
      </c>
      <c r="K42">
        <v>8</v>
      </c>
      <c r="L42">
        <v>58</v>
      </c>
      <c r="M42">
        <v>98</v>
      </c>
      <c r="N42">
        <v>0</v>
      </c>
      <c r="O42">
        <v>0</v>
      </c>
      <c r="P42">
        <v>0</v>
      </c>
      <c r="Q42">
        <f>0+0</f>
        <v>0</v>
      </c>
      <c r="R42">
        <f>1+0+0</f>
        <v>1</v>
      </c>
      <c r="S42">
        <v>0</v>
      </c>
    </row>
    <row r="43" spans="1:19" x14ac:dyDescent="0.55000000000000004">
      <c r="A43">
        <f>VLOOKUP(テーブル1[[#This Row],[駅名]],station_geocode[[name]:[name4]],4,)</f>
        <v>9061</v>
      </c>
      <c r="B43" t="s">
        <v>47</v>
      </c>
      <c r="C43" t="s">
        <v>54</v>
      </c>
      <c r="D43">
        <v>7</v>
      </c>
      <c r="E43">
        <v>2</v>
      </c>
      <c r="F43">
        <v>2</v>
      </c>
      <c r="G43">
        <v>0</v>
      </c>
      <c r="H43">
        <v>3</v>
      </c>
      <c r="I43">
        <v>39</v>
      </c>
      <c r="J43">
        <v>8</v>
      </c>
      <c r="K43">
        <v>6</v>
      </c>
      <c r="L43">
        <v>25</v>
      </c>
      <c r="M43">
        <v>58</v>
      </c>
      <c r="N43">
        <v>0</v>
      </c>
      <c r="O43">
        <v>0</v>
      </c>
      <c r="P43">
        <f>0</f>
        <v>0</v>
      </c>
      <c r="Q43">
        <f>0+0</f>
        <v>0</v>
      </c>
      <c r="R43">
        <f>1+0+0</f>
        <v>1</v>
      </c>
      <c r="S43">
        <v>0</v>
      </c>
    </row>
    <row r="44" spans="1:19" x14ac:dyDescent="0.55000000000000004">
      <c r="A44">
        <f>VLOOKUP(テーブル1[[#This Row],[駅名]],station_geocode[[name]:[name4]],4,)</f>
        <v>5040</v>
      </c>
      <c r="B44" t="s">
        <v>48</v>
      </c>
      <c r="C44" t="s">
        <v>54</v>
      </c>
      <c r="D44">
        <v>11</v>
      </c>
      <c r="E44">
        <v>8</v>
      </c>
      <c r="F44">
        <v>12</v>
      </c>
      <c r="G44">
        <v>0</v>
      </c>
      <c r="H44">
        <v>4</v>
      </c>
      <c r="I44">
        <v>89</v>
      </c>
      <c r="J44">
        <v>9</v>
      </c>
      <c r="K44">
        <v>13</v>
      </c>
      <c r="L44">
        <v>147</v>
      </c>
      <c r="M44">
        <v>101</v>
      </c>
      <c r="N44">
        <v>0</v>
      </c>
      <c r="O44">
        <v>0</v>
      </c>
      <c r="P44">
        <v>0</v>
      </c>
      <c r="Q44">
        <f>0+0</f>
        <v>0</v>
      </c>
      <c r="R44">
        <f>4+1+0</f>
        <v>5</v>
      </c>
      <c r="S44">
        <v>1</v>
      </c>
    </row>
    <row r="45" spans="1:19" x14ac:dyDescent="0.55000000000000004">
      <c r="A45">
        <f>VLOOKUP(テーブル1[[#This Row],[駅名]],station_geocode[[name]:[name4]],4,)</f>
        <v>5669</v>
      </c>
      <c r="B45" t="s">
        <v>49</v>
      </c>
      <c r="C45" t="s">
        <v>54</v>
      </c>
      <c r="D45">
        <v>9</v>
      </c>
      <c r="E45">
        <v>8</v>
      </c>
      <c r="F45">
        <v>3</v>
      </c>
      <c r="G45">
        <v>0</v>
      </c>
      <c r="H45">
        <v>5</v>
      </c>
      <c r="I45">
        <v>93</v>
      </c>
      <c r="J45">
        <v>10</v>
      </c>
      <c r="K45">
        <v>16</v>
      </c>
      <c r="L45">
        <v>170</v>
      </c>
      <c r="M45">
        <v>117</v>
      </c>
      <c r="N45">
        <v>0</v>
      </c>
      <c r="O45">
        <v>0</v>
      </c>
      <c r="P45">
        <v>0</v>
      </c>
      <c r="Q45">
        <f>1+0</f>
        <v>1</v>
      </c>
      <c r="R45">
        <f>3+0+0</f>
        <v>3</v>
      </c>
      <c r="S45">
        <v>0</v>
      </c>
    </row>
    <row r="46" spans="1:19" x14ac:dyDescent="0.55000000000000004">
      <c r="A46">
        <f>VLOOKUP(テーブル1[[#This Row],[駅名]],station_geocode[[name]:[name4]],4,)</f>
        <v>8159</v>
      </c>
      <c r="B46" t="s">
        <v>50</v>
      </c>
      <c r="C46" t="s">
        <v>54</v>
      </c>
      <c r="D46">
        <v>7</v>
      </c>
      <c r="E46">
        <v>6</v>
      </c>
      <c r="F46">
        <v>0</v>
      </c>
      <c r="G46">
        <v>0</v>
      </c>
      <c r="H46">
        <v>1</v>
      </c>
      <c r="I46">
        <v>56</v>
      </c>
      <c r="J46">
        <v>4</v>
      </c>
      <c r="K46">
        <v>9</v>
      </c>
      <c r="L46">
        <v>88</v>
      </c>
      <c r="M46">
        <v>59</v>
      </c>
      <c r="N46">
        <v>0</v>
      </c>
      <c r="O46">
        <v>0</v>
      </c>
      <c r="P46">
        <v>1</v>
      </c>
      <c r="Q46">
        <f>0+0</f>
        <v>0</v>
      </c>
      <c r="R46">
        <f>3+0+0</f>
        <v>3</v>
      </c>
      <c r="S46">
        <v>0</v>
      </c>
    </row>
    <row r="47" spans="1:19" x14ac:dyDescent="0.55000000000000004">
      <c r="A47">
        <f>VLOOKUP(テーブル1[[#This Row],[駅名]],station_geocode[[name]:[name4]],4,)</f>
        <v>108</v>
      </c>
      <c r="B47" t="s">
        <v>767</v>
      </c>
      <c r="C47" t="s">
        <v>54</v>
      </c>
      <c r="D47">
        <v>10</v>
      </c>
      <c r="E47">
        <v>4</v>
      </c>
      <c r="F47">
        <v>1</v>
      </c>
      <c r="G47">
        <v>1</v>
      </c>
      <c r="H47">
        <v>0</v>
      </c>
      <c r="I47">
        <v>63</v>
      </c>
      <c r="J47">
        <v>5</v>
      </c>
      <c r="K47">
        <v>7</v>
      </c>
      <c r="L47">
        <v>172</v>
      </c>
      <c r="M47">
        <v>106</v>
      </c>
      <c r="N47">
        <v>0</v>
      </c>
      <c r="O47">
        <v>0</v>
      </c>
      <c r="P47">
        <v>1</v>
      </c>
      <c r="Q47">
        <f>0+0</f>
        <v>0</v>
      </c>
      <c r="R47">
        <f>3+0+0</f>
        <v>3</v>
      </c>
      <c r="S47">
        <v>1</v>
      </c>
    </row>
    <row r="48" spans="1:19" x14ac:dyDescent="0.55000000000000004">
      <c r="A48">
        <f>VLOOKUP(テーブル1[[#This Row],[駅名]],station_geocode[[name]:[name4]],4,)</f>
        <v>6666</v>
      </c>
      <c r="B48" t="s">
        <v>51</v>
      </c>
      <c r="C48" t="s">
        <v>54</v>
      </c>
      <c r="D48">
        <v>8</v>
      </c>
      <c r="E48">
        <v>4</v>
      </c>
      <c r="F48">
        <v>0</v>
      </c>
      <c r="G48">
        <v>0</v>
      </c>
      <c r="H48">
        <v>1</v>
      </c>
      <c r="I48">
        <v>66</v>
      </c>
      <c r="J48">
        <v>15</v>
      </c>
      <c r="K48">
        <v>13</v>
      </c>
      <c r="L48">
        <v>111</v>
      </c>
      <c r="M48">
        <v>77</v>
      </c>
      <c r="N48">
        <v>1</v>
      </c>
      <c r="O48">
        <v>0</v>
      </c>
      <c r="P48">
        <v>0</v>
      </c>
      <c r="Q48">
        <f>0+0</f>
        <v>0</v>
      </c>
      <c r="R48">
        <f>3+2+0</f>
        <v>5</v>
      </c>
      <c r="S48">
        <v>1</v>
      </c>
    </row>
    <row r="49" spans="1:19" x14ac:dyDescent="0.55000000000000004">
      <c r="A49">
        <f>VLOOKUP(テーブル1[[#This Row],[駅名]],station_geocode[[name]:[name4]],4,)</f>
        <v>413</v>
      </c>
      <c r="B49" t="s">
        <v>55</v>
      </c>
      <c r="C49" t="s">
        <v>71</v>
      </c>
      <c r="D49">
        <v>4</v>
      </c>
      <c r="E49">
        <v>2</v>
      </c>
      <c r="F49">
        <v>0</v>
      </c>
      <c r="G49">
        <v>0</v>
      </c>
      <c r="H49">
        <v>3</v>
      </c>
      <c r="I49">
        <v>24</v>
      </c>
      <c r="J49">
        <v>1</v>
      </c>
      <c r="K49">
        <v>3</v>
      </c>
      <c r="L49">
        <v>62</v>
      </c>
      <c r="M49">
        <v>54</v>
      </c>
      <c r="N49">
        <v>0</v>
      </c>
      <c r="O49">
        <v>0</v>
      </c>
      <c r="P49">
        <v>1</v>
      </c>
      <c r="Q49">
        <f>0+1</f>
        <v>1</v>
      </c>
      <c r="R49">
        <f>0+0+0</f>
        <v>0</v>
      </c>
      <c r="S49">
        <v>0</v>
      </c>
    </row>
    <row r="50" spans="1:19" x14ac:dyDescent="0.55000000000000004">
      <c r="A50">
        <f>VLOOKUP(テーブル1[[#This Row],[駅名]],station_geocode[[name]:[name4]],4,)</f>
        <v>3041</v>
      </c>
      <c r="B50" t="s">
        <v>56</v>
      </c>
      <c r="C50" t="s">
        <v>71</v>
      </c>
      <c r="D50">
        <v>3</v>
      </c>
      <c r="E50">
        <v>1</v>
      </c>
      <c r="F50">
        <v>0</v>
      </c>
      <c r="G50">
        <v>0</v>
      </c>
      <c r="H50">
        <v>3</v>
      </c>
      <c r="I50">
        <v>25</v>
      </c>
      <c r="J50">
        <v>3</v>
      </c>
      <c r="K50">
        <v>7</v>
      </c>
      <c r="L50">
        <v>28</v>
      </c>
      <c r="M50">
        <v>23</v>
      </c>
      <c r="N50">
        <v>1</v>
      </c>
      <c r="O50">
        <v>0</v>
      </c>
      <c r="P50">
        <v>1</v>
      </c>
      <c r="Q50">
        <f t="shared" ref="Q50:Q61" si="0">0+0</f>
        <v>0</v>
      </c>
      <c r="R50">
        <f>0+0+0</f>
        <v>0</v>
      </c>
      <c r="S50">
        <v>0</v>
      </c>
    </row>
    <row r="51" spans="1:19" x14ac:dyDescent="0.55000000000000004">
      <c r="A51">
        <f>VLOOKUP(テーブル1[[#This Row],[駅名]],station_geocode[[name]:[name4]],4,)</f>
        <v>1597</v>
      </c>
      <c r="B51" t="s">
        <v>57</v>
      </c>
      <c r="C51" t="s">
        <v>71</v>
      </c>
      <c r="D51">
        <v>6</v>
      </c>
      <c r="E51">
        <v>3</v>
      </c>
      <c r="F51">
        <v>1</v>
      </c>
      <c r="G51">
        <v>0</v>
      </c>
      <c r="H51">
        <v>6</v>
      </c>
      <c r="I51">
        <v>37</v>
      </c>
      <c r="J51">
        <v>4</v>
      </c>
      <c r="K51">
        <v>5</v>
      </c>
      <c r="L51">
        <v>60</v>
      </c>
      <c r="M51">
        <v>59</v>
      </c>
      <c r="N51">
        <v>0</v>
      </c>
      <c r="O51">
        <v>0</v>
      </c>
      <c r="P51">
        <v>0</v>
      </c>
      <c r="Q51">
        <f t="shared" si="0"/>
        <v>0</v>
      </c>
      <c r="R51">
        <f>0+0+0</f>
        <v>0</v>
      </c>
      <c r="S51">
        <v>0</v>
      </c>
    </row>
    <row r="52" spans="1:19" x14ac:dyDescent="0.55000000000000004">
      <c r="A52">
        <f>VLOOKUP(テーブル1[[#This Row],[駅名]],station_geocode[[name]:[name4]],4,)</f>
        <v>7883</v>
      </c>
      <c r="B52" t="s">
        <v>58</v>
      </c>
      <c r="C52" t="s">
        <v>71</v>
      </c>
      <c r="D52">
        <v>4</v>
      </c>
      <c r="E52">
        <v>1</v>
      </c>
      <c r="F52">
        <v>0</v>
      </c>
      <c r="G52">
        <v>0</v>
      </c>
      <c r="H52">
        <v>10</v>
      </c>
      <c r="I52">
        <v>27</v>
      </c>
      <c r="J52">
        <v>5</v>
      </c>
      <c r="K52">
        <v>8</v>
      </c>
      <c r="L52">
        <v>21</v>
      </c>
      <c r="M52">
        <v>46</v>
      </c>
      <c r="N52">
        <v>0</v>
      </c>
      <c r="O52">
        <v>0</v>
      </c>
      <c r="P52">
        <v>0</v>
      </c>
      <c r="Q52">
        <f t="shared" si="0"/>
        <v>0</v>
      </c>
      <c r="R52">
        <f>0+0+0</f>
        <v>0</v>
      </c>
      <c r="S52">
        <v>0</v>
      </c>
    </row>
    <row r="53" spans="1:19" x14ac:dyDescent="0.55000000000000004">
      <c r="A53">
        <f>VLOOKUP(テーブル1[[#This Row],[駅名]],station_geocode[[name]:[name4]],4,)</f>
        <v>2537</v>
      </c>
      <c r="B53" t="s">
        <v>59</v>
      </c>
      <c r="C53" t="s">
        <v>71</v>
      </c>
      <c r="D53">
        <v>7</v>
      </c>
      <c r="E53">
        <v>3</v>
      </c>
      <c r="F53">
        <v>0</v>
      </c>
      <c r="G53">
        <v>0</v>
      </c>
      <c r="H53">
        <v>9</v>
      </c>
      <c r="I53">
        <v>25</v>
      </c>
      <c r="J53">
        <v>3</v>
      </c>
      <c r="K53">
        <v>4</v>
      </c>
      <c r="L53">
        <v>34</v>
      </c>
      <c r="M53">
        <v>59</v>
      </c>
      <c r="N53">
        <v>0</v>
      </c>
      <c r="O53">
        <v>0</v>
      </c>
      <c r="P53">
        <v>0</v>
      </c>
      <c r="Q53">
        <f t="shared" si="0"/>
        <v>0</v>
      </c>
      <c r="R53">
        <f>0+0</f>
        <v>0</v>
      </c>
      <c r="S53">
        <v>0</v>
      </c>
    </row>
    <row r="54" spans="1:19" x14ac:dyDescent="0.55000000000000004">
      <c r="A54">
        <f>VLOOKUP(テーブル1[[#This Row],[駅名]],station_geocode[[name]:[name4]],4,)</f>
        <v>7851</v>
      </c>
      <c r="B54" t="s">
        <v>60</v>
      </c>
      <c r="C54" t="s">
        <v>71</v>
      </c>
      <c r="D54">
        <v>7</v>
      </c>
      <c r="E54">
        <v>3</v>
      </c>
      <c r="F54">
        <v>0</v>
      </c>
      <c r="G54">
        <v>0</v>
      </c>
      <c r="H54">
        <v>8</v>
      </c>
      <c r="I54">
        <v>44</v>
      </c>
      <c r="J54">
        <v>4</v>
      </c>
      <c r="K54">
        <v>16</v>
      </c>
      <c r="L54">
        <v>91</v>
      </c>
      <c r="M54">
        <v>73</v>
      </c>
      <c r="N54">
        <v>0</v>
      </c>
      <c r="O54">
        <v>0</v>
      </c>
      <c r="P54">
        <v>1</v>
      </c>
      <c r="Q54">
        <f t="shared" si="0"/>
        <v>0</v>
      </c>
      <c r="R54">
        <f>0+0+0</f>
        <v>0</v>
      </c>
      <c r="S54">
        <v>0</v>
      </c>
    </row>
    <row r="55" spans="1:19" x14ac:dyDescent="0.55000000000000004">
      <c r="A55">
        <f>VLOOKUP(テーブル1[[#This Row],[駅名]],station_geocode[[name]:[name4]],4,)</f>
        <v>4718</v>
      </c>
      <c r="B55" t="s">
        <v>61</v>
      </c>
      <c r="C55" t="s">
        <v>71</v>
      </c>
      <c r="D55">
        <v>4</v>
      </c>
      <c r="E55">
        <v>1</v>
      </c>
      <c r="F55">
        <v>0</v>
      </c>
      <c r="G55">
        <v>0</v>
      </c>
      <c r="H55">
        <v>7</v>
      </c>
      <c r="I55">
        <v>35</v>
      </c>
      <c r="J55">
        <v>6</v>
      </c>
      <c r="K55">
        <v>4</v>
      </c>
      <c r="L55">
        <v>40</v>
      </c>
      <c r="M55">
        <v>70</v>
      </c>
      <c r="N55">
        <v>0</v>
      </c>
      <c r="O55">
        <v>0</v>
      </c>
      <c r="P55">
        <v>0</v>
      </c>
      <c r="Q55">
        <f t="shared" si="0"/>
        <v>0</v>
      </c>
      <c r="R55">
        <f>1+0+0</f>
        <v>1</v>
      </c>
      <c r="S55">
        <v>0</v>
      </c>
    </row>
    <row r="56" spans="1:19" x14ac:dyDescent="0.55000000000000004">
      <c r="A56">
        <f>VLOOKUP(テーブル1[[#This Row],[駅名]],station_geocode[[name]:[name4]],4,)</f>
        <v>667</v>
      </c>
      <c r="B56" t="s">
        <v>62</v>
      </c>
      <c r="C56" t="s">
        <v>71</v>
      </c>
      <c r="D56">
        <v>9</v>
      </c>
      <c r="E56">
        <v>4</v>
      </c>
      <c r="F56">
        <v>0</v>
      </c>
      <c r="G56">
        <v>0</v>
      </c>
      <c r="H56">
        <v>1</v>
      </c>
      <c r="I56">
        <v>47</v>
      </c>
      <c r="J56">
        <v>5</v>
      </c>
      <c r="K56">
        <v>7</v>
      </c>
      <c r="L56">
        <v>63</v>
      </c>
      <c r="M56">
        <v>81</v>
      </c>
      <c r="N56">
        <v>0</v>
      </c>
      <c r="O56">
        <v>0</v>
      </c>
      <c r="P56">
        <v>0</v>
      </c>
      <c r="Q56">
        <f t="shared" si="0"/>
        <v>0</v>
      </c>
      <c r="R56">
        <f>1+0+0</f>
        <v>1</v>
      </c>
      <c r="S56">
        <v>0</v>
      </c>
    </row>
    <row r="57" spans="1:19" x14ac:dyDescent="0.55000000000000004">
      <c r="A57">
        <f>VLOOKUP(テーブル1[[#This Row],[駅名]],station_geocode[[name]:[name4]],4,)</f>
        <v>8602</v>
      </c>
      <c r="B57" t="s">
        <v>63</v>
      </c>
      <c r="C57" t="s">
        <v>71</v>
      </c>
      <c r="D57">
        <v>7</v>
      </c>
      <c r="E57">
        <v>8</v>
      </c>
      <c r="F57">
        <v>2</v>
      </c>
      <c r="G57">
        <v>0</v>
      </c>
      <c r="H57">
        <v>2</v>
      </c>
      <c r="I57">
        <v>45</v>
      </c>
      <c r="J57">
        <v>4</v>
      </c>
      <c r="K57">
        <v>7</v>
      </c>
      <c r="L57">
        <v>104</v>
      </c>
      <c r="M57">
        <v>112</v>
      </c>
      <c r="N57">
        <v>2</v>
      </c>
      <c r="O57">
        <v>1</v>
      </c>
      <c r="P57">
        <v>1</v>
      </c>
      <c r="Q57">
        <f t="shared" si="0"/>
        <v>0</v>
      </c>
      <c r="R57">
        <f>2+0+0</f>
        <v>2</v>
      </c>
      <c r="S57">
        <v>0</v>
      </c>
    </row>
    <row r="58" spans="1:19" x14ac:dyDescent="0.55000000000000004">
      <c r="A58">
        <f>VLOOKUP(テーブル1[[#This Row],[駅名]],station_geocode[[name]:[name4]],4,)</f>
        <v>6725</v>
      </c>
      <c r="B58" t="s">
        <v>64</v>
      </c>
      <c r="C58" t="s">
        <v>71</v>
      </c>
      <c r="D58">
        <v>8</v>
      </c>
      <c r="E58">
        <v>1</v>
      </c>
      <c r="F58">
        <v>0</v>
      </c>
      <c r="G58">
        <v>0</v>
      </c>
      <c r="H58">
        <v>2</v>
      </c>
      <c r="I58">
        <v>35</v>
      </c>
      <c r="J58">
        <v>5</v>
      </c>
      <c r="K58">
        <v>7</v>
      </c>
      <c r="L58">
        <v>53</v>
      </c>
      <c r="M58">
        <v>77</v>
      </c>
      <c r="N58">
        <v>0</v>
      </c>
      <c r="O58">
        <v>0</v>
      </c>
      <c r="P58">
        <v>1</v>
      </c>
      <c r="Q58">
        <f t="shared" si="0"/>
        <v>0</v>
      </c>
      <c r="R58">
        <f>0+0+0</f>
        <v>0</v>
      </c>
      <c r="S58">
        <v>1</v>
      </c>
    </row>
    <row r="59" spans="1:19" x14ac:dyDescent="0.55000000000000004">
      <c r="A59">
        <f>VLOOKUP(テーブル1[[#This Row],[駅名]],station_geocode[[name]:[name4]],4,)</f>
        <v>4300</v>
      </c>
      <c r="B59" t="s">
        <v>65</v>
      </c>
      <c r="C59" t="s">
        <v>71</v>
      </c>
      <c r="D59">
        <v>8</v>
      </c>
      <c r="E59">
        <v>3</v>
      </c>
      <c r="F59">
        <v>1</v>
      </c>
      <c r="G59">
        <v>0</v>
      </c>
      <c r="H59">
        <v>1</v>
      </c>
      <c r="I59">
        <v>51</v>
      </c>
      <c r="J59">
        <v>4</v>
      </c>
      <c r="K59">
        <v>4</v>
      </c>
      <c r="L59">
        <v>105</v>
      </c>
      <c r="M59">
        <v>102</v>
      </c>
      <c r="N59">
        <v>1</v>
      </c>
      <c r="O59">
        <v>0</v>
      </c>
      <c r="P59">
        <v>1</v>
      </c>
      <c r="Q59">
        <f t="shared" si="0"/>
        <v>0</v>
      </c>
      <c r="R59">
        <f>0+0+0</f>
        <v>0</v>
      </c>
      <c r="S59">
        <v>0</v>
      </c>
    </row>
    <row r="60" spans="1:19" x14ac:dyDescent="0.55000000000000004">
      <c r="A60">
        <f>VLOOKUP(テーブル1[[#This Row],[駅名]],station_geocode[[name]:[name4]],4,)</f>
        <v>997</v>
      </c>
      <c r="B60" t="s">
        <v>66</v>
      </c>
      <c r="C60" t="s">
        <v>71</v>
      </c>
      <c r="D60">
        <v>13</v>
      </c>
      <c r="E60">
        <v>6</v>
      </c>
      <c r="F60">
        <v>4</v>
      </c>
      <c r="G60">
        <v>0</v>
      </c>
      <c r="H60">
        <v>0</v>
      </c>
      <c r="I60">
        <v>82</v>
      </c>
      <c r="J60">
        <v>5</v>
      </c>
      <c r="K60">
        <v>4</v>
      </c>
      <c r="L60">
        <v>570</v>
      </c>
      <c r="M60">
        <v>160</v>
      </c>
      <c r="N60">
        <v>1</v>
      </c>
      <c r="O60">
        <v>0</v>
      </c>
      <c r="P60">
        <v>0</v>
      </c>
      <c r="Q60">
        <f t="shared" si="0"/>
        <v>0</v>
      </c>
      <c r="R60">
        <f>8+4+0</f>
        <v>12</v>
      </c>
      <c r="S60">
        <v>2</v>
      </c>
    </row>
    <row r="61" spans="1:19" x14ac:dyDescent="0.55000000000000004">
      <c r="A61">
        <f>VLOOKUP(テーブル1[[#This Row],[駅名]],station_geocode[[name]:[name4]],4,)</f>
        <v>5939</v>
      </c>
      <c r="B61" t="s">
        <v>67</v>
      </c>
      <c r="C61" t="s">
        <v>71</v>
      </c>
      <c r="D61">
        <v>4</v>
      </c>
      <c r="E61">
        <v>3</v>
      </c>
      <c r="F61">
        <v>1</v>
      </c>
      <c r="G61">
        <v>0</v>
      </c>
      <c r="H61">
        <v>0</v>
      </c>
      <c r="I61">
        <v>35</v>
      </c>
      <c r="J61">
        <v>2</v>
      </c>
      <c r="K61">
        <v>2</v>
      </c>
      <c r="L61">
        <v>203</v>
      </c>
      <c r="M61">
        <v>103</v>
      </c>
      <c r="N61">
        <v>1</v>
      </c>
      <c r="O61">
        <v>1</v>
      </c>
      <c r="P61">
        <v>1</v>
      </c>
      <c r="Q61">
        <f t="shared" si="0"/>
        <v>0</v>
      </c>
      <c r="R61">
        <f>2+3+0</f>
        <v>5</v>
      </c>
      <c r="S61">
        <v>0</v>
      </c>
    </row>
    <row r="62" spans="1:19" x14ac:dyDescent="0.55000000000000004">
      <c r="A62">
        <f>VLOOKUP(テーブル1[[#This Row],[駅名]],station_geocode[[name]:[name4]],4,)</f>
        <v>1942</v>
      </c>
      <c r="B62" t="s">
        <v>68</v>
      </c>
      <c r="C62" t="s">
        <v>71</v>
      </c>
      <c r="D62">
        <v>3</v>
      </c>
      <c r="E62">
        <v>2</v>
      </c>
      <c r="F62">
        <v>1</v>
      </c>
      <c r="G62">
        <v>0</v>
      </c>
      <c r="H62">
        <v>1</v>
      </c>
      <c r="I62">
        <v>21</v>
      </c>
      <c r="J62">
        <v>9</v>
      </c>
      <c r="K62">
        <v>9</v>
      </c>
      <c r="L62">
        <v>47</v>
      </c>
      <c r="M62">
        <v>68</v>
      </c>
      <c r="N62">
        <v>3</v>
      </c>
      <c r="O62">
        <v>1</v>
      </c>
      <c r="P62">
        <v>1</v>
      </c>
      <c r="Q62">
        <f>2+0</f>
        <v>2</v>
      </c>
      <c r="R62">
        <f>0+0+0</f>
        <v>0</v>
      </c>
      <c r="S62">
        <v>0</v>
      </c>
    </row>
    <row r="63" spans="1:19" x14ac:dyDescent="0.55000000000000004">
      <c r="A63">
        <f>VLOOKUP(テーブル1[[#This Row],[駅名]],station_geocode[[name]:[name4]],4,)</f>
        <v>4450</v>
      </c>
      <c r="B63" t="s">
        <v>69</v>
      </c>
      <c r="C63" t="s">
        <v>71</v>
      </c>
      <c r="D63">
        <v>32</v>
      </c>
      <c r="E63">
        <v>2</v>
      </c>
      <c r="F63">
        <v>1</v>
      </c>
      <c r="G63">
        <v>2</v>
      </c>
      <c r="H63">
        <v>7</v>
      </c>
      <c r="I63">
        <v>76</v>
      </c>
      <c r="J63">
        <v>4</v>
      </c>
      <c r="K63">
        <v>3</v>
      </c>
      <c r="L63">
        <v>819</v>
      </c>
      <c r="M63">
        <v>658</v>
      </c>
      <c r="N63">
        <v>0</v>
      </c>
      <c r="O63">
        <v>1</v>
      </c>
      <c r="P63">
        <v>0</v>
      </c>
      <c r="Q63">
        <f>0+5</f>
        <v>5</v>
      </c>
      <c r="R63">
        <f>12+0+0</f>
        <v>12</v>
      </c>
      <c r="S63">
        <v>49</v>
      </c>
    </row>
    <row r="64" spans="1:19" x14ac:dyDescent="0.55000000000000004">
      <c r="A64">
        <f>VLOOKUP(テーブル1[[#This Row],[駅名]],station_geocode[[name]:[name4]],4,)</f>
        <v>3544</v>
      </c>
      <c r="B64" t="s">
        <v>70</v>
      </c>
      <c r="C64" t="s">
        <v>71</v>
      </c>
      <c r="D64">
        <v>58</v>
      </c>
      <c r="E64">
        <v>3</v>
      </c>
      <c r="F64">
        <v>28</v>
      </c>
      <c r="G64">
        <v>7</v>
      </c>
      <c r="H64">
        <v>4</v>
      </c>
      <c r="I64">
        <v>194</v>
      </c>
      <c r="J64">
        <v>3</v>
      </c>
      <c r="K64">
        <v>2</v>
      </c>
      <c r="L64">
        <v>1893</v>
      </c>
      <c r="M64">
        <v>930</v>
      </c>
      <c r="N64">
        <v>1</v>
      </c>
      <c r="O64">
        <v>4</v>
      </c>
      <c r="P64">
        <v>1</v>
      </c>
      <c r="Q64">
        <f>0+5</f>
        <v>5</v>
      </c>
      <c r="R64">
        <f>33+8+0</f>
        <v>41</v>
      </c>
      <c r="S64">
        <v>18</v>
      </c>
    </row>
    <row r="65" spans="1:19" x14ac:dyDescent="0.55000000000000004">
      <c r="A65">
        <f>VLOOKUP(テーブル1[[#This Row],[駅名]],station_geocode[[name]:[name4]],4,)</f>
        <v>3605</v>
      </c>
      <c r="B65" t="s">
        <v>72</v>
      </c>
      <c r="C65" t="s">
        <v>78</v>
      </c>
      <c r="D65">
        <v>16</v>
      </c>
      <c r="E65">
        <v>5</v>
      </c>
      <c r="F65">
        <v>2</v>
      </c>
      <c r="G65">
        <v>0</v>
      </c>
      <c r="H65">
        <v>6</v>
      </c>
      <c r="I65">
        <v>59</v>
      </c>
      <c r="J65">
        <v>5</v>
      </c>
      <c r="K65">
        <v>10</v>
      </c>
      <c r="L65">
        <v>176</v>
      </c>
      <c r="M65">
        <v>346</v>
      </c>
      <c r="N65">
        <v>0</v>
      </c>
      <c r="O65">
        <v>0</v>
      </c>
      <c r="P65">
        <v>1</v>
      </c>
      <c r="Q65">
        <f>0+1</f>
        <v>1</v>
      </c>
      <c r="R65">
        <f>0+0+0</f>
        <v>0</v>
      </c>
      <c r="S65">
        <v>1</v>
      </c>
    </row>
    <row r="66" spans="1:19" x14ac:dyDescent="0.55000000000000004">
      <c r="A66">
        <f>VLOOKUP(テーブル1[[#This Row],[駅名]],station_geocode[[name]:[name4]],4,)</f>
        <v>7501</v>
      </c>
      <c r="B66" t="s">
        <v>652</v>
      </c>
      <c r="C66" t="s">
        <v>78</v>
      </c>
      <c r="D66">
        <v>10</v>
      </c>
      <c r="E66">
        <v>7</v>
      </c>
      <c r="F66">
        <v>3</v>
      </c>
      <c r="G66">
        <v>0</v>
      </c>
      <c r="H66">
        <v>17</v>
      </c>
      <c r="I66">
        <v>49</v>
      </c>
      <c r="J66">
        <v>6</v>
      </c>
      <c r="K66">
        <v>11</v>
      </c>
      <c r="L66">
        <v>206</v>
      </c>
      <c r="M66">
        <v>266</v>
      </c>
      <c r="N66">
        <v>1</v>
      </c>
      <c r="O66">
        <v>2</v>
      </c>
      <c r="P66">
        <v>2</v>
      </c>
      <c r="Q66">
        <f>0+0</f>
        <v>0</v>
      </c>
      <c r="R66">
        <f>1+0+0</f>
        <v>1</v>
      </c>
      <c r="S66">
        <v>3</v>
      </c>
    </row>
    <row r="67" spans="1:19" x14ac:dyDescent="0.55000000000000004">
      <c r="A67">
        <f>VLOOKUP(テーブル1[[#This Row],[駅名]],station_geocode[[name]:[name4]],4,)</f>
        <v>2919</v>
      </c>
      <c r="B67" t="s">
        <v>73</v>
      </c>
      <c r="C67" t="s">
        <v>78</v>
      </c>
      <c r="D67">
        <v>15</v>
      </c>
      <c r="E67">
        <v>6</v>
      </c>
      <c r="F67">
        <v>3</v>
      </c>
      <c r="G67">
        <v>1</v>
      </c>
      <c r="H67">
        <v>7</v>
      </c>
      <c r="I67">
        <v>65</v>
      </c>
      <c r="J67">
        <v>3</v>
      </c>
      <c r="K67">
        <v>11</v>
      </c>
      <c r="L67">
        <v>199</v>
      </c>
      <c r="M67">
        <v>241</v>
      </c>
      <c r="N67">
        <v>1</v>
      </c>
      <c r="O67">
        <v>0</v>
      </c>
      <c r="P67">
        <v>1</v>
      </c>
      <c r="Q67">
        <f>1+0</f>
        <v>1</v>
      </c>
      <c r="R67">
        <f>4+0+0</f>
        <v>4</v>
      </c>
      <c r="S67">
        <v>2</v>
      </c>
    </row>
    <row r="68" spans="1:19" x14ac:dyDescent="0.55000000000000004">
      <c r="A68">
        <f>VLOOKUP(テーブル1[[#This Row],[駅名]],station_geocode[[name]:[name4]],4,)</f>
        <v>5510</v>
      </c>
      <c r="B68" t="s">
        <v>74</v>
      </c>
      <c r="C68" t="s">
        <v>78</v>
      </c>
      <c r="D68">
        <v>10</v>
      </c>
      <c r="E68">
        <v>2</v>
      </c>
      <c r="F68">
        <f>0</f>
        <v>0</v>
      </c>
      <c r="G68">
        <v>0</v>
      </c>
      <c r="H68">
        <v>1</v>
      </c>
      <c r="I68">
        <v>33</v>
      </c>
      <c r="J68">
        <v>3</v>
      </c>
      <c r="K68">
        <v>5</v>
      </c>
      <c r="L68">
        <v>71</v>
      </c>
      <c r="M68">
        <v>177</v>
      </c>
      <c r="N68">
        <v>0</v>
      </c>
      <c r="O68">
        <v>0</v>
      </c>
      <c r="P68">
        <v>0</v>
      </c>
      <c r="Q68">
        <f>0+0</f>
        <v>0</v>
      </c>
      <c r="R68">
        <f>0+0+0</f>
        <v>0</v>
      </c>
      <c r="S68">
        <v>1</v>
      </c>
    </row>
    <row r="69" spans="1:19" x14ac:dyDescent="0.55000000000000004">
      <c r="A69">
        <f>VLOOKUP(テーブル1[[#This Row],[駅名]],station_geocode[[name]:[name4]],4,)</f>
        <v>922</v>
      </c>
      <c r="B69" t="s">
        <v>75</v>
      </c>
      <c r="C69" t="s">
        <v>78</v>
      </c>
      <c r="D69">
        <v>10</v>
      </c>
      <c r="E69">
        <v>4</v>
      </c>
      <c r="F69">
        <v>1</v>
      </c>
      <c r="G69">
        <v>0</v>
      </c>
      <c r="H69">
        <v>5</v>
      </c>
      <c r="I69">
        <v>52</v>
      </c>
      <c r="J69">
        <v>8</v>
      </c>
      <c r="K69">
        <v>3</v>
      </c>
      <c r="L69">
        <v>115</v>
      </c>
      <c r="M69">
        <v>104</v>
      </c>
      <c r="N69">
        <v>0</v>
      </c>
      <c r="O69">
        <v>0</v>
      </c>
      <c r="P69">
        <v>1</v>
      </c>
      <c r="Q69">
        <f>0+0</f>
        <v>0</v>
      </c>
      <c r="R69">
        <f>2+0+0</f>
        <v>2</v>
      </c>
      <c r="S69">
        <v>1</v>
      </c>
    </row>
    <row r="70" spans="1:19" x14ac:dyDescent="0.55000000000000004">
      <c r="A70">
        <f>VLOOKUP(テーブル1[[#This Row],[駅名]],station_geocode[[name]:[name4]],4,)</f>
        <v>2890</v>
      </c>
      <c r="B70" t="s">
        <v>76</v>
      </c>
      <c r="C70" t="s">
        <v>78</v>
      </c>
      <c r="D70">
        <v>5</v>
      </c>
      <c r="E70">
        <v>3</v>
      </c>
      <c r="F70">
        <v>0</v>
      </c>
      <c r="G70">
        <v>0</v>
      </c>
      <c r="H70">
        <v>3</v>
      </c>
      <c r="I70">
        <v>23</v>
      </c>
      <c r="J70">
        <v>1</v>
      </c>
      <c r="K70">
        <v>6</v>
      </c>
      <c r="L70">
        <v>51</v>
      </c>
      <c r="M70">
        <v>80</v>
      </c>
      <c r="N70">
        <v>1</v>
      </c>
      <c r="O70">
        <v>0</v>
      </c>
      <c r="P70">
        <v>0</v>
      </c>
      <c r="Q70">
        <f>0+0</f>
        <v>0</v>
      </c>
      <c r="R70">
        <f>0+0</f>
        <v>0</v>
      </c>
      <c r="S70">
        <v>0</v>
      </c>
    </row>
    <row r="71" spans="1:19" x14ac:dyDescent="0.55000000000000004">
      <c r="A71">
        <f>VLOOKUP(テーブル1[[#This Row],[駅名]],station_geocode[[name]:[name4]],4,)</f>
        <v>4052</v>
      </c>
      <c r="B71" t="s">
        <v>79</v>
      </c>
      <c r="C71" t="s">
        <v>78</v>
      </c>
      <c r="D71">
        <v>6</v>
      </c>
      <c r="E71">
        <v>3</v>
      </c>
      <c r="F71">
        <v>0</v>
      </c>
      <c r="G71">
        <v>0</v>
      </c>
      <c r="H71">
        <v>1</v>
      </c>
      <c r="I71">
        <v>39</v>
      </c>
      <c r="J71">
        <v>2</v>
      </c>
      <c r="K71">
        <v>5</v>
      </c>
      <c r="L71">
        <v>51</v>
      </c>
      <c r="M71">
        <v>80</v>
      </c>
      <c r="N71">
        <v>0</v>
      </c>
      <c r="O71">
        <v>0</v>
      </c>
      <c r="P71">
        <v>1</v>
      </c>
      <c r="Q71">
        <f>2+0</f>
        <v>2</v>
      </c>
      <c r="R71">
        <f>0+0+0</f>
        <v>0</v>
      </c>
      <c r="S71">
        <v>0</v>
      </c>
    </row>
    <row r="72" spans="1:19" x14ac:dyDescent="0.55000000000000004">
      <c r="A72">
        <f>VLOOKUP(テーブル1[[#This Row],[駅名]],station_geocode[[name]:[name4]],4,)</f>
        <v>7560</v>
      </c>
      <c r="B72" t="s">
        <v>77</v>
      </c>
      <c r="C72" t="s">
        <v>78</v>
      </c>
      <c r="D72">
        <v>8</v>
      </c>
      <c r="E72">
        <v>3</v>
      </c>
      <c r="F72">
        <f>10</f>
        <v>10</v>
      </c>
      <c r="G72">
        <v>0</v>
      </c>
      <c r="H72">
        <v>1</v>
      </c>
      <c r="I72">
        <v>50</v>
      </c>
      <c r="J72">
        <v>5</v>
      </c>
      <c r="K72">
        <v>2</v>
      </c>
      <c r="L72">
        <v>97</v>
      </c>
      <c r="M72">
        <v>124</v>
      </c>
      <c r="N72">
        <v>0</v>
      </c>
      <c r="O72">
        <v>0</v>
      </c>
      <c r="P72">
        <v>0</v>
      </c>
      <c r="Q72">
        <f>0+0</f>
        <v>0</v>
      </c>
      <c r="R72">
        <f>0+0+0</f>
        <v>0</v>
      </c>
      <c r="S72">
        <v>0</v>
      </c>
    </row>
    <row r="73" spans="1:19" x14ac:dyDescent="0.55000000000000004">
      <c r="A73">
        <f>VLOOKUP(テーブル1[[#This Row],[駅名]],station_geocode[[name]:[name4]],4,)</f>
        <v>223</v>
      </c>
      <c r="B73" t="s">
        <v>80</v>
      </c>
      <c r="C73" t="s">
        <v>78</v>
      </c>
      <c r="D73">
        <v>5</v>
      </c>
      <c r="E73">
        <v>3</v>
      </c>
      <c r="F73">
        <v>0</v>
      </c>
      <c r="G73">
        <v>0</v>
      </c>
      <c r="H73">
        <v>1</v>
      </c>
      <c r="I73">
        <v>32</v>
      </c>
      <c r="J73">
        <v>6</v>
      </c>
      <c r="K73">
        <v>5</v>
      </c>
      <c r="L73">
        <v>31</v>
      </c>
      <c r="M73">
        <v>95</v>
      </c>
      <c r="N73">
        <v>0</v>
      </c>
      <c r="O73">
        <v>0</v>
      </c>
      <c r="P73">
        <v>0</v>
      </c>
      <c r="Q73">
        <f>1+0</f>
        <v>1</v>
      </c>
      <c r="R73">
        <f>0+0</f>
        <v>0</v>
      </c>
      <c r="S73">
        <v>1</v>
      </c>
    </row>
    <row r="74" spans="1:19" x14ac:dyDescent="0.55000000000000004">
      <c r="A74">
        <f>VLOOKUP(テーブル1[[#This Row],[駅名]],station_geocode[[name]:[name4]],4,)</f>
        <v>7111</v>
      </c>
      <c r="B74" t="s">
        <v>81</v>
      </c>
      <c r="C74" t="s">
        <v>92</v>
      </c>
      <c r="D74">
        <v>30</v>
      </c>
      <c r="E74">
        <v>5</v>
      </c>
      <c r="F74">
        <v>2</v>
      </c>
      <c r="G74">
        <v>0</v>
      </c>
      <c r="H74">
        <v>3</v>
      </c>
      <c r="I74">
        <v>124</v>
      </c>
      <c r="J74">
        <v>6</v>
      </c>
      <c r="K74">
        <v>7</v>
      </c>
      <c r="L74">
        <v>420</v>
      </c>
      <c r="M74">
        <v>777</v>
      </c>
      <c r="N74">
        <v>3</v>
      </c>
      <c r="O74">
        <v>3</v>
      </c>
      <c r="P74">
        <v>4</v>
      </c>
      <c r="Q74">
        <f>1+0</f>
        <v>1</v>
      </c>
      <c r="R74">
        <f>3+0+0</f>
        <v>3</v>
      </c>
      <c r="S74">
        <v>4</v>
      </c>
    </row>
    <row r="75" spans="1:19" x14ac:dyDescent="0.55000000000000004">
      <c r="A75">
        <f>VLOOKUP(テーブル1[[#This Row],[駅名]],station_geocode[[name]:[name4]],4,)</f>
        <v>3089</v>
      </c>
      <c r="B75" t="s">
        <v>93</v>
      </c>
      <c r="C75" t="s">
        <v>92</v>
      </c>
      <c r="D75">
        <v>4</v>
      </c>
      <c r="E75">
        <v>3</v>
      </c>
      <c r="F75">
        <v>0</v>
      </c>
      <c r="G75">
        <v>0</v>
      </c>
      <c r="H75">
        <v>5</v>
      </c>
      <c r="I75">
        <v>18</v>
      </c>
      <c r="J75">
        <v>3</v>
      </c>
      <c r="K75">
        <v>5</v>
      </c>
      <c r="L75">
        <v>59</v>
      </c>
      <c r="M75">
        <v>125</v>
      </c>
      <c r="N75">
        <v>0</v>
      </c>
      <c r="O75">
        <v>0</v>
      </c>
      <c r="P75">
        <v>1</v>
      </c>
      <c r="Q75">
        <f>0+0</f>
        <v>0</v>
      </c>
      <c r="R75">
        <f>0+0+0</f>
        <v>0</v>
      </c>
      <c r="S75">
        <v>0</v>
      </c>
    </row>
    <row r="76" spans="1:19" x14ac:dyDescent="0.55000000000000004">
      <c r="A76">
        <f>VLOOKUP(テーブル1[[#This Row],[駅名]],station_geocode[[name]:[name4]],4,)</f>
        <v>5509</v>
      </c>
      <c r="B76" t="s">
        <v>82</v>
      </c>
      <c r="C76" t="s">
        <v>92</v>
      </c>
      <c r="D76">
        <v>7</v>
      </c>
      <c r="E76">
        <v>4</v>
      </c>
      <c r="F76">
        <v>0</v>
      </c>
      <c r="G76">
        <v>0</v>
      </c>
      <c r="H76">
        <v>8</v>
      </c>
      <c r="I76">
        <v>34</v>
      </c>
      <c r="J76">
        <v>2</v>
      </c>
      <c r="K76">
        <v>14</v>
      </c>
      <c r="L76">
        <v>161</v>
      </c>
      <c r="M76">
        <v>236</v>
      </c>
      <c r="N76">
        <v>0</v>
      </c>
      <c r="O76">
        <v>0</v>
      </c>
      <c r="P76">
        <v>2</v>
      </c>
      <c r="Q76">
        <f>0+0</f>
        <v>0</v>
      </c>
      <c r="R76">
        <f>0+0+0</f>
        <v>0</v>
      </c>
      <c r="S76">
        <v>0</v>
      </c>
    </row>
    <row r="77" spans="1:19" x14ac:dyDescent="0.55000000000000004">
      <c r="A77">
        <f>VLOOKUP(テーブル1[[#This Row],[駅名]],station_geocode[[name]:[name4]],4,)</f>
        <v>5508</v>
      </c>
      <c r="B77" t="s">
        <v>83</v>
      </c>
      <c r="C77" t="s">
        <v>92</v>
      </c>
      <c r="D77">
        <v>6</v>
      </c>
      <c r="E77">
        <v>4</v>
      </c>
      <c r="F77">
        <v>3</v>
      </c>
      <c r="G77">
        <v>0</v>
      </c>
      <c r="H77">
        <v>7</v>
      </c>
      <c r="I77">
        <v>49</v>
      </c>
      <c r="J77">
        <v>5</v>
      </c>
      <c r="K77">
        <v>11</v>
      </c>
      <c r="L77">
        <v>191</v>
      </c>
      <c r="M77">
        <v>177</v>
      </c>
      <c r="N77">
        <v>0</v>
      </c>
      <c r="O77">
        <v>0</v>
      </c>
      <c r="P77">
        <v>0</v>
      </c>
      <c r="Q77">
        <f>1+0</f>
        <v>1</v>
      </c>
      <c r="R77">
        <f>1+0+0</f>
        <v>1</v>
      </c>
      <c r="S77">
        <v>0</v>
      </c>
    </row>
    <row r="78" spans="1:19" x14ac:dyDescent="0.55000000000000004">
      <c r="A78">
        <f>VLOOKUP(テーブル1[[#This Row],[駅名]],station_geocode[[name]:[name4]],4,)</f>
        <v>6851</v>
      </c>
      <c r="B78" t="s">
        <v>84</v>
      </c>
      <c r="C78" t="s">
        <v>92</v>
      </c>
      <c r="D78">
        <v>7</v>
      </c>
      <c r="E78">
        <v>2</v>
      </c>
      <c r="F78">
        <v>1</v>
      </c>
      <c r="G78">
        <v>0</v>
      </c>
      <c r="H78">
        <v>2</v>
      </c>
      <c r="I78">
        <v>31</v>
      </c>
      <c r="J78">
        <v>2</v>
      </c>
      <c r="K78">
        <v>3</v>
      </c>
      <c r="L78">
        <v>154</v>
      </c>
      <c r="M78">
        <v>107</v>
      </c>
      <c r="N78">
        <v>1</v>
      </c>
      <c r="O78">
        <v>1</v>
      </c>
      <c r="P78">
        <v>0</v>
      </c>
      <c r="Q78">
        <f t="shared" ref="Q78:Q84" si="1">0+0</f>
        <v>0</v>
      </c>
      <c r="R78">
        <f>0+0+0</f>
        <v>0</v>
      </c>
      <c r="S78">
        <v>0</v>
      </c>
    </row>
    <row r="79" spans="1:19" x14ac:dyDescent="0.55000000000000004">
      <c r="A79">
        <f>VLOOKUP(テーブル1[[#This Row],[駅名]],station_geocode[[name]:[name4]],4,)</f>
        <v>4607</v>
      </c>
      <c r="B79" t="s">
        <v>85</v>
      </c>
      <c r="C79" t="s">
        <v>92</v>
      </c>
      <c r="D79">
        <v>7</v>
      </c>
      <c r="E79">
        <v>1</v>
      </c>
      <c r="F79">
        <v>1</v>
      </c>
      <c r="G79">
        <v>0</v>
      </c>
      <c r="H79">
        <v>1</v>
      </c>
      <c r="I79">
        <v>27</v>
      </c>
      <c r="J79">
        <v>3</v>
      </c>
      <c r="K79">
        <v>6</v>
      </c>
      <c r="L79">
        <v>56</v>
      </c>
      <c r="M79">
        <v>94</v>
      </c>
      <c r="N79">
        <v>0</v>
      </c>
      <c r="O79">
        <v>0</v>
      </c>
      <c r="P79">
        <v>0</v>
      </c>
      <c r="Q79">
        <f t="shared" si="1"/>
        <v>0</v>
      </c>
      <c r="R79">
        <f>0+0+0</f>
        <v>0</v>
      </c>
      <c r="S79">
        <v>0</v>
      </c>
    </row>
    <row r="80" spans="1:19" x14ac:dyDescent="0.55000000000000004">
      <c r="A80">
        <f>VLOOKUP(テーブル1[[#This Row],[駅名]],station_geocode[[name]:[name4]],4,)</f>
        <v>7389</v>
      </c>
      <c r="B80" t="s">
        <v>769</v>
      </c>
      <c r="C80" t="s">
        <v>92</v>
      </c>
      <c r="D80">
        <v>3</v>
      </c>
      <c r="E80">
        <v>4</v>
      </c>
      <c r="F80">
        <v>0</v>
      </c>
      <c r="G80">
        <v>0</v>
      </c>
      <c r="H80">
        <v>2</v>
      </c>
      <c r="I80">
        <v>44</v>
      </c>
      <c r="J80">
        <v>6</v>
      </c>
      <c r="K80">
        <v>9</v>
      </c>
      <c r="L80">
        <v>90</v>
      </c>
      <c r="M80">
        <v>78</v>
      </c>
      <c r="N80">
        <v>0</v>
      </c>
      <c r="O80">
        <v>0</v>
      </c>
      <c r="P80">
        <v>1</v>
      </c>
      <c r="Q80">
        <f t="shared" si="1"/>
        <v>0</v>
      </c>
      <c r="R80">
        <f>1+0</f>
        <v>1</v>
      </c>
      <c r="S80">
        <v>0</v>
      </c>
    </row>
    <row r="81" spans="1:19" x14ac:dyDescent="0.55000000000000004">
      <c r="A81">
        <f>VLOOKUP(テーブル1[[#This Row],[駅名]],station_geocode[[name]:[name4]],4,)</f>
        <v>2655</v>
      </c>
      <c r="B81" t="s">
        <v>86</v>
      </c>
      <c r="C81" t="s">
        <v>92</v>
      </c>
      <c r="D81">
        <v>7</v>
      </c>
      <c r="E81">
        <v>3</v>
      </c>
      <c r="F81">
        <v>1</v>
      </c>
      <c r="G81">
        <v>1</v>
      </c>
      <c r="H81">
        <v>1</v>
      </c>
      <c r="I81">
        <v>55</v>
      </c>
      <c r="J81">
        <v>6</v>
      </c>
      <c r="K81">
        <v>6</v>
      </c>
      <c r="L81">
        <v>80</v>
      </c>
      <c r="M81">
        <v>87</v>
      </c>
      <c r="N81">
        <v>0</v>
      </c>
      <c r="O81">
        <v>0</v>
      </c>
      <c r="P81">
        <v>0</v>
      </c>
      <c r="Q81">
        <f t="shared" si="1"/>
        <v>0</v>
      </c>
      <c r="R81">
        <f>0+0+0</f>
        <v>0</v>
      </c>
      <c r="S81">
        <v>0</v>
      </c>
    </row>
    <row r="82" spans="1:19" x14ac:dyDescent="0.55000000000000004">
      <c r="A82">
        <f>VLOOKUP(テーブル1[[#This Row],[駅名]],station_geocode[[name]:[name4]],4,)</f>
        <v>2041</v>
      </c>
      <c r="B82" t="s">
        <v>87</v>
      </c>
      <c r="C82" t="s">
        <v>92</v>
      </c>
      <c r="D82">
        <v>12</v>
      </c>
      <c r="E82">
        <v>9</v>
      </c>
      <c r="F82">
        <v>2</v>
      </c>
      <c r="G82">
        <v>0</v>
      </c>
      <c r="H82">
        <v>0</v>
      </c>
      <c r="I82">
        <v>100</v>
      </c>
      <c r="J82">
        <v>11</v>
      </c>
      <c r="K82">
        <v>10</v>
      </c>
      <c r="L82">
        <v>240</v>
      </c>
      <c r="M82">
        <v>151</v>
      </c>
      <c r="N82">
        <v>0</v>
      </c>
      <c r="O82">
        <v>0</v>
      </c>
      <c r="P82">
        <v>2</v>
      </c>
      <c r="Q82">
        <f t="shared" si="1"/>
        <v>0</v>
      </c>
      <c r="R82">
        <f>3+0+0</f>
        <v>3</v>
      </c>
      <c r="S82">
        <v>1</v>
      </c>
    </row>
    <row r="83" spans="1:19" x14ac:dyDescent="0.55000000000000004">
      <c r="A83">
        <f>VLOOKUP(テーブル1[[#This Row],[駅名]],station_geocode[[name]:[name4]],4,)</f>
        <v>5137</v>
      </c>
      <c r="B83" t="s">
        <v>88</v>
      </c>
      <c r="C83" t="s">
        <v>92</v>
      </c>
      <c r="D83">
        <v>10</v>
      </c>
      <c r="E83">
        <v>4</v>
      </c>
      <c r="F83">
        <v>0</v>
      </c>
      <c r="G83">
        <v>0</v>
      </c>
      <c r="H83">
        <v>0</v>
      </c>
      <c r="I83">
        <v>59</v>
      </c>
      <c r="J83">
        <v>9</v>
      </c>
      <c r="K83">
        <v>12</v>
      </c>
      <c r="L83">
        <v>134</v>
      </c>
      <c r="M83">
        <v>104</v>
      </c>
      <c r="N83">
        <v>0</v>
      </c>
      <c r="O83">
        <v>0</v>
      </c>
      <c r="P83">
        <v>1</v>
      </c>
      <c r="Q83">
        <f t="shared" si="1"/>
        <v>0</v>
      </c>
      <c r="R83">
        <f>1</f>
        <v>1</v>
      </c>
      <c r="S83">
        <v>0</v>
      </c>
    </row>
    <row r="84" spans="1:19" x14ac:dyDescent="0.55000000000000004">
      <c r="A84">
        <f>VLOOKUP(テーブル1[[#This Row],[駅名]],station_geocode[[name]:[name4]],4,)</f>
        <v>5339</v>
      </c>
      <c r="B84" t="s">
        <v>89</v>
      </c>
      <c r="C84" t="s">
        <v>92</v>
      </c>
      <c r="D84">
        <v>7</v>
      </c>
      <c r="E84">
        <v>8</v>
      </c>
      <c r="F84">
        <v>2</v>
      </c>
      <c r="G84">
        <v>0</v>
      </c>
      <c r="H84">
        <v>2</v>
      </c>
      <c r="I84">
        <v>71</v>
      </c>
      <c r="J84">
        <v>10</v>
      </c>
      <c r="K84">
        <v>12</v>
      </c>
      <c r="L84">
        <v>138</v>
      </c>
      <c r="M84">
        <v>81</v>
      </c>
      <c r="N84">
        <v>0</v>
      </c>
      <c r="O84">
        <v>0</v>
      </c>
      <c r="P84">
        <v>0</v>
      </c>
      <c r="Q84">
        <f t="shared" si="1"/>
        <v>0</v>
      </c>
      <c r="R84">
        <f>1+1+0</f>
        <v>2</v>
      </c>
      <c r="S84">
        <v>0</v>
      </c>
    </row>
    <row r="85" spans="1:19" x14ac:dyDescent="0.55000000000000004">
      <c r="A85">
        <f>VLOOKUP(テーブル1[[#This Row],[駅名]],station_geocode[[name]:[name4]],4,)</f>
        <v>4633</v>
      </c>
      <c r="B85" t="s">
        <v>90</v>
      </c>
      <c r="C85" t="s">
        <v>92</v>
      </c>
      <c r="D85">
        <v>7</v>
      </c>
      <c r="E85">
        <v>4</v>
      </c>
      <c r="F85">
        <v>2</v>
      </c>
      <c r="G85">
        <v>0</v>
      </c>
      <c r="H85">
        <v>1</v>
      </c>
      <c r="I85">
        <v>70</v>
      </c>
      <c r="J85">
        <v>10</v>
      </c>
      <c r="K85">
        <v>6</v>
      </c>
      <c r="L85">
        <v>107</v>
      </c>
      <c r="M85">
        <v>86</v>
      </c>
      <c r="N85">
        <v>0</v>
      </c>
      <c r="O85">
        <v>1</v>
      </c>
      <c r="P85">
        <v>1</v>
      </c>
      <c r="Q85">
        <f>0+1</f>
        <v>1</v>
      </c>
      <c r="R85">
        <f>1+0+0</f>
        <v>1</v>
      </c>
      <c r="S85">
        <v>0</v>
      </c>
    </row>
    <row r="86" spans="1:19" x14ac:dyDescent="0.55000000000000004">
      <c r="A86">
        <f>VLOOKUP(テーブル1[[#This Row],[駅名]],station_geocode[[name]:[name4]],4,)</f>
        <v>1455</v>
      </c>
      <c r="B86" t="s">
        <v>91</v>
      </c>
      <c r="C86" t="s">
        <v>92</v>
      </c>
      <c r="D86">
        <v>7</v>
      </c>
      <c r="E86">
        <v>3</v>
      </c>
      <c r="F86">
        <v>0</v>
      </c>
      <c r="G86">
        <v>0</v>
      </c>
      <c r="H86">
        <v>1</v>
      </c>
      <c r="I86">
        <v>51</v>
      </c>
      <c r="J86">
        <v>4</v>
      </c>
      <c r="K86">
        <v>4</v>
      </c>
      <c r="L86">
        <v>50</v>
      </c>
      <c r="M86">
        <v>74</v>
      </c>
      <c r="N86">
        <v>0</v>
      </c>
      <c r="O86">
        <v>0</v>
      </c>
      <c r="P86">
        <v>0</v>
      </c>
      <c r="Q86">
        <f t="shared" ref="Q86:Q92" si="2">0+0</f>
        <v>0</v>
      </c>
      <c r="R86">
        <f>1+0+0</f>
        <v>1</v>
      </c>
      <c r="S86">
        <v>0</v>
      </c>
    </row>
    <row r="87" spans="1:19" x14ac:dyDescent="0.55000000000000004">
      <c r="A87">
        <f>VLOOKUP(テーブル1[[#This Row],[駅名]],station_geocode[[name]:[name4]],4,)</f>
        <v>3834</v>
      </c>
      <c r="B87" t="s">
        <v>770</v>
      </c>
      <c r="C87" t="s">
        <v>97</v>
      </c>
      <c r="D87">
        <v>2</v>
      </c>
      <c r="E87">
        <v>2</v>
      </c>
      <c r="F87">
        <v>0</v>
      </c>
      <c r="G87">
        <v>0</v>
      </c>
      <c r="H87">
        <v>0</v>
      </c>
      <c r="I87">
        <v>25</v>
      </c>
      <c r="J87">
        <v>1</v>
      </c>
      <c r="K87">
        <v>8</v>
      </c>
      <c r="L87">
        <v>26</v>
      </c>
      <c r="M87">
        <v>60</v>
      </c>
      <c r="N87">
        <v>0</v>
      </c>
      <c r="O87">
        <v>0</v>
      </c>
      <c r="P87">
        <v>0</v>
      </c>
      <c r="Q87">
        <f t="shared" si="2"/>
        <v>0</v>
      </c>
      <c r="R87">
        <f>0+0+0</f>
        <v>0</v>
      </c>
      <c r="S87">
        <v>0</v>
      </c>
    </row>
    <row r="88" spans="1:19" x14ac:dyDescent="0.55000000000000004">
      <c r="A88">
        <f>VLOOKUP(テーブル1[[#This Row],[駅名]],station_geocode[[name]:[name4]],4,)</f>
        <v>3099</v>
      </c>
      <c r="B88" t="s">
        <v>771</v>
      </c>
      <c r="C88" t="s">
        <v>97</v>
      </c>
      <c r="D88">
        <v>6</v>
      </c>
      <c r="E88">
        <v>2</v>
      </c>
      <c r="F88">
        <v>1</v>
      </c>
      <c r="G88">
        <v>1</v>
      </c>
      <c r="H88">
        <v>1</v>
      </c>
      <c r="I88">
        <v>53</v>
      </c>
      <c r="J88">
        <v>7</v>
      </c>
      <c r="K88">
        <v>7</v>
      </c>
      <c r="L88">
        <v>75</v>
      </c>
      <c r="M88">
        <v>85</v>
      </c>
      <c r="N88">
        <v>0</v>
      </c>
      <c r="O88">
        <v>0</v>
      </c>
      <c r="P88">
        <v>0</v>
      </c>
      <c r="Q88">
        <f t="shared" si="2"/>
        <v>0</v>
      </c>
      <c r="R88">
        <f>0+0+0</f>
        <v>0</v>
      </c>
      <c r="S88">
        <v>1</v>
      </c>
    </row>
    <row r="89" spans="1:19" x14ac:dyDescent="0.55000000000000004">
      <c r="A89">
        <f>VLOOKUP(テーブル1[[#This Row],[駅名]],station_geocode[[name]:[name4]],4,)</f>
        <v>1636</v>
      </c>
      <c r="B89" t="s">
        <v>94</v>
      </c>
      <c r="C89" t="s">
        <v>97</v>
      </c>
      <c r="D89">
        <v>4</v>
      </c>
      <c r="E89">
        <v>0</v>
      </c>
      <c r="F89">
        <v>0</v>
      </c>
      <c r="G89">
        <v>0</v>
      </c>
      <c r="H89">
        <v>1</v>
      </c>
      <c r="I89">
        <v>25</v>
      </c>
      <c r="J89">
        <v>5</v>
      </c>
      <c r="K89">
        <v>1</v>
      </c>
      <c r="L89">
        <v>38</v>
      </c>
      <c r="M89">
        <v>60</v>
      </c>
      <c r="N89">
        <v>1</v>
      </c>
      <c r="O89">
        <v>0</v>
      </c>
      <c r="P89">
        <v>1</v>
      </c>
      <c r="Q89">
        <f t="shared" si="2"/>
        <v>0</v>
      </c>
      <c r="R89">
        <f>0+0</f>
        <v>0</v>
      </c>
      <c r="S89">
        <v>1</v>
      </c>
    </row>
    <row r="90" spans="1:19" x14ac:dyDescent="0.55000000000000004">
      <c r="A90">
        <f>VLOOKUP(テーブル1[[#This Row],[駅名]],station_geocode[[name]:[name4]],4,)</f>
        <v>4019</v>
      </c>
      <c r="B90" t="s">
        <v>95</v>
      </c>
      <c r="C90" t="s">
        <v>97</v>
      </c>
      <c r="D90">
        <v>6</v>
      </c>
      <c r="E90">
        <v>2</v>
      </c>
      <c r="F90">
        <v>0</v>
      </c>
      <c r="G90">
        <v>0</v>
      </c>
      <c r="H90">
        <v>1</v>
      </c>
      <c r="I90">
        <v>49</v>
      </c>
      <c r="J90">
        <v>8</v>
      </c>
      <c r="K90">
        <v>5</v>
      </c>
      <c r="L90">
        <v>84</v>
      </c>
      <c r="M90">
        <v>122</v>
      </c>
      <c r="N90">
        <v>0</v>
      </c>
      <c r="O90">
        <v>2</v>
      </c>
      <c r="P90">
        <v>1</v>
      </c>
      <c r="Q90">
        <f t="shared" si="2"/>
        <v>0</v>
      </c>
      <c r="R90">
        <f>0+0+0</f>
        <v>0</v>
      </c>
      <c r="S90">
        <v>0</v>
      </c>
    </row>
    <row r="91" spans="1:19" x14ac:dyDescent="0.55000000000000004">
      <c r="A91">
        <f>VLOOKUP(テーブル1[[#This Row],[駅名]],station_geocode[[name]:[name4]],4,)</f>
        <v>4607</v>
      </c>
      <c r="B91" t="s">
        <v>85</v>
      </c>
      <c r="C91" t="s">
        <v>97</v>
      </c>
      <c r="D91">
        <v>7</v>
      </c>
      <c r="E91">
        <v>1</v>
      </c>
      <c r="F91">
        <v>1</v>
      </c>
      <c r="G91">
        <v>0</v>
      </c>
      <c r="H91">
        <v>1</v>
      </c>
      <c r="I91">
        <v>27</v>
      </c>
      <c r="J91">
        <v>3</v>
      </c>
      <c r="K91">
        <v>6</v>
      </c>
      <c r="L91">
        <v>56</v>
      </c>
      <c r="M91">
        <v>94</v>
      </c>
      <c r="N91">
        <v>0</v>
      </c>
      <c r="O91">
        <v>0</v>
      </c>
      <c r="P91">
        <v>0</v>
      </c>
      <c r="Q91">
        <f t="shared" si="2"/>
        <v>0</v>
      </c>
      <c r="R91">
        <f>0+0+0</f>
        <v>0</v>
      </c>
      <c r="S91">
        <v>0</v>
      </c>
    </row>
    <row r="92" spans="1:19" x14ac:dyDescent="0.55000000000000004">
      <c r="A92">
        <f>VLOOKUP(テーブル1[[#This Row],[駅名]],station_geocode[[name]:[name4]],4,)</f>
        <v>3821</v>
      </c>
      <c r="B92" t="s">
        <v>773</v>
      </c>
      <c r="C92" t="s">
        <v>97</v>
      </c>
      <c r="D92">
        <v>9</v>
      </c>
      <c r="E92">
        <v>2</v>
      </c>
      <c r="F92">
        <v>2</v>
      </c>
      <c r="G92">
        <v>0</v>
      </c>
      <c r="H92">
        <v>3</v>
      </c>
      <c r="I92">
        <v>54</v>
      </c>
      <c r="J92">
        <v>3</v>
      </c>
      <c r="K92">
        <v>9</v>
      </c>
      <c r="L92">
        <v>125</v>
      </c>
      <c r="M92">
        <v>117</v>
      </c>
      <c r="N92">
        <v>1</v>
      </c>
      <c r="O92">
        <v>0</v>
      </c>
      <c r="P92">
        <v>2</v>
      </c>
      <c r="Q92">
        <f t="shared" si="2"/>
        <v>0</v>
      </c>
      <c r="R92">
        <f>0+0+0</f>
        <v>0</v>
      </c>
      <c r="S92">
        <v>0</v>
      </c>
    </row>
    <row r="93" spans="1:19" x14ac:dyDescent="0.55000000000000004">
      <c r="A93">
        <f>VLOOKUP(テーブル1[[#This Row],[駅名]],station_geocode[[name]:[name4]],4,)</f>
        <v>3443</v>
      </c>
      <c r="B93" t="s">
        <v>772</v>
      </c>
      <c r="C93" t="s">
        <v>97</v>
      </c>
      <c r="D93">
        <v>6</v>
      </c>
      <c r="E93">
        <v>2</v>
      </c>
      <c r="F93">
        <v>1</v>
      </c>
      <c r="G93">
        <v>0</v>
      </c>
      <c r="H93">
        <v>3</v>
      </c>
      <c r="I93">
        <v>35</v>
      </c>
      <c r="J93">
        <v>1</v>
      </c>
      <c r="K93">
        <v>11</v>
      </c>
      <c r="L93">
        <v>67</v>
      </c>
      <c r="M93">
        <v>129</v>
      </c>
      <c r="N93">
        <v>0</v>
      </c>
      <c r="O93">
        <v>0</v>
      </c>
      <c r="P93">
        <v>0</v>
      </c>
      <c r="Q93">
        <f>0+1</f>
        <v>1</v>
      </c>
      <c r="R93">
        <f>0+0+0</f>
        <v>0</v>
      </c>
      <c r="S93">
        <v>0</v>
      </c>
    </row>
    <row r="94" spans="1:19" x14ac:dyDescent="0.55000000000000004">
      <c r="A94">
        <f>VLOOKUP(テーブル1[[#This Row],[駅名]],station_geocode[[name]:[name4]],4,)</f>
        <v>4842</v>
      </c>
      <c r="B94" t="s">
        <v>96</v>
      </c>
      <c r="C94" t="s">
        <v>97</v>
      </c>
      <c r="D94">
        <v>16</v>
      </c>
      <c r="E94">
        <v>7</v>
      </c>
      <c r="F94">
        <f>2</f>
        <v>2</v>
      </c>
      <c r="G94">
        <v>0</v>
      </c>
      <c r="H94">
        <v>3</v>
      </c>
      <c r="I94">
        <v>91</v>
      </c>
      <c r="J94">
        <v>7</v>
      </c>
      <c r="K94">
        <v>15</v>
      </c>
      <c r="L94">
        <v>462</v>
      </c>
      <c r="M94">
        <v>220</v>
      </c>
      <c r="N94">
        <v>0</v>
      </c>
      <c r="O94">
        <v>0</v>
      </c>
      <c r="P94">
        <v>1</v>
      </c>
      <c r="Q94">
        <f>1+1</f>
        <v>2</v>
      </c>
      <c r="R94">
        <f>5+0+1</f>
        <v>6</v>
      </c>
      <c r="S94">
        <v>1</v>
      </c>
    </row>
    <row r="95" spans="1:19" x14ac:dyDescent="0.55000000000000004">
      <c r="A95">
        <f>VLOOKUP(テーブル1[[#This Row],[駅名]],station_geocode[[name]:[name4]],4,)</f>
        <v>5946</v>
      </c>
      <c r="B95" t="s">
        <v>98</v>
      </c>
      <c r="C95" t="s">
        <v>104</v>
      </c>
      <c r="D95">
        <v>11</v>
      </c>
      <c r="E95">
        <v>4</v>
      </c>
      <c r="F95">
        <v>1</v>
      </c>
      <c r="G95">
        <v>0</v>
      </c>
      <c r="H95">
        <v>4</v>
      </c>
      <c r="I95">
        <v>60</v>
      </c>
      <c r="J95">
        <v>18</v>
      </c>
      <c r="K95">
        <v>12</v>
      </c>
      <c r="L95">
        <v>185</v>
      </c>
      <c r="M95">
        <v>191</v>
      </c>
      <c r="N95">
        <v>2</v>
      </c>
      <c r="O95">
        <v>0</v>
      </c>
      <c r="P95">
        <v>1</v>
      </c>
      <c r="Q95">
        <f>0+0</f>
        <v>0</v>
      </c>
      <c r="R95">
        <f>0+0+0</f>
        <v>0</v>
      </c>
      <c r="S95">
        <v>5</v>
      </c>
    </row>
    <row r="96" spans="1:19" x14ac:dyDescent="0.55000000000000004">
      <c r="A96">
        <f>VLOOKUP(テーブル1[[#This Row],[駅名]],station_geocode[[name]:[name4]],4,)</f>
        <v>3004</v>
      </c>
      <c r="B96" t="s">
        <v>99</v>
      </c>
      <c r="C96" t="s">
        <v>104</v>
      </c>
      <c r="D96">
        <v>21</v>
      </c>
      <c r="E96">
        <v>9</v>
      </c>
      <c r="F96">
        <v>2</v>
      </c>
      <c r="G96">
        <v>0</v>
      </c>
      <c r="H96">
        <v>1</v>
      </c>
      <c r="I96">
        <v>105</v>
      </c>
      <c r="J96">
        <v>7</v>
      </c>
      <c r="K96">
        <v>18</v>
      </c>
      <c r="L96">
        <v>542</v>
      </c>
      <c r="M96">
        <v>261</v>
      </c>
      <c r="N96">
        <v>1</v>
      </c>
      <c r="O96">
        <v>0</v>
      </c>
      <c r="P96">
        <v>3</v>
      </c>
      <c r="Q96">
        <f>2+0</f>
        <v>2</v>
      </c>
      <c r="R96">
        <f>5+0+1</f>
        <v>6</v>
      </c>
      <c r="S96">
        <v>1</v>
      </c>
    </row>
    <row r="97" spans="1:19" x14ac:dyDescent="0.55000000000000004">
      <c r="A97">
        <f>VLOOKUP(テーブル1[[#This Row],[駅名]],station_geocode[[name]:[name4]],4,)</f>
        <v>1944</v>
      </c>
      <c r="B97" t="s">
        <v>774</v>
      </c>
      <c r="C97" t="s">
        <v>104</v>
      </c>
      <c r="D97">
        <v>12</v>
      </c>
      <c r="E97">
        <v>3</v>
      </c>
      <c r="F97">
        <v>0</v>
      </c>
      <c r="G97">
        <v>0</v>
      </c>
      <c r="H97">
        <v>0</v>
      </c>
      <c r="I97">
        <v>47</v>
      </c>
      <c r="J97">
        <v>3</v>
      </c>
      <c r="K97">
        <v>8</v>
      </c>
      <c r="L97">
        <v>96</v>
      </c>
      <c r="M97">
        <v>152</v>
      </c>
      <c r="N97">
        <v>0</v>
      </c>
      <c r="O97">
        <v>1</v>
      </c>
      <c r="P97">
        <v>0</v>
      </c>
      <c r="Q97">
        <f>0+0</f>
        <v>0</v>
      </c>
      <c r="R97">
        <f>0+0+0</f>
        <v>0</v>
      </c>
      <c r="S97">
        <v>0</v>
      </c>
    </row>
    <row r="98" spans="1:19" x14ac:dyDescent="0.55000000000000004">
      <c r="A98">
        <f>VLOOKUP(テーブル1[[#This Row],[駅名]],station_geocode[[name]:[name4]],4,)</f>
        <v>2891</v>
      </c>
      <c r="B98" t="s">
        <v>100</v>
      </c>
      <c r="C98" t="s">
        <v>104</v>
      </c>
      <c r="D98">
        <v>8</v>
      </c>
      <c r="E98">
        <v>9</v>
      </c>
      <c r="F98">
        <v>1</v>
      </c>
      <c r="G98">
        <v>0</v>
      </c>
      <c r="H98">
        <v>2</v>
      </c>
      <c r="I98">
        <v>66</v>
      </c>
      <c r="J98">
        <v>11</v>
      </c>
      <c r="K98">
        <v>14</v>
      </c>
      <c r="L98">
        <v>90</v>
      </c>
      <c r="M98">
        <v>150</v>
      </c>
      <c r="N98">
        <v>0</v>
      </c>
      <c r="O98">
        <v>0</v>
      </c>
      <c r="P98">
        <v>0</v>
      </c>
      <c r="Q98">
        <f>0+1</f>
        <v>1</v>
      </c>
      <c r="R98">
        <f>2+0+0</f>
        <v>2</v>
      </c>
      <c r="S98">
        <v>0</v>
      </c>
    </row>
    <row r="99" spans="1:19" x14ac:dyDescent="0.55000000000000004">
      <c r="A99">
        <f>VLOOKUP(テーブル1[[#This Row],[駅名]],station_geocode[[name]:[name4]],4,)</f>
        <v>8889</v>
      </c>
      <c r="B99" t="s">
        <v>101</v>
      </c>
      <c r="C99" t="s">
        <v>104</v>
      </c>
      <c r="D99">
        <v>7</v>
      </c>
      <c r="E99">
        <v>4</v>
      </c>
      <c r="F99">
        <v>0</v>
      </c>
      <c r="G99">
        <v>0</v>
      </c>
      <c r="H99">
        <v>0</v>
      </c>
      <c r="I99">
        <v>77</v>
      </c>
      <c r="J99">
        <v>9</v>
      </c>
      <c r="K99">
        <v>8</v>
      </c>
      <c r="L99">
        <v>141</v>
      </c>
      <c r="M99">
        <v>195</v>
      </c>
      <c r="N99">
        <v>1</v>
      </c>
      <c r="O99">
        <v>0</v>
      </c>
      <c r="P99">
        <v>1</v>
      </c>
      <c r="Q99">
        <f>0+0</f>
        <v>0</v>
      </c>
      <c r="R99">
        <f>1+0+0</f>
        <v>1</v>
      </c>
      <c r="S99">
        <v>1</v>
      </c>
    </row>
    <row r="100" spans="1:19" x14ac:dyDescent="0.55000000000000004">
      <c r="A100">
        <f>VLOOKUP(テーブル1[[#This Row],[駅名]],station_geocode[[name]:[name4]],4,)</f>
        <v>7197</v>
      </c>
      <c r="B100" t="s">
        <v>102</v>
      </c>
      <c r="C100" t="s">
        <v>104</v>
      </c>
      <c r="D100">
        <v>8</v>
      </c>
      <c r="E100">
        <v>8</v>
      </c>
      <c r="F100">
        <v>10</v>
      </c>
      <c r="G100">
        <v>8</v>
      </c>
      <c r="H100">
        <v>2</v>
      </c>
      <c r="I100">
        <v>62</v>
      </c>
      <c r="J100">
        <v>5</v>
      </c>
      <c r="K100">
        <v>7</v>
      </c>
      <c r="L100">
        <v>348</v>
      </c>
      <c r="M100">
        <v>105</v>
      </c>
      <c r="N100">
        <v>0</v>
      </c>
      <c r="O100">
        <v>1</v>
      </c>
      <c r="P100">
        <v>1</v>
      </c>
      <c r="Q100">
        <f>0+0</f>
        <v>0</v>
      </c>
      <c r="R100">
        <f>2+0+0</f>
        <v>2</v>
      </c>
      <c r="S100">
        <v>1</v>
      </c>
    </row>
    <row r="101" spans="1:19" x14ac:dyDescent="0.55000000000000004">
      <c r="A101">
        <f>VLOOKUP(テーブル1[[#This Row],[駅名]],station_geocode[[name]:[name4]],4,)</f>
        <v>7198</v>
      </c>
      <c r="B101" t="s">
        <v>103</v>
      </c>
      <c r="C101" t="s">
        <v>104</v>
      </c>
      <c r="D101">
        <v>6</v>
      </c>
      <c r="E101">
        <v>6</v>
      </c>
      <c r="F101">
        <v>0</v>
      </c>
      <c r="G101">
        <v>0</v>
      </c>
      <c r="H101">
        <v>0</v>
      </c>
      <c r="I101">
        <v>17</v>
      </c>
      <c r="J101">
        <v>0</v>
      </c>
      <c r="K101">
        <v>4</v>
      </c>
      <c r="L101">
        <v>45</v>
      </c>
      <c r="M101">
        <v>53</v>
      </c>
      <c r="N101">
        <v>0</v>
      </c>
      <c r="O101">
        <v>0</v>
      </c>
      <c r="P101">
        <v>0</v>
      </c>
      <c r="Q101">
        <f>0+0</f>
        <v>0</v>
      </c>
      <c r="R101">
        <f>0+0+0</f>
        <v>0</v>
      </c>
      <c r="S101">
        <v>0</v>
      </c>
    </row>
    <row r="102" spans="1:19" x14ac:dyDescent="0.55000000000000004">
      <c r="A102">
        <f>VLOOKUP(テーブル1[[#This Row],[駅名]],station_geocode[[name]:[name4]],4,)</f>
        <v>2605</v>
      </c>
      <c r="B102" t="s">
        <v>775</v>
      </c>
      <c r="C102" t="s">
        <v>104</v>
      </c>
      <c r="D102">
        <v>12</v>
      </c>
      <c r="E102">
        <v>3</v>
      </c>
      <c r="F102">
        <v>0</v>
      </c>
      <c r="G102">
        <v>0</v>
      </c>
      <c r="H102">
        <v>1</v>
      </c>
      <c r="I102">
        <v>50</v>
      </c>
      <c r="J102">
        <v>4</v>
      </c>
      <c r="K102">
        <v>20</v>
      </c>
      <c r="L102">
        <v>129</v>
      </c>
      <c r="M102">
        <v>117</v>
      </c>
      <c r="N102">
        <v>1</v>
      </c>
      <c r="O102">
        <v>0</v>
      </c>
      <c r="P102">
        <v>2</v>
      </c>
      <c r="Q102">
        <f>1+0</f>
        <v>1</v>
      </c>
      <c r="R102">
        <f>2+1+0</f>
        <v>3</v>
      </c>
      <c r="S102">
        <v>1</v>
      </c>
    </row>
    <row r="103" spans="1:19" x14ac:dyDescent="0.55000000000000004">
      <c r="A103">
        <f>VLOOKUP(テーブル1[[#This Row],[駅名]],station_geocode[[name]:[name4]],4,)</f>
        <v>4076</v>
      </c>
      <c r="B103" t="s">
        <v>105</v>
      </c>
      <c r="C103" t="s">
        <v>117</v>
      </c>
      <c r="D103">
        <v>6</v>
      </c>
      <c r="E103">
        <v>1</v>
      </c>
      <c r="F103">
        <v>0</v>
      </c>
      <c r="G103">
        <v>0</v>
      </c>
      <c r="H103">
        <v>1</v>
      </c>
      <c r="I103">
        <v>42</v>
      </c>
      <c r="J103">
        <v>3</v>
      </c>
      <c r="K103">
        <v>7</v>
      </c>
      <c r="L103">
        <v>43</v>
      </c>
      <c r="M103">
        <v>66</v>
      </c>
      <c r="N103">
        <v>0</v>
      </c>
      <c r="O103">
        <v>2</v>
      </c>
      <c r="P103">
        <v>1</v>
      </c>
      <c r="Q103">
        <f>0+1</f>
        <v>1</v>
      </c>
      <c r="R103">
        <f>1+0+0</f>
        <v>1</v>
      </c>
      <c r="S103">
        <v>0</v>
      </c>
    </row>
    <row r="104" spans="1:19" x14ac:dyDescent="0.55000000000000004">
      <c r="A104">
        <f>VLOOKUP(テーブル1[[#This Row],[駅名]],station_geocode[[name]:[name4]],4,)</f>
        <v>6919</v>
      </c>
      <c r="B104" t="s">
        <v>106</v>
      </c>
      <c r="C104" t="s">
        <v>117</v>
      </c>
      <c r="D104">
        <v>3</v>
      </c>
      <c r="E104">
        <v>2</v>
      </c>
      <c r="F104">
        <v>0</v>
      </c>
      <c r="G104">
        <v>0</v>
      </c>
      <c r="H104">
        <v>2</v>
      </c>
      <c r="I104">
        <v>45</v>
      </c>
      <c r="J104">
        <v>6</v>
      </c>
      <c r="K104">
        <v>8</v>
      </c>
      <c r="L104">
        <v>51</v>
      </c>
      <c r="M104">
        <v>121</v>
      </c>
      <c r="N104">
        <v>0</v>
      </c>
      <c r="O104">
        <v>0</v>
      </c>
      <c r="P104">
        <v>0</v>
      </c>
      <c r="Q104">
        <f>0+1</f>
        <v>1</v>
      </c>
      <c r="R104">
        <f>0+0+0</f>
        <v>0</v>
      </c>
      <c r="S104">
        <v>1</v>
      </c>
    </row>
    <row r="105" spans="1:19" x14ac:dyDescent="0.55000000000000004">
      <c r="A105">
        <f>VLOOKUP(テーブル1[[#This Row],[駅名]],station_geocode[[name]:[name4]],4,)</f>
        <v>7727</v>
      </c>
      <c r="B105" t="s">
        <v>107</v>
      </c>
      <c r="C105" t="s">
        <v>117</v>
      </c>
      <c r="D105">
        <v>8</v>
      </c>
      <c r="E105">
        <v>2</v>
      </c>
      <c r="F105">
        <v>2</v>
      </c>
      <c r="G105">
        <v>0</v>
      </c>
      <c r="H105">
        <v>1</v>
      </c>
      <c r="I105">
        <v>54</v>
      </c>
      <c r="J105">
        <v>4</v>
      </c>
      <c r="K105">
        <v>8</v>
      </c>
      <c r="L105">
        <v>72</v>
      </c>
      <c r="M105">
        <v>104</v>
      </c>
      <c r="N105">
        <v>0</v>
      </c>
      <c r="O105">
        <v>0</v>
      </c>
      <c r="P105">
        <v>1</v>
      </c>
      <c r="Q105">
        <f>0+0</f>
        <v>0</v>
      </c>
      <c r="R105">
        <f>0+0+0</f>
        <v>0</v>
      </c>
      <c r="S105">
        <v>1</v>
      </c>
    </row>
    <row r="106" spans="1:19" x14ac:dyDescent="0.55000000000000004">
      <c r="A106">
        <f>VLOOKUP(テーブル1[[#This Row],[駅名]],station_geocode[[name]:[name4]],4,)</f>
        <v>1924</v>
      </c>
      <c r="B106" t="s">
        <v>108</v>
      </c>
      <c r="C106" t="s">
        <v>117</v>
      </c>
      <c r="D106">
        <v>7</v>
      </c>
      <c r="E106">
        <v>2</v>
      </c>
      <c r="F106">
        <v>0</v>
      </c>
      <c r="G106">
        <v>0</v>
      </c>
      <c r="H106">
        <v>4</v>
      </c>
      <c r="I106">
        <v>37</v>
      </c>
      <c r="J106">
        <v>5</v>
      </c>
      <c r="K106">
        <v>8</v>
      </c>
      <c r="L106">
        <v>79</v>
      </c>
      <c r="M106">
        <v>94</v>
      </c>
      <c r="N106">
        <v>1</v>
      </c>
      <c r="O106">
        <v>0</v>
      </c>
      <c r="P106">
        <v>0</v>
      </c>
      <c r="Q106">
        <f>0+0</f>
        <v>0</v>
      </c>
      <c r="R106">
        <f>0+0+0</f>
        <v>0</v>
      </c>
      <c r="S106">
        <v>0</v>
      </c>
    </row>
    <row r="107" spans="1:19" x14ac:dyDescent="0.55000000000000004">
      <c r="A107">
        <f>VLOOKUP(テーブル1[[#This Row],[駅名]],station_geocode[[name]:[name4]],4,)</f>
        <v>3330</v>
      </c>
      <c r="B107" t="s">
        <v>776</v>
      </c>
      <c r="C107" t="s">
        <v>117</v>
      </c>
      <c r="D107">
        <v>12</v>
      </c>
      <c r="E107">
        <v>6</v>
      </c>
      <c r="F107">
        <v>10</v>
      </c>
      <c r="G107">
        <v>2</v>
      </c>
      <c r="H107">
        <v>2</v>
      </c>
      <c r="I107">
        <v>134</v>
      </c>
      <c r="J107">
        <v>10</v>
      </c>
      <c r="K107">
        <v>10</v>
      </c>
      <c r="L107">
        <v>643</v>
      </c>
      <c r="M107">
        <v>206</v>
      </c>
      <c r="N107">
        <v>1</v>
      </c>
      <c r="O107">
        <v>0</v>
      </c>
      <c r="P107">
        <v>1</v>
      </c>
      <c r="Q107">
        <f>0+5</f>
        <v>5</v>
      </c>
      <c r="R107">
        <f>5+1+0</f>
        <v>6</v>
      </c>
      <c r="S107">
        <v>1</v>
      </c>
    </row>
    <row r="108" spans="1:19" x14ac:dyDescent="0.55000000000000004">
      <c r="A108">
        <f>VLOOKUP(テーブル1[[#This Row],[駅名]],station_geocode[[name]:[name4]],4,)</f>
        <v>9027</v>
      </c>
      <c r="B108" t="s">
        <v>777</v>
      </c>
      <c r="C108" t="s">
        <v>117</v>
      </c>
      <c r="D108">
        <v>3</v>
      </c>
      <c r="E108">
        <v>2</v>
      </c>
      <c r="F108">
        <v>0</v>
      </c>
      <c r="G108">
        <v>0</v>
      </c>
      <c r="H108">
        <v>1</v>
      </c>
      <c r="I108">
        <v>24</v>
      </c>
      <c r="J108">
        <v>0</v>
      </c>
      <c r="K108">
        <v>4</v>
      </c>
      <c r="L108">
        <v>44</v>
      </c>
      <c r="M108">
        <v>82</v>
      </c>
      <c r="N108">
        <v>0</v>
      </c>
      <c r="O108">
        <v>1</v>
      </c>
      <c r="P108">
        <v>1</v>
      </c>
      <c r="Q108">
        <f>0+0</f>
        <v>0</v>
      </c>
      <c r="R108">
        <f>0+0+0</f>
        <v>0</v>
      </c>
      <c r="S108">
        <v>0</v>
      </c>
    </row>
    <row r="109" spans="1:19" x14ac:dyDescent="0.55000000000000004">
      <c r="A109">
        <f>VLOOKUP(テーブル1[[#This Row],[駅名]],station_geocode[[name]:[name4]],4,)</f>
        <v>5529</v>
      </c>
      <c r="B109" t="s">
        <v>109</v>
      </c>
      <c r="C109" t="s">
        <v>117</v>
      </c>
      <c r="D109">
        <v>6</v>
      </c>
      <c r="E109">
        <v>3</v>
      </c>
      <c r="F109">
        <v>0</v>
      </c>
      <c r="G109">
        <v>0</v>
      </c>
      <c r="H109">
        <v>0</v>
      </c>
      <c r="I109">
        <v>59</v>
      </c>
      <c r="J109">
        <v>2</v>
      </c>
      <c r="K109">
        <v>9</v>
      </c>
      <c r="L109">
        <v>115</v>
      </c>
      <c r="M109">
        <v>97</v>
      </c>
      <c r="N109">
        <v>0</v>
      </c>
      <c r="O109">
        <v>1</v>
      </c>
      <c r="P109">
        <v>1</v>
      </c>
      <c r="Q109">
        <f>0+0</f>
        <v>0</v>
      </c>
      <c r="R109">
        <f>1+0+0</f>
        <v>1</v>
      </c>
      <c r="S109">
        <v>0</v>
      </c>
    </row>
    <row r="110" spans="1:19" x14ac:dyDescent="0.55000000000000004">
      <c r="A110">
        <f>VLOOKUP(テーブル1[[#This Row],[駅名]],station_geocode[[name]:[name4]],4,)</f>
        <v>8356</v>
      </c>
      <c r="B110" t="s">
        <v>110</v>
      </c>
      <c r="C110" t="s">
        <v>117</v>
      </c>
      <c r="D110">
        <v>4</v>
      </c>
      <c r="E110">
        <v>4</v>
      </c>
      <c r="F110">
        <v>1</v>
      </c>
      <c r="G110">
        <v>0</v>
      </c>
      <c r="H110">
        <v>1</v>
      </c>
      <c r="I110">
        <v>36</v>
      </c>
      <c r="J110">
        <v>9</v>
      </c>
      <c r="K110">
        <v>6</v>
      </c>
      <c r="L110">
        <v>28</v>
      </c>
      <c r="M110">
        <v>107</v>
      </c>
      <c r="N110">
        <v>0</v>
      </c>
      <c r="O110">
        <v>1</v>
      </c>
      <c r="P110">
        <f>0+0</f>
        <v>0</v>
      </c>
      <c r="Q110">
        <f>0+0</f>
        <v>0</v>
      </c>
      <c r="R110">
        <f>0+0+0</f>
        <v>0</v>
      </c>
      <c r="S110">
        <v>0</v>
      </c>
    </row>
    <row r="111" spans="1:19" x14ac:dyDescent="0.55000000000000004">
      <c r="A111">
        <f>VLOOKUP(テーブル1[[#This Row],[駅名]],station_geocode[[name]:[name4]],4,)</f>
        <v>1472</v>
      </c>
      <c r="B111" t="s">
        <v>111</v>
      </c>
      <c r="C111" t="s">
        <v>117</v>
      </c>
      <c r="D111">
        <v>11</v>
      </c>
      <c r="E111">
        <v>4</v>
      </c>
      <c r="F111">
        <v>0</v>
      </c>
      <c r="G111">
        <v>0</v>
      </c>
      <c r="H111">
        <v>7</v>
      </c>
      <c r="I111">
        <v>62</v>
      </c>
      <c r="J111">
        <v>8</v>
      </c>
      <c r="K111">
        <v>11</v>
      </c>
      <c r="L111">
        <v>140</v>
      </c>
      <c r="M111">
        <v>175</v>
      </c>
      <c r="N111">
        <v>2</v>
      </c>
      <c r="O111">
        <v>1</v>
      </c>
      <c r="P111">
        <v>0</v>
      </c>
      <c r="Q111">
        <f>0+0</f>
        <v>0</v>
      </c>
      <c r="R111">
        <f>1+0+0</f>
        <v>1</v>
      </c>
      <c r="S111">
        <v>1</v>
      </c>
    </row>
    <row r="112" spans="1:19" x14ac:dyDescent="0.55000000000000004">
      <c r="A112">
        <f>VLOOKUP(テーブル1[[#This Row],[駅名]],station_geocode[[name]:[name4]],4,)</f>
        <v>644</v>
      </c>
      <c r="B112" t="s">
        <v>112</v>
      </c>
      <c r="C112" t="s">
        <v>117</v>
      </c>
      <c r="D112">
        <v>11</v>
      </c>
      <c r="E112">
        <v>7</v>
      </c>
      <c r="F112">
        <v>1</v>
      </c>
      <c r="G112">
        <v>0</v>
      </c>
      <c r="H112">
        <v>13</v>
      </c>
      <c r="I112">
        <v>81</v>
      </c>
      <c r="J112">
        <v>12</v>
      </c>
      <c r="K112">
        <v>14</v>
      </c>
      <c r="L112">
        <v>187</v>
      </c>
      <c r="M112">
        <v>209</v>
      </c>
      <c r="N112">
        <v>1</v>
      </c>
      <c r="O112">
        <v>0</v>
      </c>
      <c r="P112">
        <v>2</v>
      </c>
      <c r="Q112">
        <f>0+0</f>
        <v>0</v>
      </c>
      <c r="R112">
        <f>1+0+0</f>
        <v>1</v>
      </c>
      <c r="S112">
        <v>1</v>
      </c>
    </row>
    <row r="113" spans="1:19" x14ac:dyDescent="0.55000000000000004">
      <c r="A113">
        <f>VLOOKUP(テーブル1[[#This Row],[駅名]],station_geocode[[name]:[name4]],4,)</f>
        <v>6021</v>
      </c>
      <c r="B113" t="s">
        <v>113</v>
      </c>
      <c r="C113" t="s">
        <v>117</v>
      </c>
      <c r="D113">
        <v>13</v>
      </c>
      <c r="E113">
        <v>7</v>
      </c>
      <c r="F113">
        <v>2</v>
      </c>
      <c r="G113">
        <v>0</v>
      </c>
      <c r="H113">
        <v>15</v>
      </c>
      <c r="I113">
        <v>69</v>
      </c>
      <c r="J113">
        <v>9</v>
      </c>
      <c r="K113">
        <v>14</v>
      </c>
      <c r="L113">
        <v>127</v>
      </c>
      <c r="M113">
        <v>259</v>
      </c>
      <c r="N113">
        <v>0</v>
      </c>
      <c r="O113">
        <v>0</v>
      </c>
      <c r="P113">
        <v>2</v>
      </c>
      <c r="Q113">
        <v>0</v>
      </c>
      <c r="R113">
        <f>0+0+0</f>
        <v>0</v>
      </c>
      <c r="S113">
        <v>1</v>
      </c>
    </row>
    <row r="114" spans="1:19" x14ac:dyDescent="0.55000000000000004">
      <c r="A114">
        <f>VLOOKUP(テーブル1[[#This Row],[駅名]],station_geocode[[name]:[name4]],4,)</f>
        <v>2187</v>
      </c>
      <c r="B114" t="s">
        <v>114</v>
      </c>
      <c r="C114" t="s">
        <v>117</v>
      </c>
      <c r="D114">
        <v>10</v>
      </c>
      <c r="E114">
        <v>5</v>
      </c>
      <c r="F114">
        <v>1</v>
      </c>
      <c r="G114">
        <v>1</v>
      </c>
      <c r="H114">
        <v>14</v>
      </c>
      <c r="I114">
        <v>60</v>
      </c>
      <c r="J114">
        <v>6</v>
      </c>
      <c r="K114">
        <v>17</v>
      </c>
      <c r="L114">
        <v>70</v>
      </c>
      <c r="M114">
        <v>228</v>
      </c>
      <c r="N114">
        <v>1</v>
      </c>
      <c r="O114">
        <v>0</v>
      </c>
      <c r="P114">
        <v>1</v>
      </c>
      <c r="Q114">
        <f>0+0</f>
        <v>0</v>
      </c>
      <c r="R114">
        <f>0+0+0</f>
        <v>0</v>
      </c>
      <c r="S114">
        <v>0</v>
      </c>
    </row>
    <row r="115" spans="1:19" x14ac:dyDescent="0.55000000000000004">
      <c r="A115">
        <f>VLOOKUP(テーブル1[[#This Row],[駅名]],station_geocode[[name]:[name4]],4,)</f>
        <v>948</v>
      </c>
      <c r="B115" t="s">
        <v>115</v>
      </c>
      <c r="C115" t="s">
        <v>117</v>
      </c>
      <c r="D115">
        <v>5</v>
      </c>
      <c r="E115">
        <v>2</v>
      </c>
      <c r="F115">
        <v>0</v>
      </c>
      <c r="G115">
        <v>0</v>
      </c>
      <c r="H115">
        <v>12</v>
      </c>
      <c r="I115">
        <v>32</v>
      </c>
      <c r="J115">
        <v>3</v>
      </c>
      <c r="K115">
        <v>14</v>
      </c>
      <c r="L115">
        <v>59</v>
      </c>
      <c r="M115">
        <v>142</v>
      </c>
      <c r="N115">
        <v>3</v>
      </c>
      <c r="O115">
        <v>0</v>
      </c>
      <c r="P115">
        <v>2</v>
      </c>
      <c r="Q115">
        <f>0+0</f>
        <v>0</v>
      </c>
      <c r="R115">
        <f>0+0+0</f>
        <v>0</v>
      </c>
      <c r="S115">
        <v>0</v>
      </c>
    </row>
    <row r="116" spans="1:19" x14ac:dyDescent="0.55000000000000004">
      <c r="A116">
        <f>VLOOKUP(テーブル1[[#This Row],[駅名]],station_geocode[[name]:[name4]],4,)</f>
        <v>5517</v>
      </c>
      <c r="B116" t="s">
        <v>116</v>
      </c>
      <c r="C116" t="s">
        <v>117</v>
      </c>
      <c r="D116">
        <v>24</v>
      </c>
      <c r="E116">
        <v>5</v>
      </c>
      <c r="F116">
        <v>3</v>
      </c>
      <c r="G116">
        <v>1</v>
      </c>
      <c r="H116">
        <v>4</v>
      </c>
      <c r="I116">
        <v>91</v>
      </c>
      <c r="J116">
        <v>3</v>
      </c>
      <c r="K116">
        <v>7</v>
      </c>
      <c r="L116">
        <v>426</v>
      </c>
      <c r="M116">
        <v>254</v>
      </c>
      <c r="N116">
        <v>0</v>
      </c>
      <c r="O116">
        <v>0</v>
      </c>
      <c r="P116">
        <v>0</v>
      </c>
      <c r="Q116">
        <f>0+0</f>
        <v>0</v>
      </c>
      <c r="R116">
        <f>4+0+0</f>
        <v>4</v>
      </c>
      <c r="S116">
        <v>7</v>
      </c>
    </row>
    <row r="117" spans="1:19" x14ac:dyDescent="0.55000000000000004">
      <c r="A117">
        <f>VLOOKUP(テーブル1[[#This Row],[駅名]],station_geocode[[name]:[name4]],4,)</f>
        <v>5504</v>
      </c>
      <c r="B117" t="s">
        <v>118</v>
      </c>
      <c r="C117" t="s">
        <v>128</v>
      </c>
      <c r="D117">
        <v>17</v>
      </c>
      <c r="E117">
        <v>3</v>
      </c>
      <c r="F117">
        <v>6</v>
      </c>
      <c r="G117">
        <v>0</v>
      </c>
      <c r="H117">
        <v>5</v>
      </c>
      <c r="I117">
        <v>106</v>
      </c>
      <c r="J117">
        <v>3</v>
      </c>
      <c r="K117">
        <v>8</v>
      </c>
      <c r="L117">
        <v>693</v>
      </c>
      <c r="M117">
        <v>472</v>
      </c>
      <c r="N117">
        <v>2</v>
      </c>
      <c r="O117">
        <v>1</v>
      </c>
      <c r="P117">
        <v>0</v>
      </c>
      <c r="Q117">
        <f>0+3</f>
        <v>3</v>
      </c>
      <c r="R117">
        <f>4+0+0</f>
        <v>4</v>
      </c>
      <c r="S117">
        <v>3</v>
      </c>
    </row>
    <row r="118" spans="1:19" x14ac:dyDescent="0.55000000000000004">
      <c r="A118">
        <f>VLOOKUP(テーブル1[[#This Row],[駅名]],station_geocode[[name]:[name4]],4,)</f>
        <v>6133</v>
      </c>
      <c r="B118" t="s">
        <v>119</v>
      </c>
      <c r="C118" t="s">
        <v>128</v>
      </c>
      <c r="D118">
        <v>17</v>
      </c>
      <c r="E118">
        <v>5</v>
      </c>
      <c r="F118">
        <v>10</v>
      </c>
      <c r="G118">
        <v>1</v>
      </c>
      <c r="H118">
        <v>1</v>
      </c>
      <c r="I118">
        <v>107</v>
      </c>
      <c r="J118">
        <v>12</v>
      </c>
      <c r="K118">
        <v>9</v>
      </c>
      <c r="L118">
        <v>570</v>
      </c>
      <c r="M118">
        <v>306</v>
      </c>
      <c r="N118">
        <v>2</v>
      </c>
      <c r="O118">
        <v>1</v>
      </c>
      <c r="P118">
        <v>1</v>
      </c>
      <c r="Q118">
        <f>0+1</f>
        <v>1</v>
      </c>
      <c r="R118">
        <f>4+0+0</f>
        <v>4</v>
      </c>
      <c r="S118">
        <v>0</v>
      </c>
    </row>
    <row r="119" spans="1:19" x14ac:dyDescent="0.55000000000000004">
      <c r="A119">
        <f>VLOOKUP(テーブル1[[#This Row],[駅名]],station_geocode[[name]:[name4]],4,)</f>
        <v>8866</v>
      </c>
      <c r="B119" t="s">
        <v>120</v>
      </c>
      <c r="C119" t="s">
        <v>128</v>
      </c>
      <c r="D119">
        <v>8</v>
      </c>
      <c r="E119">
        <v>7</v>
      </c>
      <c r="F119">
        <v>3</v>
      </c>
      <c r="G119">
        <v>0</v>
      </c>
      <c r="H119">
        <v>1</v>
      </c>
      <c r="I119">
        <v>66</v>
      </c>
      <c r="J119">
        <v>10</v>
      </c>
      <c r="K119">
        <v>11</v>
      </c>
      <c r="L119">
        <v>158</v>
      </c>
      <c r="M119">
        <v>174</v>
      </c>
      <c r="N119">
        <v>1</v>
      </c>
      <c r="O119">
        <v>0</v>
      </c>
      <c r="P119">
        <v>1</v>
      </c>
      <c r="Q119">
        <f>1+1</f>
        <v>2</v>
      </c>
      <c r="R119">
        <f>0+0+0</f>
        <v>0</v>
      </c>
      <c r="S119">
        <v>1</v>
      </c>
    </row>
    <row r="120" spans="1:19" x14ac:dyDescent="0.55000000000000004">
      <c r="A120">
        <f>VLOOKUP(テーブル1[[#This Row],[駅名]],station_geocode[[name]:[name4]],4,)</f>
        <v>1216</v>
      </c>
      <c r="B120" t="s">
        <v>121</v>
      </c>
      <c r="C120" t="s">
        <v>128</v>
      </c>
      <c r="D120">
        <v>11</v>
      </c>
      <c r="E120">
        <v>5</v>
      </c>
      <c r="F120">
        <v>2</v>
      </c>
      <c r="G120">
        <v>0</v>
      </c>
      <c r="H120">
        <v>2</v>
      </c>
      <c r="I120">
        <v>114</v>
      </c>
      <c r="J120">
        <v>13</v>
      </c>
      <c r="K120">
        <v>19</v>
      </c>
      <c r="L120">
        <v>322</v>
      </c>
      <c r="M120">
        <v>200</v>
      </c>
      <c r="N120">
        <v>0</v>
      </c>
      <c r="O120">
        <v>0</v>
      </c>
      <c r="P120">
        <v>0</v>
      </c>
      <c r="Q120">
        <f>0+0</f>
        <v>0</v>
      </c>
      <c r="R120">
        <f>1+0+0</f>
        <v>1</v>
      </c>
      <c r="S120">
        <v>1</v>
      </c>
    </row>
    <row r="121" spans="1:19" x14ac:dyDescent="0.55000000000000004">
      <c r="A121">
        <f>VLOOKUP(テーブル1[[#This Row],[駅名]],station_geocode[[name]:[name4]],4,)</f>
        <v>6556</v>
      </c>
      <c r="B121" t="s">
        <v>122</v>
      </c>
      <c r="C121" t="s">
        <v>128</v>
      </c>
      <c r="D121">
        <v>8</v>
      </c>
      <c r="E121">
        <v>5</v>
      </c>
      <c r="F121">
        <v>2</v>
      </c>
      <c r="G121">
        <v>0</v>
      </c>
      <c r="H121">
        <v>1</v>
      </c>
      <c r="I121">
        <v>77</v>
      </c>
      <c r="J121">
        <v>11</v>
      </c>
      <c r="K121">
        <v>16</v>
      </c>
      <c r="L121">
        <v>154</v>
      </c>
      <c r="M121">
        <v>161</v>
      </c>
      <c r="N121">
        <v>0</v>
      </c>
      <c r="O121">
        <v>0</v>
      </c>
      <c r="P121">
        <v>0</v>
      </c>
      <c r="Q121">
        <f>0+1</f>
        <v>1</v>
      </c>
      <c r="R121">
        <f>0+0+0</f>
        <v>0</v>
      </c>
      <c r="S121">
        <v>0</v>
      </c>
    </row>
    <row r="122" spans="1:19" x14ac:dyDescent="0.55000000000000004">
      <c r="A122">
        <f>VLOOKUP(テーブル1[[#This Row],[駅名]],station_geocode[[name]:[name4]],4,)</f>
        <v>6459</v>
      </c>
      <c r="B122" t="s">
        <v>123</v>
      </c>
      <c r="C122" t="s">
        <v>128</v>
      </c>
      <c r="D122">
        <v>3</v>
      </c>
      <c r="E122">
        <v>3</v>
      </c>
      <c r="F122">
        <v>1</v>
      </c>
      <c r="G122">
        <v>0</v>
      </c>
      <c r="H122">
        <v>1</v>
      </c>
      <c r="I122">
        <v>41</v>
      </c>
      <c r="J122">
        <v>6</v>
      </c>
      <c r="K122">
        <v>6</v>
      </c>
      <c r="L122">
        <v>42</v>
      </c>
      <c r="M122">
        <v>80</v>
      </c>
      <c r="N122">
        <v>0</v>
      </c>
      <c r="O122">
        <v>0</v>
      </c>
      <c r="P122">
        <v>0</v>
      </c>
      <c r="Q122">
        <f>0+0</f>
        <v>0</v>
      </c>
      <c r="R122">
        <f>0+0+0</f>
        <v>0</v>
      </c>
      <c r="S122">
        <v>0</v>
      </c>
    </row>
    <row r="123" spans="1:19" x14ac:dyDescent="0.55000000000000004">
      <c r="A123">
        <f>VLOOKUP(テーブル1[[#This Row],[駅名]],station_geocode[[name]:[name4]],4,)</f>
        <v>5463</v>
      </c>
      <c r="B123" t="s">
        <v>124</v>
      </c>
      <c r="C123" t="s">
        <v>128</v>
      </c>
      <c r="D123">
        <v>1</v>
      </c>
      <c r="E123">
        <v>0</v>
      </c>
      <c r="F123">
        <v>0</v>
      </c>
      <c r="G123">
        <v>0</v>
      </c>
      <c r="H123">
        <v>2</v>
      </c>
      <c r="I123">
        <v>17</v>
      </c>
      <c r="J123">
        <v>3</v>
      </c>
      <c r="K123">
        <v>2</v>
      </c>
      <c r="L123">
        <v>28</v>
      </c>
      <c r="M123">
        <v>63</v>
      </c>
      <c r="N123">
        <v>0</v>
      </c>
      <c r="O123">
        <v>0</v>
      </c>
      <c r="P123">
        <v>1</v>
      </c>
      <c r="Q123">
        <f>0+0</f>
        <v>0</v>
      </c>
      <c r="R123">
        <f>0+0+0</f>
        <v>0</v>
      </c>
      <c r="S123">
        <v>0</v>
      </c>
    </row>
    <row r="124" spans="1:19" x14ac:dyDescent="0.55000000000000004">
      <c r="A124">
        <f>VLOOKUP(テーブル1[[#This Row],[駅名]],station_geocode[[name]:[name4]],4,)</f>
        <v>4200</v>
      </c>
      <c r="B124" t="s">
        <v>125</v>
      </c>
      <c r="C124" t="s">
        <v>128</v>
      </c>
      <c r="D124">
        <v>14</v>
      </c>
      <c r="E124">
        <v>5</v>
      </c>
      <c r="F124">
        <v>0</v>
      </c>
      <c r="G124">
        <v>0</v>
      </c>
      <c r="H124">
        <v>0</v>
      </c>
      <c r="I124">
        <v>84</v>
      </c>
      <c r="J124">
        <v>9</v>
      </c>
      <c r="K124">
        <v>15</v>
      </c>
      <c r="L124">
        <v>240</v>
      </c>
      <c r="M124">
        <v>222</v>
      </c>
      <c r="N124">
        <v>1</v>
      </c>
      <c r="O124">
        <v>0</v>
      </c>
      <c r="P124">
        <v>0</v>
      </c>
      <c r="Q124">
        <f>0+0</f>
        <v>0</v>
      </c>
      <c r="R124">
        <f>2+0+1</f>
        <v>3</v>
      </c>
      <c r="S124">
        <v>4</v>
      </c>
    </row>
    <row r="125" spans="1:19" x14ac:dyDescent="0.55000000000000004">
      <c r="A125">
        <f>VLOOKUP(テーブル1[[#This Row],[駅名]],station_geocode[[name]:[name4]],4,)</f>
        <v>7965</v>
      </c>
      <c r="B125" t="s">
        <v>126</v>
      </c>
      <c r="C125" t="s">
        <v>128</v>
      </c>
      <c r="D125">
        <v>18</v>
      </c>
      <c r="E125">
        <v>10</v>
      </c>
      <c r="F125">
        <v>8</v>
      </c>
      <c r="G125">
        <v>1</v>
      </c>
      <c r="H125">
        <v>1</v>
      </c>
      <c r="I125">
        <v>86</v>
      </c>
      <c r="J125">
        <v>6</v>
      </c>
      <c r="K125">
        <v>17</v>
      </c>
      <c r="L125">
        <v>369</v>
      </c>
      <c r="M125">
        <v>161</v>
      </c>
      <c r="N125">
        <v>0</v>
      </c>
      <c r="O125">
        <v>0</v>
      </c>
      <c r="P125">
        <v>1</v>
      </c>
      <c r="Q125">
        <f>0+0</f>
        <v>0</v>
      </c>
      <c r="R125">
        <f>3+0+0</f>
        <v>3</v>
      </c>
      <c r="S125">
        <v>6</v>
      </c>
    </row>
    <row r="126" spans="1:19" x14ac:dyDescent="0.55000000000000004">
      <c r="A126">
        <f>VLOOKUP(テーブル1[[#This Row],[駅名]],station_geocode[[name]:[name4]],4,)</f>
        <v>2117</v>
      </c>
      <c r="B126" t="s">
        <v>127</v>
      </c>
      <c r="C126" t="s">
        <v>128</v>
      </c>
      <c r="D126">
        <v>9</v>
      </c>
      <c r="E126">
        <v>4</v>
      </c>
      <c r="F126">
        <v>1</v>
      </c>
      <c r="G126">
        <v>0</v>
      </c>
      <c r="H126">
        <v>0</v>
      </c>
      <c r="I126">
        <v>79</v>
      </c>
      <c r="J126">
        <v>7</v>
      </c>
      <c r="K126">
        <v>16</v>
      </c>
      <c r="L126">
        <v>169</v>
      </c>
      <c r="M126">
        <v>108</v>
      </c>
      <c r="N126">
        <v>0</v>
      </c>
      <c r="O126">
        <v>0</v>
      </c>
      <c r="P126">
        <v>0</v>
      </c>
      <c r="Q126">
        <f>0+0</f>
        <v>0</v>
      </c>
      <c r="R126">
        <f>1+0+0</f>
        <v>1</v>
      </c>
      <c r="S126">
        <v>0</v>
      </c>
    </row>
    <row r="127" spans="1:19" x14ac:dyDescent="0.55000000000000004">
      <c r="A127">
        <f>VLOOKUP(テーブル1[[#This Row],[駅名]],station_geocode[[name]:[name4]],4,)</f>
        <v>8684</v>
      </c>
      <c r="B127" t="s">
        <v>129</v>
      </c>
      <c r="C127" t="s">
        <v>135</v>
      </c>
      <c r="D127">
        <v>17</v>
      </c>
      <c r="E127">
        <v>5</v>
      </c>
      <c r="F127">
        <v>2</v>
      </c>
      <c r="G127">
        <v>0</v>
      </c>
      <c r="H127">
        <v>1</v>
      </c>
      <c r="I127">
        <v>84</v>
      </c>
      <c r="J127">
        <v>4</v>
      </c>
      <c r="K127">
        <v>8</v>
      </c>
      <c r="L127">
        <v>396</v>
      </c>
      <c r="M127">
        <v>337</v>
      </c>
      <c r="N127">
        <v>3</v>
      </c>
      <c r="O127">
        <v>2</v>
      </c>
      <c r="P127">
        <v>1</v>
      </c>
      <c r="Q127">
        <v>2</v>
      </c>
      <c r="R127">
        <f>4+0+1</f>
        <v>5</v>
      </c>
      <c r="S127">
        <v>8</v>
      </c>
    </row>
    <row r="128" spans="1:19" x14ac:dyDescent="0.55000000000000004">
      <c r="A128">
        <f>VLOOKUP(テーブル1[[#This Row],[駅名]],station_geocode[[name]:[name4]],4,)</f>
        <v>7857</v>
      </c>
      <c r="B128" t="s">
        <v>130</v>
      </c>
      <c r="C128" t="s">
        <v>135</v>
      </c>
      <c r="D128">
        <v>9</v>
      </c>
      <c r="E128">
        <v>4</v>
      </c>
      <c r="F128">
        <v>2</v>
      </c>
      <c r="G128">
        <v>0</v>
      </c>
      <c r="H128">
        <v>10</v>
      </c>
      <c r="I128">
        <v>53</v>
      </c>
      <c r="J128">
        <v>9</v>
      </c>
      <c r="K128">
        <v>19</v>
      </c>
      <c r="L128">
        <v>120</v>
      </c>
      <c r="M128">
        <v>362</v>
      </c>
      <c r="N128">
        <v>2</v>
      </c>
      <c r="O128">
        <v>1</v>
      </c>
      <c r="P128">
        <v>1</v>
      </c>
      <c r="Q128">
        <f>1+1</f>
        <v>2</v>
      </c>
      <c r="R128">
        <f>0+0+0</f>
        <v>0</v>
      </c>
      <c r="S128">
        <v>0</v>
      </c>
    </row>
    <row r="129" spans="1:19" x14ac:dyDescent="0.55000000000000004">
      <c r="A129">
        <f>VLOOKUP(テーブル1[[#This Row],[駅名]],station_geocode[[name]:[name4]],4,)</f>
        <v>7964</v>
      </c>
      <c r="B129" t="s">
        <v>131</v>
      </c>
      <c r="C129" t="s">
        <v>135</v>
      </c>
      <c r="D129">
        <v>11</v>
      </c>
      <c r="E129">
        <v>4</v>
      </c>
      <c r="F129">
        <v>4</v>
      </c>
      <c r="G129">
        <v>0</v>
      </c>
      <c r="H129">
        <v>10</v>
      </c>
      <c r="I129">
        <v>75</v>
      </c>
      <c r="J129">
        <v>2</v>
      </c>
      <c r="K129">
        <v>15</v>
      </c>
      <c r="L129">
        <v>285</v>
      </c>
      <c r="M129">
        <v>250</v>
      </c>
      <c r="N129">
        <v>1</v>
      </c>
      <c r="O129">
        <v>0</v>
      </c>
      <c r="P129">
        <v>0</v>
      </c>
      <c r="Q129">
        <f>0+0</f>
        <v>0</v>
      </c>
      <c r="R129">
        <f>2+3+0</f>
        <v>5</v>
      </c>
      <c r="S129">
        <v>0</v>
      </c>
    </row>
    <row r="130" spans="1:19" x14ac:dyDescent="0.55000000000000004">
      <c r="A130">
        <f>VLOOKUP(テーブル1[[#This Row],[駅名]],station_geocode[[name]:[name4]],4,)</f>
        <v>4800</v>
      </c>
      <c r="B130" t="s">
        <v>132</v>
      </c>
      <c r="C130" t="s">
        <v>135</v>
      </c>
      <c r="D130">
        <v>8</v>
      </c>
      <c r="E130">
        <v>6</v>
      </c>
      <c r="F130">
        <v>0</v>
      </c>
      <c r="G130">
        <v>0</v>
      </c>
      <c r="H130">
        <v>6</v>
      </c>
      <c r="I130">
        <v>69</v>
      </c>
      <c r="J130">
        <v>8</v>
      </c>
      <c r="K130">
        <v>10</v>
      </c>
      <c r="L130">
        <v>129</v>
      </c>
      <c r="M130">
        <v>223</v>
      </c>
      <c r="N130">
        <v>0</v>
      </c>
      <c r="O130">
        <v>0</v>
      </c>
      <c r="P130">
        <v>0</v>
      </c>
      <c r="Q130">
        <f>0+0</f>
        <v>0</v>
      </c>
      <c r="R130">
        <f>1+0+0</f>
        <v>1</v>
      </c>
      <c r="S130">
        <v>0</v>
      </c>
    </row>
    <row r="131" spans="1:19" x14ac:dyDescent="0.55000000000000004">
      <c r="A131">
        <f>VLOOKUP(テーブル1[[#This Row],[駅名]],station_geocode[[name]:[name4]],4,)</f>
        <v>5276</v>
      </c>
      <c r="B131" t="s">
        <v>133</v>
      </c>
      <c r="C131" t="s">
        <v>135</v>
      </c>
      <c r="D131">
        <v>4</v>
      </c>
      <c r="E131">
        <v>4</v>
      </c>
      <c r="F131">
        <v>1</v>
      </c>
      <c r="G131">
        <v>0</v>
      </c>
      <c r="H131">
        <v>0</v>
      </c>
      <c r="I131">
        <v>38</v>
      </c>
      <c r="J131">
        <v>4</v>
      </c>
      <c r="K131">
        <v>10</v>
      </c>
      <c r="L131">
        <v>28</v>
      </c>
      <c r="M131">
        <v>109</v>
      </c>
      <c r="N131">
        <v>0</v>
      </c>
      <c r="O131">
        <v>1</v>
      </c>
      <c r="P131">
        <v>1</v>
      </c>
      <c r="Q131">
        <f>0+0</f>
        <v>0</v>
      </c>
      <c r="R131">
        <f t="shared" ref="R131:R137" si="3">0+0+0</f>
        <v>0</v>
      </c>
      <c r="S131">
        <v>0</v>
      </c>
    </row>
    <row r="132" spans="1:19" x14ac:dyDescent="0.55000000000000004">
      <c r="A132">
        <f>VLOOKUP(テーブル1[[#This Row],[駅名]],station_geocode[[name]:[name4]],4,)</f>
        <v>803</v>
      </c>
      <c r="B132" t="s">
        <v>134</v>
      </c>
      <c r="C132" t="s">
        <v>135</v>
      </c>
      <c r="D132">
        <v>7</v>
      </c>
      <c r="E132">
        <v>4</v>
      </c>
      <c r="F132">
        <v>2</v>
      </c>
      <c r="G132">
        <v>2</v>
      </c>
      <c r="H132">
        <v>1</v>
      </c>
      <c r="I132">
        <v>82</v>
      </c>
      <c r="J132">
        <v>7</v>
      </c>
      <c r="K132">
        <v>6</v>
      </c>
      <c r="L132">
        <v>228</v>
      </c>
      <c r="M132">
        <v>120</v>
      </c>
      <c r="N132">
        <v>0</v>
      </c>
      <c r="O132">
        <v>0</v>
      </c>
      <c r="P132">
        <v>1</v>
      </c>
      <c r="Q132">
        <f>0+0</f>
        <v>0</v>
      </c>
      <c r="R132">
        <f t="shared" si="3"/>
        <v>0</v>
      </c>
      <c r="S132">
        <v>0</v>
      </c>
    </row>
    <row r="133" spans="1:19" x14ac:dyDescent="0.55000000000000004">
      <c r="A133">
        <f>VLOOKUP(テーブル1[[#This Row],[駅名]],station_geocode[[name]:[name4]],4,)</f>
        <v>3890</v>
      </c>
      <c r="B133" t="s">
        <v>136</v>
      </c>
      <c r="C133" t="s">
        <v>142</v>
      </c>
      <c r="D133">
        <v>2</v>
      </c>
      <c r="E133">
        <v>1</v>
      </c>
      <c r="F133">
        <v>0</v>
      </c>
      <c r="G133">
        <v>0</v>
      </c>
      <c r="H133">
        <v>3</v>
      </c>
      <c r="I133">
        <v>12</v>
      </c>
      <c r="J133">
        <v>2</v>
      </c>
      <c r="K133">
        <v>6</v>
      </c>
      <c r="L133">
        <v>15</v>
      </c>
      <c r="M133">
        <v>62</v>
      </c>
      <c r="N133">
        <v>1</v>
      </c>
      <c r="O133">
        <v>0</v>
      </c>
      <c r="P133">
        <v>1</v>
      </c>
      <c r="Q133">
        <f>0+0</f>
        <v>0</v>
      </c>
      <c r="R133">
        <f t="shared" si="3"/>
        <v>0</v>
      </c>
      <c r="S133">
        <v>0</v>
      </c>
    </row>
    <row r="134" spans="1:19" x14ac:dyDescent="0.55000000000000004">
      <c r="A134">
        <f>VLOOKUP(テーブル1[[#This Row],[駅名]],station_geocode[[name]:[name4]],4,)</f>
        <v>598</v>
      </c>
      <c r="B134" t="s">
        <v>137</v>
      </c>
      <c r="C134" t="s">
        <v>142</v>
      </c>
      <c r="D134">
        <v>6</v>
      </c>
      <c r="E134">
        <v>3</v>
      </c>
      <c r="F134">
        <v>1</v>
      </c>
      <c r="G134">
        <v>0</v>
      </c>
      <c r="H134">
        <v>3</v>
      </c>
      <c r="I134">
        <v>33</v>
      </c>
      <c r="J134">
        <v>10</v>
      </c>
      <c r="K134">
        <v>15</v>
      </c>
      <c r="L134">
        <v>41</v>
      </c>
      <c r="M134">
        <v>162</v>
      </c>
      <c r="N134">
        <v>1</v>
      </c>
      <c r="O134">
        <v>0</v>
      </c>
      <c r="P134">
        <v>0</v>
      </c>
      <c r="Q134">
        <f>1+0</f>
        <v>1</v>
      </c>
      <c r="R134">
        <f t="shared" si="3"/>
        <v>0</v>
      </c>
      <c r="S134">
        <v>0</v>
      </c>
    </row>
    <row r="135" spans="1:19" x14ac:dyDescent="0.55000000000000004">
      <c r="A135">
        <f>VLOOKUP(テーブル1[[#This Row],[駅名]],station_geocode[[name]:[name4]],4,)</f>
        <v>914</v>
      </c>
      <c r="B135" t="s">
        <v>138</v>
      </c>
      <c r="C135" t="s">
        <v>142</v>
      </c>
      <c r="D135">
        <v>7</v>
      </c>
      <c r="E135">
        <v>3</v>
      </c>
      <c r="F135">
        <v>0</v>
      </c>
      <c r="G135">
        <v>0</v>
      </c>
      <c r="H135">
        <v>2</v>
      </c>
      <c r="I135">
        <v>46</v>
      </c>
      <c r="J135">
        <v>6</v>
      </c>
      <c r="K135">
        <v>12</v>
      </c>
      <c r="L135">
        <v>48</v>
      </c>
      <c r="M135">
        <v>197</v>
      </c>
      <c r="N135">
        <v>0</v>
      </c>
      <c r="O135">
        <v>0</v>
      </c>
      <c r="P135">
        <v>0</v>
      </c>
      <c r="Q135">
        <f>1+0</f>
        <v>1</v>
      </c>
      <c r="R135">
        <f t="shared" si="3"/>
        <v>0</v>
      </c>
      <c r="S135">
        <v>0</v>
      </c>
    </row>
    <row r="136" spans="1:19" x14ac:dyDescent="0.55000000000000004">
      <c r="A136">
        <f>VLOOKUP(テーブル1[[#This Row],[駅名]],station_geocode[[name]:[name4]],4,)</f>
        <v>7967</v>
      </c>
      <c r="B136" t="s">
        <v>139</v>
      </c>
      <c r="C136" t="s">
        <v>142</v>
      </c>
      <c r="D136">
        <v>7</v>
      </c>
      <c r="E136">
        <v>5</v>
      </c>
      <c r="F136">
        <v>0</v>
      </c>
      <c r="G136">
        <v>0</v>
      </c>
      <c r="H136">
        <v>4</v>
      </c>
      <c r="I136">
        <v>41</v>
      </c>
      <c r="J136">
        <v>12</v>
      </c>
      <c r="K136">
        <v>7</v>
      </c>
      <c r="L136">
        <v>76</v>
      </c>
      <c r="M136">
        <v>342</v>
      </c>
      <c r="N136">
        <v>0</v>
      </c>
      <c r="O136">
        <v>0</v>
      </c>
      <c r="P136">
        <v>1</v>
      </c>
      <c r="Q136">
        <v>0</v>
      </c>
      <c r="R136">
        <f t="shared" si="3"/>
        <v>0</v>
      </c>
      <c r="S136">
        <v>0</v>
      </c>
    </row>
    <row r="137" spans="1:19" x14ac:dyDescent="0.55000000000000004">
      <c r="A137">
        <f>VLOOKUP(テーブル1[[#This Row],[駅名]],station_geocode[[name]:[name4]],4,)</f>
        <v>8767</v>
      </c>
      <c r="B137" t="s">
        <v>140</v>
      </c>
      <c r="C137" t="s">
        <v>142</v>
      </c>
      <c r="D137">
        <v>9</v>
      </c>
      <c r="E137">
        <v>3</v>
      </c>
      <c r="F137">
        <v>0</v>
      </c>
      <c r="G137">
        <v>0</v>
      </c>
      <c r="H137">
        <v>0</v>
      </c>
      <c r="I137">
        <v>51</v>
      </c>
      <c r="J137">
        <v>14</v>
      </c>
      <c r="K137">
        <v>9</v>
      </c>
      <c r="L137">
        <v>65</v>
      </c>
      <c r="M137">
        <v>298</v>
      </c>
      <c r="N137">
        <v>0</v>
      </c>
      <c r="O137">
        <v>0</v>
      </c>
      <c r="P137">
        <v>0</v>
      </c>
      <c r="Q137">
        <f>0+0</f>
        <v>0</v>
      </c>
      <c r="R137">
        <f t="shared" si="3"/>
        <v>0</v>
      </c>
      <c r="S137">
        <v>0</v>
      </c>
    </row>
    <row r="138" spans="1:19" x14ac:dyDescent="0.55000000000000004">
      <c r="A138">
        <f>VLOOKUP(テーブル1[[#This Row],[駅名]],station_geocode[[name]:[name4]],4,)</f>
        <v>1277</v>
      </c>
      <c r="B138" t="s">
        <v>141</v>
      </c>
      <c r="C138" t="s">
        <v>142</v>
      </c>
      <c r="D138">
        <v>34</v>
      </c>
      <c r="E138">
        <v>10</v>
      </c>
      <c r="F138">
        <v>2</v>
      </c>
      <c r="G138">
        <v>1</v>
      </c>
      <c r="H138">
        <v>4</v>
      </c>
      <c r="I138">
        <v>115</v>
      </c>
      <c r="J138">
        <v>13</v>
      </c>
      <c r="K138">
        <v>11</v>
      </c>
      <c r="L138">
        <v>768</v>
      </c>
      <c r="M138">
        <v>443</v>
      </c>
      <c r="N138">
        <v>1</v>
      </c>
      <c r="O138">
        <v>2</v>
      </c>
      <c r="P138">
        <v>1</v>
      </c>
      <c r="Q138">
        <f>0+0</f>
        <v>0</v>
      </c>
      <c r="R138">
        <f>15+4+2</f>
        <v>21</v>
      </c>
      <c r="S138">
        <v>38</v>
      </c>
    </row>
    <row r="139" spans="1:19" x14ac:dyDescent="0.55000000000000004">
      <c r="A139">
        <f>VLOOKUP(テーブル1[[#This Row],[駅名]],station_geocode[[name]:[name4]],4,)</f>
        <v>2244</v>
      </c>
      <c r="B139" t="s">
        <v>143</v>
      </c>
      <c r="C139" t="s">
        <v>154</v>
      </c>
      <c r="D139">
        <v>27</v>
      </c>
      <c r="E139">
        <v>6</v>
      </c>
      <c r="F139">
        <v>3</v>
      </c>
      <c r="G139">
        <v>0</v>
      </c>
      <c r="H139">
        <v>10</v>
      </c>
      <c r="I139">
        <v>108</v>
      </c>
      <c r="J139">
        <v>3</v>
      </c>
      <c r="K139">
        <v>13</v>
      </c>
      <c r="L139">
        <v>622</v>
      </c>
      <c r="M139">
        <v>779</v>
      </c>
      <c r="N139">
        <v>0</v>
      </c>
      <c r="O139">
        <v>1</v>
      </c>
      <c r="P139">
        <v>2</v>
      </c>
      <c r="Q139">
        <f>0+1</f>
        <v>1</v>
      </c>
      <c r="R139">
        <f>10+1+0</f>
        <v>11</v>
      </c>
      <c r="S139">
        <v>31</v>
      </c>
    </row>
    <row r="140" spans="1:19" x14ac:dyDescent="0.55000000000000004">
      <c r="A140">
        <f>VLOOKUP(テーブル1[[#This Row],[駅名]],station_geocode[[name]:[name4]],4,)</f>
        <v>5614</v>
      </c>
      <c r="B140" t="s">
        <v>144</v>
      </c>
      <c r="C140" t="s">
        <v>154</v>
      </c>
      <c r="D140">
        <v>22</v>
      </c>
      <c r="E140">
        <v>3</v>
      </c>
      <c r="F140">
        <v>4</v>
      </c>
      <c r="G140">
        <v>0</v>
      </c>
      <c r="H140">
        <v>8</v>
      </c>
      <c r="I140">
        <v>66</v>
      </c>
      <c r="J140">
        <v>3</v>
      </c>
      <c r="K140">
        <v>16</v>
      </c>
      <c r="L140">
        <v>503</v>
      </c>
      <c r="M140">
        <v>716</v>
      </c>
      <c r="N140">
        <v>0</v>
      </c>
      <c r="O140">
        <v>1</v>
      </c>
      <c r="P140">
        <v>2</v>
      </c>
      <c r="Q140">
        <f>0+0</f>
        <v>0</v>
      </c>
      <c r="R140">
        <f>8+1+0</f>
        <v>9</v>
      </c>
      <c r="S140">
        <v>12</v>
      </c>
    </row>
    <row r="141" spans="1:19" x14ac:dyDescent="0.55000000000000004">
      <c r="A141">
        <f>VLOOKUP(テーブル1[[#This Row],[駅名]],station_geocode[[name]:[name4]],4,)</f>
        <v>2186</v>
      </c>
      <c r="B141" t="s">
        <v>145</v>
      </c>
      <c r="C141" t="s">
        <v>154</v>
      </c>
      <c r="D141">
        <v>13</v>
      </c>
      <c r="E141">
        <v>5</v>
      </c>
      <c r="F141">
        <v>2</v>
      </c>
      <c r="G141">
        <v>0</v>
      </c>
      <c r="H141">
        <v>15</v>
      </c>
      <c r="I141">
        <v>61</v>
      </c>
      <c r="J141">
        <v>7</v>
      </c>
      <c r="K141">
        <v>8</v>
      </c>
      <c r="L141">
        <v>122</v>
      </c>
      <c r="M141">
        <v>290</v>
      </c>
      <c r="N141">
        <v>0</v>
      </c>
      <c r="O141">
        <v>0</v>
      </c>
      <c r="P141">
        <v>1</v>
      </c>
      <c r="Q141">
        <v>0</v>
      </c>
      <c r="R141">
        <f>2+0+0</f>
        <v>2</v>
      </c>
      <c r="S141">
        <v>0</v>
      </c>
    </row>
    <row r="142" spans="1:19" x14ac:dyDescent="0.55000000000000004">
      <c r="A142">
        <f>VLOOKUP(テーブル1[[#This Row],[駅名]],station_geocode[[name]:[name4]],4,)</f>
        <v>643</v>
      </c>
      <c r="B142" t="s">
        <v>146</v>
      </c>
      <c r="C142" t="s">
        <v>154</v>
      </c>
      <c r="D142">
        <v>10</v>
      </c>
      <c r="E142">
        <v>9</v>
      </c>
      <c r="F142">
        <v>1</v>
      </c>
      <c r="G142">
        <v>0</v>
      </c>
      <c r="H142">
        <v>15</v>
      </c>
      <c r="I142">
        <v>67</v>
      </c>
      <c r="J142">
        <v>11</v>
      </c>
      <c r="K142">
        <v>16</v>
      </c>
      <c r="L142">
        <v>112</v>
      </c>
      <c r="M142">
        <v>292</v>
      </c>
      <c r="N142">
        <v>0</v>
      </c>
      <c r="O142">
        <v>0</v>
      </c>
      <c r="P142">
        <v>1</v>
      </c>
      <c r="Q142">
        <f>0+0</f>
        <v>0</v>
      </c>
      <c r="R142">
        <f>0+0+0</f>
        <v>0</v>
      </c>
      <c r="S142">
        <v>0</v>
      </c>
    </row>
    <row r="143" spans="1:19" x14ac:dyDescent="0.55000000000000004">
      <c r="A143">
        <f>VLOOKUP(テーブル1[[#This Row],[駅名]],station_geocode[[name]:[name4]],4,)</f>
        <v>6215</v>
      </c>
      <c r="B143" t="s">
        <v>778</v>
      </c>
      <c r="C143" t="s">
        <v>154</v>
      </c>
      <c r="D143">
        <v>4</v>
      </c>
      <c r="E143">
        <v>5</v>
      </c>
      <c r="F143">
        <v>1</v>
      </c>
      <c r="G143">
        <v>0</v>
      </c>
      <c r="H143">
        <v>3</v>
      </c>
      <c r="I143">
        <v>45</v>
      </c>
      <c r="J143">
        <v>11</v>
      </c>
      <c r="K143">
        <v>10</v>
      </c>
      <c r="L143">
        <v>69</v>
      </c>
      <c r="M143">
        <v>140</v>
      </c>
      <c r="N143">
        <v>0</v>
      </c>
      <c r="O143">
        <v>0</v>
      </c>
      <c r="P143">
        <v>0</v>
      </c>
      <c r="Q143">
        <f>0+0+0</f>
        <v>0</v>
      </c>
      <c r="R143">
        <f>0+0+0</f>
        <v>0</v>
      </c>
      <c r="S143">
        <v>0</v>
      </c>
    </row>
    <row r="144" spans="1:19" x14ac:dyDescent="0.55000000000000004">
      <c r="A144">
        <f>VLOOKUP(テーブル1[[#This Row],[駅名]],station_geocode[[name]:[name4]],4,)</f>
        <v>5277</v>
      </c>
      <c r="B144" t="s">
        <v>779</v>
      </c>
      <c r="C144" t="s">
        <v>154</v>
      </c>
      <c r="D144">
        <v>4</v>
      </c>
      <c r="E144">
        <v>4</v>
      </c>
      <c r="F144">
        <v>0</v>
      </c>
      <c r="G144">
        <v>0</v>
      </c>
      <c r="H144">
        <v>1</v>
      </c>
      <c r="I144">
        <v>34</v>
      </c>
      <c r="J144">
        <v>6</v>
      </c>
      <c r="K144">
        <v>13</v>
      </c>
      <c r="L144">
        <v>35</v>
      </c>
      <c r="M144">
        <v>73</v>
      </c>
      <c r="N144">
        <v>0</v>
      </c>
      <c r="O144">
        <v>0</v>
      </c>
      <c r="P144">
        <v>1</v>
      </c>
      <c r="Q144">
        <f>0+0</f>
        <v>0</v>
      </c>
      <c r="R144">
        <f>0+0+0</f>
        <v>0</v>
      </c>
      <c r="S144">
        <v>0</v>
      </c>
    </row>
    <row r="145" spans="1:19" x14ac:dyDescent="0.55000000000000004">
      <c r="A145">
        <f>VLOOKUP(テーブル1[[#This Row],[駅名]],station_geocode[[name]:[name4]],4,)</f>
        <v>5046</v>
      </c>
      <c r="B145" t="s">
        <v>147</v>
      </c>
      <c r="C145" t="s">
        <v>154</v>
      </c>
      <c r="D145">
        <v>4</v>
      </c>
      <c r="E145">
        <v>3</v>
      </c>
      <c r="F145">
        <v>1</v>
      </c>
      <c r="G145">
        <v>0</v>
      </c>
      <c r="H145">
        <v>2</v>
      </c>
      <c r="I145">
        <v>45</v>
      </c>
      <c r="J145">
        <v>8</v>
      </c>
      <c r="K145">
        <v>11</v>
      </c>
      <c r="L145">
        <v>36</v>
      </c>
      <c r="M145">
        <v>109</v>
      </c>
      <c r="N145">
        <v>0</v>
      </c>
      <c r="O145">
        <v>0</v>
      </c>
      <c r="P145">
        <v>0</v>
      </c>
      <c r="Q145">
        <f>0+0</f>
        <v>0</v>
      </c>
      <c r="R145">
        <f>0+0+0</f>
        <v>0</v>
      </c>
      <c r="S145">
        <v>0</v>
      </c>
    </row>
    <row r="146" spans="1:19" x14ac:dyDescent="0.55000000000000004">
      <c r="A146">
        <f>VLOOKUP(テーブル1[[#This Row],[駅名]],station_geocode[[name]:[name4]],4,)</f>
        <v>5121</v>
      </c>
      <c r="B146" t="s">
        <v>148</v>
      </c>
      <c r="C146" t="s">
        <v>154</v>
      </c>
      <c r="D146">
        <v>8</v>
      </c>
      <c r="E146">
        <v>2</v>
      </c>
      <c r="F146">
        <v>0</v>
      </c>
      <c r="G146">
        <v>0</v>
      </c>
      <c r="H146">
        <v>2</v>
      </c>
      <c r="I146">
        <v>43</v>
      </c>
      <c r="J146">
        <v>8</v>
      </c>
      <c r="K146">
        <v>6</v>
      </c>
      <c r="L146">
        <v>72</v>
      </c>
      <c r="M146">
        <v>108</v>
      </c>
      <c r="N146">
        <v>0</v>
      </c>
      <c r="O146">
        <v>0</v>
      </c>
      <c r="P146">
        <v>0</v>
      </c>
      <c r="Q146">
        <f>0+0</f>
        <v>0</v>
      </c>
      <c r="R146">
        <f>1+0+0</f>
        <v>1</v>
      </c>
      <c r="S146">
        <v>0</v>
      </c>
    </row>
    <row r="147" spans="1:19" x14ac:dyDescent="0.55000000000000004">
      <c r="A147">
        <f>VLOOKUP(テーブル1[[#This Row],[駅名]],station_geocode[[name]:[name4]],4,)</f>
        <v>2313</v>
      </c>
      <c r="B147" t="s">
        <v>149</v>
      </c>
      <c r="C147" t="s">
        <v>154</v>
      </c>
      <c r="D147">
        <v>2</v>
      </c>
      <c r="E147">
        <v>3</v>
      </c>
      <c r="F147">
        <v>0</v>
      </c>
      <c r="G147">
        <v>0</v>
      </c>
      <c r="H147">
        <v>3</v>
      </c>
      <c r="I147">
        <v>35</v>
      </c>
      <c r="J147">
        <v>7</v>
      </c>
      <c r="K147">
        <v>10</v>
      </c>
      <c r="L147">
        <v>27</v>
      </c>
      <c r="M147">
        <v>80</v>
      </c>
      <c r="N147">
        <v>0</v>
      </c>
      <c r="O147">
        <v>0</v>
      </c>
      <c r="P147">
        <v>0</v>
      </c>
      <c r="Q147">
        <f>0+0</f>
        <v>0</v>
      </c>
      <c r="R147">
        <f>0+0+0</f>
        <v>0</v>
      </c>
      <c r="S147">
        <v>0</v>
      </c>
    </row>
    <row r="148" spans="1:19" x14ac:dyDescent="0.55000000000000004">
      <c r="A148">
        <f>VLOOKUP(テーブル1[[#This Row],[駅名]],station_geocode[[name]:[name4]],4,)</f>
        <v>1591</v>
      </c>
      <c r="B148" t="s">
        <v>150</v>
      </c>
      <c r="C148" t="s">
        <v>154</v>
      </c>
      <c r="D148">
        <v>3</v>
      </c>
      <c r="E148">
        <v>2</v>
      </c>
      <c r="F148">
        <v>0</v>
      </c>
      <c r="G148">
        <v>0</v>
      </c>
      <c r="H148">
        <v>2</v>
      </c>
      <c r="I148">
        <v>37</v>
      </c>
      <c r="J148">
        <v>3</v>
      </c>
      <c r="K148">
        <v>11</v>
      </c>
      <c r="L148">
        <v>35</v>
      </c>
      <c r="M148">
        <v>121</v>
      </c>
      <c r="N148">
        <v>0</v>
      </c>
      <c r="O148">
        <v>0</v>
      </c>
      <c r="P148">
        <v>0</v>
      </c>
      <c r="Q148">
        <f>1+0</f>
        <v>1</v>
      </c>
      <c r="R148">
        <f>0+0+0</f>
        <v>0</v>
      </c>
      <c r="S148">
        <v>0</v>
      </c>
    </row>
    <row r="149" spans="1:19" x14ac:dyDescent="0.55000000000000004">
      <c r="A149">
        <f>VLOOKUP(テーブル1[[#This Row],[駅名]],station_geocode[[name]:[name4]],4,)</f>
        <v>5165</v>
      </c>
      <c r="B149" t="s">
        <v>151</v>
      </c>
      <c r="C149" t="s">
        <v>154</v>
      </c>
      <c r="D149">
        <v>4</v>
      </c>
      <c r="E149">
        <v>1</v>
      </c>
      <c r="F149">
        <v>0</v>
      </c>
      <c r="G149">
        <v>0</v>
      </c>
      <c r="H149">
        <v>3</v>
      </c>
      <c r="I149">
        <v>33</v>
      </c>
      <c r="J149">
        <v>8</v>
      </c>
      <c r="K149">
        <v>10</v>
      </c>
      <c r="L149">
        <v>43</v>
      </c>
      <c r="M149">
        <v>185</v>
      </c>
      <c r="N149">
        <v>0</v>
      </c>
      <c r="O149">
        <v>0</v>
      </c>
      <c r="P149">
        <v>0</v>
      </c>
      <c r="Q149">
        <v>0</v>
      </c>
      <c r="R149">
        <f>0+0+0</f>
        <v>0</v>
      </c>
      <c r="S149">
        <v>0</v>
      </c>
    </row>
    <row r="150" spans="1:19" x14ac:dyDescent="0.55000000000000004">
      <c r="A150">
        <f>VLOOKUP(テーブル1[[#This Row],[駅名]],station_geocode[[name]:[name4]],4,)</f>
        <v>5943</v>
      </c>
      <c r="B150" t="s">
        <v>152</v>
      </c>
      <c r="C150" t="s">
        <v>154</v>
      </c>
      <c r="D150">
        <v>12</v>
      </c>
      <c r="E150">
        <v>6</v>
      </c>
      <c r="F150">
        <v>0</v>
      </c>
      <c r="G150">
        <v>0</v>
      </c>
      <c r="H150">
        <v>2</v>
      </c>
      <c r="I150">
        <v>67</v>
      </c>
      <c r="J150">
        <v>13</v>
      </c>
      <c r="K150">
        <v>17</v>
      </c>
      <c r="L150">
        <v>140</v>
      </c>
      <c r="M150">
        <v>244</v>
      </c>
      <c r="N150">
        <v>0</v>
      </c>
      <c r="O150">
        <v>0</v>
      </c>
      <c r="P150">
        <v>1</v>
      </c>
      <c r="Q150">
        <f>0+0</f>
        <v>0</v>
      </c>
      <c r="R150">
        <f>0+1+0</f>
        <v>1</v>
      </c>
      <c r="S150">
        <v>0</v>
      </c>
    </row>
    <row r="151" spans="1:19" x14ac:dyDescent="0.55000000000000004">
      <c r="A151">
        <f>VLOOKUP(テーブル1[[#This Row],[駅名]],station_geocode[[name]:[name4]],4,)</f>
        <v>9067</v>
      </c>
      <c r="B151" t="s">
        <v>153</v>
      </c>
      <c r="C151" t="s">
        <v>154</v>
      </c>
      <c r="D151">
        <v>8</v>
      </c>
      <c r="E151">
        <v>4</v>
      </c>
      <c r="F151">
        <v>0</v>
      </c>
      <c r="G151">
        <v>0</v>
      </c>
      <c r="H151">
        <v>2</v>
      </c>
      <c r="I151">
        <v>65</v>
      </c>
      <c r="J151">
        <v>13</v>
      </c>
      <c r="K151">
        <v>14</v>
      </c>
      <c r="L151">
        <v>188</v>
      </c>
      <c r="M151">
        <v>310</v>
      </c>
      <c r="N151">
        <v>0</v>
      </c>
      <c r="O151">
        <v>0</v>
      </c>
      <c r="P151">
        <v>0</v>
      </c>
      <c r="Q151">
        <f>0+0</f>
        <v>0</v>
      </c>
      <c r="R151">
        <f>0+0+0</f>
        <v>0</v>
      </c>
      <c r="S151">
        <v>13</v>
      </c>
    </row>
    <row r="152" spans="1:19" x14ac:dyDescent="0.55000000000000004">
      <c r="A152">
        <f>VLOOKUP(テーブル1[[#This Row],[駅名]],station_geocode[[name]:[name4]],4,)</f>
        <v>6422</v>
      </c>
      <c r="B152" t="s">
        <v>155</v>
      </c>
      <c r="C152" t="s">
        <v>164</v>
      </c>
      <c r="D152">
        <v>9</v>
      </c>
      <c r="E152">
        <v>1</v>
      </c>
      <c r="F152">
        <v>1</v>
      </c>
      <c r="G152">
        <v>0</v>
      </c>
      <c r="H152">
        <v>5</v>
      </c>
      <c r="I152">
        <v>10</v>
      </c>
      <c r="J152">
        <v>1</v>
      </c>
      <c r="K152">
        <v>3</v>
      </c>
      <c r="L152">
        <v>68</v>
      </c>
      <c r="M152">
        <v>99</v>
      </c>
      <c r="N152">
        <v>0</v>
      </c>
      <c r="O152">
        <v>2</v>
      </c>
      <c r="P152">
        <v>0</v>
      </c>
      <c r="Q152">
        <v>1</v>
      </c>
      <c r="R152">
        <f>0+0</f>
        <v>0</v>
      </c>
      <c r="S152">
        <v>2</v>
      </c>
    </row>
    <row r="153" spans="1:19" x14ac:dyDescent="0.55000000000000004">
      <c r="A153">
        <f>VLOOKUP(テーブル1[[#This Row],[駅名]],station_geocode[[name]:[name4]],4,)</f>
        <v>5516</v>
      </c>
      <c r="B153" t="s">
        <v>156</v>
      </c>
      <c r="C153" t="s">
        <v>164</v>
      </c>
      <c r="D153">
        <v>2</v>
      </c>
      <c r="E153">
        <v>1</v>
      </c>
      <c r="F153">
        <v>1</v>
      </c>
      <c r="G153">
        <v>0</v>
      </c>
      <c r="H153">
        <v>3</v>
      </c>
      <c r="I153">
        <v>4</v>
      </c>
      <c r="J153">
        <v>0</v>
      </c>
      <c r="K153">
        <v>6</v>
      </c>
      <c r="L153">
        <v>13</v>
      </c>
      <c r="M153">
        <v>23</v>
      </c>
      <c r="N153">
        <v>0</v>
      </c>
      <c r="O153">
        <v>0</v>
      </c>
      <c r="P153">
        <v>0</v>
      </c>
      <c r="Q153">
        <f>0+0</f>
        <v>0</v>
      </c>
      <c r="R153">
        <f>0+0+0</f>
        <v>0</v>
      </c>
      <c r="S153">
        <v>0</v>
      </c>
    </row>
    <row r="154" spans="1:19" x14ac:dyDescent="0.55000000000000004">
      <c r="A154">
        <f>VLOOKUP(テーブル1[[#This Row],[駅名]],station_geocode[[name]:[name4]],4,)</f>
        <v>9001</v>
      </c>
      <c r="B154" t="s">
        <v>160</v>
      </c>
      <c r="C154" t="s">
        <v>164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4</v>
      </c>
      <c r="J154">
        <v>0</v>
      </c>
      <c r="K154">
        <v>0</v>
      </c>
      <c r="L154">
        <v>14</v>
      </c>
      <c r="M154">
        <v>108</v>
      </c>
      <c r="N154">
        <v>2</v>
      </c>
      <c r="O154">
        <v>0</v>
      </c>
      <c r="P154">
        <v>0</v>
      </c>
      <c r="Q154">
        <f>0+0</f>
        <v>0</v>
      </c>
      <c r="R154">
        <f>0+0+0</f>
        <v>0</v>
      </c>
      <c r="S154">
        <v>0</v>
      </c>
    </row>
    <row r="155" spans="1:19" x14ac:dyDescent="0.55000000000000004">
      <c r="A155">
        <f>VLOOKUP(テーブル1[[#This Row],[駅名]],station_geocode[[name]:[name4]],4,)</f>
        <v>3812</v>
      </c>
      <c r="B155" t="s">
        <v>161</v>
      </c>
      <c r="C155" t="s">
        <v>164</v>
      </c>
      <c r="D155">
        <v>0</v>
      </c>
      <c r="E155">
        <v>0</v>
      </c>
      <c r="F155">
        <v>0</v>
      </c>
      <c r="G155">
        <v>0</v>
      </c>
      <c r="H155">
        <v>5</v>
      </c>
      <c r="I155">
        <v>0</v>
      </c>
      <c r="J155">
        <v>0</v>
      </c>
      <c r="K155">
        <v>1</v>
      </c>
      <c r="L155">
        <v>0</v>
      </c>
      <c r="M155">
        <v>118</v>
      </c>
      <c r="N155">
        <v>0</v>
      </c>
      <c r="O155">
        <v>0</v>
      </c>
      <c r="P155">
        <v>0</v>
      </c>
      <c r="Q155">
        <f>0+0</f>
        <v>0</v>
      </c>
      <c r="R155">
        <f>0+0+0</f>
        <v>0</v>
      </c>
      <c r="S155">
        <v>0</v>
      </c>
    </row>
    <row r="156" spans="1:19" x14ac:dyDescent="0.55000000000000004">
      <c r="A156">
        <f>VLOOKUP(テーブル1[[#This Row],[駅名]],station_geocode[[name]:[name4]],4,)</f>
        <v>4642</v>
      </c>
      <c r="B156" t="s">
        <v>162</v>
      </c>
      <c r="C156" t="s">
        <v>164</v>
      </c>
      <c r="D156">
        <v>3</v>
      </c>
      <c r="E156">
        <v>0</v>
      </c>
      <c r="F156">
        <v>0</v>
      </c>
      <c r="G156">
        <v>0</v>
      </c>
      <c r="H156">
        <v>2</v>
      </c>
      <c r="I156">
        <v>1</v>
      </c>
      <c r="J156">
        <v>1</v>
      </c>
      <c r="K156">
        <v>1</v>
      </c>
      <c r="L156">
        <v>2</v>
      </c>
      <c r="M156">
        <v>29</v>
      </c>
      <c r="N156">
        <v>0</v>
      </c>
      <c r="O156">
        <v>0</v>
      </c>
      <c r="P156">
        <v>0</v>
      </c>
      <c r="Q156">
        <f>0+0</f>
        <v>0</v>
      </c>
      <c r="R156">
        <f>0+0+0</f>
        <v>0</v>
      </c>
      <c r="S156">
        <v>0</v>
      </c>
    </row>
    <row r="157" spans="1:19" x14ac:dyDescent="0.55000000000000004">
      <c r="A157">
        <f>VLOOKUP(テーブル1[[#This Row],[駅名]],station_geocode[[name]:[name4]],4,)</f>
        <v>6429</v>
      </c>
      <c r="B157" t="s">
        <v>165</v>
      </c>
      <c r="C157" t="s">
        <v>164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5</v>
      </c>
      <c r="J157">
        <v>4</v>
      </c>
      <c r="K157">
        <v>3</v>
      </c>
      <c r="L157">
        <v>13</v>
      </c>
      <c r="M157">
        <v>40</v>
      </c>
      <c r="N157">
        <v>0</v>
      </c>
      <c r="O157">
        <v>0</v>
      </c>
      <c r="P157">
        <v>0</v>
      </c>
      <c r="Q157">
        <v>0</v>
      </c>
      <c r="R157">
        <f>0+0</f>
        <v>0</v>
      </c>
      <c r="S157">
        <v>3</v>
      </c>
    </row>
    <row r="158" spans="1:19" x14ac:dyDescent="0.55000000000000004">
      <c r="A158">
        <f>VLOOKUP(テーブル1[[#This Row],[駅名]],station_geocode[[name]:[name4]],4,)</f>
        <v>9590</v>
      </c>
      <c r="B158" t="s">
        <v>785</v>
      </c>
      <c r="C158" t="s">
        <v>164</v>
      </c>
      <c r="D158">
        <v>3</v>
      </c>
      <c r="E158">
        <v>0</v>
      </c>
      <c r="F158">
        <v>1</v>
      </c>
      <c r="G158">
        <v>0</v>
      </c>
      <c r="H158">
        <v>0</v>
      </c>
      <c r="I158">
        <v>3</v>
      </c>
      <c r="J158">
        <v>0</v>
      </c>
      <c r="K158">
        <v>0</v>
      </c>
      <c r="L158">
        <v>50</v>
      </c>
      <c r="M158">
        <v>1</v>
      </c>
      <c r="N158">
        <v>0</v>
      </c>
      <c r="O158">
        <v>0</v>
      </c>
      <c r="P158">
        <v>0</v>
      </c>
      <c r="Q158">
        <f>0+0</f>
        <v>0</v>
      </c>
      <c r="R158">
        <f>0+0+0</f>
        <v>0</v>
      </c>
      <c r="S158">
        <v>2</v>
      </c>
    </row>
    <row r="159" spans="1:19" x14ac:dyDescent="0.55000000000000004">
      <c r="A159">
        <f>VLOOKUP(テーブル1[[#This Row],[駅名]],station_geocode[[name]:[name4]],4,)</f>
        <v>4276</v>
      </c>
      <c r="B159" t="s">
        <v>163</v>
      </c>
      <c r="C159" t="s">
        <v>164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</v>
      </c>
      <c r="M159">
        <v>2</v>
      </c>
      <c r="N159">
        <v>0</v>
      </c>
      <c r="O159">
        <v>0</v>
      </c>
      <c r="P159">
        <v>0</v>
      </c>
      <c r="Q159">
        <f>1+0</f>
        <v>1</v>
      </c>
      <c r="R159">
        <f>0+0+0</f>
        <v>0</v>
      </c>
      <c r="S159">
        <v>0</v>
      </c>
    </row>
    <row r="160" spans="1:19" x14ac:dyDescent="0.55000000000000004">
      <c r="A160">
        <f>VLOOKUP(テーブル1[[#This Row],[駅名]],station_geocode[[name]:[name4]],4,)</f>
        <v>9396</v>
      </c>
      <c r="B160" t="s">
        <v>786</v>
      </c>
      <c r="C160" t="s">
        <v>164</v>
      </c>
      <c r="D160">
        <v>8</v>
      </c>
      <c r="E160">
        <v>0</v>
      </c>
      <c r="F160">
        <v>2</v>
      </c>
      <c r="G160">
        <v>0</v>
      </c>
      <c r="H160">
        <v>0</v>
      </c>
      <c r="I160">
        <v>2</v>
      </c>
      <c r="J160">
        <v>0</v>
      </c>
      <c r="K160">
        <v>1</v>
      </c>
      <c r="L160">
        <v>146</v>
      </c>
      <c r="M160">
        <v>2</v>
      </c>
      <c r="N160">
        <v>0</v>
      </c>
      <c r="O160">
        <v>0</v>
      </c>
      <c r="P160">
        <v>0</v>
      </c>
      <c r="Q160">
        <f>0+0</f>
        <v>0</v>
      </c>
      <c r="R160">
        <f>0+0</f>
        <v>0</v>
      </c>
      <c r="S160">
        <v>1</v>
      </c>
    </row>
    <row r="161" spans="1:19" x14ac:dyDescent="0.55000000000000004">
      <c r="A161">
        <f>VLOOKUP(テーブル1[[#This Row],[駅名]],station_geocode[[name]:[name4]],4,)</f>
        <v>9397</v>
      </c>
      <c r="B161" t="s">
        <v>782</v>
      </c>
      <c r="C161" t="s">
        <v>164</v>
      </c>
      <c r="D161">
        <v>8</v>
      </c>
      <c r="E161">
        <v>0</v>
      </c>
      <c r="F161">
        <v>2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141</v>
      </c>
      <c r="M161">
        <v>2</v>
      </c>
      <c r="N161">
        <v>0</v>
      </c>
      <c r="O161">
        <v>0</v>
      </c>
      <c r="P161">
        <v>0</v>
      </c>
      <c r="Q161">
        <f>0+0</f>
        <v>0</v>
      </c>
      <c r="R161">
        <f>0+0+0</f>
        <v>0</v>
      </c>
      <c r="S161">
        <v>2</v>
      </c>
    </row>
    <row r="162" spans="1:19" x14ac:dyDescent="0.55000000000000004">
      <c r="A162">
        <f>VLOOKUP(テーブル1[[#This Row],[駅名]],station_geocode[[name]:[name4]],4,)</f>
        <v>6021</v>
      </c>
      <c r="B162" t="s">
        <v>166</v>
      </c>
      <c r="C162" t="s">
        <v>547</v>
      </c>
      <c r="D162">
        <v>13</v>
      </c>
      <c r="E162">
        <v>7</v>
      </c>
      <c r="F162">
        <v>2</v>
      </c>
      <c r="G162">
        <v>0</v>
      </c>
      <c r="H162">
        <v>15</v>
      </c>
      <c r="I162">
        <v>71</v>
      </c>
      <c r="J162">
        <v>9</v>
      </c>
      <c r="K162">
        <v>14</v>
      </c>
      <c r="L162">
        <v>129</v>
      </c>
      <c r="M162">
        <v>259</v>
      </c>
      <c r="N162">
        <v>0</v>
      </c>
      <c r="O162">
        <v>0</v>
      </c>
      <c r="P162">
        <v>1</v>
      </c>
      <c r="Q162">
        <f>0+0</f>
        <v>0</v>
      </c>
      <c r="R162">
        <f>0+0+0</f>
        <v>0</v>
      </c>
      <c r="S162">
        <v>1</v>
      </c>
    </row>
    <row r="163" spans="1:19" x14ac:dyDescent="0.55000000000000004">
      <c r="A163">
        <f>VLOOKUP(テーブル1[[#This Row],[駅名]],station_geocode[[name]:[name4]],4,)</f>
        <v>6547</v>
      </c>
      <c r="B163" t="s">
        <v>167</v>
      </c>
      <c r="C163" t="s">
        <v>548</v>
      </c>
      <c r="D163">
        <v>43</v>
      </c>
      <c r="E163">
        <v>2</v>
      </c>
      <c r="F163">
        <v>6</v>
      </c>
      <c r="G163">
        <v>0</v>
      </c>
      <c r="H163">
        <v>2</v>
      </c>
      <c r="I163">
        <v>126</v>
      </c>
      <c r="J163">
        <v>2</v>
      </c>
      <c r="K163">
        <v>2</v>
      </c>
      <c r="L163">
        <v>614</v>
      </c>
      <c r="M163">
        <v>746</v>
      </c>
      <c r="N163">
        <v>0</v>
      </c>
      <c r="O163">
        <v>6</v>
      </c>
      <c r="P163">
        <v>1</v>
      </c>
      <c r="Q163">
        <f>0+5</f>
        <v>5</v>
      </c>
      <c r="R163">
        <f>10+3+0</f>
        <v>13</v>
      </c>
      <c r="S163">
        <v>13</v>
      </c>
    </row>
    <row r="164" spans="1:19" x14ac:dyDescent="0.55000000000000004">
      <c r="A164">
        <f>VLOOKUP(テーブル1[[#This Row],[駅名]],station_geocode[[name]:[name4]],4,)</f>
        <v>9217</v>
      </c>
      <c r="B164" t="s">
        <v>168</v>
      </c>
      <c r="C164" t="s">
        <v>548</v>
      </c>
      <c r="D164">
        <v>65</v>
      </c>
      <c r="E164">
        <v>8</v>
      </c>
      <c r="F164">
        <v>22</v>
      </c>
      <c r="G164">
        <v>7</v>
      </c>
      <c r="H164">
        <v>3</v>
      </c>
      <c r="I164">
        <v>167</v>
      </c>
      <c r="J164">
        <v>0</v>
      </c>
      <c r="K164">
        <v>1</v>
      </c>
      <c r="L164">
        <v>2538</v>
      </c>
      <c r="M164">
        <v>751</v>
      </c>
      <c r="N164">
        <v>2</v>
      </c>
      <c r="O164">
        <v>6</v>
      </c>
      <c r="P164">
        <v>2</v>
      </c>
      <c r="Q164">
        <v>1</v>
      </c>
      <c r="R164">
        <f>1+6</f>
        <v>7</v>
      </c>
      <c r="S164">
        <v>31</v>
      </c>
    </row>
    <row r="165" spans="1:19" x14ac:dyDescent="0.55000000000000004">
      <c r="A165">
        <f>VLOOKUP(テーブル1[[#This Row],[駅名]],station_geocode[[name]:[name4]],4,)</f>
        <v>9213</v>
      </c>
      <c r="B165" t="s">
        <v>169</v>
      </c>
      <c r="C165" t="s">
        <v>548</v>
      </c>
      <c r="D165">
        <v>12</v>
      </c>
      <c r="E165">
        <v>3</v>
      </c>
      <c r="F165">
        <v>0</v>
      </c>
      <c r="G165">
        <v>0</v>
      </c>
      <c r="H165">
        <v>1</v>
      </c>
      <c r="I165">
        <v>57</v>
      </c>
      <c r="J165">
        <v>12</v>
      </c>
      <c r="K165">
        <v>7</v>
      </c>
      <c r="L165">
        <v>65</v>
      </c>
      <c r="M165">
        <v>137</v>
      </c>
      <c r="N165">
        <v>2</v>
      </c>
      <c r="O165">
        <v>2</v>
      </c>
      <c r="P165">
        <v>2</v>
      </c>
      <c r="Q165">
        <f>0+0</f>
        <v>0</v>
      </c>
      <c r="R165">
        <f>1+0+0</f>
        <v>1</v>
      </c>
      <c r="S165">
        <v>0</v>
      </c>
    </row>
    <row r="166" spans="1:19" x14ac:dyDescent="0.55000000000000004">
      <c r="A166">
        <f>VLOOKUP(テーブル1[[#This Row],[駅名]],station_geocode[[name]:[name4]],4,)</f>
        <v>9211</v>
      </c>
      <c r="B166" t="s">
        <v>170</v>
      </c>
      <c r="C166" t="s">
        <v>548</v>
      </c>
      <c r="D166">
        <v>5</v>
      </c>
      <c r="E166">
        <v>4</v>
      </c>
      <c r="F166">
        <v>0</v>
      </c>
      <c r="G166">
        <v>0</v>
      </c>
      <c r="H166">
        <v>1</v>
      </c>
      <c r="I166">
        <v>51</v>
      </c>
      <c r="J166">
        <v>15</v>
      </c>
      <c r="K166">
        <v>10</v>
      </c>
      <c r="L166">
        <v>54</v>
      </c>
      <c r="M166">
        <v>144</v>
      </c>
      <c r="N166">
        <v>2</v>
      </c>
      <c r="O166">
        <v>1</v>
      </c>
      <c r="P166">
        <v>1</v>
      </c>
      <c r="Q166">
        <f>1+1</f>
        <v>2</v>
      </c>
      <c r="R166">
        <f>1+0+0</f>
        <v>1</v>
      </c>
      <c r="S166">
        <v>0</v>
      </c>
    </row>
    <row r="167" spans="1:19" x14ac:dyDescent="0.55000000000000004">
      <c r="A167">
        <f>VLOOKUP(テーブル1[[#This Row],[駅名]],station_geocode[[name]:[name4]],4,)</f>
        <v>9210</v>
      </c>
      <c r="B167" t="s">
        <v>171</v>
      </c>
      <c r="C167" t="s">
        <v>548</v>
      </c>
      <c r="D167">
        <v>10</v>
      </c>
      <c r="E167">
        <v>5</v>
      </c>
      <c r="F167">
        <v>1</v>
      </c>
      <c r="G167">
        <v>0</v>
      </c>
      <c r="H167">
        <v>1</v>
      </c>
      <c r="I167">
        <v>64</v>
      </c>
      <c r="J167">
        <v>6</v>
      </c>
      <c r="K167">
        <v>7</v>
      </c>
      <c r="L167">
        <v>623</v>
      </c>
      <c r="M167">
        <v>294</v>
      </c>
      <c r="N167">
        <v>0</v>
      </c>
      <c r="O167">
        <v>0</v>
      </c>
      <c r="P167">
        <v>2</v>
      </c>
      <c r="Q167">
        <f>-1+3</f>
        <v>2</v>
      </c>
      <c r="R167">
        <f>1+0+0</f>
        <v>1</v>
      </c>
      <c r="S167">
        <v>3</v>
      </c>
    </row>
    <row r="168" spans="1:19" x14ac:dyDescent="0.55000000000000004">
      <c r="A168">
        <f>VLOOKUP(テーブル1[[#This Row],[駅名]],station_geocode[[name]:[name4]],4,)</f>
        <v>3582</v>
      </c>
      <c r="B168" t="s">
        <v>172</v>
      </c>
      <c r="C168" t="s">
        <v>548</v>
      </c>
      <c r="D168">
        <v>16</v>
      </c>
      <c r="E168">
        <v>2</v>
      </c>
      <c r="F168">
        <v>1</v>
      </c>
      <c r="G168">
        <v>0</v>
      </c>
      <c r="H168">
        <v>1</v>
      </c>
      <c r="I168">
        <v>57</v>
      </c>
      <c r="J168">
        <v>5</v>
      </c>
      <c r="K168">
        <v>13</v>
      </c>
      <c r="L168">
        <v>221</v>
      </c>
      <c r="M168">
        <v>290</v>
      </c>
      <c r="N168">
        <v>1</v>
      </c>
      <c r="O168">
        <v>1</v>
      </c>
      <c r="P168">
        <v>2</v>
      </c>
      <c r="Q168">
        <f>2+0</f>
        <v>2</v>
      </c>
      <c r="R168">
        <f>2+1+0</f>
        <v>3</v>
      </c>
      <c r="S168">
        <v>8</v>
      </c>
    </row>
    <row r="169" spans="1:19" x14ac:dyDescent="0.55000000000000004">
      <c r="A169">
        <f>VLOOKUP(テーブル1[[#This Row],[駅名]],station_geocode[[name]:[name4]],4,)</f>
        <v>9215</v>
      </c>
      <c r="B169" t="s">
        <v>173</v>
      </c>
      <c r="C169" t="s">
        <v>548</v>
      </c>
      <c r="D169">
        <v>43</v>
      </c>
      <c r="E169">
        <v>4</v>
      </c>
      <c r="F169">
        <v>5</v>
      </c>
      <c r="G169">
        <v>3</v>
      </c>
      <c r="H169">
        <v>2</v>
      </c>
      <c r="I169">
        <v>103</v>
      </c>
      <c r="J169">
        <v>4</v>
      </c>
      <c r="K169">
        <v>3</v>
      </c>
      <c r="L169">
        <v>1374</v>
      </c>
      <c r="M169">
        <v>1389</v>
      </c>
      <c r="N169">
        <v>1</v>
      </c>
      <c r="O169">
        <v>0</v>
      </c>
      <c r="P169">
        <v>0</v>
      </c>
      <c r="Q169">
        <f>0+1</f>
        <v>1</v>
      </c>
      <c r="R169">
        <f>22+4+0</f>
        <v>26</v>
      </c>
      <c r="S169">
        <v>60</v>
      </c>
    </row>
    <row r="170" spans="1:19" x14ac:dyDescent="0.55000000000000004">
      <c r="A170">
        <f>VLOOKUP(テーブル1[[#This Row],[駅名]],station_geocode[[name]:[name4]],4,)</f>
        <v>9216</v>
      </c>
      <c r="B170" t="s">
        <v>174</v>
      </c>
      <c r="C170" t="s">
        <v>548</v>
      </c>
      <c r="D170">
        <v>15</v>
      </c>
      <c r="E170">
        <v>8</v>
      </c>
      <c r="F170">
        <v>1</v>
      </c>
      <c r="G170">
        <v>0</v>
      </c>
      <c r="H170">
        <v>6</v>
      </c>
      <c r="I170">
        <v>74</v>
      </c>
      <c r="J170">
        <v>11</v>
      </c>
      <c r="K170">
        <v>13</v>
      </c>
      <c r="L170">
        <v>213</v>
      </c>
      <c r="M170">
        <v>1254</v>
      </c>
      <c r="N170">
        <v>1</v>
      </c>
      <c r="O170">
        <v>0</v>
      </c>
      <c r="P170">
        <v>1</v>
      </c>
      <c r="Q170">
        <f>0+0</f>
        <v>0</v>
      </c>
      <c r="R170">
        <f>1+0+0</f>
        <v>1</v>
      </c>
      <c r="S170">
        <v>12</v>
      </c>
    </row>
    <row r="171" spans="1:19" x14ac:dyDescent="0.55000000000000004">
      <c r="A171">
        <f>VLOOKUP(テーブル1[[#This Row],[駅名]],station_geocode[[name]:[name4]],4,)</f>
        <v>5419</v>
      </c>
      <c r="B171" t="s">
        <v>175</v>
      </c>
      <c r="C171" t="s">
        <v>548</v>
      </c>
      <c r="D171">
        <v>17</v>
      </c>
      <c r="E171">
        <v>3</v>
      </c>
      <c r="F171">
        <v>3</v>
      </c>
      <c r="G171">
        <v>0</v>
      </c>
      <c r="H171">
        <v>6</v>
      </c>
      <c r="I171">
        <v>52</v>
      </c>
      <c r="J171">
        <v>8</v>
      </c>
      <c r="K171">
        <v>14</v>
      </c>
      <c r="L171">
        <v>203</v>
      </c>
      <c r="M171">
        <v>729</v>
      </c>
      <c r="N171">
        <v>0</v>
      </c>
      <c r="O171">
        <v>0</v>
      </c>
      <c r="P171">
        <v>1</v>
      </c>
      <c r="Q171">
        <f>1+0</f>
        <v>1</v>
      </c>
      <c r="R171">
        <f>0+0+0</f>
        <v>0</v>
      </c>
      <c r="S171">
        <v>24</v>
      </c>
    </row>
    <row r="172" spans="1:19" x14ac:dyDescent="0.55000000000000004">
      <c r="A172">
        <f>VLOOKUP(テーブル1[[#This Row],[駅名]],station_geocode[[name]:[name4]],4,)</f>
        <v>9226</v>
      </c>
      <c r="B172" t="s">
        <v>176</v>
      </c>
      <c r="C172" t="s">
        <v>548</v>
      </c>
      <c r="D172">
        <v>21</v>
      </c>
      <c r="E172">
        <v>4</v>
      </c>
      <c r="F172">
        <v>1</v>
      </c>
      <c r="G172">
        <v>0</v>
      </c>
      <c r="H172">
        <v>7</v>
      </c>
      <c r="I172">
        <v>72</v>
      </c>
      <c r="J172">
        <v>6</v>
      </c>
      <c r="K172">
        <v>9</v>
      </c>
      <c r="L172">
        <v>214</v>
      </c>
      <c r="M172">
        <v>536</v>
      </c>
      <c r="N172">
        <v>2</v>
      </c>
      <c r="O172">
        <v>0</v>
      </c>
      <c r="P172">
        <v>1</v>
      </c>
      <c r="Q172">
        <f>4+1</f>
        <v>5</v>
      </c>
      <c r="R172">
        <f>1+0+0</f>
        <v>1</v>
      </c>
      <c r="S172">
        <v>7</v>
      </c>
    </row>
    <row r="173" spans="1:19" x14ac:dyDescent="0.55000000000000004">
      <c r="A173">
        <f>VLOOKUP(テーブル1[[#This Row],[駅名]],station_geocode[[name]:[name4]],4,)</f>
        <v>4388</v>
      </c>
      <c r="B173" t="s">
        <v>177</v>
      </c>
      <c r="C173" t="s">
        <v>548</v>
      </c>
      <c r="D173">
        <v>15</v>
      </c>
      <c r="E173">
        <v>4</v>
      </c>
      <c r="F173">
        <v>2</v>
      </c>
      <c r="G173">
        <v>0</v>
      </c>
      <c r="H173">
        <v>5</v>
      </c>
      <c r="I173">
        <v>52</v>
      </c>
      <c r="J173">
        <v>3</v>
      </c>
      <c r="K173">
        <v>23</v>
      </c>
      <c r="L173">
        <v>139</v>
      </c>
      <c r="M173">
        <v>512</v>
      </c>
      <c r="N173">
        <v>0</v>
      </c>
      <c r="O173">
        <v>0</v>
      </c>
      <c r="P173">
        <v>0</v>
      </c>
      <c r="Q173">
        <f>1+0</f>
        <v>1</v>
      </c>
      <c r="R173">
        <f>0+0+0</f>
        <v>0</v>
      </c>
      <c r="S173">
        <v>10</v>
      </c>
    </row>
    <row r="174" spans="1:19" x14ac:dyDescent="0.55000000000000004">
      <c r="A174">
        <f>VLOOKUP(テーブル1[[#This Row],[駅名]],station_geocode[[name]:[name4]],4,)</f>
        <v>9214</v>
      </c>
      <c r="B174" t="s">
        <v>178</v>
      </c>
      <c r="C174" t="s">
        <v>548</v>
      </c>
      <c r="D174">
        <v>11</v>
      </c>
      <c r="E174">
        <v>6</v>
      </c>
      <c r="F174">
        <v>1</v>
      </c>
      <c r="G174">
        <v>0</v>
      </c>
      <c r="H174">
        <v>5</v>
      </c>
      <c r="I174">
        <v>61</v>
      </c>
      <c r="J174">
        <v>7</v>
      </c>
      <c r="K174">
        <v>18</v>
      </c>
      <c r="L174">
        <v>218</v>
      </c>
      <c r="M174">
        <v>173</v>
      </c>
      <c r="N174">
        <v>0</v>
      </c>
      <c r="O174">
        <v>0</v>
      </c>
      <c r="P174">
        <v>0</v>
      </c>
      <c r="Q174">
        <f>0+0</f>
        <v>0</v>
      </c>
      <c r="R174">
        <f>0+0+0</f>
        <v>0</v>
      </c>
      <c r="S174">
        <v>1</v>
      </c>
    </row>
    <row r="175" spans="1:19" x14ac:dyDescent="0.55000000000000004">
      <c r="A175">
        <f>VLOOKUP(テーブル1[[#This Row],[駅名]],station_geocode[[name]:[name4]],4,)</f>
        <v>9221</v>
      </c>
      <c r="B175" t="s">
        <v>179</v>
      </c>
      <c r="C175" t="s">
        <v>548</v>
      </c>
      <c r="D175">
        <v>25</v>
      </c>
      <c r="E175">
        <v>2</v>
      </c>
      <c r="F175">
        <v>5</v>
      </c>
      <c r="G175">
        <v>0</v>
      </c>
      <c r="H175">
        <v>4</v>
      </c>
      <c r="I175">
        <v>50</v>
      </c>
      <c r="J175">
        <v>0</v>
      </c>
      <c r="K175">
        <v>2</v>
      </c>
      <c r="L175">
        <v>448</v>
      </c>
      <c r="M175">
        <v>709</v>
      </c>
      <c r="N175">
        <v>0</v>
      </c>
      <c r="O175">
        <v>0</v>
      </c>
      <c r="P175">
        <v>2</v>
      </c>
      <c r="Q175">
        <f>1+3</f>
        <v>4</v>
      </c>
      <c r="R175">
        <f>0+0+0</f>
        <v>0</v>
      </c>
      <c r="S175">
        <v>16</v>
      </c>
    </row>
    <row r="176" spans="1:19" x14ac:dyDescent="0.55000000000000004">
      <c r="A176">
        <f>VLOOKUP(テーブル1[[#This Row],[駅名]],station_geocode[[name]:[name4]],4,)</f>
        <v>5767</v>
      </c>
      <c r="B176" t="s">
        <v>180</v>
      </c>
      <c r="C176" t="s">
        <v>548</v>
      </c>
      <c r="D176">
        <v>35</v>
      </c>
      <c r="E176">
        <v>5</v>
      </c>
      <c r="F176">
        <f>3+0</f>
        <v>3</v>
      </c>
      <c r="G176">
        <v>0</v>
      </c>
      <c r="H176">
        <v>6</v>
      </c>
      <c r="I176">
        <v>100</v>
      </c>
      <c r="J176">
        <v>1</v>
      </c>
      <c r="K176">
        <v>5</v>
      </c>
      <c r="L176">
        <v>596</v>
      </c>
      <c r="M176">
        <v>1051</v>
      </c>
      <c r="N176">
        <v>2</v>
      </c>
      <c r="O176">
        <v>2</v>
      </c>
      <c r="P176">
        <v>3</v>
      </c>
      <c r="Q176">
        <f>0+0</f>
        <v>0</v>
      </c>
      <c r="R176">
        <f>4+0+0</f>
        <v>4</v>
      </c>
      <c r="S176">
        <v>25</v>
      </c>
    </row>
    <row r="177" spans="1:19" x14ac:dyDescent="0.55000000000000004">
      <c r="A177">
        <f>VLOOKUP(テーブル1[[#This Row],[駅名]],station_geocode[[name]:[name4]],4,)</f>
        <v>9220</v>
      </c>
      <c r="B177" t="s">
        <v>181</v>
      </c>
      <c r="C177" t="s">
        <v>548</v>
      </c>
      <c r="D177">
        <v>13</v>
      </c>
      <c r="E177">
        <v>5</v>
      </c>
      <c r="F177">
        <v>1</v>
      </c>
      <c r="G177">
        <v>0</v>
      </c>
      <c r="H177">
        <v>6</v>
      </c>
      <c r="I177">
        <v>40</v>
      </c>
      <c r="J177">
        <v>1</v>
      </c>
      <c r="K177">
        <v>15</v>
      </c>
      <c r="L177">
        <v>167</v>
      </c>
      <c r="M177">
        <v>413</v>
      </c>
      <c r="N177">
        <v>1</v>
      </c>
      <c r="O177">
        <v>0</v>
      </c>
      <c r="P177">
        <v>1</v>
      </c>
      <c r="Q177">
        <f>0+1</f>
        <v>1</v>
      </c>
      <c r="R177">
        <f>0+0+0</f>
        <v>0</v>
      </c>
      <c r="S177">
        <v>5</v>
      </c>
    </row>
    <row r="178" spans="1:19" x14ac:dyDescent="0.55000000000000004">
      <c r="A178">
        <f>VLOOKUP(テーブル1[[#This Row],[駅名]],station_geocode[[name]:[name4]],4,)</f>
        <v>9202</v>
      </c>
      <c r="B178" t="s">
        <v>182</v>
      </c>
      <c r="C178" t="s">
        <v>548</v>
      </c>
      <c r="D178">
        <v>7</v>
      </c>
      <c r="E178">
        <v>1</v>
      </c>
      <c r="F178">
        <v>1</v>
      </c>
      <c r="G178">
        <v>0</v>
      </c>
      <c r="H178">
        <v>1</v>
      </c>
      <c r="I178">
        <v>18</v>
      </c>
      <c r="J178">
        <v>13</v>
      </c>
      <c r="K178">
        <v>2</v>
      </c>
      <c r="L178">
        <v>50</v>
      </c>
      <c r="M178">
        <v>136</v>
      </c>
      <c r="N178">
        <v>0</v>
      </c>
      <c r="O178">
        <v>2</v>
      </c>
      <c r="P178">
        <v>1</v>
      </c>
      <c r="Q178">
        <f>0+1</f>
        <v>1</v>
      </c>
      <c r="R178">
        <f>0+0+1</f>
        <v>1</v>
      </c>
      <c r="S178">
        <v>1</v>
      </c>
    </row>
    <row r="179" spans="1:19" x14ac:dyDescent="0.55000000000000004">
      <c r="A179">
        <f>VLOOKUP(テーブル1[[#This Row],[駅名]],station_geocode[[name]:[name4]],4,)</f>
        <v>3053</v>
      </c>
      <c r="B179" t="s">
        <v>183</v>
      </c>
      <c r="C179" t="s">
        <v>549</v>
      </c>
      <c r="D179">
        <v>34</v>
      </c>
      <c r="E179">
        <v>10</v>
      </c>
      <c r="F179">
        <v>2</v>
      </c>
      <c r="G179">
        <v>0</v>
      </c>
      <c r="H179">
        <v>5</v>
      </c>
      <c r="I179">
        <v>78</v>
      </c>
      <c r="J179">
        <v>6</v>
      </c>
      <c r="K179">
        <v>10</v>
      </c>
      <c r="L179">
        <v>532</v>
      </c>
      <c r="M179">
        <v>752</v>
      </c>
      <c r="N179">
        <v>2</v>
      </c>
      <c r="O179">
        <v>2</v>
      </c>
      <c r="P179">
        <v>3</v>
      </c>
      <c r="Q179">
        <f>0+0</f>
        <v>0</v>
      </c>
      <c r="R179">
        <f>3+0+0</f>
        <v>3</v>
      </c>
      <c r="S179">
        <v>9</v>
      </c>
    </row>
    <row r="180" spans="1:19" x14ac:dyDescent="0.55000000000000004">
      <c r="A180">
        <f>VLOOKUP(テーブル1[[#This Row],[駅名]],station_geocode[[name]:[name4]],4,)</f>
        <v>3415</v>
      </c>
      <c r="B180" t="s">
        <v>184</v>
      </c>
      <c r="C180" t="s">
        <v>549</v>
      </c>
      <c r="D180">
        <v>20</v>
      </c>
      <c r="E180">
        <v>2</v>
      </c>
      <c r="F180">
        <v>0</v>
      </c>
      <c r="G180">
        <v>0</v>
      </c>
      <c r="H180">
        <v>7</v>
      </c>
      <c r="I180">
        <v>54</v>
      </c>
      <c r="J180">
        <v>2</v>
      </c>
      <c r="K180">
        <v>7</v>
      </c>
      <c r="L180">
        <v>307</v>
      </c>
      <c r="M180">
        <v>753</v>
      </c>
      <c r="N180">
        <v>2</v>
      </c>
      <c r="O180">
        <v>1</v>
      </c>
      <c r="P180">
        <v>2</v>
      </c>
      <c r="Q180">
        <f>0+0</f>
        <v>0</v>
      </c>
      <c r="R180">
        <f>1+0+0</f>
        <v>1</v>
      </c>
      <c r="S180">
        <v>10</v>
      </c>
    </row>
    <row r="181" spans="1:19" x14ac:dyDescent="0.55000000000000004">
      <c r="A181">
        <f>VLOOKUP(テーブル1[[#This Row],[駅名]],station_geocode[[name]:[name4]],4,)</f>
        <v>2292</v>
      </c>
      <c r="B181" t="s">
        <v>185</v>
      </c>
      <c r="C181" t="s">
        <v>549</v>
      </c>
      <c r="D181">
        <v>29</v>
      </c>
      <c r="E181">
        <v>4</v>
      </c>
      <c r="F181">
        <v>1</v>
      </c>
      <c r="G181">
        <v>0</v>
      </c>
      <c r="H181">
        <v>6</v>
      </c>
      <c r="I181">
        <v>70</v>
      </c>
      <c r="J181">
        <v>63</v>
      </c>
      <c r="K181">
        <v>3</v>
      </c>
      <c r="L181">
        <v>338</v>
      </c>
      <c r="M181">
        <v>1064</v>
      </c>
      <c r="N181">
        <v>2</v>
      </c>
      <c r="O181">
        <v>3</v>
      </c>
      <c r="P181">
        <v>4</v>
      </c>
      <c r="Q181">
        <f>1+0</f>
        <v>1</v>
      </c>
      <c r="R181">
        <f>2+0+0</f>
        <v>2</v>
      </c>
      <c r="S181">
        <v>22</v>
      </c>
    </row>
    <row r="182" spans="1:19" x14ac:dyDescent="0.55000000000000004">
      <c r="A182">
        <f>VLOOKUP(テーブル1[[#This Row],[駅名]],station_geocode[[name]:[name4]],4,)</f>
        <v>7018</v>
      </c>
      <c r="B182" t="s">
        <v>186</v>
      </c>
      <c r="C182" t="s">
        <v>549</v>
      </c>
      <c r="D182">
        <v>41</v>
      </c>
      <c r="E182">
        <v>1</v>
      </c>
      <c r="F182">
        <v>6</v>
      </c>
      <c r="G182">
        <v>0</v>
      </c>
      <c r="H182">
        <v>2</v>
      </c>
      <c r="I182">
        <v>164</v>
      </c>
      <c r="J182">
        <v>1</v>
      </c>
      <c r="K182">
        <v>0</v>
      </c>
      <c r="L182">
        <v>1773</v>
      </c>
      <c r="M182">
        <v>894</v>
      </c>
      <c r="N182">
        <v>0</v>
      </c>
      <c r="O182">
        <v>0</v>
      </c>
      <c r="P182">
        <v>4</v>
      </c>
      <c r="Q182">
        <f>0+2</f>
        <v>2</v>
      </c>
      <c r="R182">
        <f>21+0+0</f>
        <v>21</v>
      </c>
      <c r="S182">
        <v>19</v>
      </c>
    </row>
    <row r="183" spans="1:19" x14ac:dyDescent="0.55000000000000004">
      <c r="A183">
        <f>VLOOKUP(テーブル1[[#This Row],[駅名]],station_geocode[[name]:[name4]],4,)</f>
        <v>7454</v>
      </c>
      <c r="B183" t="s">
        <v>187</v>
      </c>
      <c r="C183" t="s">
        <v>549</v>
      </c>
      <c r="D183">
        <v>12</v>
      </c>
      <c r="E183">
        <v>6</v>
      </c>
      <c r="F183">
        <v>0</v>
      </c>
      <c r="G183">
        <v>0</v>
      </c>
      <c r="H183">
        <v>0</v>
      </c>
      <c r="I183">
        <v>54</v>
      </c>
      <c r="J183">
        <v>4</v>
      </c>
      <c r="K183">
        <v>10</v>
      </c>
      <c r="L183">
        <v>120</v>
      </c>
      <c r="M183">
        <v>202</v>
      </c>
      <c r="N183">
        <v>2</v>
      </c>
      <c r="O183">
        <v>1</v>
      </c>
      <c r="P183">
        <v>1</v>
      </c>
      <c r="Q183">
        <f t="shared" ref="Q183:Q191" si="4">0+0</f>
        <v>0</v>
      </c>
      <c r="R183">
        <f>0+0+0</f>
        <v>0</v>
      </c>
      <c r="S183">
        <v>0</v>
      </c>
    </row>
    <row r="184" spans="1:19" x14ac:dyDescent="0.55000000000000004">
      <c r="A184">
        <f>VLOOKUP(テーブル1[[#This Row],[駅名]],station_geocode[[name]:[name4]],4,)</f>
        <v>5147</v>
      </c>
      <c r="B184" t="s">
        <v>188</v>
      </c>
      <c r="C184" t="s">
        <v>549</v>
      </c>
      <c r="D184">
        <v>7</v>
      </c>
      <c r="E184">
        <v>4</v>
      </c>
      <c r="F184">
        <v>1</v>
      </c>
      <c r="G184">
        <v>0</v>
      </c>
      <c r="H184">
        <v>1</v>
      </c>
      <c r="I184">
        <v>57</v>
      </c>
      <c r="J184">
        <v>8</v>
      </c>
      <c r="K184">
        <v>17</v>
      </c>
      <c r="L184">
        <v>91</v>
      </c>
      <c r="M184">
        <v>200</v>
      </c>
      <c r="N184">
        <v>2</v>
      </c>
      <c r="O184">
        <v>0</v>
      </c>
      <c r="P184">
        <v>1</v>
      </c>
      <c r="Q184">
        <f t="shared" si="4"/>
        <v>0</v>
      </c>
      <c r="R184">
        <f>0+0+0</f>
        <v>0</v>
      </c>
      <c r="S184">
        <v>0</v>
      </c>
    </row>
    <row r="185" spans="1:19" x14ac:dyDescent="0.55000000000000004">
      <c r="A185">
        <f>VLOOKUP(テーブル1[[#This Row],[駅名]],station_geocode[[name]:[name4]],4,)</f>
        <v>4839</v>
      </c>
      <c r="B185" t="s">
        <v>189</v>
      </c>
      <c r="C185" t="s">
        <v>549</v>
      </c>
      <c r="D185">
        <v>8</v>
      </c>
      <c r="E185">
        <v>5</v>
      </c>
      <c r="F185">
        <v>1</v>
      </c>
      <c r="G185">
        <v>0</v>
      </c>
      <c r="H185">
        <v>4</v>
      </c>
      <c r="I185">
        <v>44</v>
      </c>
      <c r="J185">
        <v>8</v>
      </c>
      <c r="K185">
        <v>13</v>
      </c>
      <c r="L185">
        <v>82</v>
      </c>
      <c r="M185">
        <v>181</v>
      </c>
      <c r="N185">
        <v>2</v>
      </c>
      <c r="O185">
        <v>1</v>
      </c>
      <c r="P185">
        <v>2</v>
      </c>
      <c r="Q185">
        <f t="shared" si="4"/>
        <v>0</v>
      </c>
      <c r="R185">
        <f>0+0+0</f>
        <v>0</v>
      </c>
      <c r="S185">
        <v>0</v>
      </c>
    </row>
    <row r="186" spans="1:19" x14ac:dyDescent="0.55000000000000004">
      <c r="A186">
        <f>VLOOKUP(テーブル1[[#This Row],[駅名]],station_geocode[[name]:[name4]],4,)</f>
        <v>4351</v>
      </c>
      <c r="B186" t="s">
        <v>190</v>
      </c>
      <c r="C186" t="s">
        <v>549</v>
      </c>
      <c r="D186">
        <v>12</v>
      </c>
      <c r="E186">
        <v>9</v>
      </c>
      <c r="F186">
        <v>2</v>
      </c>
      <c r="G186">
        <v>0</v>
      </c>
      <c r="H186">
        <v>3</v>
      </c>
      <c r="I186">
        <v>59</v>
      </c>
      <c r="J186">
        <v>7</v>
      </c>
      <c r="K186">
        <v>14</v>
      </c>
      <c r="L186">
        <v>187</v>
      </c>
      <c r="M186">
        <v>303</v>
      </c>
      <c r="N186">
        <v>2</v>
      </c>
      <c r="O186">
        <v>0</v>
      </c>
      <c r="P186">
        <v>0</v>
      </c>
      <c r="Q186">
        <f t="shared" si="4"/>
        <v>0</v>
      </c>
      <c r="R186">
        <f>1+0+0</f>
        <v>1</v>
      </c>
      <c r="S186">
        <v>3</v>
      </c>
    </row>
    <row r="187" spans="1:19" x14ac:dyDescent="0.55000000000000004">
      <c r="A187">
        <f>VLOOKUP(テーブル1[[#This Row],[駅名]],station_geocode[[name]:[name4]],4,)</f>
        <v>7600</v>
      </c>
      <c r="B187" t="s">
        <v>191</v>
      </c>
      <c r="C187" t="s">
        <v>549</v>
      </c>
      <c r="D187">
        <v>13</v>
      </c>
      <c r="E187">
        <v>7</v>
      </c>
      <c r="F187">
        <v>2</v>
      </c>
      <c r="G187">
        <v>0</v>
      </c>
      <c r="H187">
        <v>1</v>
      </c>
      <c r="I187">
        <v>50</v>
      </c>
      <c r="J187">
        <v>8</v>
      </c>
      <c r="K187">
        <v>16</v>
      </c>
      <c r="L187">
        <v>146</v>
      </c>
      <c r="M187">
        <v>245</v>
      </c>
      <c r="N187">
        <v>0</v>
      </c>
      <c r="O187">
        <v>0</v>
      </c>
      <c r="P187">
        <v>0</v>
      </c>
      <c r="Q187">
        <f t="shared" si="4"/>
        <v>0</v>
      </c>
      <c r="R187">
        <f>0+1+0</f>
        <v>1</v>
      </c>
      <c r="S187">
        <v>1</v>
      </c>
    </row>
    <row r="188" spans="1:19" x14ac:dyDescent="0.55000000000000004">
      <c r="A188">
        <f>VLOOKUP(テーブル1[[#This Row],[駅名]],station_geocode[[name]:[name4]],4,)</f>
        <v>7601</v>
      </c>
      <c r="B188" t="s">
        <v>192</v>
      </c>
      <c r="C188" t="s">
        <v>549</v>
      </c>
      <c r="D188">
        <v>9</v>
      </c>
      <c r="E188">
        <v>4</v>
      </c>
      <c r="F188">
        <v>2</v>
      </c>
      <c r="G188">
        <v>0</v>
      </c>
      <c r="H188">
        <v>1</v>
      </c>
      <c r="I188">
        <v>36</v>
      </c>
      <c r="J188">
        <v>5</v>
      </c>
      <c r="K188">
        <v>18</v>
      </c>
      <c r="L188">
        <v>72</v>
      </c>
      <c r="M188">
        <v>204</v>
      </c>
      <c r="N188">
        <v>0</v>
      </c>
      <c r="O188">
        <v>1</v>
      </c>
      <c r="P188">
        <v>2</v>
      </c>
      <c r="Q188">
        <f t="shared" si="4"/>
        <v>0</v>
      </c>
      <c r="R188">
        <f>1+1+0</f>
        <v>2</v>
      </c>
      <c r="S188">
        <v>0</v>
      </c>
    </row>
    <row r="189" spans="1:19" x14ac:dyDescent="0.55000000000000004">
      <c r="A189">
        <f>VLOOKUP(テーブル1[[#This Row],[駅名]],station_geocode[[name]:[name4]],4,)</f>
        <v>8507</v>
      </c>
      <c r="B189" t="s">
        <v>193</v>
      </c>
      <c r="C189" t="s">
        <v>549</v>
      </c>
      <c r="D189">
        <v>6</v>
      </c>
      <c r="E189">
        <v>4</v>
      </c>
      <c r="F189">
        <v>0</v>
      </c>
      <c r="G189">
        <v>0</v>
      </c>
      <c r="H189">
        <v>0</v>
      </c>
      <c r="I189">
        <v>34</v>
      </c>
      <c r="J189">
        <v>8</v>
      </c>
      <c r="K189">
        <v>7</v>
      </c>
      <c r="L189">
        <v>64</v>
      </c>
      <c r="M189">
        <v>221</v>
      </c>
      <c r="N189">
        <v>0</v>
      </c>
      <c r="O189">
        <v>0</v>
      </c>
      <c r="P189">
        <v>1</v>
      </c>
      <c r="Q189">
        <f t="shared" si="4"/>
        <v>0</v>
      </c>
      <c r="R189">
        <f>2+0+0</f>
        <v>2</v>
      </c>
      <c r="S189">
        <v>0</v>
      </c>
    </row>
    <row r="190" spans="1:19" x14ac:dyDescent="0.55000000000000004">
      <c r="A190">
        <f>VLOOKUP(テーブル1[[#This Row],[駅名]],station_geocode[[name]:[name4]],4,)</f>
        <v>3261</v>
      </c>
      <c r="B190" t="s">
        <v>194</v>
      </c>
      <c r="C190" t="s">
        <v>549</v>
      </c>
      <c r="D190">
        <v>11</v>
      </c>
      <c r="E190">
        <v>2</v>
      </c>
      <c r="F190">
        <v>3</v>
      </c>
      <c r="G190">
        <v>0</v>
      </c>
      <c r="H190">
        <v>3</v>
      </c>
      <c r="I190">
        <v>41</v>
      </c>
      <c r="J190">
        <v>5</v>
      </c>
      <c r="K190">
        <v>7</v>
      </c>
      <c r="L190">
        <v>93</v>
      </c>
      <c r="M190">
        <v>156</v>
      </c>
      <c r="N190">
        <v>0</v>
      </c>
      <c r="O190">
        <v>0</v>
      </c>
      <c r="P190">
        <v>0</v>
      </c>
      <c r="Q190">
        <f t="shared" si="4"/>
        <v>0</v>
      </c>
      <c r="R190">
        <f>1+0+0</f>
        <v>1</v>
      </c>
      <c r="S190">
        <v>0</v>
      </c>
    </row>
    <row r="191" spans="1:19" x14ac:dyDescent="0.55000000000000004">
      <c r="A191">
        <f>VLOOKUP(テーブル1[[#This Row],[駅名]],station_geocode[[name]:[name4]],4,)</f>
        <v>3262</v>
      </c>
      <c r="B191" t="s">
        <v>195</v>
      </c>
      <c r="C191" t="s">
        <v>549</v>
      </c>
      <c r="D191">
        <v>11</v>
      </c>
      <c r="E191">
        <v>3</v>
      </c>
      <c r="F191">
        <v>1</v>
      </c>
      <c r="G191">
        <v>0</v>
      </c>
      <c r="H191">
        <v>2</v>
      </c>
      <c r="I191">
        <v>32</v>
      </c>
      <c r="J191">
        <v>8</v>
      </c>
      <c r="K191">
        <v>10</v>
      </c>
      <c r="L191">
        <v>52</v>
      </c>
      <c r="M191">
        <v>133</v>
      </c>
      <c r="N191">
        <v>0</v>
      </c>
      <c r="O191">
        <v>0</v>
      </c>
      <c r="P191">
        <v>0</v>
      </c>
      <c r="Q191">
        <f t="shared" si="4"/>
        <v>0</v>
      </c>
      <c r="R191">
        <f>1+1+0</f>
        <v>2</v>
      </c>
      <c r="S191">
        <v>0</v>
      </c>
    </row>
    <row r="192" spans="1:19" x14ac:dyDescent="0.55000000000000004">
      <c r="A192">
        <f>VLOOKUP(テーブル1[[#This Row],[駅名]],station_geocode[[name]:[name4]],4,)</f>
        <v>9066</v>
      </c>
      <c r="B192" t="s">
        <v>196</v>
      </c>
      <c r="C192" t="s">
        <v>549</v>
      </c>
      <c r="D192">
        <v>7</v>
      </c>
      <c r="E192">
        <v>9</v>
      </c>
      <c r="F192">
        <v>0</v>
      </c>
      <c r="G192">
        <v>0</v>
      </c>
      <c r="H192">
        <v>3</v>
      </c>
      <c r="I192">
        <v>41</v>
      </c>
      <c r="J192">
        <v>7</v>
      </c>
      <c r="K192">
        <v>16</v>
      </c>
      <c r="L192">
        <v>83</v>
      </c>
      <c r="M192">
        <v>131</v>
      </c>
      <c r="N192">
        <v>0</v>
      </c>
      <c r="O192">
        <v>0</v>
      </c>
      <c r="P192">
        <v>0</v>
      </c>
      <c r="Q192">
        <f>1+0</f>
        <v>1</v>
      </c>
      <c r="R192">
        <f>1+0+1</f>
        <v>2</v>
      </c>
      <c r="S192">
        <v>1</v>
      </c>
    </row>
    <row r="193" spans="1:19" x14ac:dyDescent="0.55000000000000004">
      <c r="A193">
        <f>VLOOKUP(テーブル1[[#This Row],[駅名]],station_geocode[[name]:[name4]],4,)</f>
        <v>4847</v>
      </c>
      <c r="B193" t="s">
        <v>197</v>
      </c>
      <c r="C193" t="s">
        <v>549</v>
      </c>
      <c r="D193">
        <v>9</v>
      </c>
      <c r="E193">
        <v>6</v>
      </c>
      <c r="F193">
        <v>0</v>
      </c>
      <c r="G193">
        <v>0</v>
      </c>
      <c r="H193">
        <v>0</v>
      </c>
      <c r="I193">
        <v>35</v>
      </c>
      <c r="J193">
        <v>5</v>
      </c>
      <c r="K193">
        <v>10</v>
      </c>
      <c r="L193">
        <v>66</v>
      </c>
      <c r="M193">
        <v>103</v>
      </c>
      <c r="N193">
        <v>0</v>
      </c>
      <c r="O193">
        <v>0</v>
      </c>
      <c r="P193">
        <v>1</v>
      </c>
      <c r="Q193">
        <f>0+0</f>
        <v>0</v>
      </c>
      <c r="R193">
        <f>2+0+0</f>
        <v>2</v>
      </c>
      <c r="S193">
        <v>1</v>
      </c>
    </row>
    <row r="194" spans="1:19" x14ac:dyDescent="0.55000000000000004">
      <c r="A194">
        <f>VLOOKUP(テーブル1[[#This Row],[駅名]],station_geocode[[name]:[name4]],4,)</f>
        <v>2621</v>
      </c>
      <c r="B194" t="s">
        <v>198</v>
      </c>
      <c r="C194" t="s">
        <v>549</v>
      </c>
      <c r="D194">
        <v>5</v>
      </c>
      <c r="E194">
        <v>10</v>
      </c>
      <c r="F194">
        <v>1</v>
      </c>
      <c r="G194">
        <v>0</v>
      </c>
      <c r="H194">
        <v>3</v>
      </c>
      <c r="I194">
        <v>35</v>
      </c>
      <c r="J194">
        <v>1</v>
      </c>
      <c r="K194">
        <v>14</v>
      </c>
      <c r="L194">
        <v>62</v>
      </c>
      <c r="M194">
        <v>58</v>
      </c>
      <c r="N194">
        <v>0</v>
      </c>
      <c r="O194">
        <v>0</v>
      </c>
      <c r="P194">
        <v>1</v>
      </c>
      <c r="Q194">
        <f>0+0</f>
        <v>0</v>
      </c>
      <c r="R194">
        <f>1+0+0</f>
        <v>1</v>
      </c>
      <c r="S194">
        <v>0</v>
      </c>
    </row>
    <row r="195" spans="1:19" x14ac:dyDescent="0.55000000000000004">
      <c r="A195">
        <f>VLOOKUP(テーブル1[[#This Row],[駅名]],station_geocode[[name]:[name4]],4,)</f>
        <v>4229</v>
      </c>
      <c r="B195" t="s">
        <v>199</v>
      </c>
      <c r="C195" t="s">
        <v>549</v>
      </c>
      <c r="D195">
        <v>7</v>
      </c>
      <c r="E195">
        <v>2</v>
      </c>
      <c r="F195">
        <v>0</v>
      </c>
      <c r="G195">
        <v>0</v>
      </c>
      <c r="H195">
        <v>2</v>
      </c>
      <c r="I195">
        <v>20</v>
      </c>
      <c r="J195">
        <v>4</v>
      </c>
      <c r="K195">
        <v>5</v>
      </c>
      <c r="L195">
        <v>41</v>
      </c>
      <c r="M195">
        <v>75</v>
      </c>
      <c r="N195">
        <v>1</v>
      </c>
      <c r="O195">
        <v>0</v>
      </c>
      <c r="P195">
        <v>0</v>
      </c>
      <c r="Q195">
        <f>0+0</f>
        <v>0</v>
      </c>
      <c r="R195">
        <f>0+0+0</f>
        <v>0</v>
      </c>
      <c r="S195">
        <v>0</v>
      </c>
    </row>
    <row r="196" spans="1:19" ht="20" customHeight="1" x14ac:dyDescent="0.55000000000000004">
      <c r="A196">
        <f>VLOOKUP(テーブル1[[#This Row],[駅名]],station_geocode[[name]:[name4]],4,)</f>
        <v>4773</v>
      </c>
      <c r="B196" t="s">
        <v>200</v>
      </c>
      <c r="C196" t="s">
        <v>549</v>
      </c>
      <c r="D196">
        <v>4</v>
      </c>
      <c r="E196">
        <v>0</v>
      </c>
      <c r="F196">
        <v>0</v>
      </c>
      <c r="G196">
        <v>0</v>
      </c>
      <c r="H196">
        <v>1</v>
      </c>
      <c r="I196">
        <v>8</v>
      </c>
      <c r="J196">
        <v>2</v>
      </c>
      <c r="K196">
        <v>0</v>
      </c>
      <c r="L196">
        <v>3</v>
      </c>
      <c r="M196">
        <v>116</v>
      </c>
      <c r="N196">
        <v>0</v>
      </c>
      <c r="O196">
        <v>0</v>
      </c>
      <c r="P196">
        <v>0</v>
      </c>
      <c r="Q196">
        <f>0+0</f>
        <v>0</v>
      </c>
      <c r="R196">
        <f>0+0+0</f>
        <v>0</v>
      </c>
      <c r="S196">
        <v>0</v>
      </c>
    </row>
    <row r="197" spans="1:19" x14ac:dyDescent="0.55000000000000004">
      <c r="A197">
        <f>VLOOKUP(テーブル1[[#This Row],[駅名]],station_geocode[[name]:[name4]],4,)</f>
        <v>3612</v>
      </c>
      <c r="B197" t="s">
        <v>201</v>
      </c>
      <c r="C197" t="s">
        <v>550</v>
      </c>
      <c r="D197">
        <v>18</v>
      </c>
      <c r="E197">
        <v>5</v>
      </c>
      <c r="F197">
        <v>1</v>
      </c>
      <c r="G197">
        <v>0</v>
      </c>
      <c r="H197">
        <v>2</v>
      </c>
      <c r="I197">
        <v>58</v>
      </c>
      <c r="J197">
        <v>9</v>
      </c>
      <c r="K197">
        <v>7</v>
      </c>
      <c r="L197">
        <v>425</v>
      </c>
      <c r="M197">
        <v>475</v>
      </c>
      <c r="N197">
        <v>1</v>
      </c>
      <c r="O197">
        <v>1</v>
      </c>
      <c r="P197">
        <v>0</v>
      </c>
      <c r="Q197">
        <f>1+0</f>
        <v>1</v>
      </c>
      <c r="R197">
        <f>1+0+0</f>
        <v>1</v>
      </c>
      <c r="S197">
        <v>4</v>
      </c>
    </row>
    <row r="198" spans="1:19" x14ac:dyDescent="0.55000000000000004">
      <c r="A198">
        <f>VLOOKUP(テーブル1[[#This Row],[駅名]],station_geocode[[name]:[name4]],4,)</f>
        <v>3710</v>
      </c>
      <c r="B198" t="s">
        <v>202</v>
      </c>
      <c r="C198" t="s">
        <v>550</v>
      </c>
      <c r="D198">
        <v>39</v>
      </c>
      <c r="E198">
        <v>7</v>
      </c>
      <c r="F198">
        <v>8</v>
      </c>
      <c r="G198">
        <v>0</v>
      </c>
      <c r="H198">
        <v>5</v>
      </c>
      <c r="I198">
        <v>128</v>
      </c>
      <c r="J198">
        <v>2</v>
      </c>
      <c r="K198">
        <v>7</v>
      </c>
      <c r="L198">
        <v>908</v>
      </c>
      <c r="M198">
        <v>1237</v>
      </c>
      <c r="N198">
        <v>0</v>
      </c>
      <c r="O198">
        <v>3</v>
      </c>
      <c r="P198">
        <v>5</v>
      </c>
      <c r="Q198">
        <f>0+0</f>
        <v>0</v>
      </c>
      <c r="R198">
        <f>5+1+0</f>
        <v>6</v>
      </c>
      <c r="S198">
        <v>20</v>
      </c>
    </row>
    <row r="199" spans="1:19" x14ac:dyDescent="0.55000000000000004">
      <c r="A199">
        <f>VLOOKUP(テーブル1[[#This Row],[駅名]],station_geocode[[name]:[name4]],4,)</f>
        <v>1443</v>
      </c>
      <c r="B199" t="s">
        <v>203</v>
      </c>
      <c r="C199" t="s">
        <v>551</v>
      </c>
      <c r="D199">
        <v>38</v>
      </c>
      <c r="E199">
        <v>5</v>
      </c>
      <c r="F199">
        <v>7</v>
      </c>
      <c r="G199">
        <v>0</v>
      </c>
      <c r="H199">
        <v>10</v>
      </c>
      <c r="I199">
        <v>106</v>
      </c>
      <c r="J199">
        <v>6</v>
      </c>
      <c r="K199">
        <v>5</v>
      </c>
      <c r="L199">
        <v>734</v>
      </c>
      <c r="M199">
        <v>1824</v>
      </c>
      <c r="N199">
        <v>1</v>
      </c>
      <c r="O199">
        <v>2</v>
      </c>
      <c r="P199">
        <v>0</v>
      </c>
      <c r="Q199">
        <f>0+1</f>
        <v>1</v>
      </c>
      <c r="R199">
        <f>12+5+1</f>
        <v>18</v>
      </c>
      <c r="S199">
        <v>30</v>
      </c>
    </row>
    <row r="200" spans="1:19" x14ac:dyDescent="0.55000000000000004">
      <c r="A200">
        <f>VLOOKUP(テーブル1[[#This Row],[駅名]],station_geocode[[name]:[name4]],4,)</f>
        <v>7372</v>
      </c>
      <c r="B200" t="s">
        <v>204</v>
      </c>
      <c r="C200" t="s">
        <v>551</v>
      </c>
      <c r="D200">
        <v>30</v>
      </c>
      <c r="E200">
        <v>7</v>
      </c>
      <c r="F200">
        <v>0</v>
      </c>
      <c r="G200">
        <v>0</v>
      </c>
      <c r="H200">
        <v>8</v>
      </c>
      <c r="I200">
        <v>71</v>
      </c>
      <c r="J200">
        <v>3</v>
      </c>
      <c r="K200">
        <v>13</v>
      </c>
      <c r="L200">
        <v>396</v>
      </c>
      <c r="M200">
        <v>1543</v>
      </c>
      <c r="N200">
        <v>2</v>
      </c>
      <c r="O200">
        <v>0</v>
      </c>
      <c r="P200">
        <v>0</v>
      </c>
      <c r="Q200">
        <f>0+1</f>
        <v>1</v>
      </c>
      <c r="R200">
        <f>1+0+0</f>
        <v>1</v>
      </c>
      <c r="S200">
        <v>28</v>
      </c>
    </row>
    <row r="201" spans="1:19" x14ac:dyDescent="0.55000000000000004">
      <c r="A201">
        <f>VLOOKUP(テーブル1[[#This Row],[駅名]],station_geocode[[name]:[name4]],4,)</f>
        <v>7848</v>
      </c>
      <c r="B201" t="s">
        <v>205</v>
      </c>
      <c r="C201" t="s">
        <v>551</v>
      </c>
      <c r="D201">
        <v>11</v>
      </c>
      <c r="E201">
        <v>6</v>
      </c>
      <c r="F201">
        <v>2</v>
      </c>
      <c r="G201">
        <v>0</v>
      </c>
      <c r="H201">
        <v>3</v>
      </c>
      <c r="I201">
        <v>56</v>
      </c>
      <c r="J201">
        <v>2</v>
      </c>
      <c r="K201">
        <v>16</v>
      </c>
      <c r="L201">
        <v>319</v>
      </c>
      <c r="M201">
        <v>846</v>
      </c>
      <c r="N201">
        <v>0</v>
      </c>
      <c r="O201">
        <v>0</v>
      </c>
      <c r="P201">
        <v>0</v>
      </c>
      <c r="Q201">
        <f>0+0</f>
        <v>0</v>
      </c>
      <c r="R201">
        <f>0+0+0</f>
        <v>0</v>
      </c>
      <c r="S201">
        <v>7</v>
      </c>
    </row>
    <row r="202" spans="1:19" x14ac:dyDescent="0.55000000000000004">
      <c r="A202">
        <f>VLOOKUP(テーブル1[[#This Row],[駅名]],station_geocode[[name]:[name4]],4,)</f>
        <v>1542</v>
      </c>
      <c r="B202" t="s">
        <v>206</v>
      </c>
      <c r="C202" t="s">
        <v>551</v>
      </c>
      <c r="D202">
        <v>14</v>
      </c>
      <c r="E202">
        <v>5</v>
      </c>
      <c r="F202">
        <v>1</v>
      </c>
      <c r="G202">
        <v>0</v>
      </c>
      <c r="H202">
        <v>5</v>
      </c>
      <c r="I202">
        <v>38</v>
      </c>
      <c r="J202">
        <v>4</v>
      </c>
      <c r="K202">
        <v>15</v>
      </c>
      <c r="L202">
        <v>99</v>
      </c>
      <c r="M202">
        <v>445</v>
      </c>
      <c r="N202">
        <v>1</v>
      </c>
      <c r="O202">
        <v>0</v>
      </c>
      <c r="P202">
        <v>0</v>
      </c>
      <c r="Q202">
        <f>0+0</f>
        <v>0</v>
      </c>
      <c r="R202">
        <f>0+0+0</f>
        <v>0</v>
      </c>
      <c r="S202">
        <v>8</v>
      </c>
    </row>
    <row r="203" spans="1:19" x14ac:dyDescent="0.55000000000000004">
      <c r="A203">
        <f>VLOOKUP(テーブル1[[#This Row],[駅名]],station_geocode[[name]:[name4]],4,)</f>
        <v>4862</v>
      </c>
      <c r="B203" t="s">
        <v>207</v>
      </c>
      <c r="C203" t="s">
        <v>551</v>
      </c>
      <c r="D203">
        <v>13</v>
      </c>
      <c r="E203">
        <v>3</v>
      </c>
      <c r="F203">
        <v>2</v>
      </c>
      <c r="G203">
        <v>0</v>
      </c>
      <c r="H203">
        <v>2</v>
      </c>
      <c r="I203">
        <v>46</v>
      </c>
      <c r="J203">
        <v>5</v>
      </c>
      <c r="K203">
        <v>14</v>
      </c>
      <c r="L203">
        <v>97</v>
      </c>
      <c r="M203">
        <v>196</v>
      </c>
      <c r="N203">
        <v>1</v>
      </c>
      <c r="O203">
        <v>0</v>
      </c>
      <c r="P203">
        <v>1</v>
      </c>
      <c r="Q203">
        <f>0+0</f>
        <v>0</v>
      </c>
      <c r="R203">
        <f>3+0+0</f>
        <v>3</v>
      </c>
      <c r="S203">
        <v>2</v>
      </c>
    </row>
    <row r="204" spans="1:19" x14ac:dyDescent="0.55000000000000004">
      <c r="A204">
        <f>VLOOKUP(テーブル1[[#This Row],[駅名]],station_geocode[[name]:[name4]],4,)</f>
        <v>5730</v>
      </c>
      <c r="B204" t="s">
        <v>208</v>
      </c>
      <c r="C204" t="s">
        <v>551</v>
      </c>
      <c r="D204">
        <v>7</v>
      </c>
      <c r="E204">
        <v>5</v>
      </c>
      <c r="F204">
        <v>0</v>
      </c>
      <c r="G204">
        <v>0</v>
      </c>
      <c r="H204">
        <v>0</v>
      </c>
      <c r="I204">
        <v>66</v>
      </c>
      <c r="J204">
        <v>8</v>
      </c>
      <c r="K204">
        <v>17</v>
      </c>
      <c r="L204">
        <v>112</v>
      </c>
      <c r="M204">
        <v>192</v>
      </c>
      <c r="N204">
        <v>0</v>
      </c>
      <c r="O204">
        <v>0</v>
      </c>
      <c r="P204">
        <v>0</v>
      </c>
      <c r="Q204">
        <f>0+0</f>
        <v>0</v>
      </c>
      <c r="R204">
        <f>0+0+0</f>
        <v>0</v>
      </c>
      <c r="S204">
        <v>0</v>
      </c>
    </row>
    <row r="205" spans="1:19" x14ac:dyDescent="0.55000000000000004">
      <c r="A205">
        <f>VLOOKUP(テーブル1[[#This Row],[駅名]],station_geocode[[name]:[name4]],4,)</f>
        <v>6781</v>
      </c>
      <c r="B205" t="s">
        <v>209</v>
      </c>
      <c r="C205" t="s">
        <v>551</v>
      </c>
      <c r="D205">
        <v>6</v>
      </c>
      <c r="E205">
        <v>2</v>
      </c>
      <c r="F205">
        <v>1</v>
      </c>
      <c r="G205">
        <v>0</v>
      </c>
      <c r="H205">
        <v>3</v>
      </c>
      <c r="I205">
        <v>35</v>
      </c>
      <c r="J205">
        <v>6</v>
      </c>
      <c r="K205">
        <v>7</v>
      </c>
      <c r="L205">
        <v>19</v>
      </c>
      <c r="M205">
        <v>59</v>
      </c>
      <c r="N205">
        <v>0</v>
      </c>
      <c r="O205">
        <v>0</v>
      </c>
      <c r="P205">
        <v>1</v>
      </c>
      <c r="Q205">
        <f>1+0</f>
        <v>1</v>
      </c>
      <c r="R205">
        <f>0+1+0</f>
        <v>1</v>
      </c>
      <c r="S205">
        <v>0</v>
      </c>
    </row>
    <row r="206" spans="1:19" x14ac:dyDescent="0.55000000000000004">
      <c r="A206">
        <f>VLOOKUP(テーブル1[[#This Row],[駅名]],station_geocode[[name]:[name4]],4,)</f>
        <v>5300</v>
      </c>
      <c r="B206" t="s">
        <v>210</v>
      </c>
      <c r="C206" t="s">
        <v>551</v>
      </c>
      <c r="D206">
        <v>12</v>
      </c>
      <c r="E206">
        <v>4</v>
      </c>
      <c r="F206">
        <v>1</v>
      </c>
      <c r="G206">
        <v>0</v>
      </c>
      <c r="H206">
        <v>1</v>
      </c>
      <c r="I206">
        <v>50</v>
      </c>
      <c r="J206">
        <v>3</v>
      </c>
      <c r="K206">
        <v>12</v>
      </c>
      <c r="L206">
        <v>103</v>
      </c>
      <c r="M206">
        <v>201</v>
      </c>
      <c r="N206">
        <v>0</v>
      </c>
      <c r="O206">
        <v>0</v>
      </c>
      <c r="P206">
        <v>0</v>
      </c>
      <c r="Q206">
        <f>0+0</f>
        <v>0</v>
      </c>
      <c r="R206">
        <f>3+2+0</f>
        <v>5</v>
      </c>
      <c r="S206">
        <v>2</v>
      </c>
    </row>
    <row r="207" spans="1:19" x14ac:dyDescent="0.55000000000000004">
      <c r="A207">
        <f>VLOOKUP(テーブル1[[#This Row],[駅名]],station_geocode[[name]:[name4]],4,)</f>
        <v>460</v>
      </c>
      <c r="B207" t="s">
        <v>211</v>
      </c>
      <c r="C207" t="s">
        <v>551</v>
      </c>
      <c r="D207">
        <v>6</v>
      </c>
      <c r="E207">
        <v>4</v>
      </c>
      <c r="F207">
        <v>0</v>
      </c>
      <c r="G207">
        <v>0</v>
      </c>
      <c r="H207">
        <v>1</v>
      </c>
      <c r="I207">
        <v>43</v>
      </c>
      <c r="J207">
        <v>7</v>
      </c>
      <c r="K207">
        <v>8</v>
      </c>
      <c r="L207">
        <v>58</v>
      </c>
      <c r="M207">
        <v>129</v>
      </c>
      <c r="N207">
        <v>1</v>
      </c>
      <c r="O207">
        <v>0</v>
      </c>
      <c r="P207">
        <v>0</v>
      </c>
      <c r="Q207">
        <f>0+0</f>
        <v>0</v>
      </c>
      <c r="R207">
        <f>0+0+0</f>
        <v>0</v>
      </c>
      <c r="S207">
        <v>0</v>
      </c>
    </row>
    <row r="208" spans="1:19" x14ac:dyDescent="0.55000000000000004">
      <c r="A208">
        <f>VLOOKUP(テーブル1[[#This Row],[駅名]],station_geocode[[name]:[name4]],4,)</f>
        <v>4580</v>
      </c>
      <c r="B208" t="s">
        <v>212</v>
      </c>
      <c r="C208" t="s">
        <v>551</v>
      </c>
      <c r="D208">
        <v>9</v>
      </c>
      <c r="E208">
        <v>12</v>
      </c>
      <c r="F208">
        <v>0</v>
      </c>
      <c r="G208">
        <v>0</v>
      </c>
      <c r="H208">
        <v>0</v>
      </c>
      <c r="I208">
        <v>68</v>
      </c>
      <c r="J208">
        <v>12</v>
      </c>
      <c r="K208">
        <v>11</v>
      </c>
      <c r="L208">
        <v>112</v>
      </c>
      <c r="M208">
        <v>177</v>
      </c>
      <c r="N208">
        <v>0</v>
      </c>
      <c r="O208">
        <v>0</v>
      </c>
      <c r="P208">
        <v>0</v>
      </c>
      <c r="Q208">
        <f>0+0</f>
        <v>0</v>
      </c>
      <c r="R208">
        <f>3+0+0</f>
        <v>3</v>
      </c>
      <c r="S208">
        <v>1</v>
      </c>
    </row>
    <row r="209" spans="1:19" x14ac:dyDescent="0.55000000000000004">
      <c r="A209">
        <f>VLOOKUP(テーブル1[[#This Row],[駅名]],station_geocode[[name]:[name4]],4,)</f>
        <v>3399</v>
      </c>
      <c r="B209" t="s">
        <v>213</v>
      </c>
      <c r="C209" t="s">
        <v>551</v>
      </c>
      <c r="D209">
        <v>11</v>
      </c>
      <c r="E209">
        <v>5</v>
      </c>
      <c r="F209">
        <v>0</v>
      </c>
      <c r="G209">
        <v>0</v>
      </c>
      <c r="H209">
        <v>0</v>
      </c>
      <c r="I209">
        <v>47</v>
      </c>
      <c r="J209">
        <v>4</v>
      </c>
      <c r="K209">
        <v>6</v>
      </c>
      <c r="L209">
        <v>75</v>
      </c>
      <c r="M209">
        <v>205</v>
      </c>
      <c r="N209">
        <v>0</v>
      </c>
      <c r="O209">
        <v>0</v>
      </c>
      <c r="P209">
        <v>1</v>
      </c>
      <c r="Q209">
        <v>0</v>
      </c>
      <c r="R209">
        <f>1+0+0</f>
        <v>1</v>
      </c>
      <c r="S209">
        <v>0</v>
      </c>
    </row>
    <row r="210" spans="1:19" x14ac:dyDescent="0.55000000000000004">
      <c r="A210">
        <f>VLOOKUP(テーブル1[[#This Row],[駅名]],station_geocode[[name]:[name4]],4,)</f>
        <v>8497</v>
      </c>
      <c r="B210" t="s">
        <v>214</v>
      </c>
      <c r="C210" t="s">
        <v>551</v>
      </c>
      <c r="D210">
        <v>25</v>
      </c>
      <c r="E210">
        <v>0</v>
      </c>
      <c r="F210">
        <v>3</v>
      </c>
      <c r="G210">
        <v>1</v>
      </c>
      <c r="H210">
        <v>0</v>
      </c>
      <c r="I210">
        <v>115</v>
      </c>
      <c r="J210">
        <v>8</v>
      </c>
      <c r="K210">
        <v>13</v>
      </c>
      <c r="L210">
        <v>320</v>
      </c>
      <c r="M210">
        <v>213</v>
      </c>
      <c r="N210">
        <v>1</v>
      </c>
      <c r="O210">
        <v>0</v>
      </c>
      <c r="P210">
        <v>0</v>
      </c>
      <c r="Q210">
        <f>0+0</f>
        <v>0</v>
      </c>
      <c r="R210">
        <f>8+0+0</f>
        <v>8</v>
      </c>
      <c r="S210">
        <v>2</v>
      </c>
    </row>
    <row r="211" spans="1:19" x14ac:dyDescent="0.55000000000000004">
      <c r="A211">
        <f>VLOOKUP(テーブル1[[#This Row],[駅名]],station_geocode[[name]:[name4]],4,)</f>
        <v>4908</v>
      </c>
      <c r="B211" t="s">
        <v>215</v>
      </c>
      <c r="C211" t="s">
        <v>547</v>
      </c>
      <c r="D211">
        <v>8</v>
      </c>
      <c r="E211">
        <v>4</v>
      </c>
      <c r="F211">
        <v>0</v>
      </c>
      <c r="G211">
        <v>0</v>
      </c>
      <c r="H211">
        <v>6</v>
      </c>
      <c r="I211">
        <v>36</v>
      </c>
      <c r="J211">
        <v>9</v>
      </c>
      <c r="K211">
        <v>13</v>
      </c>
      <c r="L211">
        <v>42</v>
      </c>
      <c r="M211">
        <v>126</v>
      </c>
      <c r="N211">
        <v>1</v>
      </c>
      <c r="O211">
        <v>0</v>
      </c>
      <c r="P211">
        <v>0</v>
      </c>
      <c r="Q211">
        <f>1+0</f>
        <v>1</v>
      </c>
      <c r="R211">
        <f>0+0+0</f>
        <v>0</v>
      </c>
      <c r="S211">
        <v>1</v>
      </c>
    </row>
    <row r="212" spans="1:19" x14ac:dyDescent="0.55000000000000004">
      <c r="A212">
        <f>VLOOKUP(テーブル1[[#This Row],[駅名]],station_geocode[[name]:[name4]],4,)</f>
        <v>7374</v>
      </c>
      <c r="B212" t="s">
        <v>216</v>
      </c>
      <c r="C212" t="s">
        <v>547</v>
      </c>
      <c r="D212">
        <v>4</v>
      </c>
      <c r="E212">
        <v>4</v>
      </c>
      <c r="F212">
        <v>0</v>
      </c>
      <c r="G212">
        <v>0</v>
      </c>
      <c r="H212">
        <v>3</v>
      </c>
      <c r="I212">
        <v>32</v>
      </c>
      <c r="J212">
        <v>8</v>
      </c>
      <c r="K212">
        <v>10</v>
      </c>
      <c r="L212">
        <v>35</v>
      </c>
      <c r="M212">
        <v>185</v>
      </c>
      <c r="N212">
        <v>1</v>
      </c>
      <c r="O212">
        <v>0</v>
      </c>
      <c r="P212">
        <v>1</v>
      </c>
      <c r="Q212">
        <f>0+0</f>
        <v>0</v>
      </c>
      <c r="R212">
        <f>1+0+0</f>
        <v>1</v>
      </c>
      <c r="S212">
        <v>2</v>
      </c>
    </row>
    <row r="213" spans="1:19" x14ac:dyDescent="0.55000000000000004">
      <c r="A213">
        <f>VLOOKUP(テーブル1[[#This Row],[駅名]],station_geocode[[name]:[name4]],4,)</f>
        <v>2185</v>
      </c>
      <c r="B213" t="s">
        <v>217</v>
      </c>
      <c r="C213" t="s">
        <v>547</v>
      </c>
      <c r="D213">
        <v>14</v>
      </c>
      <c r="E213">
        <v>6</v>
      </c>
      <c r="F213">
        <v>1</v>
      </c>
      <c r="G213">
        <v>0</v>
      </c>
      <c r="H213">
        <v>15</v>
      </c>
      <c r="I213">
        <v>77</v>
      </c>
      <c r="J213">
        <v>11</v>
      </c>
      <c r="K213">
        <v>14</v>
      </c>
      <c r="L213">
        <v>134</v>
      </c>
      <c r="M213">
        <v>293</v>
      </c>
      <c r="N213">
        <v>0</v>
      </c>
      <c r="O213">
        <v>0</v>
      </c>
      <c r="P213">
        <v>0</v>
      </c>
      <c r="Q213">
        <v>0</v>
      </c>
      <c r="R213">
        <f>2+0+0</f>
        <v>2</v>
      </c>
      <c r="S213">
        <v>0</v>
      </c>
    </row>
    <row r="214" spans="1:19" x14ac:dyDescent="0.55000000000000004">
      <c r="A214">
        <f>VLOOKUP(テーブル1[[#This Row],[駅名]],station_geocode[[name]:[name4]],4,)</f>
        <v>2643</v>
      </c>
      <c r="B214" t="s">
        <v>218</v>
      </c>
      <c r="C214" t="s">
        <v>547</v>
      </c>
      <c r="D214">
        <v>10</v>
      </c>
      <c r="E214">
        <v>0</v>
      </c>
      <c r="F214">
        <v>0</v>
      </c>
      <c r="G214">
        <v>0</v>
      </c>
      <c r="H214">
        <v>3</v>
      </c>
      <c r="I214">
        <v>54</v>
      </c>
      <c r="J214">
        <v>4</v>
      </c>
      <c r="K214">
        <v>6</v>
      </c>
      <c r="L214">
        <v>72</v>
      </c>
      <c r="M214">
        <v>147</v>
      </c>
      <c r="N214">
        <v>1</v>
      </c>
      <c r="O214">
        <v>2</v>
      </c>
      <c r="P214">
        <v>2</v>
      </c>
      <c r="Q214">
        <f>2+0</f>
        <v>2</v>
      </c>
      <c r="R214">
        <f>0+0+0</f>
        <v>0</v>
      </c>
      <c r="S214">
        <v>5</v>
      </c>
    </row>
    <row r="215" spans="1:19" x14ac:dyDescent="0.55000000000000004">
      <c r="A215">
        <f>VLOOKUP(テーブル1[[#This Row],[駅名]],station_geocode[[name]:[name4]],4,)</f>
        <v>8178</v>
      </c>
      <c r="B215" t="s">
        <v>219</v>
      </c>
      <c r="C215" t="s">
        <v>547</v>
      </c>
      <c r="D215">
        <v>36</v>
      </c>
      <c r="E215">
        <v>1</v>
      </c>
      <c r="F215">
        <v>5</v>
      </c>
      <c r="G215">
        <v>1</v>
      </c>
      <c r="H215">
        <v>13</v>
      </c>
      <c r="I215">
        <v>201</v>
      </c>
      <c r="J215">
        <v>5</v>
      </c>
      <c r="K215">
        <v>6</v>
      </c>
      <c r="L215">
        <v>811</v>
      </c>
      <c r="M215">
        <v>1584</v>
      </c>
      <c r="N215">
        <v>0</v>
      </c>
      <c r="O215">
        <v>2</v>
      </c>
      <c r="P215">
        <v>0</v>
      </c>
      <c r="Q215">
        <f>3+11</f>
        <v>14</v>
      </c>
      <c r="R215">
        <f>2+0+0</f>
        <v>2</v>
      </c>
      <c r="S215">
        <v>30</v>
      </c>
    </row>
    <row r="216" spans="1:19" x14ac:dyDescent="0.55000000000000004">
      <c r="A216">
        <f>VLOOKUP(テーブル1[[#This Row],[駅名]],station_geocode[[name]:[name4]],4,)</f>
        <v>6811</v>
      </c>
      <c r="B216" t="s">
        <v>220</v>
      </c>
      <c r="C216" t="s">
        <v>547</v>
      </c>
      <c r="D216">
        <v>22</v>
      </c>
      <c r="E216">
        <v>5</v>
      </c>
      <c r="F216">
        <v>0</v>
      </c>
      <c r="G216">
        <v>0</v>
      </c>
      <c r="H216">
        <v>9</v>
      </c>
      <c r="I216">
        <v>60</v>
      </c>
      <c r="J216">
        <v>3</v>
      </c>
      <c r="K216">
        <v>11</v>
      </c>
      <c r="L216">
        <v>321</v>
      </c>
      <c r="M216">
        <v>1224</v>
      </c>
      <c r="N216">
        <v>2</v>
      </c>
      <c r="O216">
        <v>0</v>
      </c>
      <c r="P216">
        <v>0</v>
      </c>
      <c r="Q216">
        <f>0+0</f>
        <v>0</v>
      </c>
      <c r="R216">
        <f>1+0+0</f>
        <v>1</v>
      </c>
      <c r="S216">
        <v>25</v>
      </c>
    </row>
    <row r="217" spans="1:19" x14ac:dyDescent="0.55000000000000004">
      <c r="A217">
        <f>VLOOKUP(テーブル1[[#This Row],[駅名]],station_geocode[[name]:[name4]],4,)</f>
        <v>8471</v>
      </c>
      <c r="B217" t="s">
        <v>221</v>
      </c>
      <c r="C217" t="s">
        <v>547</v>
      </c>
      <c r="D217">
        <v>12</v>
      </c>
      <c r="E217">
        <v>4</v>
      </c>
      <c r="F217">
        <v>2</v>
      </c>
      <c r="G217">
        <v>0</v>
      </c>
      <c r="H217">
        <v>5</v>
      </c>
      <c r="I217">
        <v>41</v>
      </c>
      <c r="J217">
        <v>2</v>
      </c>
      <c r="K217">
        <v>3</v>
      </c>
      <c r="L217">
        <v>180</v>
      </c>
      <c r="M217">
        <v>453</v>
      </c>
      <c r="N217">
        <v>0</v>
      </c>
      <c r="O217">
        <v>0</v>
      </c>
      <c r="P217">
        <v>0</v>
      </c>
      <c r="Q217">
        <f>3+0</f>
        <v>3</v>
      </c>
      <c r="R217">
        <f>0+0+0</f>
        <v>0</v>
      </c>
      <c r="S217">
        <v>9</v>
      </c>
    </row>
    <row r="218" spans="1:19" x14ac:dyDescent="0.55000000000000004">
      <c r="A218">
        <f>VLOOKUP(テーブル1[[#This Row],[駅名]],station_geocode[[name]:[name4]],4,)</f>
        <v>2957</v>
      </c>
      <c r="B218" t="s">
        <v>222</v>
      </c>
      <c r="C218" t="s">
        <v>552</v>
      </c>
      <c r="D218">
        <v>10</v>
      </c>
      <c r="E218">
        <v>8</v>
      </c>
      <c r="F218">
        <v>0</v>
      </c>
      <c r="G218">
        <v>0</v>
      </c>
      <c r="H218">
        <v>2</v>
      </c>
      <c r="I218">
        <v>70</v>
      </c>
      <c r="J218">
        <v>16</v>
      </c>
      <c r="K218">
        <v>11</v>
      </c>
      <c r="L218">
        <v>154</v>
      </c>
      <c r="M218">
        <v>332</v>
      </c>
      <c r="N218">
        <v>0</v>
      </c>
      <c r="O218">
        <v>0</v>
      </c>
      <c r="P218">
        <v>1</v>
      </c>
      <c r="Q218">
        <v>0</v>
      </c>
      <c r="R218">
        <f>2+0+0</f>
        <v>2</v>
      </c>
      <c r="S218">
        <v>2</v>
      </c>
    </row>
    <row r="219" spans="1:19" x14ac:dyDescent="0.55000000000000004">
      <c r="A219">
        <f>VLOOKUP(テーブル1[[#This Row],[駅名]],station_geocode[[name]:[name4]],4,)</f>
        <v>9212</v>
      </c>
      <c r="B219" t="s">
        <v>223</v>
      </c>
      <c r="C219" t="s">
        <v>552</v>
      </c>
      <c r="D219">
        <v>8</v>
      </c>
      <c r="E219">
        <v>8</v>
      </c>
      <c r="F219">
        <v>0</v>
      </c>
      <c r="G219">
        <v>0</v>
      </c>
      <c r="H219">
        <v>1</v>
      </c>
      <c r="I219">
        <v>53</v>
      </c>
      <c r="J219">
        <v>13</v>
      </c>
      <c r="K219">
        <v>9</v>
      </c>
      <c r="L219">
        <v>124</v>
      </c>
      <c r="M219">
        <v>297</v>
      </c>
      <c r="N219">
        <v>0</v>
      </c>
      <c r="O219">
        <v>0</v>
      </c>
      <c r="P219">
        <v>0</v>
      </c>
      <c r="Q219">
        <f>0+0</f>
        <v>0</v>
      </c>
      <c r="R219">
        <f>3+0+0</f>
        <v>3</v>
      </c>
      <c r="S219">
        <v>0</v>
      </c>
    </row>
    <row r="220" spans="1:19" x14ac:dyDescent="0.55000000000000004">
      <c r="A220">
        <f>VLOOKUP(テーブル1[[#This Row],[駅名]],station_geocode[[name]:[name4]],4,)</f>
        <v>2490</v>
      </c>
      <c r="B220" t="s">
        <v>224</v>
      </c>
      <c r="C220" t="s">
        <v>552</v>
      </c>
      <c r="D220">
        <v>4</v>
      </c>
      <c r="E220">
        <v>3</v>
      </c>
      <c r="F220">
        <v>0</v>
      </c>
      <c r="G220">
        <v>0</v>
      </c>
      <c r="H220">
        <v>3</v>
      </c>
      <c r="I220">
        <v>44</v>
      </c>
      <c r="J220">
        <v>12</v>
      </c>
      <c r="K220">
        <v>6</v>
      </c>
      <c r="L220">
        <v>69</v>
      </c>
      <c r="M220">
        <v>299</v>
      </c>
      <c r="N220">
        <v>0</v>
      </c>
      <c r="O220">
        <v>0</v>
      </c>
      <c r="P220">
        <v>0</v>
      </c>
      <c r="Q220">
        <f>0+0</f>
        <v>0</v>
      </c>
      <c r="R220">
        <f>2+0+0</f>
        <v>2</v>
      </c>
      <c r="S220">
        <v>0</v>
      </c>
    </row>
    <row r="221" spans="1:19" x14ac:dyDescent="0.55000000000000004">
      <c r="A221">
        <f>VLOOKUP(テーブル1[[#This Row],[駅名]],station_geocode[[name]:[name4]],4,)</f>
        <v>2493</v>
      </c>
      <c r="B221" t="s">
        <v>225</v>
      </c>
      <c r="C221" t="s">
        <v>552</v>
      </c>
      <c r="D221">
        <v>5</v>
      </c>
      <c r="E221">
        <v>4</v>
      </c>
      <c r="F221">
        <v>0</v>
      </c>
      <c r="G221">
        <v>0</v>
      </c>
      <c r="H221">
        <v>4</v>
      </c>
      <c r="I221">
        <v>31</v>
      </c>
      <c r="J221">
        <v>8</v>
      </c>
      <c r="K221">
        <v>10</v>
      </c>
      <c r="L221">
        <v>69</v>
      </c>
      <c r="M221">
        <v>225</v>
      </c>
      <c r="N221">
        <v>1</v>
      </c>
      <c r="O221">
        <v>0</v>
      </c>
      <c r="P221">
        <v>3</v>
      </c>
      <c r="Q221">
        <f>0+0</f>
        <v>0</v>
      </c>
      <c r="R221">
        <f>2+0+0</f>
        <v>2</v>
      </c>
      <c r="S221">
        <v>0</v>
      </c>
    </row>
    <row r="222" spans="1:19" x14ac:dyDescent="0.55000000000000004">
      <c r="A222">
        <f>VLOOKUP(テーブル1[[#This Row],[駅名]],station_geocode[[name]:[name4]],4,)</f>
        <v>2491</v>
      </c>
      <c r="B222" t="s">
        <v>226</v>
      </c>
      <c r="C222" t="s">
        <v>552</v>
      </c>
      <c r="D222">
        <v>9</v>
      </c>
      <c r="E222">
        <v>4</v>
      </c>
      <c r="F222">
        <v>1</v>
      </c>
      <c r="G222">
        <v>0</v>
      </c>
      <c r="H222">
        <v>2</v>
      </c>
      <c r="I222">
        <v>53</v>
      </c>
      <c r="J222">
        <v>9</v>
      </c>
      <c r="K222">
        <v>8</v>
      </c>
      <c r="L222">
        <v>166</v>
      </c>
      <c r="M222">
        <v>217</v>
      </c>
      <c r="N222">
        <v>0</v>
      </c>
      <c r="O222">
        <v>0</v>
      </c>
      <c r="P222">
        <v>1</v>
      </c>
      <c r="Q222">
        <f>0+0</f>
        <v>0</v>
      </c>
      <c r="R222">
        <f>5+0+0</f>
        <v>5</v>
      </c>
      <c r="S222">
        <v>2</v>
      </c>
    </row>
    <row r="223" spans="1:19" x14ac:dyDescent="0.55000000000000004">
      <c r="A223">
        <f>VLOOKUP(テーブル1[[#This Row],[駅名]],station_geocode[[name]:[name4]],4,)</f>
        <v>6192</v>
      </c>
      <c r="B223" t="s">
        <v>227</v>
      </c>
      <c r="C223" t="s">
        <v>552</v>
      </c>
      <c r="D223">
        <v>12</v>
      </c>
      <c r="E223">
        <v>6</v>
      </c>
      <c r="F223">
        <v>1</v>
      </c>
      <c r="G223">
        <v>0</v>
      </c>
      <c r="H223">
        <v>0</v>
      </c>
      <c r="I223">
        <v>179</v>
      </c>
      <c r="J223">
        <v>12</v>
      </c>
      <c r="K223">
        <v>11</v>
      </c>
      <c r="L223">
        <v>200</v>
      </c>
      <c r="M223">
        <v>266</v>
      </c>
      <c r="N223">
        <v>0</v>
      </c>
      <c r="O223">
        <v>0</v>
      </c>
      <c r="P223">
        <v>1</v>
      </c>
      <c r="Q223">
        <f>0+0</f>
        <v>0</v>
      </c>
      <c r="R223">
        <f>5+0+0</f>
        <v>5</v>
      </c>
      <c r="S223">
        <v>2</v>
      </c>
    </row>
    <row r="224" spans="1:19" x14ac:dyDescent="0.55000000000000004">
      <c r="A224">
        <f>VLOOKUP(テーブル1[[#This Row],[駅名]],station_geocode[[name]:[name4]],4,)</f>
        <v>6193</v>
      </c>
      <c r="B224" t="s">
        <v>228</v>
      </c>
      <c r="C224" t="s">
        <v>552</v>
      </c>
      <c r="D224">
        <v>12</v>
      </c>
      <c r="E224">
        <v>5</v>
      </c>
      <c r="F224">
        <v>1</v>
      </c>
      <c r="G224">
        <v>0</v>
      </c>
      <c r="H224">
        <v>0</v>
      </c>
      <c r="I224">
        <v>69</v>
      </c>
      <c r="J224">
        <v>17</v>
      </c>
      <c r="K224">
        <v>16</v>
      </c>
      <c r="L224">
        <v>171</v>
      </c>
      <c r="M224">
        <v>310</v>
      </c>
      <c r="N224">
        <v>0</v>
      </c>
      <c r="O224">
        <v>0</v>
      </c>
      <c r="P224">
        <v>0</v>
      </c>
      <c r="Q224">
        <f>0+1</f>
        <v>1</v>
      </c>
      <c r="R224">
        <f>5+0+0</f>
        <v>5</v>
      </c>
      <c r="S224">
        <v>1</v>
      </c>
    </row>
    <row r="225" spans="1:19" x14ac:dyDescent="0.55000000000000004">
      <c r="A225">
        <f>VLOOKUP(テーブル1[[#This Row],[駅名]],station_geocode[[name]:[name4]],4,)</f>
        <v>6824</v>
      </c>
      <c r="B225" t="s">
        <v>229</v>
      </c>
      <c r="C225" t="s">
        <v>552</v>
      </c>
      <c r="D225">
        <v>6</v>
      </c>
      <c r="E225">
        <v>4</v>
      </c>
      <c r="F225">
        <v>0</v>
      </c>
      <c r="G225">
        <v>0</v>
      </c>
      <c r="H225">
        <v>0</v>
      </c>
      <c r="I225">
        <v>43</v>
      </c>
      <c r="J225">
        <v>12</v>
      </c>
      <c r="K225">
        <v>10</v>
      </c>
      <c r="L225">
        <v>66</v>
      </c>
      <c r="M225">
        <v>329</v>
      </c>
      <c r="N225">
        <v>1</v>
      </c>
      <c r="O225">
        <v>0</v>
      </c>
      <c r="P225">
        <v>0</v>
      </c>
      <c r="Q225">
        <f>0+1</f>
        <v>1</v>
      </c>
      <c r="R225">
        <f>1+0+0</f>
        <v>1</v>
      </c>
      <c r="S225">
        <v>0</v>
      </c>
    </row>
    <row r="226" spans="1:19" x14ac:dyDescent="0.55000000000000004">
      <c r="A226">
        <f>VLOOKUP(テーブル1[[#This Row],[駅名]],station_geocode[[name]:[name4]],4,)</f>
        <v>1975</v>
      </c>
      <c r="B226" t="s">
        <v>230</v>
      </c>
      <c r="C226" t="s">
        <v>553</v>
      </c>
      <c r="D226">
        <v>4</v>
      </c>
      <c r="E226">
        <v>2</v>
      </c>
      <c r="F226">
        <v>0</v>
      </c>
      <c r="G226">
        <v>0</v>
      </c>
      <c r="H226">
        <v>1</v>
      </c>
      <c r="I226">
        <v>36</v>
      </c>
      <c r="J226">
        <v>6</v>
      </c>
      <c r="K226">
        <v>6</v>
      </c>
      <c r="L226">
        <v>55</v>
      </c>
      <c r="M226">
        <v>230</v>
      </c>
      <c r="N226">
        <v>1</v>
      </c>
      <c r="O226">
        <v>1</v>
      </c>
      <c r="P226">
        <v>2</v>
      </c>
      <c r="Q226">
        <f t="shared" ref="Q226:Q232" si="5">0+0</f>
        <v>0</v>
      </c>
      <c r="R226">
        <f>0+0+0</f>
        <v>0</v>
      </c>
      <c r="S226">
        <v>0</v>
      </c>
    </row>
    <row r="227" spans="1:19" x14ac:dyDescent="0.55000000000000004">
      <c r="A227">
        <f>VLOOKUP(テーブル1[[#This Row],[駅名]],station_geocode[[name]:[name4]],4,)</f>
        <v>1638</v>
      </c>
      <c r="B227" t="s">
        <v>231</v>
      </c>
      <c r="C227" t="s">
        <v>552</v>
      </c>
      <c r="D227">
        <v>6</v>
      </c>
      <c r="E227">
        <v>3</v>
      </c>
      <c r="F227">
        <v>0</v>
      </c>
      <c r="G227">
        <v>0</v>
      </c>
      <c r="H227">
        <v>1</v>
      </c>
      <c r="I227">
        <v>44</v>
      </c>
      <c r="J227">
        <v>12</v>
      </c>
      <c r="K227">
        <v>6</v>
      </c>
      <c r="L227">
        <v>68</v>
      </c>
      <c r="M227">
        <v>205</v>
      </c>
      <c r="N227">
        <v>0</v>
      </c>
      <c r="O227">
        <v>0</v>
      </c>
      <c r="P227">
        <v>2</v>
      </c>
      <c r="Q227">
        <f t="shared" si="5"/>
        <v>0</v>
      </c>
      <c r="R227">
        <f>1+0+0</f>
        <v>1</v>
      </c>
      <c r="S227">
        <v>0</v>
      </c>
    </row>
    <row r="228" spans="1:19" x14ac:dyDescent="0.55000000000000004">
      <c r="A228">
        <f>VLOOKUP(テーブル1[[#This Row],[駅名]],station_geocode[[name]:[name4]],4,)</f>
        <v>3719</v>
      </c>
      <c r="B228" t="s">
        <v>232</v>
      </c>
      <c r="C228" t="s">
        <v>552</v>
      </c>
      <c r="D228">
        <v>6</v>
      </c>
      <c r="E228">
        <v>3</v>
      </c>
      <c r="F228">
        <v>0</v>
      </c>
      <c r="G228">
        <v>0</v>
      </c>
      <c r="H228">
        <v>2</v>
      </c>
      <c r="I228">
        <v>41</v>
      </c>
      <c r="J228">
        <v>11</v>
      </c>
      <c r="K228">
        <v>5</v>
      </c>
      <c r="L228">
        <v>68</v>
      </c>
      <c r="M228">
        <v>230</v>
      </c>
      <c r="N228">
        <v>0</v>
      </c>
      <c r="O228">
        <v>0</v>
      </c>
      <c r="P228">
        <v>2</v>
      </c>
      <c r="Q228">
        <f t="shared" si="5"/>
        <v>0</v>
      </c>
      <c r="R228">
        <f>1+0+0</f>
        <v>1</v>
      </c>
      <c r="S228">
        <v>0</v>
      </c>
    </row>
    <row r="229" spans="1:19" x14ac:dyDescent="0.55000000000000004">
      <c r="A229">
        <f>VLOOKUP(テーブル1[[#This Row],[駅名]],station_geocode[[name]:[name4]],4,)</f>
        <v>2494</v>
      </c>
      <c r="B229" t="s">
        <v>233</v>
      </c>
      <c r="C229" t="s">
        <v>552</v>
      </c>
      <c r="D229">
        <v>10</v>
      </c>
      <c r="E229">
        <v>4</v>
      </c>
      <c r="F229">
        <v>0</v>
      </c>
      <c r="G229">
        <v>0</v>
      </c>
      <c r="H229">
        <v>1</v>
      </c>
      <c r="I229">
        <v>37</v>
      </c>
      <c r="J229">
        <v>10</v>
      </c>
      <c r="K229">
        <v>9</v>
      </c>
      <c r="L229">
        <v>79</v>
      </c>
      <c r="M229">
        <v>321</v>
      </c>
      <c r="N229">
        <v>0</v>
      </c>
      <c r="O229">
        <v>0</v>
      </c>
      <c r="P229">
        <v>0</v>
      </c>
      <c r="Q229">
        <f t="shared" si="5"/>
        <v>0</v>
      </c>
      <c r="R229">
        <f>0+0+0</f>
        <v>0</v>
      </c>
      <c r="S229">
        <v>0</v>
      </c>
    </row>
    <row r="230" spans="1:19" x14ac:dyDescent="0.55000000000000004">
      <c r="A230">
        <f>VLOOKUP(テーブル1[[#This Row],[駅名]],station_geocode[[name]:[name4]],4,)</f>
        <v>2492</v>
      </c>
      <c r="B230" t="s">
        <v>234</v>
      </c>
      <c r="C230" t="s">
        <v>552</v>
      </c>
      <c r="D230">
        <v>9</v>
      </c>
      <c r="E230">
        <v>4</v>
      </c>
      <c r="F230">
        <v>0</v>
      </c>
      <c r="G230">
        <v>0</v>
      </c>
      <c r="H230">
        <v>1</v>
      </c>
      <c r="I230">
        <v>36</v>
      </c>
      <c r="J230">
        <v>7</v>
      </c>
      <c r="K230">
        <v>8</v>
      </c>
      <c r="L230">
        <v>63</v>
      </c>
      <c r="M230">
        <v>319</v>
      </c>
      <c r="N230">
        <v>0</v>
      </c>
      <c r="O230">
        <v>1</v>
      </c>
      <c r="P230">
        <v>1</v>
      </c>
      <c r="Q230">
        <f t="shared" si="5"/>
        <v>0</v>
      </c>
      <c r="R230">
        <f>1+0+0</f>
        <v>1</v>
      </c>
      <c r="S230">
        <v>0</v>
      </c>
    </row>
    <row r="231" spans="1:19" x14ac:dyDescent="0.55000000000000004">
      <c r="A231">
        <f>VLOOKUP(テーブル1[[#This Row],[駅名]],station_geocode[[name]:[name4]],4,)</f>
        <v>1250</v>
      </c>
      <c r="B231" t="s">
        <v>235</v>
      </c>
      <c r="C231" t="s">
        <v>552</v>
      </c>
      <c r="D231">
        <v>4</v>
      </c>
      <c r="E231">
        <v>4</v>
      </c>
      <c r="F231">
        <v>0</v>
      </c>
      <c r="G231">
        <v>0</v>
      </c>
      <c r="H231">
        <v>1</v>
      </c>
      <c r="I231">
        <v>32</v>
      </c>
      <c r="J231">
        <v>2</v>
      </c>
      <c r="K231">
        <v>8</v>
      </c>
      <c r="L231">
        <v>36</v>
      </c>
      <c r="M231">
        <v>237</v>
      </c>
      <c r="N231">
        <v>1</v>
      </c>
      <c r="O231">
        <v>1</v>
      </c>
      <c r="P231">
        <v>2</v>
      </c>
      <c r="Q231">
        <f t="shared" si="5"/>
        <v>0</v>
      </c>
      <c r="R231">
        <f>1+0+0</f>
        <v>1</v>
      </c>
      <c r="S231">
        <v>0</v>
      </c>
    </row>
    <row r="232" spans="1:19" x14ac:dyDescent="0.55000000000000004">
      <c r="A232">
        <f>VLOOKUP(テーブル1[[#This Row],[駅名]],station_geocode[[name]:[name4]],4,)</f>
        <v>6718</v>
      </c>
      <c r="B232" t="s">
        <v>236</v>
      </c>
      <c r="C232" t="s">
        <v>554</v>
      </c>
      <c r="D232">
        <v>9</v>
      </c>
      <c r="E232">
        <v>3</v>
      </c>
      <c r="F232">
        <v>1</v>
      </c>
      <c r="G232">
        <v>0</v>
      </c>
      <c r="H232">
        <v>1</v>
      </c>
      <c r="I232">
        <v>56</v>
      </c>
      <c r="J232">
        <v>5</v>
      </c>
      <c r="K232">
        <v>10</v>
      </c>
      <c r="L232">
        <v>184</v>
      </c>
      <c r="M232">
        <v>176</v>
      </c>
      <c r="N232">
        <v>0</v>
      </c>
      <c r="O232">
        <v>0</v>
      </c>
      <c r="P232">
        <v>1</v>
      </c>
      <c r="Q232">
        <f t="shared" si="5"/>
        <v>0</v>
      </c>
      <c r="R232">
        <f>2+1+0</f>
        <v>3</v>
      </c>
      <c r="S232">
        <v>1</v>
      </c>
    </row>
    <row r="233" spans="1:19" x14ac:dyDescent="0.55000000000000004">
      <c r="A233">
        <f>VLOOKUP(テーブル1[[#This Row],[駅名]],station_geocode[[name]:[name4]],4,)</f>
        <v>840</v>
      </c>
      <c r="B233" t="s">
        <v>237</v>
      </c>
      <c r="C233" t="s">
        <v>554</v>
      </c>
      <c r="D233">
        <v>11</v>
      </c>
      <c r="E233">
        <v>5</v>
      </c>
      <c r="F233">
        <v>2</v>
      </c>
      <c r="G233">
        <v>0</v>
      </c>
      <c r="H233">
        <v>4</v>
      </c>
      <c r="I233">
        <v>51</v>
      </c>
      <c r="J233">
        <v>7</v>
      </c>
      <c r="K233">
        <v>9</v>
      </c>
      <c r="L233">
        <v>182</v>
      </c>
      <c r="M233">
        <v>153</v>
      </c>
      <c r="N233">
        <v>2</v>
      </c>
      <c r="O233">
        <v>0</v>
      </c>
      <c r="P233">
        <v>1</v>
      </c>
      <c r="Q233">
        <f>4+2</f>
        <v>6</v>
      </c>
      <c r="R233">
        <f>6+1+1</f>
        <v>8</v>
      </c>
      <c r="S233">
        <v>6</v>
      </c>
    </row>
    <row r="234" spans="1:19" x14ac:dyDescent="0.55000000000000004">
      <c r="A234">
        <f>VLOOKUP(テーブル1[[#This Row],[駅名]],station_geocode[[name]:[name4]],4,)</f>
        <v>657</v>
      </c>
      <c r="B234" t="s">
        <v>238</v>
      </c>
      <c r="C234" t="s">
        <v>552</v>
      </c>
      <c r="D234">
        <v>3</v>
      </c>
      <c r="E234">
        <v>2</v>
      </c>
      <c r="F234">
        <v>0</v>
      </c>
      <c r="G234">
        <v>0</v>
      </c>
      <c r="H234">
        <v>1</v>
      </c>
      <c r="I234">
        <v>18</v>
      </c>
      <c r="J234">
        <v>2</v>
      </c>
      <c r="K234">
        <v>6</v>
      </c>
      <c r="L234">
        <v>43</v>
      </c>
      <c r="M234">
        <v>111</v>
      </c>
      <c r="N234">
        <v>1</v>
      </c>
      <c r="O234">
        <v>1</v>
      </c>
      <c r="P234">
        <v>1</v>
      </c>
      <c r="Q234">
        <f>4+0</f>
        <v>4</v>
      </c>
      <c r="R234">
        <f>1+1+0</f>
        <v>2</v>
      </c>
      <c r="S234">
        <v>0</v>
      </c>
    </row>
    <row r="235" spans="1:19" x14ac:dyDescent="0.55000000000000004">
      <c r="A235">
        <f>VLOOKUP(テーブル1[[#This Row],[駅名]],station_geocode[[name]:[name4]],4,)</f>
        <v>4018</v>
      </c>
      <c r="B235" t="s">
        <v>239</v>
      </c>
      <c r="C235" t="s">
        <v>554</v>
      </c>
      <c r="D235">
        <v>4</v>
      </c>
      <c r="E235">
        <v>2</v>
      </c>
      <c r="F235">
        <v>0</v>
      </c>
      <c r="G235">
        <v>0</v>
      </c>
      <c r="H235">
        <v>1</v>
      </c>
      <c r="I235">
        <v>23</v>
      </c>
      <c r="J235">
        <v>0</v>
      </c>
      <c r="K235">
        <v>7</v>
      </c>
      <c r="L235">
        <v>32</v>
      </c>
      <c r="M235">
        <v>114</v>
      </c>
      <c r="N235">
        <v>2</v>
      </c>
      <c r="O235">
        <v>0</v>
      </c>
      <c r="P235">
        <v>2</v>
      </c>
      <c r="Q235">
        <f>1+1</f>
        <v>2</v>
      </c>
      <c r="R235">
        <f>1+0+0</f>
        <v>1</v>
      </c>
      <c r="S235">
        <v>0</v>
      </c>
    </row>
    <row r="236" spans="1:19" x14ac:dyDescent="0.55000000000000004">
      <c r="A236">
        <f>VLOOKUP(テーブル1[[#This Row],[駅名]],station_geocode[[name]:[name4]],4,)</f>
        <v>841</v>
      </c>
      <c r="B236" t="s">
        <v>240</v>
      </c>
      <c r="C236" t="s">
        <v>552</v>
      </c>
      <c r="D236">
        <v>12</v>
      </c>
      <c r="E236">
        <v>5</v>
      </c>
      <c r="F236">
        <v>2</v>
      </c>
      <c r="G236">
        <v>0</v>
      </c>
      <c r="H236">
        <v>4</v>
      </c>
      <c r="I236">
        <v>52</v>
      </c>
      <c r="J236">
        <v>7</v>
      </c>
      <c r="K236">
        <v>4</v>
      </c>
      <c r="L236">
        <v>191</v>
      </c>
      <c r="M236">
        <v>171</v>
      </c>
      <c r="N236">
        <v>1</v>
      </c>
      <c r="O236">
        <v>0</v>
      </c>
      <c r="P236">
        <v>0</v>
      </c>
      <c r="Q236">
        <f>4+0</f>
        <v>4</v>
      </c>
      <c r="R236">
        <f>6+1+0</f>
        <v>7</v>
      </c>
      <c r="S236">
        <v>6</v>
      </c>
    </row>
    <row r="237" spans="1:19" x14ac:dyDescent="0.55000000000000004">
      <c r="A237">
        <f>VLOOKUP(テーブル1[[#This Row],[駅名]],station_geocode[[name]:[name4]],4,)</f>
        <v>6491</v>
      </c>
      <c r="B237" t="s">
        <v>241</v>
      </c>
      <c r="C237" t="s">
        <v>554</v>
      </c>
      <c r="D237">
        <v>5</v>
      </c>
      <c r="E237">
        <v>3</v>
      </c>
      <c r="F237">
        <v>0</v>
      </c>
      <c r="G237">
        <v>1</v>
      </c>
      <c r="H237">
        <v>0</v>
      </c>
      <c r="I237">
        <v>33</v>
      </c>
      <c r="J237">
        <v>4</v>
      </c>
      <c r="K237">
        <v>10</v>
      </c>
      <c r="L237">
        <v>89</v>
      </c>
      <c r="M237">
        <v>207</v>
      </c>
      <c r="N237">
        <v>0</v>
      </c>
      <c r="O237">
        <v>0</v>
      </c>
      <c r="P237">
        <v>1</v>
      </c>
      <c r="Q237">
        <f>0+0</f>
        <v>0</v>
      </c>
      <c r="R237">
        <f>1+0+0</f>
        <v>1</v>
      </c>
      <c r="S237">
        <v>4</v>
      </c>
    </row>
    <row r="238" spans="1:19" x14ac:dyDescent="0.55000000000000004">
      <c r="A238">
        <f>VLOOKUP(テーブル1[[#This Row],[駅名]],station_geocode[[name]:[name4]],4,)</f>
        <v>7695</v>
      </c>
      <c r="B238" t="s">
        <v>242</v>
      </c>
      <c r="C238" t="s">
        <v>552</v>
      </c>
      <c r="D238">
        <v>6</v>
      </c>
      <c r="E238">
        <v>3</v>
      </c>
      <c r="F238">
        <v>0</v>
      </c>
      <c r="G238">
        <v>0</v>
      </c>
      <c r="H238">
        <v>4</v>
      </c>
      <c r="I238">
        <v>38</v>
      </c>
      <c r="J238">
        <v>7</v>
      </c>
      <c r="K238">
        <v>9</v>
      </c>
      <c r="L238">
        <v>103</v>
      </c>
      <c r="M238">
        <v>105</v>
      </c>
      <c r="N238">
        <v>3</v>
      </c>
      <c r="O238">
        <v>0</v>
      </c>
      <c r="P238">
        <v>0</v>
      </c>
      <c r="Q238">
        <f>4+0</f>
        <v>4</v>
      </c>
      <c r="R238">
        <f>2+1+0</f>
        <v>3</v>
      </c>
      <c r="S238">
        <v>2</v>
      </c>
    </row>
    <row r="239" spans="1:19" x14ac:dyDescent="0.55000000000000004">
      <c r="A239">
        <f>VLOOKUP(テーブル1[[#This Row],[駅名]],station_geocode[[name]:[name4]],4,)</f>
        <v>4905</v>
      </c>
      <c r="B239" t="s">
        <v>243</v>
      </c>
      <c r="C239" t="s">
        <v>554</v>
      </c>
      <c r="D239">
        <v>9</v>
      </c>
      <c r="E239">
        <v>5</v>
      </c>
      <c r="F239">
        <v>0</v>
      </c>
      <c r="G239">
        <v>0</v>
      </c>
      <c r="H239">
        <v>2</v>
      </c>
      <c r="I239">
        <v>45</v>
      </c>
      <c r="J239">
        <v>2</v>
      </c>
      <c r="K239">
        <v>6</v>
      </c>
      <c r="L239">
        <v>204</v>
      </c>
      <c r="M239">
        <v>360</v>
      </c>
      <c r="N239">
        <v>1</v>
      </c>
      <c r="O239">
        <v>0</v>
      </c>
      <c r="P239">
        <v>0</v>
      </c>
      <c r="Q239">
        <v>0</v>
      </c>
      <c r="R239">
        <f>4+0+0</f>
        <v>4</v>
      </c>
      <c r="S239">
        <v>12</v>
      </c>
    </row>
    <row r="240" spans="1:19" x14ac:dyDescent="0.55000000000000004">
      <c r="A240">
        <f>VLOOKUP(テーブル1[[#This Row],[駅名]],station_geocode[[name]:[name4]],4,)</f>
        <v>5833</v>
      </c>
      <c r="B240" t="s">
        <v>244</v>
      </c>
      <c r="C240" t="s">
        <v>552</v>
      </c>
      <c r="D240">
        <v>6</v>
      </c>
      <c r="E240">
        <v>2</v>
      </c>
      <c r="F240">
        <v>0</v>
      </c>
      <c r="G240">
        <v>0</v>
      </c>
      <c r="H240">
        <v>2</v>
      </c>
      <c r="I240">
        <v>28</v>
      </c>
      <c r="J240">
        <v>7</v>
      </c>
      <c r="K240">
        <v>9</v>
      </c>
      <c r="L240">
        <v>37</v>
      </c>
      <c r="M240">
        <v>135</v>
      </c>
      <c r="N240">
        <v>2</v>
      </c>
      <c r="O240">
        <v>0</v>
      </c>
      <c r="P240">
        <v>1</v>
      </c>
      <c r="Q240">
        <f>3+0</f>
        <v>3</v>
      </c>
      <c r="R240">
        <f>3+0+0</f>
        <v>3</v>
      </c>
      <c r="S240">
        <v>1</v>
      </c>
    </row>
    <row r="241" spans="1:19" x14ac:dyDescent="0.55000000000000004">
      <c r="A241">
        <f>VLOOKUP(テーブル1[[#This Row],[駅名]],station_geocode[[name]:[name4]],4,)</f>
        <v>7293</v>
      </c>
      <c r="B241" t="s">
        <v>245</v>
      </c>
      <c r="C241" t="s">
        <v>554</v>
      </c>
      <c r="D241">
        <v>15</v>
      </c>
      <c r="E241">
        <v>5</v>
      </c>
      <c r="F241">
        <v>3</v>
      </c>
      <c r="G241">
        <v>0</v>
      </c>
      <c r="H241">
        <v>4</v>
      </c>
      <c r="I241">
        <v>55</v>
      </c>
      <c r="J241">
        <v>5</v>
      </c>
      <c r="K241">
        <v>7</v>
      </c>
      <c r="L241">
        <v>256</v>
      </c>
      <c r="M241">
        <v>387</v>
      </c>
      <c r="N241">
        <v>0</v>
      </c>
      <c r="O241">
        <v>0</v>
      </c>
      <c r="P241">
        <v>1</v>
      </c>
      <c r="Q241">
        <f>1+2</f>
        <v>3</v>
      </c>
      <c r="R241">
        <f>5+1+0</f>
        <v>6</v>
      </c>
      <c r="S241">
        <v>16</v>
      </c>
    </row>
    <row r="242" spans="1:19" x14ac:dyDescent="0.55000000000000004">
      <c r="A242">
        <f>VLOOKUP(テーブル1[[#This Row],[駅名]],station_geocode[[name]:[name4]],4,)</f>
        <v>4700</v>
      </c>
      <c r="B242" t="s">
        <v>246</v>
      </c>
      <c r="C242" t="s">
        <v>552</v>
      </c>
      <c r="D242">
        <v>9</v>
      </c>
      <c r="E242">
        <v>4</v>
      </c>
      <c r="F242">
        <v>0</v>
      </c>
      <c r="G242">
        <v>0</v>
      </c>
      <c r="H242">
        <v>2</v>
      </c>
      <c r="I242">
        <v>33</v>
      </c>
      <c r="J242">
        <v>7</v>
      </c>
      <c r="K242">
        <v>10</v>
      </c>
      <c r="L242">
        <v>54</v>
      </c>
      <c r="M242">
        <v>151</v>
      </c>
      <c r="N242">
        <v>3</v>
      </c>
      <c r="O242">
        <v>0</v>
      </c>
      <c r="P242">
        <v>1</v>
      </c>
      <c r="Q242">
        <f>0+0</f>
        <v>0</v>
      </c>
      <c r="R242">
        <f>0+0+0</f>
        <v>0</v>
      </c>
      <c r="S242">
        <v>0</v>
      </c>
    </row>
    <row r="243" spans="1:19" x14ac:dyDescent="0.55000000000000004">
      <c r="A243">
        <f>VLOOKUP(テーブル1[[#This Row],[駅名]],station_geocode[[name]:[name4]],4,)</f>
        <v>9194</v>
      </c>
      <c r="B243" t="s">
        <v>247</v>
      </c>
      <c r="C243" t="s">
        <v>554</v>
      </c>
      <c r="D243">
        <v>12</v>
      </c>
      <c r="E243">
        <v>3</v>
      </c>
      <c r="F243">
        <v>0</v>
      </c>
      <c r="G243">
        <v>0</v>
      </c>
      <c r="H243">
        <v>3</v>
      </c>
      <c r="I243">
        <v>25</v>
      </c>
      <c r="J243">
        <v>1</v>
      </c>
      <c r="K243">
        <v>6</v>
      </c>
      <c r="L243">
        <v>154</v>
      </c>
      <c r="M243">
        <v>177</v>
      </c>
      <c r="N243">
        <v>1</v>
      </c>
      <c r="O243">
        <v>1</v>
      </c>
      <c r="P243">
        <v>1</v>
      </c>
      <c r="Q243">
        <f>4+0</f>
        <v>4</v>
      </c>
      <c r="R243">
        <f>2+0+0</f>
        <v>2</v>
      </c>
      <c r="S243">
        <v>48</v>
      </c>
    </row>
    <row r="244" spans="1:19" x14ac:dyDescent="0.55000000000000004">
      <c r="A244">
        <f>VLOOKUP(テーブル1[[#This Row],[駅名]],station_geocode[[name]:[name4]],4,)</f>
        <v>4226</v>
      </c>
      <c r="B244" t="s">
        <v>248</v>
      </c>
      <c r="C244" t="s">
        <v>552</v>
      </c>
      <c r="D244">
        <v>9</v>
      </c>
      <c r="E244">
        <v>5</v>
      </c>
      <c r="F244">
        <v>1</v>
      </c>
      <c r="G244">
        <v>0</v>
      </c>
      <c r="H244">
        <v>7</v>
      </c>
      <c r="I244">
        <v>41</v>
      </c>
      <c r="J244">
        <v>7</v>
      </c>
      <c r="K244">
        <v>13</v>
      </c>
      <c r="L244">
        <v>90</v>
      </c>
      <c r="M244">
        <v>173</v>
      </c>
      <c r="N244">
        <v>2</v>
      </c>
      <c r="O244">
        <v>1</v>
      </c>
      <c r="P244">
        <v>0</v>
      </c>
      <c r="Q244">
        <f>0+1</f>
        <v>1</v>
      </c>
      <c r="R244">
        <f>0+0+0</f>
        <v>0</v>
      </c>
      <c r="S244">
        <v>0</v>
      </c>
    </row>
    <row r="245" spans="1:19" x14ac:dyDescent="0.55000000000000004">
      <c r="A245">
        <f>VLOOKUP(テーブル1[[#This Row],[駅名]],station_geocode[[name]:[name4]],4,)</f>
        <v>4067</v>
      </c>
      <c r="B245" t="s">
        <v>249</v>
      </c>
      <c r="C245" t="s">
        <v>554</v>
      </c>
      <c r="D245">
        <v>36</v>
      </c>
      <c r="E245">
        <v>5</v>
      </c>
      <c r="F245">
        <v>4</v>
      </c>
      <c r="G245">
        <v>1</v>
      </c>
      <c r="H245">
        <v>4</v>
      </c>
      <c r="I245">
        <v>63</v>
      </c>
      <c r="J245">
        <v>2</v>
      </c>
      <c r="K245">
        <v>4</v>
      </c>
      <c r="L245">
        <v>562</v>
      </c>
      <c r="M245">
        <v>510</v>
      </c>
      <c r="N245">
        <v>2</v>
      </c>
      <c r="O245">
        <v>2</v>
      </c>
      <c r="P245">
        <v>2</v>
      </c>
      <c r="Q245">
        <f>2+2</f>
        <v>4</v>
      </c>
      <c r="R245">
        <f>7+3+0</f>
        <v>10</v>
      </c>
      <c r="S245">
        <v>54</v>
      </c>
    </row>
    <row r="246" spans="1:19" x14ac:dyDescent="0.55000000000000004">
      <c r="A246">
        <f>VLOOKUP(テーブル1[[#This Row],[駅名]],station_geocode[[name]:[name4]],4,)</f>
        <v>2407</v>
      </c>
      <c r="B246" t="s">
        <v>250</v>
      </c>
      <c r="C246" t="s">
        <v>552</v>
      </c>
      <c r="D246">
        <v>6</v>
      </c>
      <c r="E246">
        <v>4</v>
      </c>
      <c r="F246">
        <v>1</v>
      </c>
      <c r="G246">
        <v>0</v>
      </c>
      <c r="H246">
        <v>8</v>
      </c>
      <c r="I246">
        <v>38</v>
      </c>
      <c r="J246">
        <v>7</v>
      </c>
      <c r="K246">
        <v>11</v>
      </c>
      <c r="L246">
        <v>97</v>
      </c>
      <c r="M246">
        <v>160</v>
      </c>
      <c r="N246">
        <v>2</v>
      </c>
      <c r="O246">
        <v>1</v>
      </c>
      <c r="P246">
        <v>0</v>
      </c>
      <c r="Q246">
        <f>0+1</f>
        <v>1</v>
      </c>
      <c r="R246">
        <f>2+0+0</f>
        <v>2</v>
      </c>
      <c r="S246">
        <v>0</v>
      </c>
    </row>
    <row r="247" spans="1:19" x14ac:dyDescent="0.55000000000000004">
      <c r="A247">
        <f>VLOOKUP(テーブル1[[#This Row],[駅名]],station_geocode[[name]:[name4]],4,)</f>
        <v>2300</v>
      </c>
      <c r="B247" t="s">
        <v>251</v>
      </c>
      <c r="C247" t="s">
        <v>554</v>
      </c>
      <c r="D247">
        <v>46</v>
      </c>
      <c r="E247">
        <v>5</v>
      </c>
      <c r="F247">
        <v>5</v>
      </c>
      <c r="G247">
        <v>3</v>
      </c>
      <c r="H247">
        <v>3</v>
      </c>
      <c r="I247">
        <v>121</v>
      </c>
      <c r="J247">
        <v>3</v>
      </c>
      <c r="K247">
        <v>4</v>
      </c>
      <c r="L247">
        <v>1376</v>
      </c>
      <c r="M247">
        <v>1665</v>
      </c>
      <c r="N247">
        <v>1</v>
      </c>
      <c r="O247">
        <v>0</v>
      </c>
      <c r="P247">
        <v>0</v>
      </c>
      <c r="Q247">
        <f>1+0</f>
        <v>1</v>
      </c>
      <c r="R247">
        <f>22+4+0</f>
        <v>26</v>
      </c>
      <c r="S247">
        <v>63</v>
      </c>
    </row>
    <row r="248" spans="1:19" x14ac:dyDescent="0.55000000000000004">
      <c r="A248">
        <f>VLOOKUP(テーブル1[[#This Row],[駅名]],station_geocode[[name]:[name4]],4,)</f>
        <v>5372</v>
      </c>
      <c r="B248" t="s">
        <v>252</v>
      </c>
      <c r="C248" t="s">
        <v>552</v>
      </c>
      <c r="D248">
        <v>18</v>
      </c>
      <c r="E248">
        <v>8</v>
      </c>
      <c r="F248">
        <v>4</v>
      </c>
      <c r="G248">
        <v>0</v>
      </c>
      <c r="H248">
        <v>7</v>
      </c>
      <c r="I248">
        <v>74</v>
      </c>
      <c r="J248">
        <v>6</v>
      </c>
      <c r="K248">
        <v>16</v>
      </c>
      <c r="L248">
        <v>223</v>
      </c>
      <c r="M248">
        <v>288</v>
      </c>
      <c r="N248">
        <v>1</v>
      </c>
      <c r="O248">
        <v>0</v>
      </c>
      <c r="P248">
        <v>0</v>
      </c>
      <c r="Q248">
        <f>0+1</f>
        <v>1</v>
      </c>
      <c r="R248">
        <f>3+0+0</f>
        <v>3</v>
      </c>
      <c r="S248">
        <v>20</v>
      </c>
    </row>
    <row r="249" spans="1:19" x14ac:dyDescent="0.55000000000000004">
      <c r="A249">
        <f>VLOOKUP(テーブル1[[#This Row],[駅名]],station_geocode[[name]:[name4]],4,)</f>
        <v>3494</v>
      </c>
      <c r="B249" t="s">
        <v>253</v>
      </c>
      <c r="C249" t="s">
        <v>554</v>
      </c>
      <c r="D249">
        <v>42</v>
      </c>
      <c r="E249">
        <v>5</v>
      </c>
      <c r="F249">
        <v>13</v>
      </c>
      <c r="G249">
        <v>0</v>
      </c>
      <c r="H249">
        <v>8</v>
      </c>
      <c r="I249">
        <v>93</v>
      </c>
      <c r="J249">
        <v>4</v>
      </c>
      <c r="K249">
        <v>9</v>
      </c>
      <c r="L249">
        <v>872</v>
      </c>
      <c r="M249">
        <v>1341</v>
      </c>
      <c r="N249">
        <v>1</v>
      </c>
      <c r="O249">
        <v>2</v>
      </c>
      <c r="P249">
        <v>1</v>
      </c>
      <c r="Q249">
        <f>0+0</f>
        <v>0</v>
      </c>
      <c r="R249">
        <f>12+14+1</f>
        <v>27</v>
      </c>
      <c r="S249">
        <v>26</v>
      </c>
    </row>
    <row r="250" spans="1:19" x14ac:dyDescent="0.55000000000000004">
      <c r="A250">
        <f>VLOOKUP(テーブル1[[#This Row],[駅名]],station_geocode[[name]:[name4]],4,)</f>
        <v>5720</v>
      </c>
      <c r="B250" t="s">
        <v>254</v>
      </c>
      <c r="C250" t="s">
        <v>552</v>
      </c>
      <c r="D250">
        <v>26</v>
      </c>
      <c r="E250">
        <v>9</v>
      </c>
      <c r="F250">
        <v>6</v>
      </c>
      <c r="G250">
        <v>0</v>
      </c>
      <c r="H250">
        <v>7</v>
      </c>
      <c r="I250">
        <v>82</v>
      </c>
      <c r="J250">
        <v>5</v>
      </c>
      <c r="K250">
        <v>12</v>
      </c>
      <c r="L250">
        <v>391</v>
      </c>
      <c r="M250">
        <v>565</v>
      </c>
      <c r="N250">
        <v>2</v>
      </c>
      <c r="O250">
        <v>0</v>
      </c>
      <c r="P250">
        <v>1</v>
      </c>
      <c r="Q250">
        <f>0+0</f>
        <v>0</v>
      </c>
      <c r="R250">
        <f>4+0+1</f>
        <v>5</v>
      </c>
      <c r="S250">
        <v>30</v>
      </c>
    </row>
    <row r="251" spans="1:19" x14ac:dyDescent="0.55000000000000004">
      <c r="A251">
        <f>VLOOKUP(テーブル1[[#This Row],[駅名]],station_geocode[[name]:[name4]],4,)</f>
        <v>2359</v>
      </c>
      <c r="B251" t="s">
        <v>255</v>
      </c>
      <c r="C251" t="s">
        <v>552</v>
      </c>
      <c r="D251">
        <v>19</v>
      </c>
      <c r="E251">
        <v>9</v>
      </c>
      <c r="F251">
        <v>5</v>
      </c>
      <c r="G251">
        <v>0</v>
      </c>
      <c r="H251">
        <v>7</v>
      </c>
      <c r="I251">
        <v>73</v>
      </c>
      <c r="J251">
        <v>9</v>
      </c>
      <c r="K251">
        <v>13</v>
      </c>
      <c r="L251">
        <v>283</v>
      </c>
      <c r="M251">
        <v>540</v>
      </c>
      <c r="N251">
        <v>0</v>
      </c>
      <c r="O251">
        <v>0</v>
      </c>
      <c r="P251">
        <v>1</v>
      </c>
      <c r="Q251">
        <f>2+0</f>
        <v>2</v>
      </c>
      <c r="R251">
        <f>4+0+0</f>
        <v>4</v>
      </c>
      <c r="S251">
        <v>13</v>
      </c>
    </row>
    <row r="252" spans="1:19" x14ac:dyDescent="0.55000000000000004">
      <c r="A252">
        <f>VLOOKUP(テーブル1[[#This Row],[駅名]],station_geocode[[name]:[name4]],4,)</f>
        <v>6785</v>
      </c>
      <c r="B252" t="s">
        <v>256</v>
      </c>
      <c r="C252" t="s">
        <v>552</v>
      </c>
      <c r="D252">
        <v>12</v>
      </c>
      <c r="E252">
        <v>5</v>
      </c>
      <c r="F252">
        <v>5</v>
      </c>
      <c r="G252">
        <v>0</v>
      </c>
      <c r="H252">
        <v>7</v>
      </c>
      <c r="I252">
        <v>44</v>
      </c>
      <c r="J252">
        <v>6</v>
      </c>
      <c r="K252">
        <v>9</v>
      </c>
      <c r="L252">
        <v>184</v>
      </c>
      <c r="M252">
        <v>313</v>
      </c>
      <c r="N252">
        <v>2</v>
      </c>
      <c r="O252">
        <v>2</v>
      </c>
      <c r="P252">
        <v>2</v>
      </c>
      <c r="Q252">
        <f>3+0</f>
        <v>3</v>
      </c>
      <c r="R252">
        <f>0+0+0</f>
        <v>0</v>
      </c>
      <c r="S252">
        <v>4</v>
      </c>
    </row>
    <row r="253" spans="1:19" x14ac:dyDescent="0.55000000000000004">
      <c r="A253">
        <f>VLOOKUP(テーブル1[[#This Row],[駅名]],station_geocode[[name]:[name4]],4,)</f>
        <v>8837</v>
      </c>
      <c r="B253" t="s">
        <v>257</v>
      </c>
      <c r="C253" t="s">
        <v>554</v>
      </c>
      <c r="D253">
        <v>32</v>
      </c>
      <c r="E253">
        <v>2</v>
      </c>
      <c r="F253">
        <v>34</v>
      </c>
      <c r="G253">
        <v>12</v>
      </c>
      <c r="H253">
        <v>3</v>
      </c>
      <c r="I253">
        <v>248</v>
      </c>
      <c r="J253">
        <v>0</v>
      </c>
      <c r="K253">
        <v>2</v>
      </c>
      <c r="L253">
        <v>1758</v>
      </c>
      <c r="M253">
        <v>731</v>
      </c>
      <c r="N253">
        <v>0</v>
      </c>
      <c r="O253">
        <v>0</v>
      </c>
      <c r="P253">
        <v>0</v>
      </c>
      <c r="Q253">
        <f>1+5</f>
        <v>6</v>
      </c>
      <c r="R253">
        <f>4+0+0</f>
        <v>4</v>
      </c>
      <c r="S253">
        <v>8</v>
      </c>
    </row>
    <row r="254" spans="1:19" x14ac:dyDescent="0.55000000000000004">
      <c r="A254">
        <f>VLOOKUP(テーブル1[[#This Row],[駅名]],station_geocode[[name]:[name4]],4,)</f>
        <v>2937</v>
      </c>
      <c r="B254" t="s">
        <v>258</v>
      </c>
      <c r="C254" t="s">
        <v>552</v>
      </c>
      <c r="D254">
        <v>14</v>
      </c>
      <c r="E254">
        <v>4</v>
      </c>
      <c r="F254">
        <v>1</v>
      </c>
      <c r="G254">
        <v>0</v>
      </c>
      <c r="H254">
        <v>10</v>
      </c>
      <c r="I254">
        <v>40</v>
      </c>
      <c r="J254">
        <v>6</v>
      </c>
      <c r="K254">
        <v>12</v>
      </c>
      <c r="L254">
        <v>141</v>
      </c>
      <c r="M254">
        <v>313</v>
      </c>
      <c r="N254">
        <v>3</v>
      </c>
      <c r="O254">
        <v>3</v>
      </c>
      <c r="P254">
        <v>2</v>
      </c>
      <c r="Q254">
        <f>2+0</f>
        <v>2</v>
      </c>
      <c r="R254">
        <f>0+0+0</f>
        <v>0</v>
      </c>
      <c r="S254">
        <v>2</v>
      </c>
    </row>
    <row r="255" spans="1:19" x14ac:dyDescent="0.55000000000000004">
      <c r="A255">
        <f>VLOOKUP(テーブル1[[#This Row],[駅名]],station_geocode[[name]:[name4]],4,)</f>
        <v>4212</v>
      </c>
      <c r="B255" t="s">
        <v>259</v>
      </c>
      <c r="C255" t="s">
        <v>554</v>
      </c>
      <c r="D255">
        <v>47</v>
      </c>
      <c r="E255">
        <v>3</v>
      </c>
      <c r="F255">
        <v>18</v>
      </c>
      <c r="G255">
        <v>2</v>
      </c>
      <c r="H255">
        <v>1</v>
      </c>
      <c r="I255">
        <v>186</v>
      </c>
      <c r="J255">
        <v>2</v>
      </c>
      <c r="K255">
        <v>0</v>
      </c>
      <c r="L255">
        <v>2511</v>
      </c>
      <c r="M255">
        <v>1033</v>
      </c>
      <c r="N255">
        <v>0</v>
      </c>
      <c r="O255">
        <v>1</v>
      </c>
      <c r="P255">
        <v>1</v>
      </c>
      <c r="Q255">
        <f>1+6</f>
        <v>7</v>
      </c>
      <c r="R255">
        <f>22+0+0</f>
        <v>22</v>
      </c>
      <c r="S255">
        <v>42</v>
      </c>
    </row>
    <row r="256" spans="1:19" x14ac:dyDescent="0.55000000000000004">
      <c r="A256">
        <f>VLOOKUP(テーブル1[[#This Row],[駅名]],station_geocode[[name]:[name4]],4,)</f>
        <v>1513</v>
      </c>
      <c r="B256" t="s">
        <v>260</v>
      </c>
      <c r="C256" t="s">
        <v>552</v>
      </c>
      <c r="D256">
        <v>8</v>
      </c>
      <c r="E256">
        <v>3</v>
      </c>
      <c r="F256">
        <v>1</v>
      </c>
      <c r="G256">
        <v>0</v>
      </c>
      <c r="H256">
        <v>9</v>
      </c>
      <c r="I256">
        <v>42</v>
      </c>
      <c r="J256">
        <v>9</v>
      </c>
      <c r="K256">
        <v>13</v>
      </c>
      <c r="L256">
        <v>73</v>
      </c>
      <c r="M256">
        <v>175</v>
      </c>
      <c r="N256">
        <v>2</v>
      </c>
      <c r="O256">
        <v>2</v>
      </c>
      <c r="P256">
        <v>2</v>
      </c>
      <c r="Q256">
        <f>1+0</f>
        <v>1</v>
      </c>
      <c r="R256">
        <f>0+0+0</f>
        <v>0</v>
      </c>
      <c r="S256">
        <v>0</v>
      </c>
    </row>
    <row r="257" spans="1:19" x14ac:dyDescent="0.55000000000000004">
      <c r="A257">
        <f>VLOOKUP(テーブル1[[#This Row],[駅名]],station_geocode[[name]:[name4]],4,)</f>
        <v>7843</v>
      </c>
      <c r="B257" t="s">
        <v>261</v>
      </c>
      <c r="C257" t="s">
        <v>554</v>
      </c>
      <c r="D257">
        <v>32</v>
      </c>
      <c r="E257">
        <v>6</v>
      </c>
      <c r="F257">
        <v>4</v>
      </c>
      <c r="G257">
        <v>0</v>
      </c>
      <c r="H257">
        <v>5</v>
      </c>
      <c r="I257">
        <v>92</v>
      </c>
      <c r="J257">
        <v>1</v>
      </c>
      <c r="K257">
        <v>5</v>
      </c>
      <c r="L257">
        <v>566</v>
      </c>
      <c r="M257">
        <v>926</v>
      </c>
      <c r="N257">
        <v>2</v>
      </c>
      <c r="O257">
        <v>0</v>
      </c>
      <c r="P257">
        <v>1</v>
      </c>
      <c r="Q257">
        <f>1+0</f>
        <v>1</v>
      </c>
      <c r="R257">
        <f>5+0+0</f>
        <v>5</v>
      </c>
      <c r="S257">
        <v>22</v>
      </c>
    </row>
    <row r="258" spans="1:19" x14ac:dyDescent="0.55000000000000004">
      <c r="A258">
        <f>VLOOKUP(テーブル1[[#This Row],[駅名]],station_geocode[[name]:[name4]],4,)</f>
        <v>1219</v>
      </c>
      <c r="B258" t="s">
        <v>262</v>
      </c>
      <c r="C258" t="s">
        <v>552</v>
      </c>
      <c r="D258">
        <v>8</v>
      </c>
      <c r="E258">
        <v>4</v>
      </c>
      <c r="F258">
        <v>0</v>
      </c>
      <c r="G258">
        <v>0</v>
      </c>
      <c r="H258">
        <v>6</v>
      </c>
      <c r="I258">
        <v>34</v>
      </c>
      <c r="J258">
        <v>6</v>
      </c>
      <c r="K258">
        <v>8</v>
      </c>
      <c r="L258">
        <v>65</v>
      </c>
      <c r="M258">
        <v>190</v>
      </c>
      <c r="N258">
        <v>1</v>
      </c>
      <c r="O258">
        <v>1</v>
      </c>
      <c r="P258">
        <v>2</v>
      </c>
      <c r="Q258">
        <f>1+0</f>
        <v>1</v>
      </c>
      <c r="R258">
        <f>0+0+0</f>
        <v>0</v>
      </c>
      <c r="S258">
        <v>0</v>
      </c>
    </row>
    <row r="259" spans="1:19" x14ac:dyDescent="0.55000000000000004">
      <c r="A259">
        <f>VLOOKUP(テーブル1[[#This Row],[駅名]],station_geocode[[name]:[name4]],4,)</f>
        <v>6495</v>
      </c>
      <c r="B259" t="s">
        <v>263</v>
      </c>
      <c r="C259" t="s">
        <v>554</v>
      </c>
      <c r="D259">
        <v>34</v>
      </c>
      <c r="E259">
        <v>7</v>
      </c>
      <c r="F259">
        <v>4</v>
      </c>
      <c r="G259">
        <v>0</v>
      </c>
      <c r="H259">
        <v>2</v>
      </c>
      <c r="I259">
        <v>88</v>
      </c>
      <c r="J259">
        <v>4</v>
      </c>
      <c r="K259">
        <v>10</v>
      </c>
      <c r="L259">
        <v>529</v>
      </c>
      <c r="M259">
        <v>639</v>
      </c>
      <c r="N259">
        <v>2</v>
      </c>
      <c r="O259">
        <v>4</v>
      </c>
      <c r="P259">
        <v>2</v>
      </c>
      <c r="Q259">
        <f>0+0</f>
        <v>0</v>
      </c>
      <c r="R259">
        <f>8+0+0</f>
        <v>8</v>
      </c>
      <c r="S259">
        <v>9</v>
      </c>
    </row>
    <row r="260" spans="1:19" x14ac:dyDescent="0.55000000000000004">
      <c r="A260">
        <f>VLOOKUP(テーブル1[[#This Row],[駅名]],station_geocode[[name]:[name4]],4,)</f>
        <v>8621</v>
      </c>
      <c r="B260" t="s">
        <v>264</v>
      </c>
      <c r="C260" t="s">
        <v>552</v>
      </c>
      <c r="D260">
        <v>12</v>
      </c>
      <c r="E260">
        <v>4</v>
      </c>
      <c r="F260">
        <v>0</v>
      </c>
      <c r="G260">
        <v>0</v>
      </c>
      <c r="H260">
        <v>6</v>
      </c>
      <c r="I260">
        <v>37</v>
      </c>
      <c r="J260">
        <v>7</v>
      </c>
      <c r="K260">
        <v>8</v>
      </c>
      <c r="L260">
        <v>136</v>
      </c>
      <c r="M260">
        <v>241</v>
      </c>
      <c r="N260">
        <v>0</v>
      </c>
      <c r="O260">
        <v>1</v>
      </c>
      <c r="P260">
        <v>4</v>
      </c>
      <c r="Q260">
        <f>1+0</f>
        <v>1</v>
      </c>
      <c r="R260">
        <f>0+0+0</f>
        <v>0</v>
      </c>
      <c r="S260">
        <v>0</v>
      </c>
    </row>
    <row r="261" spans="1:19" x14ac:dyDescent="0.55000000000000004">
      <c r="A261">
        <f>VLOOKUP(テーブル1[[#This Row],[駅名]],station_geocode[[name]:[name4]],4,)</f>
        <v>7825</v>
      </c>
      <c r="B261" t="s">
        <v>265</v>
      </c>
      <c r="C261" t="s">
        <v>554</v>
      </c>
      <c r="D261">
        <v>23</v>
      </c>
      <c r="E261">
        <v>3</v>
      </c>
      <c r="F261">
        <v>10</v>
      </c>
      <c r="G261">
        <v>2</v>
      </c>
      <c r="H261">
        <v>4</v>
      </c>
      <c r="I261">
        <v>59</v>
      </c>
      <c r="J261">
        <v>1</v>
      </c>
      <c r="K261">
        <v>4</v>
      </c>
      <c r="L261">
        <v>444</v>
      </c>
      <c r="M261">
        <v>268</v>
      </c>
      <c r="N261">
        <v>0</v>
      </c>
      <c r="O261">
        <v>0</v>
      </c>
      <c r="P261">
        <v>0</v>
      </c>
      <c r="Q261">
        <f>2+1</f>
        <v>3</v>
      </c>
      <c r="R261">
        <f>3+1+0</f>
        <v>4</v>
      </c>
      <c r="S261">
        <v>9</v>
      </c>
    </row>
    <row r="262" spans="1:19" x14ac:dyDescent="0.55000000000000004">
      <c r="A262">
        <f>VLOOKUP(テーブル1[[#This Row],[駅名]],station_geocode[[name]:[name4]],4,)</f>
        <v>5358</v>
      </c>
      <c r="B262" t="s">
        <v>266</v>
      </c>
      <c r="C262" t="s">
        <v>552</v>
      </c>
      <c r="D262">
        <v>11</v>
      </c>
      <c r="E262">
        <v>4</v>
      </c>
      <c r="F262">
        <v>0</v>
      </c>
      <c r="G262">
        <v>0</v>
      </c>
      <c r="H262">
        <v>9</v>
      </c>
      <c r="I262">
        <v>30</v>
      </c>
      <c r="J262">
        <v>5</v>
      </c>
      <c r="K262">
        <v>9</v>
      </c>
      <c r="L262">
        <v>116</v>
      </c>
      <c r="M262">
        <v>193</v>
      </c>
      <c r="N262">
        <v>0</v>
      </c>
      <c r="O262">
        <v>1</v>
      </c>
      <c r="P262">
        <v>2</v>
      </c>
      <c r="Q262">
        <f>4+1</f>
        <v>5</v>
      </c>
      <c r="R262">
        <f>0+0+0</f>
        <v>0</v>
      </c>
      <c r="S262">
        <v>1</v>
      </c>
    </row>
    <row r="263" spans="1:19" x14ac:dyDescent="0.55000000000000004">
      <c r="A263">
        <f>VLOOKUP(テーブル1[[#This Row],[駅名]],station_geocode[[name]:[name4]],4,)</f>
        <v>6636</v>
      </c>
      <c r="B263" t="s">
        <v>267</v>
      </c>
      <c r="C263" t="s">
        <v>555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6</v>
      </c>
      <c r="J263">
        <v>4</v>
      </c>
      <c r="K263">
        <v>5</v>
      </c>
      <c r="L263">
        <v>5</v>
      </c>
      <c r="M263">
        <v>86</v>
      </c>
      <c r="N263">
        <v>0</v>
      </c>
      <c r="O263">
        <v>0</v>
      </c>
      <c r="P263">
        <v>1</v>
      </c>
      <c r="Q263">
        <f>0+0</f>
        <v>0</v>
      </c>
      <c r="R263">
        <f>0+0+0</f>
        <v>0</v>
      </c>
      <c r="S263">
        <v>1</v>
      </c>
    </row>
    <row r="264" spans="1:19" x14ac:dyDescent="0.55000000000000004">
      <c r="A264">
        <f>VLOOKUP(テーブル1[[#This Row],[駅名]],station_geocode[[name]:[name4]],4,)</f>
        <v>5641</v>
      </c>
      <c r="B264" t="s">
        <v>268</v>
      </c>
      <c r="C264" t="s">
        <v>554</v>
      </c>
      <c r="D264">
        <v>26</v>
      </c>
      <c r="E264">
        <v>7</v>
      </c>
      <c r="F264">
        <v>3</v>
      </c>
      <c r="G264">
        <v>0</v>
      </c>
      <c r="H264">
        <v>5</v>
      </c>
      <c r="I264">
        <v>119</v>
      </c>
      <c r="J264">
        <v>7</v>
      </c>
      <c r="K264">
        <v>21</v>
      </c>
      <c r="L264">
        <v>497</v>
      </c>
      <c r="M264">
        <v>468</v>
      </c>
      <c r="N264">
        <v>0</v>
      </c>
      <c r="O264">
        <v>0</v>
      </c>
      <c r="P264">
        <v>1</v>
      </c>
      <c r="Q264">
        <f>0+0</f>
        <v>0</v>
      </c>
      <c r="R264">
        <f>7+3+0</f>
        <v>10</v>
      </c>
      <c r="S264">
        <v>13</v>
      </c>
    </row>
    <row r="265" spans="1:19" x14ac:dyDescent="0.55000000000000004">
      <c r="A265">
        <f>VLOOKUP(テーブル1[[#This Row],[駅名]],station_geocode[[name]:[name4]],4,)</f>
        <v>2665</v>
      </c>
      <c r="B265" t="s">
        <v>269</v>
      </c>
      <c r="C265" t="s">
        <v>555</v>
      </c>
      <c r="D265">
        <v>15</v>
      </c>
      <c r="E265">
        <v>1</v>
      </c>
      <c r="F265">
        <v>4</v>
      </c>
      <c r="G265">
        <v>0</v>
      </c>
      <c r="H265">
        <v>1</v>
      </c>
      <c r="I265">
        <v>19</v>
      </c>
      <c r="J265">
        <v>1</v>
      </c>
      <c r="K265">
        <v>3</v>
      </c>
      <c r="L265">
        <v>118</v>
      </c>
      <c r="M265">
        <v>41</v>
      </c>
      <c r="N265">
        <v>0</v>
      </c>
      <c r="O265">
        <v>0</v>
      </c>
      <c r="P265">
        <v>0</v>
      </c>
      <c r="Q265">
        <f>2+1</f>
        <v>3</v>
      </c>
      <c r="R265">
        <f>0+0+0</f>
        <v>0</v>
      </c>
      <c r="S265">
        <v>4</v>
      </c>
    </row>
    <row r="266" spans="1:19" x14ac:dyDescent="0.55000000000000004">
      <c r="A266">
        <f>VLOOKUP(テーブル1[[#This Row],[駅名]],station_geocode[[name]:[name4]],4,)</f>
        <v>6669</v>
      </c>
      <c r="B266" t="s">
        <v>270</v>
      </c>
      <c r="C266" t="s">
        <v>555</v>
      </c>
      <c r="D266">
        <v>11</v>
      </c>
      <c r="E266">
        <v>3</v>
      </c>
      <c r="F266">
        <v>6</v>
      </c>
      <c r="G266">
        <v>0</v>
      </c>
      <c r="H266">
        <v>2</v>
      </c>
      <c r="I266">
        <v>6</v>
      </c>
      <c r="J266">
        <v>0</v>
      </c>
      <c r="K266">
        <v>3</v>
      </c>
      <c r="L266">
        <v>221</v>
      </c>
      <c r="M266">
        <v>44</v>
      </c>
      <c r="N266">
        <v>0</v>
      </c>
      <c r="O266">
        <v>0</v>
      </c>
      <c r="P266">
        <v>0</v>
      </c>
      <c r="Q266">
        <f>3+2</f>
        <v>5</v>
      </c>
      <c r="R266">
        <f>1+4+0</f>
        <v>5</v>
      </c>
      <c r="S266">
        <v>0</v>
      </c>
    </row>
    <row r="267" spans="1:19" x14ac:dyDescent="0.55000000000000004">
      <c r="A267">
        <f>VLOOKUP(テーブル1[[#This Row],[駅名]],station_geocode[[name]:[name4]],4,)</f>
        <v>7548</v>
      </c>
      <c r="B267" t="s">
        <v>271</v>
      </c>
      <c r="C267" t="s">
        <v>556</v>
      </c>
      <c r="D267">
        <v>23</v>
      </c>
      <c r="E267">
        <v>8</v>
      </c>
      <c r="F267">
        <v>0</v>
      </c>
      <c r="G267">
        <v>0</v>
      </c>
      <c r="H267">
        <v>18</v>
      </c>
      <c r="I267">
        <v>70</v>
      </c>
      <c r="J267">
        <v>5</v>
      </c>
      <c r="K267">
        <v>10</v>
      </c>
      <c r="L267">
        <v>512</v>
      </c>
      <c r="M267">
        <v>1445</v>
      </c>
      <c r="N267">
        <v>0</v>
      </c>
      <c r="O267">
        <v>1</v>
      </c>
      <c r="P267">
        <v>0</v>
      </c>
      <c r="Q267">
        <f>0+0</f>
        <v>0</v>
      </c>
      <c r="R267">
        <f>1+0+0</f>
        <v>1</v>
      </c>
      <c r="S267">
        <v>19</v>
      </c>
    </row>
    <row r="268" spans="1:19" x14ac:dyDescent="0.55000000000000004">
      <c r="A268">
        <f>VLOOKUP(テーブル1[[#This Row],[駅名]],station_geocode[[name]:[name4]],4,)</f>
        <v>9239</v>
      </c>
      <c r="B268" t="s">
        <v>272</v>
      </c>
      <c r="C268" t="s">
        <v>555</v>
      </c>
      <c r="D268">
        <v>10</v>
      </c>
      <c r="E268">
        <v>1</v>
      </c>
      <c r="F268">
        <v>1</v>
      </c>
      <c r="G268">
        <v>0</v>
      </c>
      <c r="H268">
        <v>7</v>
      </c>
      <c r="I268">
        <v>11</v>
      </c>
      <c r="J268">
        <v>2</v>
      </c>
      <c r="K268">
        <v>5</v>
      </c>
      <c r="L268">
        <v>74</v>
      </c>
      <c r="M268">
        <v>107</v>
      </c>
      <c r="N268">
        <v>0</v>
      </c>
      <c r="O268">
        <v>0</v>
      </c>
      <c r="P268">
        <v>0</v>
      </c>
      <c r="Q268">
        <f>0+1</f>
        <v>1</v>
      </c>
      <c r="R268">
        <f>0+0+0</f>
        <v>0</v>
      </c>
      <c r="S268">
        <v>2</v>
      </c>
    </row>
    <row r="269" spans="1:19" x14ac:dyDescent="0.55000000000000004">
      <c r="A269">
        <f>VLOOKUP(テーブル1[[#This Row],[駅名]],station_geocode[[name]:[name4]],4,)</f>
        <v>733</v>
      </c>
      <c r="B269" t="s">
        <v>273</v>
      </c>
      <c r="C269" t="s">
        <v>556</v>
      </c>
      <c r="D269">
        <v>4</v>
      </c>
      <c r="E269">
        <v>1</v>
      </c>
      <c r="F269">
        <v>1</v>
      </c>
      <c r="G269">
        <v>0</v>
      </c>
      <c r="H269">
        <v>5</v>
      </c>
      <c r="I269">
        <v>16</v>
      </c>
      <c r="J269">
        <v>2</v>
      </c>
      <c r="K269">
        <v>3</v>
      </c>
      <c r="L269">
        <v>95</v>
      </c>
      <c r="M269">
        <v>132</v>
      </c>
      <c r="N269">
        <v>0</v>
      </c>
      <c r="O269">
        <v>1</v>
      </c>
      <c r="P269">
        <v>1</v>
      </c>
      <c r="Q269">
        <f>0+0</f>
        <v>0</v>
      </c>
      <c r="R269">
        <f>2+0+0</f>
        <v>2</v>
      </c>
      <c r="S269">
        <v>1</v>
      </c>
    </row>
    <row r="270" spans="1:19" x14ac:dyDescent="0.55000000000000004">
      <c r="A270">
        <f>VLOOKUP(テーブル1[[#This Row],[駅名]],station_geocode[[name]:[name4]],4,)</f>
        <v>9321</v>
      </c>
      <c r="B270" t="s">
        <v>274</v>
      </c>
      <c r="C270" t="s">
        <v>555</v>
      </c>
      <c r="D270">
        <v>12</v>
      </c>
      <c r="E270">
        <v>2</v>
      </c>
      <c r="F270">
        <v>2</v>
      </c>
      <c r="G270">
        <v>0</v>
      </c>
      <c r="H270">
        <v>4</v>
      </c>
      <c r="I270">
        <v>18</v>
      </c>
      <c r="J270">
        <v>2</v>
      </c>
      <c r="K270">
        <v>4</v>
      </c>
      <c r="L270">
        <v>58</v>
      </c>
      <c r="M270">
        <v>102</v>
      </c>
      <c r="N270">
        <v>1</v>
      </c>
      <c r="O270">
        <v>2</v>
      </c>
      <c r="P270">
        <v>0</v>
      </c>
      <c r="Q270">
        <f>0+0</f>
        <v>0</v>
      </c>
      <c r="R270">
        <f>0+0+0</f>
        <v>0</v>
      </c>
      <c r="S270">
        <v>3</v>
      </c>
    </row>
    <row r="271" spans="1:19" x14ac:dyDescent="0.55000000000000004">
      <c r="A271">
        <f>VLOOKUP(テーブル1[[#This Row],[駅名]],station_geocode[[name]:[name4]],4,)</f>
        <v>6188</v>
      </c>
      <c r="B271" t="s">
        <v>275</v>
      </c>
      <c r="C271" t="s">
        <v>556</v>
      </c>
      <c r="D271">
        <v>9</v>
      </c>
      <c r="E271">
        <v>1</v>
      </c>
      <c r="F271">
        <v>0</v>
      </c>
      <c r="G271">
        <v>0</v>
      </c>
      <c r="H271">
        <v>0</v>
      </c>
      <c r="I271">
        <v>13</v>
      </c>
      <c r="J271">
        <v>6</v>
      </c>
      <c r="K271">
        <v>4</v>
      </c>
      <c r="L271">
        <v>18</v>
      </c>
      <c r="M271">
        <v>89</v>
      </c>
      <c r="N271">
        <v>0</v>
      </c>
      <c r="O271">
        <v>0</v>
      </c>
      <c r="P271">
        <v>1</v>
      </c>
      <c r="Q271">
        <v>0</v>
      </c>
      <c r="R271">
        <f>0+0+0</f>
        <v>0</v>
      </c>
      <c r="S271">
        <v>5</v>
      </c>
    </row>
    <row r="272" spans="1:19" x14ac:dyDescent="0.55000000000000004">
      <c r="A272">
        <f>VLOOKUP(テーブル1[[#This Row],[駅名]],station_geocode[[name]:[name4]],4,)</f>
        <v>4376</v>
      </c>
      <c r="B272" t="s">
        <v>276</v>
      </c>
      <c r="C272" t="s">
        <v>556</v>
      </c>
      <c r="D272">
        <v>8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27</v>
      </c>
      <c r="M272">
        <v>89</v>
      </c>
      <c r="N272">
        <v>0</v>
      </c>
      <c r="O272">
        <v>0</v>
      </c>
      <c r="P272">
        <v>0</v>
      </c>
      <c r="Q272">
        <f>1+0</f>
        <v>1</v>
      </c>
      <c r="R272">
        <f>0+0+0</f>
        <v>0</v>
      </c>
      <c r="S272">
        <v>2</v>
      </c>
    </row>
    <row r="273" spans="1:19" x14ac:dyDescent="0.55000000000000004">
      <c r="A273">
        <f>VLOOKUP(テーブル1[[#This Row],[駅名]],station_geocode[[name]:[name4]],4,)</f>
        <v>1789</v>
      </c>
      <c r="B273" t="s">
        <v>277</v>
      </c>
      <c r="C273" t="s">
        <v>557</v>
      </c>
      <c r="D273">
        <v>19</v>
      </c>
      <c r="E273">
        <v>5</v>
      </c>
      <c r="F273">
        <v>2</v>
      </c>
      <c r="G273">
        <v>0</v>
      </c>
      <c r="H273">
        <v>3</v>
      </c>
      <c r="I273">
        <v>48</v>
      </c>
      <c r="J273">
        <v>8</v>
      </c>
      <c r="K273">
        <v>6</v>
      </c>
      <c r="L273">
        <v>281</v>
      </c>
      <c r="M273">
        <v>400</v>
      </c>
      <c r="N273">
        <v>0</v>
      </c>
      <c r="O273">
        <v>1</v>
      </c>
      <c r="P273">
        <v>0</v>
      </c>
      <c r="Q273">
        <f>3+0</f>
        <v>3</v>
      </c>
      <c r="R273">
        <f>2+0+0</f>
        <v>2</v>
      </c>
      <c r="S273">
        <v>6</v>
      </c>
    </row>
    <row r="274" spans="1:19" x14ac:dyDescent="0.55000000000000004">
      <c r="A274">
        <f>VLOOKUP(テーブル1[[#This Row],[駅名]],station_geocode[[name]:[name4]],4,)</f>
        <v>1263</v>
      </c>
      <c r="B274" t="s">
        <v>278</v>
      </c>
      <c r="C274" t="s">
        <v>556</v>
      </c>
      <c r="D274">
        <v>3</v>
      </c>
      <c r="E274">
        <v>0</v>
      </c>
      <c r="F274">
        <v>0</v>
      </c>
      <c r="G274">
        <v>0</v>
      </c>
      <c r="H274">
        <v>2</v>
      </c>
      <c r="I274">
        <v>0</v>
      </c>
      <c r="J274">
        <v>0</v>
      </c>
      <c r="K274">
        <v>0</v>
      </c>
      <c r="L274">
        <v>6</v>
      </c>
      <c r="M274">
        <v>63</v>
      </c>
      <c r="N274">
        <v>0</v>
      </c>
      <c r="O274">
        <v>0</v>
      </c>
      <c r="P274">
        <v>0</v>
      </c>
      <c r="Q274">
        <f>0+0</f>
        <v>0</v>
      </c>
      <c r="R274">
        <f>0+0+0</f>
        <v>0</v>
      </c>
      <c r="S274">
        <v>1</v>
      </c>
    </row>
    <row r="275" spans="1:19" x14ac:dyDescent="0.55000000000000004">
      <c r="A275">
        <f>VLOOKUP(テーブル1[[#This Row],[駅名]],station_geocode[[name]:[name4]],4,)</f>
        <v>650</v>
      </c>
      <c r="B275" t="s">
        <v>279</v>
      </c>
      <c r="C275" t="s">
        <v>557</v>
      </c>
      <c r="D275">
        <v>12</v>
      </c>
      <c r="E275">
        <v>8</v>
      </c>
      <c r="F275">
        <v>1</v>
      </c>
      <c r="G275">
        <v>0</v>
      </c>
      <c r="H275">
        <v>10</v>
      </c>
      <c r="I275">
        <v>60</v>
      </c>
      <c r="J275">
        <v>8</v>
      </c>
      <c r="K275">
        <v>15</v>
      </c>
      <c r="L275">
        <v>174</v>
      </c>
      <c r="M275">
        <v>266</v>
      </c>
      <c r="N275">
        <v>1</v>
      </c>
      <c r="O275">
        <v>0</v>
      </c>
      <c r="P275">
        <v>1</v>
      </c>
      <c r="Q275">
        <f>1+0</f>
        <v>1</v>
      </c>
      <c r="R275">
        <f>1+0</f>
        <v>1</v>
      </c>
      <c r="S275">
        <v>0</v>
      </c>
    </row>
    <row r="276" spans="1:19" x14ac:dyDescent="0.55000000000000004">
      <c r="A276">
        <f>VLOOKUP(テーブル1[[#This Row],[駅名]],station_geocode[[name]:[name4]],4,)</f>
        <v>7988</v>
      </c>
      <c r="B276" t="s">
        <v>280</v>
      </c>
      <c r="C276" t="s">
        <v>556</v>
      </c>
      <c r="D276">
        <v>3</v>
      </c>
      <c r="E276">
        <v>1</v>
      </c>
      <c r="F276">
        <v>1</v>
      </c>
      <c r="G276">
        <v>0</v>
      </c>
      <c r="H276">
        <v>0</v>
      </c>
      <c r="I276">
        <v>2</v>
      </c>
      <c r="J276">
        <v>0</v>
      </c>
      <c r="K276">
        <v>0</v>
      </c>
      <c r="L276">
        <v>72</v>
      </c>
      <c r="M276">
        <v>7</v>
      </c>
      <c r="N276">
        <v>0</v>
      </c>
      <c r="O276">
        <v>0</v>
      </c>
      <c r="P276">
        <v>0</v>
      </c>
      <c r="Q276">
        <f>0+0</f>
        <v>0</v>
      </c>
      <c r="R276">
        <f>0+2+0</f>
        <v>2</v>
      </c>
      <c r="S276">
        <v>3</v>
      </c>
    </row>
    <row r="277" spans="1:19" x14ac:dyDescent="0.55000000000000004">
      <c r="A277">
        <f>VLOOKUP(テーブル1[[#This Row],[駅名]],station_geocode[[name]:[name4]],4,)</f>
        <v>6686</v>
      </c>
      <c r="B277" t="s">
        <v>281</v>
      </c>
      <c r="C277" t="s">
        <v>557</v>
      </c>
      <c r="D277">
        <v>9</v>
      </c>
      <c r="E277">
        <v>3</v>
      </c>
      <c r="F277">
        <v>0</v>
      </c>
      <c r="G277">
        <v>0</v>
      </c>
      <c r="H277">
        <v>14</v>
      </c>
      <c r="I277">
        <v>43</v>
      </c>
      <c r="J277">
        <v>11</v>
      </c>
      <c r="K277">
        <v>13</v>
      </c>
      <c r="L277">
        <v>105</v>
      </c>
      <c r="M277">
        <v>298</v>
      </c>
      <c r="N277">
        <v>1</v>
      </c>
      <c r="O277">
        <v>0</v>
      </c>
      <c r="P277">
        <v>0</v>
      </c>
      <c r="Q277">
        <f>1+0</f>
        <v>1</v>
      </c>
      <c r="R277">
        <f>1+0+0</f>
        <v>1</v>
      </c>
      <c r="S277">
        <v>0</v>
      </c>
    </row>
    <row r="278" spans="1:19" x14ac:dyDescent="0.55000000000000004">
      <c r="A278">
        <f>VLOOKUP(テーブル1[[#This Row],[駅名]],station_geocode[[name]:[name4]],4,)</f>
        <v>5613</v>
      </c>
      <c r="B278" t="s">
        <v>282</v>
      </c>
      <c r="C278" t="s">
        <v>558</v>
      </c>
      <c r="D278">
        <v>22</v>
      </c>
      <c r="E278">
        <v>4</v>
      </c>
      <c r="F278">
        <v>4</v>
      </c>
      <c r="G278">
        <v>0</v>
      </c>
      <c r="H278">
        <v>5</v>
      </c>
      <c r="I278">
        <v>56</v>
      </c>
      <c r="J278">
        <v>2</v>
      </c>
      <c r="K278">
        <v>14</v>
      </c>
      <c r="L278">
        <v>175</v>
      </c>
      <c r="M278">
        <v>301</v>
      </c>
      <c r="N278">
        <v>1</v>
      </c>
      <c r="O278">
        <v>1</v>
      </c>
      <c r="P278">
        <v>2</v>
      </c>
      <c r="Q278">
        <f>0+1</f>
        <v>1</v>
      </c>
      <c r="R278">
        <f>0+0+0</f>
        <v>0</v>
      </c>
      <c r="S278">
        <v>2</v>
      </c>
    </row>
    <row r="279" spans="1:19" x14ac:dyDescent="0.55000000000000004">
      <c r="A279">
        <f>VLOOKUP(テーブル1[[#This Row],[駅名]],station_geocode[[name]:[name4]],4,)</f>
        <v>2025</v>
      </c>
      <c r="B279" t="s">
        <v>283</v>
      </c>
      <c r="C279" t="s">
        <v>558</v>
      </c>
      <c r="D279">
        <v>30</v>
      </c>
      <c r="E279">
        <v>6</v>
      </c>
      <c r="F279">
        <v>6</v>
      </c>
      <c r="G279">
        <v>0</v>
      </c>
      <c r="H279">
        <v>9</v>
      </c>
      <c r="I279">
        <v>158</v>
      </c>
      <c r="J279">
        <v>3</v>
      </c>
      <c r="K279">
        <v>9</v>
      </c>
      <c r="L279">
        <v>1015</v>
      </c>
      <c r="M279">
        <v>728</v>
      </c>
      <c r="N279">
        <v>0</v>
      </c>
      <c r="O279">
        <v>1</v>
      </c>
      <c r="P279">
        <v>0</v>
      </c>
      <c r="Q279">
        <f>0+1</f>
        <v>1</v>
      </c>
      <c r="R279">
        <f>9+1+0</f>
        <v>10</v>
      </c>
      <c r="S279">
        <v>6</v>
      </c>
    </row>
    <row r="280" spans="1:19" x14ac:dyDescent="0.55000000000000004">
      <c r="A280">
        <f>VLOOKUP(テーブル1[[#This Row],[駅名]],station_geocode[[name]:[name4]],4,)</f>
        <v>3902</v>
      </c>
      <c r="B280" t="s">
        <v>284</v>
      </c>
      <c r="C280" t="s">
        <v>557</v>
      </c>
      <c r="D280">
        <v>6</v>
      </c>
      <c r="E280">
        <v>4</v>
      </c>
      <c r="F280">
        <v>0</v>
      </c>
      <c r="G280">
        <v>0</v>
      </c>
      <c r="H280">
        <v>12</v>
      </c>
      <c r="I280">
        <v>28</v>
      </c>
      <c r="J280">
        <v>10</v>
      </c>
      <c r="K280">
        <v>8</v>
      </c>
      <c r="L280">
        <v>49</v>
      </c>
      <c r="M280">
        <v>226</v>
      </c>
      <c r="N280">
        <v>0</v>
      </c>
      <c r="O280">
        <v>0</v>
      </c>
      <c r="P280">
        <v>0</v>
      </c>
      <c r="Q280">
        <f>1+0</f>
        <v>1</v>
      </c>
      <c r="R280">
        <f>0+0+0</f>
        <v>0</v>
      </c>
      <c r="S280">
        <v>0</v>
      </c>
    </row>
    <row r="281" spans="1:19" x14ac:dyDescent="0.55000000000000004">
      <c r="A281">
        <f>VLOOKUP(テーブル1[[#This Row],[駅名]],station_geocode[[name]:[name4]],4,)</f>
        <v>8431</v>
      </c>
      <c r="B281" t="s">
        <v>285</v>
      </c>
      <c r="C281" t="s">
        <v>557</v>
      </c>
      <c r="D281">
        <v>2</v>
      </c>
      <c r="E281">
        <v>1</v>
      </c>
      <c r="F281">
        <v>0</v>
      </c>
      <c r="G281">
        <v>0</v>
      </c>
      <c r="H281">
        <v>1</v>
      </c>
      <c r="I281">
        <v>11</v>
      </c>
      <c r="J281">
        <v>2</v>
      </c>
      <c r="K281">
        <v>4</v>
      </c>
      <c r="L281">
        <v>6</v>
      </c>
      <c r="M281">
        <v>87</v>
      </c>
      <c r="N281">
        <v>0</v>
      </c>
      <c r="O281">
        <v>1</v>
      </c>
      <c r="P281">
        <v>1</v>
      </c>
      <c r="Q281">
        <f t="shared" ref="Q281:Q286" si="6">0+0</f>
        <v>0</v>
      </c>
      <c r="R281">
        <f>1+0+0</f>
        <v>1</v>
      </c>
      <c r="S281">
        <v>0</v>
      </c>
    </row>
    <row r="282" spans="1:19" x14ac:dyDescent="0.55000000000000004">
      <c r="A282">
        <f>VLOOKUP(テーブル1[[#This Row],[駅名]],station_geocode[[name]:[name4]],4,)</f>
        <v>1690</v>
      </c>
      <c r="B282" t="s">
        <v>286</v>
      </c>
      <c r="C282" t="s">
        <v>557</v>
      </c>
      <c r="D282">
        <v>5</v>
      </c>
      <c r="E282">
        <v>2</v>
      </c>
      <c r="F282">
        <v>0</v>
      </c>
      <c r="G282">
        <v>0</v>
      </c>
      <c r="H282">
        <v>1</v>
      </c>
      <c r="I282">
        <v>20</v>
      </c>
      <c r="J282">
        <v>5</v>
      </c>
      <c r="K282">
        <v>9</v>
      </c>
      <c r="L282">
        <v>35</v>
      </c>
      <c r="M282">
        <v>136</v>
      </c>
      <c r="N282">
        <v>0</v>
      </c>
      <c r="O282">
        <v>0</v>
      </c>
      <c r="P282">
        <v>0</v>
      </c>
      <c r="Q282">
        <f t="shared" si="6"/>
        <v>0</v>
      </c>
      <c r="R282">
        <f>1+1+1</f>
        <v>3</v>
      </c>
      <c r="S282">
        <v>0</v>
      </c>
    </row>
    <row r="283" spans="1:19" x14ac:dyDescent="0.55000000000000004">
      <c r="A283">
        <f>VLOOKUP(テーブル1[[#This Row],[駅名]],station_geocode[[name]:[name4]],4,)</f>
        <v>3701</v>
      </c>
      <c r="B283" t="s">
        <v>287</v>
      </c>
      <c r="C283" t="s">
        <v>557</v>
      </c>
      <c r="D283">
        <v>1</v>
      </c>
      <c r="E283">
        <v>1</v>
      </c>
      <c r="F283">
        <v>0</v>
      </c>
      <c r="G283">
        <v>0</v>
      </c>
      <c r="H283">
        <v>1</v>
      </c>
      <c r="I283">
        <v>7</v>
      </c>
      <c r="J283">
        <v>3</v>
      </c>
      <c r="K283">
        <v>4</v>
      </c>
      <c r="L283">
        <v>3</v>
      </c>
      <c r="M283">
        <v>62</v>
      </c>
      <c r="N283">
        <v>0</v>
      </c>
      <c r="O283">
        <v>0</v>
      </c>
      <c r="P283">
        <v>0</v>
      </c>
      <c r="Q283">
        <f t="shared" si="6"/>
        <v>0</v>
      </c>
      <c r="R283">
        <f>0+0+0</f>
        <v>0</v>
      </c>
      <c r="S283">
        <v>0</v>
      </c>
    </row>
    <row r="284" spans="1:19" x14ac:dyDescent="0.55000000000000004">
      <c r="A284">
        <f>VLOOKUP(テーブル1[[#This Row],[駅名]],station_geocode[[name]:[name4]],4,)</f>
        <v>7599</v>
      </c>
      <c r="B284" t="s">
        <v>288</v>
      </c>
      <c r="C284" t="s">
        <v>559</v>
      </c>
      <c r="D284">
        <v>17</v>
      </c>
      <c r="E284">
        <v>12</v>
      </c>
      <c r="F284">
        <v>4</v>
      </c>
      <c r="G284">
        <v>0</v>
      </c>
      <c r="H284">
        <v>9</v>
      </c>
      <c r="I284">
        <v>71</v>
      </c>
      <c r="J284">
        <v>7</v>
      </c>
      <c r="K284">
        <v>14</v>
      </c>
      <c r="L284">
        <v>209</v>
      </c>
      <c r="M284">
        <v>326</v>
      </c>
      <c r="N284">
        <v>2</v>
      </c>
      <c r="O284">
        <v>0</v>
      </c>
      <c r="P284">
        <v>0</v>
      </c>
      <c r="Q284">
        <f t="shared" si="6"/>
        <v>0</v>
      </c>
      <c r="R284">
        <f>1+0+0</f>
        <v>1</v>
      </c>
      <c r="S284">
        <v>4</v>
      </c>
    </row>
    <row r="285" spans="1:19" x14ac:dyDescent="0.55000000000000004">
      <c r="A285">
        <f>VLOOKUP(テーブル1[[#This Row],[駅名]],station_geocode[[name]:[name4]],4,)</f>
        <v>2245</v>
      </c>
      <c r="B285" t="s">
        <v>289</v>
      </c>
      <c r="C285" t="s">
        <v>557</v>
      </c>
      <c r="D285">
        <v>5</v>
      </c>
      <c r="E285">
        <v>3</v>
      </c>
      <c r="F285">
        <v>1</v>
      </c>
      <c r="G285">
        <v>0</v>
      </c>
      <c r="H285">
        <v>0</v>
      </c>
      <c r="I285">
        <v>43</v>
      </c>
      <c r="J285">
        <v>7</v>
      </c>
      <c r="K285">
        <v>13</v>
      </c>
      <c r="L285">
        <v>95</v>
      </c>
      <c r="M285">
        <v>147</v>
      </c>
      <c r="N285">
        <v>0</v>
      </c>
      <c r="O285">
        <v>0</v>
      </c>
      <c r="P285">
        <v>0</v>
      </c>
      <c r="Q285">
        <f t="shared" si="6"/>
        <v>0</v>
      </c>
      <c r="R285">
        <f>4+0+0</f>
        <v>4</v>
      </c>
      <c r="S285">
        <v>1</v>
      </c>
    </row>
    <row r="286" spans="1:19" x14ac:dyDescent="0.55000000000000004">
      <c r="A286">
        <f>VLOOKUP(テーブル1[[#This Row],[駅名]],station_geocode[[name]:[name4]],4,)</f>
        <v>3525</v>
      </c>
      <c r="B286" t="s">
        <v>290</v>
      </c>
      <c r="C286" t="s">
        <v>559</v>
      </c>
      <c r="D286">
        <v>10</v>
      </c>
      <c r="E286">
        <v>3</v>
      </c>
      <c r="F286">
        <v>1</v>
      </c>
      <c r="G286">
        <v>0</v>
      </c>
      <c r="H286">
        <v>2</v>
      </c>
      <c r="I286">
        <v>62</v>
      </c>
      <c r="J286">
        <v>5</v>
      </c>
      <c r="K286">
        <v>8</v>
      </c>
      <c r="L286">
        <v>186</v>
      </c>
      <c r="M286">
        <v>128</v>
      </c>
      <c r="N286">
        <v>2</v>
      </c>
      <c r="O286">
        <v>1</v>
      </c>
      <c r="P286">
        <v>2</v>
      </c>
      <c r="Q286">
        <f t="shared" si="6"/>
        <v>0</v>
      </c>
      <c r="R286">
        <f>4+0+0</f>
        <v>4</v>
      </c>
      <c r="S286">
        <v>0</v>
      </c>
    </row>
    <row r="287" spans="1:19" x14ac:dyDescent="0.55000000000000004">
      <c r="A287">
        <f>VLOOKUP(テーブル1[[#This Row],[駅名]],station_geocode[[name]:[name4]],4,)</f>
        <v>7403</v>
      </c>
      <c r="B287" t="s">
        <v>291</v>
      </c>
      <c r="C287" t="s">
        <v>557</v>
      </c>
      <c r="D287">
        <v>10</v>
      </c>
      <c r="E287">
        <v>3</v>
      </c>
      <c r="F287">
        <v>1</v>
      </c>
      <c r="G287">
        <v>0</v>
      </c>
      <c r="H287">
        <v>2</v>
      </c>
      <c r="I287">
        <v>41</v>
      </c>
      <c r="J287">
        <v>3</v>
      </c>
      <c r="K287">
        <v>17</v>
      </c>
      <c r="L287">
        <v>83</v>
      </c>
      <c r="M287">
        <v>201</v>
      </c>
      <c r="N287">
        <v>0</v>
      </c>
      <c r="O287">
        <v>0</v>
      </c>
      <c r="P287">
        <v>1</v>
      </c>
      <c r="Q287">
        <v>0</v>
      </c>
      <c r="R287">
        <f>1+0+0</f>
        <v>1</v>
      </c>
      <c r="S287">
        <v>0</v>
      </c>
    </row>
    <row r="288" spans="1:19" x14ac:dyDescent="0.55000000000000004">
      <c r="A288">
        <f>VLOOKUP(テーブル1[[#This Row],[駅名]],station_geocode[[name]:[name4]],4,)</f>
        <v>5069</v>
      </c>
      <c r="B288" t="s">
        <v>292</v>
      </c>
      <c r="C288" t="s">
        <v>559</v>
      </c>
      <c r="D288">
        <v>24</v>
      </c>
      <c r="E288">
        <v>9</v>
      </c>
      <c r="F288">
        <v>4</v>
      </c>
      <c r="G288">
        <v>2</v>
      </c>
      <c r="H288">
        <v>1</v>
      </c>
      <c r="I288">
        <v>98</v>
      </c>
      <c r="J288">
        <v>10</v>
      </c>
      <c r="K288">
        <v>10</v>
      </c>
      <c r="L288">
        <v>541</v>
      </c>
      <c r="M288">
        <v>257</v>
      </c>
      <c r="N288">
        <v>0</v>
      </c>
      <c r="O288">
        <v>0</v>
      </c>
      <c r="P288">
        <v>1</v>
      </c>
      <c r="Q288">
        <f>0+0</f>
        <v>0</v>
      </c>
      <c r="R288">
        <f>15+4+0</f>
        <v>19</v>
      </c>
      <c r="S288">
        <v>16</v>
      </c>
    </row>
    <row r="289" spans="1:19" x14ac:dyDescent="0.55000000000000004">
      <c r="A289">
        <f>VLOOKUP(テーブル1[[#This Row],[駅名]],station_geocode[[name]:[name4]],4,)</f>
        <v>4812</v>
      </c>
      <c r="B289" t="s">
        <v>293</v>
      </c>
      <c r="C289" t="s">
        <v>557</v>
      </c>
      <c r="D289">
        <v>9</v>
      </c>
      <c r="E289">
        <v>0</v>
      </c>
      <c r="F289">
        <v>3</v>
      </c>
      <c r="G289">
        <v>0</v>
      </c>
      <c r="H289">
        <v>0</v>
      </c>
      <c r="I289">
        <v>51</v>
      </c>
      <c r="J289">
        <v>4</v>
      </c>
      <c r="K289">
        <v>13</v>
      </c>
      <c r="L289">
        <v>103</v>
      </c>
      <c r="M289">
        <v>100</v>
      </c>
      <c r="N289">
        <v>0</v>
      </c>
      <c r="O289">
        <v>0</v>
      </c>
      <c r="P289">
        <v>0</v>
      </c>
      <c r="Q289">
        <f>2+0</f>
        <v>2</v>
      </c>
      <c r="R289">
        <f>3+1+0</f>
        <v>4</v>
      </c>
      <c r="S289">
        <v>1</v>
      </c>
    </row>
    <row r="290" spans="1:19" x14ac:dyDescent="0.55000000000000004">
      <c r="A290">
        <f>VLOOKUP(テーブル1[[#This Row],[駅名]],station_geocode[[name]:[name4]],4,)</f>
        <v>8353</v>
      </c>
      <c r="B290" t="s">
        <v>294</v>
      </c>
      <c r="C290" t="s">
        <v>559</v>
      </c>
      <c r="D290">
        <v>6</v>
      </c>
      <c r="E290">
        <v>4</v>
      </c>
      <c r="F290">
        <v>0</v>
      </c>
      <c r="G290">
        <v>0</v>
      </c>
      <c r="H290">
        <v>1</v>
      </c>
      <c r="I290">
        <v>37</v>
      </c>
      <c r="J290">
        <v>5</v>
      </c>
      <c r="K290">
        <v>13</v>
      </c>
      <c r="L290">
        <v>48</v>
      </c>
      <c r="M290">
        <v>97</v>
      </c>
      <c r="N290">
        <v>0</v>
      </c>
      <c r="O290">
        <v>0</v>
      </c>
      <c r="P290">
        <v>0</v>
      </c>
      <c r="Q290">
        <f>0+0</f>
        <v>0</v>
      </c>
      <c r="R290">
        <f>1+0+0</f>
        <v>1</v>
      </c>
      <c r="S290">
        <v>0</v>
      </c>
    </row>
    <row r="291" spans="1:19" x14ac:dyDescent="0.55000000000000004">
      <c r="A291">
        <f>VLOOKUP(テーブル1[[#This Row],[駅名]],station_geocode[[name]:[name4]],4,)</f>
        <v>5968</v>
      </c>
      <c r="B291" t="s">
        <v>295</v>
      </c>
      <c r="C291" t="s">
        <v>557</v>
      </c>
      <c r="D291">
        <v>7</v>
      </c>
      <c r="E291">
        <v>6</v>
      </c>
      <c r="F291">
        <v>0</v>
      </c>
      <c r="G291">
        <v>0</v>
      </c>
      <c r="H291">
        <v>0</v>
      </c>
      <c r="I291">
        <v>80</v>
      </c>
      <c r="J291">
        <v>9</v>
      </c>
      <c r="K291">
        <v>13</v>
      </c>
      <c r="L291">
        <v>165</v>
      </c>
      <c r="M291">
        <v>115</v>
      </c>
      <c r="N291">
        <v>0</v>
      </c>
      <c r="O291">
        <v>0</v>
      </c>
      <c r="P291">
        <v>1</v>
      </c>
      <c r="Q291">
        <f>0+0</f>
        <v>0</v>
      </c>
      <c r="R291">
        <f>5+1+0</f>
        <v>6</v>
      </c>
      <c r="S291">
        <v>2</v>
      </c>
    </row>
    <row r="292" spans="1:19" x14ac:dyDescent="0.55000000000000004">
      <c r="A292">
        <f>VLOOKUP(テーブル1[[#This Row],[駅名]],station_geocode[[name]:[name4]],4,)</f>
        <v>7933</v>
      </c>
      <c r="B292" t="s">
        <v>296</v>
      </c>
      <c r="C292" t="s">
        <v>559</v>
      </c>
      <c r="D292">
        <v>5</v>
      </c>
      <c r="E292">
        <v>2</v>
      </c>
      <c r="F292">
        <v>0</v>
      </c>
      <c r="G292">
        <v>0</v>
      </c>
      <c r="H292">
        <v>3</v>
      </c>
      <c r="I292">
        <v>14</v>
      </c>
      <c r="J292">
        <v>2</v>
      </c>
      <c r="K292">
        <v>4</v>
      </c>
      <c r="L292">
        <v>23</v>
      </c>
      <c r="M292">
        <v>141</v>
      </c>
      <c r="N292">
        <v>0</v>
      </c>
      <c r="O292">
        <v>0</v>
      </c>
      <c r="P292">
        <v>1</v>
      </c>
      <c r="Q292">
        <f>0+0</f>
        <v>0</v>
      </c>
      <c r="R292">
        <f>0+0+0</f>
        <v>0</v>
      </c>
      <c r="S292">
        <v>0</v>
      </c>
    </row>
    <row r="293" spans="1:19" x14ac:dyDescent="0.55000000000000004">
      <c r="A293">
        <f>VLOOKUP(テーブル1[[#This Row],[駅名]],station_geocode[[name]:[name4]],4,)</f>
        <v>5876</v>
      </c>
      <c r="B293" t="s">
        <v>297</v>
      </c>
      <c r="C293" t="s">
        <v>557</v>
      </c>
      <c r="D293">
        <v>6</v>
      </c>
      <c r="E293">
        <v>2</v>
      </c>
      <c r="F293">
        <v>0</v>
      </c>
      <c r="G293">
        <v>0</v>
      </c>
      <c r="H293">
        <v>0</v>
      </c>
      <c r="I293">
        <v>38</v>
      </c>
      <c r="J293">
        <v>4</v>
      </c>
      <c r="K293">
        <v>5</v>
      </c>
      <c r="L293">
        <v>59</v>
      </c>
      <c r="M293">
        <v>99</v>
      </c>
      <c r="N293">
        <v>0</v>
      </c>
      <c r="O293">
        <v>0</v>
      </c>
      <c r="P293">
        <v>0</v>
      </c>
      <c r="Q293">
        <f>0+0</f>
        <v>0</v>
      </c>
      <c r="R293">
        <f>3+0+0</f>
        <v>3</v>
      </c>
      <c r="S293">
        <v>1</v>
      </c>
    </row>
    <row r="294" spans="1:19" x14ac:dyDescent="0.55000000000000004">
      <c r="A294">
        <f>VLOOKUP(テーブル1[[#This Row],[駅名]],station_geocode[[name]:[name4]],4,)</f>
        <v>5403</v>
      </c>
      <c r="B294" t="s">
        <v>298</v>
      </c>
      <c r="C294" t="s">
        <v>557</v>
      </c>
      <c r="D294">
        <v>14</v>
      </c>
      <c r="E294">
        <v>6</v>
      </c>
      <c r="F294">
        <v>2</v>
      </c>
      <c r="G294">
        <v>1</v>
      </c>
      <c r="H294">
        <v>0</v>
      </c>
      <c r="I294">
        <v>95</v>
      </c>
      <c r="J294">
        <v>13</v>
      </c>
      <c r="K294">
        <v>7</v>
      </c>
      <c r="L294">
        <v>253</v>
      </c>
      <c r="M294">
        <v>155</v>
      </c>
      <c r="N294">
        <v>0</v>
      </c>
      <c r="O294">
        <v>0</v>
      </c>
      <c r="P294">
        <v>0</v>
      </c>
      <c r="Q294">
        <f>1+0</f>
        <v>1</v>
      </c>
      <c r="R294">
        <f>3+1+0</f>
        <v>4</v>
      </c>
      <c r="S294">
        <v>2</v>
      </c>
    </row>
    <row r="295" spans="1:19" x14ac:dyDescent="0.55000000000000004">
      <c r="A295">
        <f>VLOOKUP(テーブル1[[#This Row],[駅名]],station_geocode[[name]:[name4]],4,)</f>
        <v>3718</v>
      </c>
      <c r="B295" t="s">
        <v>299</v>
      </c>
      <c r="C295" t="s">
        <v>560</v>
      </c>
      <c r="D295">
        <v>7</v>
      </c>
      <c r="E295">
        <v>4</v>
      </c>
      <c r="F295">
        <v>0</v>
      </c>
      <c r="G295">
        <v>0</v>
      </c>
      <c r="H295">
        <v>8</v>
      </c>
      <c r="I295">
        <v>35</v>
      </c>
      <c r="J295">
        <v>7</v>
      </c>
      <c r="K295">
        <v>8</v>
      </c>
      <c r="L295">
        <v>57</v>
      </c>
      <c r="M295">
        <v>294</v>
      </c>
      <c r="N295">
        <v>0</v>
      </c>
      <c r="O295">
        <v>1</v>
      </c>
      <c r="P295">
        <v>0</v>
      </c>
      <c r="Q295">
        <f>0+0</f>
        <v>0</v>
      </c>
      <c r="R295">
        <f>0+0</f>
        <v>0</v>
      </c>
      <c r="S295">
        <v>0</v>
      </c>
    </row>
    <row r="296" spans="1:19" x14ac:dyDescent="0.55000000000000004">
      <c r="A296">
        <f>VLOOKUP(テーブル1[[#This Row],[駅名]],station_geocode[[name]:[name4]],4,)</f>
        <v>6629</v>
      </c>
      <c r="B296" t="s">
        <v>300</v>
      </c>
      <c r="C296" t="s">
        <v>560</v>
      </c>
      <c r="D296">
        <v>5</v>
      </c>
      <c r="E296">
        <v>4</v>
      </c>
      <c r="F296">
        <v>1</v>
      </c>
      <c r="G296">
        <v>0</v>
      </c>
      <c r="H296">
        <v>8</v>
      </c>
      <c r="I296">
        <v>36</v>
      </c>
      <c r="J296">
        <v>9</v>
      </c>
      <c r="K296">
        <v>7</v>
      </c>
      <c r="L296">
        <v>48</v>
      </c>
      <c r="M296">
        <v>286</v>
      </c>
      <c r="N296">
        <v>1</v>
      </c>
      <c r="O296">
        <v>1</v>
      </c>
      <c r="P296">
        <v>1</v>
      </c>
      <c r="Q296">
        <f>0+0</f>
        <v>0</v>
      </c>
      <c r="R296">
        <f>0+0+0</f>
        <v>0</v>
      </c>
      <c r="S296">
        <v>1</v>
      </c>
    </row>
    <row r="297" spans="1:19" x14ac:dyDescent="0.55000000000000004">
      <c r="A297">
        <f>VLOOKUP(テーブル1[[#This Row],[駅名]],station_geocode[[name]:[name4]],4,)</f>
        <v>2128</v>
      </c>
      <c r="B297" t="s">
        <v>301</v>
      </c>
      <c r="C297" t="s">
        <v>558</v>
      </c>
      <c r="D297">
        <v>10</v>
      </c>
      <c r="E297">
        <v>2</v>
      </c>
      <c r="F297">
        <v>11</v>
      </c>
      <c r="G297">
        <v>1</v>
      </c>
      <c r="H297">
        <v>1</v>
      </c>
      <c r="I297">
        <v>35</v>
      </c>
      <c r="J297">
        <v>1</v>
      </c>
      <c r="K297">
        <v>3</v>
      </c>
      <c r="L297">
        <v>380</v>
      </c>
      <c r="M297">
        <v>214</v>
      </c>
      <c r="N297">
        <v>1</v>
      </c>
      <c r="O297">
        <v>0</v>
      </c>
      <c r="P297">
        <v>1</v>
      </c>
      <c r="Q297">
        <f>1+1</f>
        <v>2</v>
      </c>
      <c r="R297">
        <f>4+2+0</f>
        <v>6</v>
      </c>
      <c r="S297">
        <v>0</v>
      </c>
    </row>
    <row r="298" spans="1:19" x14ac:dyDescent="0.55000000000000004">
      <c r="A298">
        <f>VLOOKUP(テーブル1[[#This Row],[駅名]],station_geocode[[name]:[name4]],4,)</f>
        <v>1523</v>
      </c>
      <c r="B298" t="s">
        <v>302</v>
      </c>
      <c r="C298" t="s">
        <v>560</v>
      </c>
      <c r="D298">
        <v>6</v>
      </c>
      <c r="E298">
        <v>4</v>
      </c>
      <c r="F298">
        <v>0</v>
      </c>
      <c r="G298">
        <v>0</v>
      </c>
      <c r="H298">
        <v>1</v>
      </c>
      <c r="I298">
        <v>22</v>
      </c>
      <c r="J298">
        <v>7</v>
      </c>
      <c r="K298">
        <v>11</v>
      </c>
      <c r="L298">
        <v>54</v>
      </c>
      <c r="M298">
        <v>224</v>
      </c>
      <c r="N298">
        <v>1</v>
      </c>
      <c r="O298">
        <v>0</v>
      </c>
      <c r="P298">
        <v>0</v>
      </c>
      <c r="Q298">
        <f>0+0</f>
        <v>0</v>
      </c>
      <c r="R298">
        <f>0+0+0</f>
        <v>0</v>
      </c>
      <c r="S298">
        <v>1</v>
      </c>
    </row>
    <row r="299" spans="1:19" x14ac:dyDescent="0.55000000000000004">
      <c r="A299">
        <f>VLOOKUP(テーブル1[[#This Row],[駅名]],station_geocode[[name]:[name4]],4,)</f>
        <v>5622</v>
      </c>
      <c r="B299" t="s">
        <v>303</v>
      </c>
      <c r="C299" t="s">
        <v>561</v>
      </c>
      <c r="D299">
        <v>7</v>
      </c>
      <c r="E299">
        <v>4</v>
      </c>
      <c r="F299">
        <v>0</v>
      </c>
      <c r="G299">
        <v>0</v>
      </c>
      <c r="H299">
        <v>0</v>
      </c>
      <c r="I299">
        <v>41</v>
      </c>
      <c r="J299">
        <v>6</v>
      </c>
      <c r="K299">
        <v>11</v>
      </c>
      <c r="L299">
        <v>106</v>
      </c>
      <c r="M299">
        <v>131</v>
      </c>
      <c r="N299">
        <v>0</v>
      </c>
      <c r="O299">
        <v>0</v>
      </c>
      <c r="P299">
        <v>0</v>
      </c>
      <c r="Q299">
        <f>0+0</f>
        <v>0</v>
      </c>
      <c r="R299">
        <f>2+0+0</f>
        <v>2</v>
      </c>
      <c r="S299">
        <v>0</v>
      </c>
    </row>
    <row r="300" spans="1:19" x14ac:dyDescent="0.55000000000000004">
      <c r="A300">
        <f>VLOOKUP(テーブル1[[#This Row],[駅名]],station_geocode[[name]:[name4]],4,)</f>
        <v>4302</v>
      </c>
      <c r="B300" t="s">
        <v>304</v>
      </c>
      <c r="C300" t="s">
        <v>558</v>
      </c>
      <c r="D300">
        <v>26</v>
      </c>
      <c r="E300">
        <v>10</v>
      </c>
      <c r="F300">
        <v>3</v>
      </c>
      <c r="G300">
        <v>0</v>
      </c>
      <c r="H300">
        <v>1</v>
      </c>
      <c r="I300">
        <v>76</v>
      </c>
      <c r="J300">
        <v>7</v>
      </c>
      <c r="K300">
        <v>6</v>
      </c>
      <c r="L300">
        <v>610</v>
      </c>
      <c r="M300">
        <v>463</v>
      </c>
      <c r="N300">
        <v>1</v>
      </c>
      <c r="O300">
        <v>0</v>
      </c>
      <c r="P300">
        <v>0</v>
      </c>
      <c r="Q300">
        <f>1+1</f>
        <v>2</v>
      </c>
      <c r="R300">
        <f>12+1+0</f>
        <v>13</v>
      </c>
      <c r="S300">
        <v>56</v>
      </c>
    </row>
    <row r="301" spans="1:19" x14ac:dyDescent="0.55000000000000004">
      <c r="A301">
        <f>VLOOKUP(テーブル1[[#This Row],[駅名]],station_geocode[[name]:[name4]],4,)</f>
        <v>8370</v>
      </c>
      <c r="B301" t="s">
        <v>305</v>
      </c>
      <c r="C301" t="s">
        <v>562</v>
      </c>
      <c r="D301">
        <v>9</v>
      </c>
      <c r="E301">
        <v>4</v>
      </c>
      <c r="F301">
        <v>2</v>
      </c>
      <c r="G301">
        <v>0</v>
      </c>
      <c r="H301">
        <v>14</v>
      </c>
      <c r="I301">
        <v>37</v>
      </c>
      <c r="J301">
        <v>4</v>
      </c>
      <c r="K301">
        <v>16</v>
      </c>
      <c r="L301">
        <v>51</v>
      </c>
      <c r="M301">
        <v>201</v>
      </c>
      <c r="N301">
        <v>0</v>
      </c>
      <c r="O301">
        <v>0</v>
      </c>
      <c r="P301">
        <v>1</v>
      </c>
      <c r="Q301">
        <f>0+0</f>
        <v>0</v>
      </c>
      <c r="R301">
        <f>0+0+0</f>
        <v>0</v>
      </c>
      <c r="S301">
        <v>1</v>
      </c>
    </row>
    <row r="302" spans="1:19" x14ac:dyDescent="0.55000000000000004">
      <c r="A302">
        <f>VLOOKUP(テーブル1[[#This Row],[駅名]],station_geocode[[name]:[name4]],4,)</f>
        <v>8687</v>
      </c>
      <c r="B302" t="s">
        <v>306</v>
      </c>
      <c r="C302" t="s">
        <v>558</v>
      </c>
      <c r="D302">
        <v>11</v>
      </c>
      <c r="E302">
        <v>4</v>
      </c>
      <c r="F302">
        <v>1</v>
      </c>
      <c r="G302">
        <v>0</v>
      </c>
      <c r="H302">
        <v>4</v>
      </c>
      <c r="I302">
        <v>58</v>
      </c>
      <c r="J302">
        <v>3</v>
      </c>
      <c r="K302">
        <v>11</v>
      </c>
      <c r="L302">
        <v>102</v>
      </c>
      <c r="M302">
        <v>143</v>
      </c>
      <c r="N302">
        <v>2</v>
      </c>
      <c r="O302">
        <v>2</v>
      </c>
      <c r="P302">
        <v>1</v>
      </c>
      <c r="Q302">
        <f>3+0</f>
        <v>3</v>
      </c>
      <c r="R302">
        <f>0+0+0</f>
        <v>0</v>
      </c>
      <c r="S302">
        <v>2</v>
      </c>
    </row>
    <row r="303" spans="1:19" x14ac:dyDescent="0.55000000000000004">
      <c r="A303">
        <f>VLOOKUP(テーブル1[[#This Row],[駅名]],station_geocode[[name]:[name4]],4,)</f>
        <v>5618</v>
      </c>
      <c r="B303" t="s">
        <v>307</v>
      </c>
      <c r="C303" t="s">
        <v>562</v>
      </c>
      <c r="D303">
        <v>11</v>
      </c>
      <c r="E303">
        <v>9</v>
      </c>
      <c r="F303">
        <v>1</v>
      </c>
      <c r="G303">
        <v>0</v>
      </c>
      <c r="H303">
        <v>0</v>
      </c>
      <c r="I303">
        <v>70</v>
      </c>
      <c r="J303">
        <v>8</v>
      </c>
      <c r="K303">
        <v>11</v>
      </c>
      <c r="L303">
        <v>273</v>
      </c>
      <c r="M303">
        <v>229</v>
      </c>
      <c r="N303">
        <v>0</v>
      </c>
      <c r="O303">
        <v>0</v>
      </c>
      <c r="P303">
        <v>0</v>
      </c>
      <c r="Q303">
        <f>0+0</f>
        <v>0</v>
      </c>
      <c r="R303">
        <f>2+1+0</f>
        <v>3</v>
      </c>
      <c r="S303">
        <v>2</v>
      </c>
    </row>
    <row r="304" spans="1:19" x14ac:dyDescent="0.55000000000000004">
      <c r="A304">
        <f>VLOOKUP(テーブル1[[#This Row],[駅名]],station_geocode[[name]:[name4]],4,)</f>
        <v>5718</v>
      </c>
      <c r="B304" t="s">
        <v>308</v>
      </c>
      <c r="C304" t="s">
        <v>558</v>
      </c>
      <c r="D304">
        <v>27</v>
      </c>
      <c r="E304">
        <v>9</v>
      </c>
      <c r="F304">
        <v>5</v>
      </c>
      <c r="G304">
        <v>0</v>
      </c>
      <c r="H304">
        <v>5</v>
      </c>
      <c r="I304">
        <v>84</v>
      </c>
      <c r="J304">
        <v>6</v>
      </c>
      <c r="K304">
        <v>15</v>
      </c>
      <c r="L304">
        <v>397</v>
      </c>
      <c r="M304">
        <v>590</v>
      </c>
      <c r="N304">
        <v>1</v>
      </c>
      <c r="O304">
        <v>0</v>
      </c>
      <c r="P304">
        <v>0</v>
      </c>
      <c r="Q304">
        <f>0+0</f>
        <v>0</v>
      </c>
      <c r="R304">
        <f>4+0+1</f>
        <v>5</v>
      </c>
      <c r="S304">
        <v>28</v>
      </c>
    </row>
    <row r="305" spans="1:19" x14ac:dyDescent="0.55000000000000004">
      <c r="A305">
        <f>VLOOKUP(テーブル1[[#This Row],[駅名]],station_geocode[[name]:[name4]],4,)</f>
        <v>6122</v>
      </c>
      <c r="B305" t="s">
        <v>309</v>
      </c>
      <c r="C305" t="s">
        <v>562</v>
      </c>
      <c r="D305">
        <v>9</v>
      </c>
      <c r="E305">
        <v>5</v>
      </c>
      <c r="F305">
        <v>1</v>
      </c>
      <c r="G305">
        <v>0</v>
      </c>
      <c r="H305">
        <v>0</v>
      </c>
      <c r="I305">
        <v>45</v>
      </c>
      <c r="J305">
        <v>8</v>
      </c>
      <c r="K305">
        <v>14</v>
      </c>
      <c r="L305">
        <v>101</v>
      </c>
      <c r="M305">
        <v>183</v>
      </c>
      <c r="N305">
        <v>0</v>
      </c>
      <c r="O305">
        <v>0</v>
      </c>
      <c r="P305">
        <v>0</v>
      </c>
      <c r="Q305">
        <f>0+0</f>
        <v>0</v>
      </c>
      <c r="R305">
        <f>1+0+0</f>
        <v>1</v>
      </c>
      <c r="S305">
        <v>2</v>
      </c>
    </row>
    <row r="306" spans="1:19" x14ac:dyDescent="0.55000000000000004">
      <c r="A306">
        <f>VLOOKUP(テーブル1[[#This Row],[駅名]],station_geocode[[name]:[name4]],4,)</f>
        <v>5371</v>
      </c>
      <c r="B306" t="s">
        <v>310</v>
      </c>
      <c r="C306" t="s">
        <v>558</v>
      </c>
      <c r="D306">
        <v>13</v>
      </c>
      <c r="E306">
        <v>4</v>
      </c>
      <c r="F306">
        <v>3</v>
      </c>
      <c r="G306">
        <v>0</v>
      </c>
      <c r="H306">
        <v>7</v>
      </c>
      <c r="I306">
        <v>85</v>
      </c>
      <c r="J306">
        <v>3</v>
      </c>
      <c r="K306">
        <v>8</v>
      </c>
      <c r="L306">
        <v>241</v>
      </c>
      <c r="M306">
        <v>260</v>
      </c>
      <c r="N306">
        <v>2</v>
      </c>
      <c r="O306">
        <v>0</v>
      </c>
      <c r="P306">
        <v>0</v>
      </c>
      <c r="Q306">
        <f>0+0</f>
        <v>0</v>
      </c>
      <c r="R306">
        <f>5+2+0</f>
        <v>7</v>
      </c>
      <c r="S306">
        <v>13</v>
      </c>
    </row>
    <row r="307" spans="1:19" x14ac:dyDescent="0.55000000000000004">
      <c r="A307">
        <f>VLOOKUP(テーブル1[[#This Row],[駅名]],station_geocode[[name]:[name4]],4,)</f>
        <v>86</v>
      </c>
      <c r="B307" t="s">
        <v>311</v>
      </c>
      <c r="C307" t="s">
        <v>562</v>
      </c>
      <c r="D307">
        <v>7</v>
      </c>
      <c r="E307">
        <v>4</v>
      </c>
      <c r="F307">
        <v>2</v>
      </c>
      <c r="G307">
        <v>0</v>
      </c>
      <c r="H307">
        <v>0</v>
      </c>
      <c r="I307">
        <v>56</v>
      </c>
      <c r="J307">
        <v>8</v>
      </c>
      <c r="K307">
        <v>8</v>
      </c>
      <c r="L307">
        <v>120</v>
      </c>
      <c r="M307">
        <v>168</v>
      </c>
      <c r="N307">
        <v>0</v>
      </c>
      <c r="O307">
        <v>0</v>
      </c>
      <c r="P307">
        <v>0</v>
      </c>
      <c r="Q307">
        <f>0+1</f>
        <v>1</v>
      </c>
      <c r="R307">
        <f>0+0+0</f>
        <v>0</v>
      </c>
      <c r="S307">
        <v>1</v>
      </c>
    </row>
    <row r="308" spans="1:19" x14ac:dyDescent="0.55000000000000004">
      <c r="A308">
        <f>VLOOKUP(テーブル1[[#This Row],[駅名]],station_geocode[[name]:[name4]],4,)</f>
        <v>4037</v>
      </c>
      <c r="B308" t="s">
        <v>312</v>
      </c>
      <c r="C308" t="s">
        <v>562</v>
      </c>
      <c r="D308">
        <v>9</v>
      </c>
      <c r="E308">
        <v>7</v>
      </c>
      <c r="F308">
        <v>2</v>
      </c>
      <c r="G308">
        <v>0</v>
      </c>
      <c r="H308">
        <v>1</v>
      </c>
      <c r="I308">
        <v>74</v>
      </c>
      <c r="J308">
        <v>8</v>
      </c>
      <c r="K308">
        <v>15</v>
      </c>
      <c r="L308">
        <v>150</v>
      </c>
      <c r="M308">
        <v>185</v>
      </c>
      <c r="N308">
        <v>0</v>
      </c>
      <c r="O308">
        <v>0</v>
      </c>
      <c r="P308">
        <v>0</v>
      </c>
      <c r="Q308">
        <f>1+0</f>
        <v>1</v>
      </c>
      <c r="R308">
        <f>1+1+0</f>
        <v>2</v>
      </c>
      <c r="S308">
        <v>1</v>
      </c>
    </row>
    <row r="309" spans="1:19" x14ac:dyDescent="0.55000000000000004">
      <c r="A309">
        <f>VLOOKUP(テーブル1[[#This Row],[駅名]],station_geocode[[name]:[name4]],4,)</f>
        <v>1940</v>
      </c>
      <c r="B309" t="s">
        <v>313</v>
      </c>
      <c r="C309" t="s">
        <v>558</v>
      </c>
      <c r="D309">
        <v>15</v>
      </c>
      <c r="E309">
        <v>4</v>
      </c>
      <c r="F309">
        <v>2</v>
      </c>
      <c r="G309">
        <v>0</v>
      </c>
      <c r="H309">
        <v>12</v>
      </c>
      <c r="I309">
        <v>75</v>
      </c>
      <c r="J309">
        <v>7</v>
      </c>
      <c r="K309">
        <v>10</v>
      </c>
      <c r="L309">
        <v>231</v>
      </c>
      <c r="M309">
        <v>320</v>
      </c>
      <c r="N309">
        <v>1</v>
      </c>
      <c r="O309">
        <v>1</v>
      </c>
      <c r="P309">
        <v>2</v>
      </c>
      <c r="Q309">
        <f t="shared" ref="Q309:Q321" si="7">0+0</f>
        <v>0</v>
      </c>
      <c r="R309">
        <f>5+0+0</f>
        <v>5</v>
      </c>
      <c r="S309">
        <v>5</v>
      </c>
    </row>
    <row r="310" spans="1:19" x14ac:dyDescent="0.55000000000000004">
      <c r="A310">
        <f>VLOOKUP(テーブル1[[#This Row],[駅名]],station_geocode[[name]:[name4]],4,)</f>
        <v>6837</v>
      </c>
      <c r="B310" t="s">
        <v>314</v>
      </c>
      <c r="C310" t="s">
        <v>562</v>
      </c>
      <c r="D310">
        <v>10</v>
      </c>
      <c r="E310">
        <v>8</v>
      </c>
      <c r="F310">
        <v>2</v>
      </c>
      <c r="G310">
        <v>0</v>
      </c>
      <c r="H310">
        <v>1</v>
      </c>
      <c r="I310">
        <v>57</v>
      </c>
      <c r="J310">
        <v>4</v>
      </c>
      <c r="K310">
        <v>9</v>
      </c>
      <c r="L310">
        <v>159</v>
      </c>
      <c r="M310">
        <v>146</v>
      </c>
      <c r="N310">
        <v>1</v>
      </c>
      <c r="O310">
        <v>0</v>
      </c>
      <c r="P310">
        <v>0</v>
      </c>
      <c r="Q310">
        <f t="shared" si="7"/>
        <v>0</v>
      </c>
      <c r="R310">
        <f>3+1+0</f>
        <v>4</v>
      </c>
      <c r="S310">
        <v>0</v>
      </c>
    </row>
    <row r="311" spans="1:19" x14ac:dyDescent="0.55000000000000004">
      <c r="A311">
        <f>VLOOKUP(テーブル1[[#This Row],[駅名]],station_geocode[[name]:[name4]],4,)</f>
        <v>953</v>
      </c>
      <c r="B311" t="s">
        <v>315</v>
      </c>
      <c r="C311" t="s">
        <v>562</v>
      </c>
      <c r="D311">
        <v>8</v>
      </c>
      <c r="E311">
        <v>9</v>
      </c>
      <c r="F311">
        <v>0</v>
      </c>
      <c r="G311">
        <v>0</v>
      </c>
      <c r="H311">
        <v>0</v>
      </c>
      <c r="I311">
        <v>58</v>
      </c>
      <c r="J311">
        <v>8</v>
      </c>
      <c r="K311">
        <v>7</v>
      </c>
      <c r="L311">
        <v>119</v>
      </c>
      <c r="M311">
        <v>124</v>
      </c>
      <c r="N311">
        <v>0</v>
      </c>
      <c r="O311">
        <v>0</v>
      </c>
      <c r="P311">
        <v>0</v>
      </c>
      <c r="Q311">
        <f t="shared" si="7"/>
        <v>0</v>
      </c>
      <c r="R311">
        <f>3+0+0</f>
        <v>3</v>
      </c>
      <c r="S311">
        <v>0</v>
      </c>
    </row>
    <row r="312" spans="1:19" x14ac:dyDescent="0.55000000000000004">
      <c r="A312">
        <f>VLOOKUP(テーブル1[[#This Row],[駅名]],station_geocode[[name]:[name4]],4,)</f>
        <v>4635</v>
      </c>
      <c r="B312" t="s">
        <v>316</v>
      </c>
      <c r="C312" t="s">
        <v>562</v>
      </c>
      <c r="D312">
        <v>12</v>
      </c>
      <c r="E312">
        <v>6</v>
      </c>
      <c r="F312">
        <v>1</v>
      </c>
      <c r="G312">
        <v>0</v>
      </c>
      <c r="H312">
        <v>0</v>
      </c>
      <c r="I312">
        <v>68</v>
      </c>
      <c r="J312">
        <v>4</v>
      </c>
      <c r="K312">
        <v>11</v>
      </c>
      <c r="L312">
        <v>155</v>
      </c>
      <c r="M312">
        <v>161</v>
      </c>
      <c r="N312">
        <v>1</v>
      </c>
      <c r="O312">
        <v>0</v>
      </c>
      <c r="P312">
        <v>1</v>
      </c>
      <c r="Q312">
        <f t="shared" si="7"/>
        <v>0</v>
      </c>
      <c r="R312">
        <f>6+0+0</f>
        <v>6</v>
      </c>
      <c r="S312">
        <v>1</v>
      </c>
    </row>
    <row r="313" spans="1:19" x14ac:dyDescent="0.55000000000000004">
      <c r="A313">
        <f>VLOOKUP(テーブル1[[#This Row],[駅名]],station_geocode[[name]:[name4]],4,)</f>
        <v>6166</v>
      </c>
      <c r="B313" t="s">
        <v>317</v>
      </c>
      <c r="C313" t="s">
        <v>562</v>
      </c>
      <c r="D313">
        <v>7</v>
      </c>
      <c r="E313">
        <v>6</v>
      </c>
      <c r="F313">
        <v>1</v>
      </c>
      <c r="G313">
        <v>0</v>
      </c>
      <c r="H313">
        <v>0</v>
      </c>
      <c r="I313">
        <v>53</v>
      </c>
      <c r="J313">
        <v>4</v>
      </c>
      <c r="K313">
        <v>12</v>
      </c>
      <c r="L313">
        <v>102</v>
      </c>
      <c r="M313">
        <v>87</v>
      </c>
      <c r="N313">
        <v>0</v>
      </c>
      <c r="O313">
        <v>0</v>
      </c>
      <c r="P313">
        <v>1</v>
      </c>
      <c r="Q313">
        <f t="shared" si="7"/>
        <v>0</v>
      </c>
      <c r="R313">
        <f>3+0+0</f>
        <v>3</v>
      </c>
      <c r="S313">
        <v>2</v>
      </c>
    </row>
    <row r="314" spans="1:19" x14ac:dyDescent="0.55000000000000004">
      <c r="A314">
        <f>VLOOKUP(テーブル1[[#This Row],[駅名]],station_geocode[[name]:[name4]],4,)</f>
        <v>4246</v>
      </c>
      <c r="B314" t="s">
        <v>318</v>
      </c>
      <c r="C314" t="s">
        <v>563</v>
      </c>
      <c r="D314">
        <v>4</v>
      </c>
      <c r="E314">
        <v>2</v>
      </c>
      <c r="F314">
        <v>0</v>
      </c>
      <c r="G314">
        <v>0</v>
      </c>
      <c r="H314">
        <v>0</v>
      </c>
      <c r="I314">
        <v>22</v>
      </c>
      <c r="J314">
        <v>7</v>
      </c>
      <c r="K314">
        <v>5</v>
      </c>
      <c r="L314">
        <v>23</v>
      </c>
      <c r="M314">
        <v>93</v>
      </c>
      <c r="N314">
        <v>0</v>
      </c>
      <c r="O314">
        <v>0</v>
      </c>
      <c r="P314">
        <v>0</v>
      </c>
      <c r="Q314">
        <f t="shared" si="7"/>
        <v>0</v>
      </c>
      <c r="R314">
        <f>0+0+0</f>
        <v>0</v>
      </c>
      <c r="S314">
        <v>0</v>
      </c>
    </row>
    <row r="315" spans="1:19" x14ac:dyDescent="0.55000000000000004">
      <c r="A315">
        <f>VLOOKUP(テーブル1[[#This Row],[駅名]],station_geocode[[name]:[name4]],4,)</f>
        <v>8775</v>
      </c>
      <c r="B315" t="s">
        <v>319</v>
      </c>
      <c r="C315" t="s">
        <v>563</v>
      </c>
      <c r="D315">
        <v>2</v>
      </c>
      <c r="E315">
        <v>1</v>
      </c>
      <c r="F315">
        <v>0</v>
      </c>
      <c r="G315">
        <v>0</v>
      </c>
      <c r="H315">
        <v>1</v>
      </c>
      <c r="I315">
        <v>18</v>
      </c>
      <c r="J315">
        <v>2</v>
      </c>
      <c r="K315">
        <v>5</v>
      </c>
      <c r="L315">
        <v>19</v>
      </c>
      <c r="M315">
        <v>41</v>
      </c>
      <c r="N315">
        <v>0</v>
      </c>
      <c r="O315">
        <v>0</v>
      </c>
      <c r="P315">
        <v>0</v>
      </c>
      <c r="Q315">
        <f t="shared" si="7"/>
        <v>0</v>
      </c>
      <c r="R315">
        <f>0+0+0</f>
        <v>0</v>
      </c>
      <c r="S315">
        <v>0</v>
      </c>
    </row>
    <row r="316" spans="1:19" x14ac:dyDescent="0.55000000000000004">
      <c r="A316">
        <f>VLOOKUP(テーブル1[[#This Row],[駅名]],station_geocode[[name]:[name4]],4,)</f>
        <v>8311</v>
      </c>
      <c r="B316" t="s">
        <v>320</v>
      </c>
      <c r="C316" t="s">
        <v>563</v>
      </c>
      <c r="D316">
        <v>2</v>
      </c>
      <c r="E316">
        <v>3</v>
      </c>
      <c r="F316">
        <v>0</v>
      </c>
      <c r="G316">
        <v>0</v>
      </c>
      <c r="H316">
        <v>2</v>
      </c>
      <c r="I316">
        <v>14</v>
      </c>
      <c r="J316">
        <v>3</v>
      </c>
      <c r="K316">
        <v>5</v>
      </c>
      <c r="L316">
        <v>10</v>
      </c>
      <c r="M316">
        <v>54</v>
      </c>
      <c r="N316">
        <v>0</v>
      </c>
      <c r="O316">
        <v>0</v>
      </c>
      <c r="P316">
        <v>0</v>
      </c>
      <c r="Q316">
        <f t="shared" si="7"/>
        <v>0</v>
      </c>
      <c r="R316">
        <f>0+0+0</f>
        <v>0</v>
      </c>
      <c r="S316">
        <v>0</v>
      </c>
    </row>
    <row r="317" spans="1:19" x14ac:dyDescent="0.55000000000000004">
      <c r="A317">
        <f>VLOOKUP(テーブル1[[#This Row],[駅名]],station_geocode[[name]:[name4]],4,)</f>
        <v>3488</v>
      </c>
      <c r="B317" t="s">
        <v>321</v>
      </c>
      <c r="C317" t="s">
        <v>563</v>
      </c>
      <c r="D317">
        <v>2</v>
      </c>
      <c r="E317">
        <v>1</v>
      </c>
      <c r="F317">
        <v>0</v>
      </c>
      <c r="G317">
        <v>0</v>
      </c>
      <c r="H317">
        <v>0</v>
      </c>
      <c r="I317">
        <v>14</v>
      </c>
      <c r="J317">
        <v>2</v>
      </c>
      <c r="K317">
        <v>6</v>
      </c>
      <c r="L317">
        <v>9</v>
      </c>
      <c r="M317">
        <v>48</v>
      </c>
      <c r="N317">
        <v>0</v>
      </c>
      <c r="O317">
        <v>0</v>
      </c>
      <c r="P317">
        <v>0</v>
      </c>
      <c r="Q317">
        <f t="shared" si="7"/>
        <v>0</v>
      </c>
      <c r="R317">
        <f>0+0+0</f>
        <v>0</v>
      </c>
      <c r="S317">
        <v>0</v>
      </c>
    </row>
    <row r="318" spans="1:19" x14ac:dyDescent="0.55000000000000004">
      <c r="A318">
        <f>VLOOKUP(テーブル1[[#This Row],[駅名]],station_geocode[[name]:[name4]],4,)</f>
        <v>2985</v>
      </c>
      <c r="B318" t="s">
        <v>322</v>
      </c>
      <c r="C318" t="s">
        <v>564</v>
      </c>
      <c r="D318">
        <v>8</v>
      </c>
      <c r="E318">
        <v>8</v>
      </c>
      <c r="F318">
        <v>0</v>
      </c>
      <c r="G318">
        <v>0</v>
      </c>
      <c r="H318">
        <v>0</v>
      </c>
      <c r="I318">
        <v>44</v>
      </c>
      <c r="J318">
        <v>12</v>
      </c>
      <c r="K318">
        <v>10</v>
      </c>
      <c r="L318">
        <v>129</v>
      </c>
      <c r="M318">
        <v>389</v>
      </c>
      <c r="N318">
        <v>0</v>
      </c>
      <c r="O318">
        <v>0</v>
      </c>
      <c r="P318">
        <v>1</v>
      </c>
      <c r="Q318">
        <f t="shared" si="7"/>
        <v>0</v>
      </c>
      <c r="R318">
        <f>2+0+0</f>
        <v>2</v>
      </c>
      <c r="S318">
        <v>2</v>
      </c>
    </row>
    <row r="319" spans="1:19" x14ac:dyDescent="0.55000000000000004">
      <c r="A319">
        <f>VLOOKUP(テーブル1[[#This Row],[駅名]],station_geocode[[name]:[name4]],4,)</f>
        <v>6726</v>
      </c>
      <c r="B319" t="s">
        <v>323</v>
      </c>
      <c r="C319" t="s">
        <v>563</v>
      </c>
      <c r="D319">
        <v>4</v>
      </c>
      <c r="E319">
        <v>3</v>
      </c>
      <c r="F319">
        <v>0</v>
      </c>
      <c r="G319">
        <v>0</v>
      </c>
      <c r="H319">
        <v>1</v>
      </c>
      <c r="I319">
        <v>18</v>
      </c>
      <c r="J319">
        <v>3</v>
      </c>
      <c r="K319">
        <v>7</v>
      </c>
      <c r="L319">
        <v>20</v>
      </c>
      <c r="M319">
        <v>51</v>
      </c>
      <c r="N319">
        <v>0</v>
      </c>
      <c r="O319">
        <v>0</v>
      </c>
      <c r="P319">
        <v>0</v>
      </c>
      <c r="Q319">
        <f t="shared" si="7"/>
        <v>0</v>
      </c>
      <c r="R319">
        <f>0+0+0</f>
        <v>0</v>
      </c>
      <c r="S319">
        <v>0</v>
      </c>
    </row>
    <row r="320" spans="1:19" x14ac:dyDescent="0.55000000000000004">
      <c r="A320">
        <f>VLOOKUP(テーブル1[[#This Row],[駅名]],station_geocode[[name]:[name4]],4,)</f>
        <v>7124</v>
      </c>
      <c r="B320" t="s">
        <v>324</v>
      </c>
      <c r="C320" t="s">
        <v>564</v>
      </c>
      <c r="D320">
        <v>10</v>
      </c>
      <c r="E320">
        <v>2</v>
      </c>
      <c r="F320">
        <v>2</v>
      </c>
      <c r="G320">
        <v>0</v>
      </c>
      <c r="H320">
        <v>0</v>
      </c>
      <c r="I320">
        <v>44</v>
      </c>
      <c r="J320">
        <v>11</v>
      </c>
      <c r="K320">
        <v>11</v>
      </c>
      <c r="L320">
        <v>80</v>
      </c>
      <c r="M320">
        <v>155</v>
      </c>
      <c r="N320">
        <v>0</v>
      </c>
      <c r="O320">
        <v>0</v>
      </c>
      <c r="P320">
        <v>1</v>
      </c>
      <c r="Q320">
        <f t="shared" si="7"/>
        <v>0</v>
      </c>
      <c r="R320">
        <f>1+0+0</f>
        <v>1</v>
      </c>
      <c r="S320">
        <v>4</v>
      </c>
    </row>
    <row r="321" spans="1:19" ht="18.5" customHeight="1" x14ac:dyDescent="0.55000000000000004">
      <c r="A321">
        <f>VLOOKUP(テーブル1[[#This Row],[駅名]],station_geocode[[name]:[name4]],4,)</f>
        <v>3868</v>
      </c>
      <c r="B321" t="s">
        <v>325</v>
      </c>
      <c r="C321" t="s">
        <v>563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6</v>
      </c>
      <c r="J321">
        <v>3</v>
      </c>
      <c r="K321">
        <v>4</v>
      </c>
      <c r="L321">
        <v>7</v>
      </c>
      <c r="M321">
        <v>25</v>
      </c>
      <c r="N321">
        <v>0</v>
      </c>
      <c r="O321">
        <v>0</v>
      </c>
      <c r="P321">
        <v>0</v>
      </c>
      <c r="Q321">
        <f t="shared" si="7"/>
        <v>0</v>
      </c>
      <c r="R321">
        <f>0+0+0</f>
        <v>0</v>
      </c>
      <c r="S321">
        <v>0</v>
      </c>
    </row>
    <row r="322" spans="1:19" x14ac:dyDescent="0.55000000000000004">
      <c r="A322">
        <f>VLOOKUP(テーブル1[[#This Row],[駅名]],station_geocode[[name]:[name4]],4,)</f>
        <v>8355</v>
      </c>
      <c r="B322" t="s">
        <v>326</v>
      </c>
      <c r="C322" t="s">
        <v>564</v>
      </c>
      <c r="D322">
        <v>22</v>
      </c>
      <c r="E322">
        <v>9</v>
      </c>
      <c r="F322">
        <v>4</v>
      </c>
      <c r="G322">
        <v>1</v>
      </c>
      <c r="H322">
        <v>1</v>
      </c>
      <c r="I322">
        <v>108</v>
      </c>
      <c r="J322">
        <v>9</v>
      </c>
      <c r="K322">
        <v>9</v>
      </c>
      <c r="L322">
        <v>631</v>
      </c>
      <c r="M322">
        <v>261</v>
      </c>
      <c r="N322">
        <v>3</v>
      </c>
      <c r="O322">
        <v>2</v>
      </c>
      <c r="P322">
        <v>1</v>
      </c>
      <c r="Q322">
        <f>0+0</f>
        <v>0</v>
      </c>
      <c r="R322">
        <f>7+0+0</f>
        <v>7</v>
      </c>
      <c r="S322">
        <v>6</v>
      </c>
    </row>
    <row r="323" spans="1:19" x14ac:dyDescent="0.55000000000000004">
      <c r="A323">
        <f>VLOOKUP(テーブル1[[#This Row],[駅名]],station_geocode[[name]:[name4]],4,)</f>
        <v>5707</v>
      </c>
      <c r="B323" t="s">
        <v>327</v>
      </c>
      <c r="C323" t="s">
        <v>563</v>
      </c>
      <c r="D323">
        <v>3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2</v>
      </c>
      <c r="K323">
        <v>0</v>
      </c>
      <c r="L323">
        <v>3</v>
      </c>
      <c r="M323">
        <v>41</v>
      </c>
      <c r="N323">
        <v>0</v>
      </c>
      <c r="O323">
        <v>0</v>
      </c>
      <c r="P323">
        <v>0</v>
      </c>
      <c r="Q323">
        <f>0+0</f>
        <v>0</v>
      </c>
      <c r="R323">
        <f>1+0+0</f>
        <v>1</v>
      </c>
      <c r="S323">
        <v>0</v>
      </c>
    </row>
    <row r="324" spans="1:19" x14ac:dyDescent="0.55000000000000004">
      <c r="A324">
        <f>VLOOKUP(テーブル1[[#This Row],[駅名]],station_geocode[[name]:[name4]],4,)</f>
        <v>237</v>
      </c>
      <c r="B324" t="s">
        <v>328</v>
      </c>
      <c r="C324" t="s">
        <v>564</v>
      </c>
      <c r="D324">
        <v>17</v>
      </c>
      <c r="E324">
        <v>7</v>
      </c>
      <c r="F324">
        <v>0</v>
      </c>
      <c r="G324">
        <v>0</v>
      </c>
      <c r="H324">
        <v>0</v>
      </c>
      <c r="I324">
        <v>68</v>
      </c>
      <c r="J324">
        <v>5</v>
      </c>
      <c r="K324">
        <v>8</v>
      </c>
      <c r="L324">
        <v>161</v>
      </c>
      <c r="M324">
        <v>171</v>
      </c>
      <c r="N324">
        <v>0</v>
      </c>
      <c r="O324">
        <v>0</v>
      </c>
      <c r="P324">
        <v>0</v>
      </c>
      <c r="Q324">
        <f>0+0</f>
        <v>0</v>
      </c>
      <c r="R324">
        <f>3+2+0</f>
        <v>5</v>
      </c>
      <c r="S324">
        <v>5</v>
      </c>
    </row>
    <row r="325" spans="1:19" x14ac:dyDescent="0.55000000000000004">
      <c r="A325">
        <f>VLOOKUP(テーブル1[[#This Row],[駅名]],station_geocode[[name]:[name4]],4,)</f>
        <v>4196</v>
      </c>
      <c r="B325" t="s">
        <v>329</v>
      </c>
      <c r="C325" t="s">
        <v>563</v>
      </c>
      <c r="D325">
        <v>4</v>
      </c>
      <c r="E325">
        <v>2</v>
      </c>
      <c r="F325">
        <v>2</v>
      </c>
      <c r="G325">
        <v>0</v>
      </c>
      <c r="H325">
        <v>0</v>
      </c>
      <c r="I325">
        <v>25</v>
      </c>
      <c r="J325">
        <v>3</v>
      </c>
      <c r="K325">
        <v>5</v>
      </c>
      <c r="L325">
        <v>57</v>
      </c>
      <c r="M325">
        <v>27</v>
      </c>
      <c r="N325">
        <v>0</v>
      </c>
      <c r="O325">
        <v>0</v>
      </c>
      <c r="P325">
        <v>0</v>
      </c>
      <c r="Q325">
        <f>0+0</f>
        <v>0</v>
      </c>
      <c r="R325">
        <f>0+2+0</f>
        <v>2</v>
      </c>
      <c r="S325">
        <v>1</v>
      </c>
    </row>
    <row r="326" spans="1:19" x14ac:dyDescent="0.55000000000000004">
      <c r="A326">
        <f>VLOOKUP(テーブル1[[#This Row],[駅名]],station_geocode[[name]:[name4]],4,)</f>
        <v>1532</v>
      </c>
      <c r="B326" t="s">
        <v>330</v>
      </c>
      <c r="C326" t="s">
        <v>564</v>
      </c>
      <c r="D326">
        <v>14</v>
      </c>
      <c r="E326">
        <v>10</v>
      </c>
      <c r="F326">
        <v>5</v>
      </c>
      <c r="G326">
        <v>0</v>
      </c>
      <c r="H326">
        <v>1</v>
      </c>
      <c r="I326">
        <v>81</v>
      </c>
      <c r="J326">
        <v>1</v>
      </c>
      <c r="K326">
        <v>15</v>
      </c>
      <c r="L326">
        <v>320</v>
      </c>
      <c r="M326">
        <v>155</v>
      </c>
      <c r="N326">
        <v>1</v>
      </c>
      <c r="O326">
        <v>0</v>
      </c>
      <c r="P326">
        <v>0</v>
      </c>
      <c r="Q326">
        <v>0</v>
      </c>
      <c r="R326">
        <f>10+0+0</f>
        <v>10</v>
      </c>
      <c r="S326">
        <v>0</v>
      </c>
    </row>
    <row r="327" spans="1:19" x14ac:dyDescent="0.55000000000000004">
      <c r="A327">
        <f>VLOOKUP(テーブル1[[#This Row],[駅名]],station_geocode[[name]:[name4]],4,)</f>
        <v>4911</v>
      </c>
      <c r="B327" t="s">
        <v>331</v>
      </c>
      <c r="C327" t="s">
        <v>563</v>
      </c>
      <c r="D327">
        <v>2</v>
      </c>
      <c r="E327">
        <v>3</v>
      </c>
      <c r="F327">
        <v>0</v>
      </c>
      <c r="G327">
        <v>0</v>
      </c>
      <c r="H327">
        <v>2</v>
      </c>
      <c r="I327">
        <v>12</v>
      </c>
      <c r="J327">
        <v>0</v>
      </c>
      <c r="K327">
        <v>2</v>
      </c>
      <c r="L327">
        <v>10</v>
      </c>
      <c r="M327">
        <v>24</v>
      </c>
      <c r="N327">
        <v>0</v>
      </c>
      <c r="O327">
        <v>0</v>
      </c>
      <c r="P327">
        <v>0</v>
      </c>
      <c r="Q327">
        <f>0+0</f>
        <v>0</v>
      </c>
      <c r="R327">
        <f>0+0+0</f>
        <v>0</v>
      </c>
      <c r="S327">
        <v>0</v>
      </c>
    </row>
    <row r="328" spans="1:19" x14ac:dyDescent="0.55000000000000004">
      <c r="A328">
        <f>VLOOKUP(テーブル1[[#This Row],[駅名]],station_geocode[[name]:[name4]],4,)</f>
        <v>1896</v>
      </c>
      <c r="B328" t="s">
        <v>332</v>
      </c>
      <c r="C328" t="s">
        <v>564</v>
      </c>
      <c r="D328">
        <v>16</v>
      </c>
      <c r="E328">
        <v>6</v>
      </c>
      <c r="F328">
        <v>1</v>
      </c>
      <c r="G328">
        <v>0</v>
      </c>
      <c r="H328">
        <v>0</v>
      </c>
      <c r="I328">
        <v>99</v>
      </c>
      <c r="J328">
        <v>12</v>
      </c>
      <c r="K328">
        <v>11</v>
      </c>
      <c r="L328">
        <v>204</v>
      </c>
      <c r="M328">
        <v>134</v>
      </c>
      <c r="N328">
        <v>0</v>
      </c>
      <c r="O328">
        <v>0</v>
      </c>
      <c r="P328">
        <v>1</v>
      </c>
      <c r="Q328">
        <f>0+0</f>
        <v>0</v>
      </c>
      <c r="R328">
        <f>6+0+0</f>
        <v>6</v>
      </c>
      <c r="S328">
        <v>0</v>
      </c>
    </row>
    <row r="329" spans="1:19" x14ac:dyDescent="0.55000000000000004">
      <c r="A329">
        <f>VLOOKUP(テーブル1[[#This Row],[駅名]],station_geocode[[name]:[name4]],4,)</f>
        <v>7439</v>
      </c>
      <c r="B329" t="s">
        <v>333</v>
      </c>
      <c r="C329" t="s">
        <v>563</v>
      </c>
      <c r="D329">
        <v>2</v>
      </c>
      <c r="E329">
        <v>2</v>
      </c>
      <c r="F329">
        <v>0</v>
      </c>
      <c r="G329">
        <v>0</v>
      </c>
      <c r="H329">
        <v>1</v>
      </c>
      <c r="I329">
        <v>12</v>
      </c>
      <c r="J329">
        <v>3</v>
      </c>
      <c r="K329">
        <v>1</v>
      </c>
      <c r="L329">
        <v>9</v>
      </c>
      <c r="M329">
        <v>18</v>
      </c>
      <c r="N329">
        <v>0</v>
      </c>
      <c r="O329">
        <v>0</v>
      </c>
      <c r="P329">
        <v>0</v>
      </c>
      <c r="Q329">
        <f>0+0</f>
        <v>0</v>
      </c>
      <c r="R329">
        <f>0+0+0</f>
        <v>0</v>
      </c>
      <c r="S329">
        <v>0</v>
      </c>
    </row>
    <row r="330" spans="1:19" x14ac:dyDescent="0.55000000000000004">
      <c r="A330">
        <f>VLOOKUP(テーブル1[[#This Row],[駅名]],station_geocode[[name]:[name4]],4,)</f>
        <v>4341</v>
      </c>
      <c r="B330" t="s">
        <v>334</v>
      </c>
      <c r="C330" t="s">
        <v>565</v>
      </c>
      <c r="D330">
        <v>40</v>
      </c>
      <c r="E330">
        <v>6</v>
      </c>
      <c r="F330">
        <v>6</v>
      </c>
      <c r="G330">
        <v>2</v>
      </c>
      <c r="H330">
        <v>6</v>
      </c>
      <c r="I330">
        <v>124</v>
      </c>
      <c r="J330">
        <v>1</v>
      </c>
      <c r="K330">
        <v>7</v>
      </c>
      <c r="L330">
        <v>1036</v>
      </c>
      <c r="M330">
        <v>1870</v>
      </c>
      <c r="N330">
        <v>0</v>
      </c>
      <c r="O330">
        <v>0</v>
      </c>
      <c r="P330">
        <v>0</v>
      </c>
      <c r="Q330">
        <f>2+3</f>
        <v>5</v>
      </c>
      <c r="R330">
        <f>9+0+0</f>
        <v>9</v>
      </c>
      <c r="S330">
        <v>35</v>
      </c>
    </row>
    <row r="331" spans="1:19" x14ac:dyDescent="0.55000000000000004">
      <c r="A331">
        <f>VLOOKUP(テーブル1[[#This Row],[駅名]],station_geocode[[name]:[name4]],4,)</f>
        <v>3689</v>
      </c>
      <c r="B331" t="s">
        <v>335</v>
      </c>
      <c r="C331" t="s">
        <v>563</v>
      </c>
      <c r="D331">
        <v>2</v>
      </c>
      <c r="E331">
        <v>0</v>
      </c>
      <c r="F331">
        <v>0</v>
      </c>
      <c r="G331">
        <v>0</v>
      </c>
      <c r="H331">
        <v>1</v>
      </c>
      <c r="I331">
        <v>3</v>
      </c>
      <c r="J331">
        <v>1</v>
      </c>
      <c r="K331">
        <v>1</v>
      </c>
      <c r="L331">
        <v>2</v>
      </c>
      <c r="M331">
        <v>18</v>
      </c>
      <c r="N331">
        <v>0</v>
      </c>
      <c r="O331">
        <v>0</v>
      </c>
      <c r="P331">
        <v>0</v>
      </c>
      <c r="Q331">
        <f>0+0</f>
        <v>0</v>
      </c>
      <c r="R331">
        <f>0+0+0</f>
        <v>0</v>
      </c>
      <c r="S331">
        <v>0</v>
      </c>
    </row>
    <row r="332" spans="1:19" x14ac:dyDescent="0.55000000000000004">
      <c r="A332">
        <f>VLOOKUP(テーブル1[[#This Row],[駅名]],station_geocode[[name]:[name4]],4,)</f>
        <v>7373</v>
      </c>
      <c r="B332" t="s">
        <v>336</v>
      </c>
      <c r="C332" t="s">
        <v>565</v>
      </c>
      <c r="D332">
        <v>31</v>
      </c>
      <c r="E332">
        <v>8</v>
      </c>
      <c r="F332">
        <v>0</v>
      </c>
      <c r="G332">
        <v>0</v>
      </c>
      <c r="H332">
        <v>14</v>
      </c>
      <c r="I332">
        <v>78</v>
      </c>
      <c r="J332">
        <v>6</v>
      </c>
      <c r="K332">
        <v>10</v>
      </c>
      <c r="L332">
        <v>422</v>
      </c>
      <c r="M332">
        <v>1564</v>
      </c>
      <c r="N332">
        <v>2</v>
      </c>
      <c r="O332">
        <v>0</v>
      </c>
      <c r="P332">
        <v>0</v>
      </c>
      <c r="Q332">
        <f>0+1</f>
        <v>1</v>
      </c>
      <c r="R332">
        <f>2+0+0</f>
        <v>2</v>
      </c>
      <c r="S332">
        <v>30</v>
      </c>
    </row>
    <row r="333" spans="1:19" x14ac:dyDescent="0.55000000000000004">
      <c r="A333">
        <f>VLOOKUP(テーブル1[[#This Row],[駅名]],station_geocode[[name]:[name4]],4,)</f>
        <v>5173</v>
      </c>
      <c r="B333" t="s">
        <v>337</v>
      </c>
      <c r="C333" t="s">
        <v>563</v>
      </c>
      <c r="D333">
        <v>4</v>
      </c>
      <c r="E333">
        <v>2</v>
      </c>
      <c r="F333">
        <v>2</v>
      </c>
      <c r="G333">
        <v>0</v>
      </c>
      <c r="H333">
        <v>0</v>
      </c>
      <c r="I333">
        <v>10</v>
      </c>
      <c r="J333">
        <v>0</v>
      </c>
      <c r="K333">
        <v>3</v>
      </c>
      <c r="L333">
        <v>63</v>
      </c>
      <c r="M333">
        <v>10</v>
      </c>
      <c r="N333">
        <v>0</v>
      </c>
      <c r="O333">
        <v>0</v>
      </c>
      <c r="P333">
        <v>0</v>
      </c>
      <c r="Q333">
        <f>0+0</f>
        <v>0</v>
      </c>
      <c r="R333">
        <f>0+3+0</f>
        <v>3</v>
      </c>
      <c r="S333">
        <v>2</v>
      </c>
    </row>
    <row r="334" spans="1:19" x14ac:dyDescent="0.55000000000000004">
      <c r="A334">
        <f>VLOOKUP(テーブル1[[#This Row],[駅名]],station_geocode[[name]:[name4]],4,)</f>
        <v>1824</v>
      </c>
      <c r="B334" t="s">
        <v>338</v>
      </c>
      <c r="C334" t="s">
        <v>565</v>
      </c>
      <c r="D334">
        <v>31</v>
      </c>
      <c r="E334">
        <v>10</v>
      </c>
      <c r="F334">
        <v>3</v>
      </c>
      <c r="G334">
        <v>2</v>
      </c>
      <c r="H334">
        <v>4</v>
      </c>
      <c r="I334">
        <v>92</v>
      </c>
      <c r="J334">
        <v>6</v>
      </c>
      <c r="K334">
        <v>8</v>
      </c>
      <c r="L334">
        <v>686</v>
      </c>
      <c r="M334">
        <v>454</v>
      </c>
      <c r="N334">
        <v>2</v>
      </c>
      <c r="O334">
        <v>0</v>
      </c>
      <c r="P334">
        <v>0</v>
      </c>
      <c r="Q334">
        <f>0+0</f>
        <v>0</v>
      </c>
      <c r="R334">
        <f>11+2+0</f>
        <v>13</v>
      </c>
      <c r="S334">
        <v>33</v>
      </c>
    </row>
    <row r="335" spans="1:19" x14ac:dyDescent="0.55000000000000004">
      <c r="A335">
        <f>VLOOKUP(テーブル1[[#This Row],[駅名]],station_geocode[[name]:[name4]],4,)</f>
        <v>498</v>
      </c>
      <c r="B335" t="s">
        <v>339</v>
      </c>
      <c r="C335" t="s">
        <v>563</v>
      </c>
      <c r="D335">
        <v>3</v>
      </c>
      <c r="E335">
        <v>2</v>
      </c>
      <c r="F335">
        <v>2</v>
      </c>
      <c r="G335">
        <v>0</v>
      </c>
      <c r="H335">
        <v>1</v>
      </c>
      <c r="I335">
        <v>12</v>
      </c>
      <c r="J335">
        <v>2</v>
      </c>
      <c r="K335">
        <v>5</v>
      </c>
      <c r="L335">
        <v>22</v>
      </c>
      <c r="M335">
        <v>15</v>
      </c>
      <c r="N335">
        <v>0</v>
      </c>
      <c r="O335">
        <v>0</v>
      </c>
      <c r="P335">
        <v>1</v>
      </c>
      <c r="Q335">
        <f>0+0</f>
        <v>0</v>
      </c>
      <c r="R335">
        <f>0+1+0</f>
        <v>1</v>
      </c>
      <c r="S335">
        <v>0</v>
      </c>
    </row>
    <row r="336" spans="1:19" x14ac:dyDescent="0.55000000000000004">
      <c r="A336">
        <f>VLOOKUP(テーブル1[[#This Row],[駅名]],station_geocode[[name]:[name4]],4,)</f>
        <v>1522</v>
      </c>
      <c r="B336" t="s">
        <v>340</v>
      </c>
      <c r="C336" t="s">
        <v>565</v>
      </c>
      <c r="D336">
        <v>21</v>
      </c>
      <c r="E336">
        <v>12</v>
      </c>
      <c r="F336">
        <v>2</v>
      </c>
      <c r="G336">
        <v>0</v>
      </c>
      <c r="H336">
        <v>2</v>
      </c>
      <c r="I336">
        <v>87</v>
      </c>
      <c r="J336">
        <v>10</v>
      </c>
      <c r="K336">
        <v>18</v>
      </c>
      <c r="L336">
        <v>417</v>
      </c>
      <c r="M336">
        <v>416</v>
      </c>
      <c r="N336">
        <v>0</v>
      </c>
      <c r="O336">
        <v>0</v>
      </c>
      <c r="P336">
        <v>0</v>
      </c>
      <c r="Q336">
        <f>0+0</f>
        <v>0</v>
      </c>
      <c r="R336">
        <f>9+1+0</f>
        <v>10</v>
      </c>
      <c r="S336">
        <v>7</v>
      </c>
    </row>
    <row r="337" spans="1:19" x14ac:dyDescent="0.55000000000000004">
      <c r="A337">
        <f>VLOOKUP(テーブル1[[#This Row],[駅名]],station_geocode[[name]:[name4]],4,)</f>
        <v>9199</v>
      </c>
      <c r="B337" t="s">
        <v>341</v>
      </c>
      <c r="C337" t="s">
        <v>563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3</v>
      </c>
      <c r="J337">
        <v>0</v>
      </c>
      <c r="K337">
        <v>1</v>
      </c>
      <c r="L337">
        <v>5</v>
      </c>
      <c r="M337">
        <v>3</v>
      </c>
      <c r="N337">
        <v>0</v>
      </c>
      <c r="O337">
        <v>0</v>
      </c>
      <c r="P337">
        <v>0</v>
      </c>
      <c r="Q337">
        <f>2+0</f>
        <v>2</v>
      </c>
      <c r="R337">
        <f>0+0+0</f>
        <v>0</v>
      </c>
      <c r="S337">
        <v>0</v>
      </c>
    </row>
    <row r="338" spans="1:19" x14ac:dyDescent="0.55000000000000004">
      <c r="A338">
        <f>VLOOKUP(テーブル1[[#This Row],[駅名]],station_geocode[[name]:[name4]],4,)</f>
        <v>8061</v>
      </c>
      <c r="B338" t="s">
        <v>342</v>
      </c>
      <c r="C338" t="s">
        <v>565</v>
      </c>
      <c r="D338">
        <v>9</v>
      </c>
      <c r="E338">
        <v>8</v>
      </c>
      <c r="F338">
        <v>1</v>
      </c>
      <c r="G338">
        <v>0</v>
      </c>
      <c r="H338">
        <v>0</v>
      </c>
      <c r="I338">
        <v>69</v>
      </c>
      <c r="J338">
        <v>6</v>
      </c>
      <c r="K338">
        <v>6</v>
      </c>
      <c r="L338">
        <v>175</v>
      </c>
      <c r="M338">
        <v>214</v>
      </c>
      <c r="N338">
        <v>0</v>
      </c>
      <c r="O338">
        <v>0</v>
      </c>
      <c r="P338">
        <v>0</v>
      </c>
      <c r="Q338">
        <f t="shared" ref="Q338:Q345" si="8">0+0</f>
        <v>0</v>
      </c>
      <c r="R338">
        <f>5+0+0</f>
        <v>5</v>
      </c>
      <c r="S338">
        <v>2</v>
      </c>
    </row>
    <row r="339" spans="1:19" x14ac:dyDescent="0.55000000000000004">
      <c r="A339">
        <f>VLOOKUP(テーブル1[[#This Row],[駅名]],station_geocode[[name]:[name4]],4,)</f>
        <v>9587</v>
      </c>
      <c r="B339" t="s">
        <v>343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4</v>
      </c>
      <c r="M339">
        <v>9</v>
      </c>
      <c r="N339">
        <v>0</v>
      </c>
      <c r="O339">
        <v>0</v>
      </c>
      <c r="P339">
        <v>0</v>
      </c>
      <c r="Q339">
        <f t="shared" si="8"/>
        <v>0</v>
      </c>
      <c r="R339">
        <f>0+0+0</f>
        <v>0</v>
      </c>
      <c r="S339">
        <v>0</v>
      </c>
    </row>
    <row r="340" spans="1:19" x14ac:dyDescent="0.55000000000000004">
      <c r="A340">
        <f>VLOOKUP(テーブル1[[#This Row],[駅名]],station_geocode[[name]:[name4]],4,)</f>
        <v>4260</v>
      </c>
      <c r="B340" t="s">
        <v>344</v>
      </c>
      <c r="C340" t="s">
        <v>565</v>
      </c>
      <c r="D340">
        <v>20</v>
      </c>
      <c r="E340">
        <v>9</v>
      </c>
      <c r="F340">
        <v>0</v>
      </c>
      <c r="G340">
        <v>0</v>
      </c>
      <c r="H340">
        <v>1</v>
      </c>
      <c r="I340">
        <v>93</v>
      </c>
      <c r="J340">
        <v>12</v>
      </c>
      <c r="K340">
        <v>12</v>
      </c>
      <c r="L340">
        <v>338</v>
      </c>
      <c r="M340">
        <v>192</v>
      </c>
      <c r="N340">
        <v>0</v>
      </c>
      <c r="O340">
        <v>1</v>
      </c>
      <c r="P340">
        <v>1</v>
      </c>
      <c r="Q340">
        <f t="shared" si="8"/>
        <v>0</v>
      </c>
      <c r="R340">
        <f>7+3+0</f>
        <v>10</v>
      </c>
      <c r="S340">
        <v>9</v>
      </c>
    </row>
    <row r="341" spans="1:19" x14ac:dyDescent="0.55000000000000004">
      <c r="A341">
        <f>VLOOKUP(テーブル1[[#This Row],[駅名]],station_geocode[[name]:[name4]],4,)</f>
        <v>1948</v>
      </c>
      <c r="B341" t="s">
        <v>780</v>
      </c>
      <c r="C341" t="s">
        <v>567</v>
      </c>
      <c r="D341">
        <v>10</v>
      </c>
      <c r="E341">
        <v>1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60</v>
      </c>
      <c r="M341">
        <v>52</v>
      </c>
      <c r="N341">
        <v>0</v>
      </c>
      <c r="O341">
        <v>0</v>
      </c>
      <c r="P341">
        <v>0</v>
      </c>
      <c r="Q341">
        <f t="shared" si="8"/>
        <v>0</v>
      </c>
      <c r="R341">
        <f>0+0</f>
        <v>0</v>
      </c>
      <c r="S341">
        <v>1</v>
      </c>
    </row>
    <row r="342" spans="1:19" x14ac:dyDescent="0.55000000000000004">
      <c r="A342">
        <f>VLOOKUP(テーブル1[[#This Row],[駅名]],station_geocode[[name]:[name4]],4,)</f>
        <v>3658</v>
      </c>
      <c r="B342" t="s">
        <v>345</v>
      </c>
      <c r="C342" t="s">
        <v>565</v>
      </c>
      <c r="D342">
        <v>15</v>
      </c>
      <c r="E342">
        <v>12</v>
      </c>
      <c r="F342">
        <v>1</v>
      </c>
      <c r="G342">
        <v>0</v>
      </c>
      <c r="H342">
        <v>0</v>
      </c>
      <c r="I342">
        <v>101</v>
      </c>
      <c r="J342">
        <v>9</v>
      </c>
      <c r="K342">
        <v>5</v>
      </c>
      <c r="L342">
        <v>393</v>
      </c>
      <c r="M342">
        <v>249</v>
      </c>
      <c r="N342">
        <v>0</v>
      </c>
      <c r="O342">
        <v>0</v>
      </c>
      <c r="P342">
        <v>0</v>
      </c>
      <c r="Q342">
        <f t="shared" si="8"/>
        <v>0</v>
      </c>
      <c r="R342">
        <f>11+0+0</f>
        <v>11</v>
      </c>
      <c r="S342">
        <v>10</v>
      </c>
    </row>
    <row r="343" spans="1:19" x14ac:dyDescent="0.55000000000000004">
      <c r="A343">
        <f>VLOOKUP(テーブル1[[#This Row],[駅名]],station_geocode[[name]:[name4]],4,)</f>
        <v>4637</v>
      </c>
      <c r="B343" t="s">
        <v>781</v>
      </c>
      <c r="C343" t="s">
        <v>567</v>
      </c>
      <c r="D343">
        <v>8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67</v>
      </c>
      <c r="M343">
        <v>5</v>
      </c>
      <c r="N343">
        <v>0</v>
      </c>
      <c r="O343">
        <v>0</v>
      </c>
      <c r="P343">
        <v>0</v>
      </c>
      <c r="Q343">
        <f t="shared" si="8"/>
        <v>0</v>
      </c>
      <c r="R343">
        <f>0+0+0</f>
        <v>0</v>
      </c>
      <c r="S343">
        <v>1</v>
      </c>
    </row>
    <row r="344" spans="1:19" x14ac:dyDescent="0.55000000000000004">
      <c r="A344">
        <f>VLOOKUP(テーブル1[[#This Row],[駅名]],station_geocode[[name]:[name4]],4,)</f>
        <v>3213</v>
      </c>
      <c r="B344" t="s">
        <v>346</v>
      </c>
      <c r="C344" t="s">
        <v>568</v>
      </c>
      <c r="D344">
        <v>22</v>
      </c>
      <c r="E344">
        <v>7</v>
      </c>
      <c r="F344">
        <v>2</v>
      </c>
      <c r="G344">
        <v>0</v>
      </c>
      <c r="H344">
        <v>0</v>
      </c>
      <c r="I344">
        <v>110</v>
      </c>
      <c r="J344">
        <v>8</v>
      </c>
      <c r="K344">
        <v>13</v>
      </c>
      <c r="L344">
        <v>299</v>
      </c>
      <c r="M344">
        <v>185</v>
      </c>
      <c r="N344">
        <v>1</v>
      </c>
      <c r="O344">
        <v>0</v>
      </c>
      <c r="P344">
        <v>1</v>
      </c>
      <c r="Q344">
        <f t="shared" si="8"/>
        <v>0</v>
      </c>
      <c r="R344">
        <f>3+1+0</f>
        <v>4</v>
      </c>
      <c r="S344">
        <v>5</v>
      </c>
    </row>
    <row r="345" spans="1:19" x14ac:dyDescent="0.55000000000000004">
      <c r="A345">
        <f>VLOOKUP(テーブル1[[#This Row],[駅名]],station_geocode[[name]:[name4]],4,)</f>
        <v>8496</v>
      </c>
      <c r="B345" t="s">
        <v>347</v>
      </c>
      <c r="C345" t="s">
        <v>568</v>
      </c>
      <c r="D345">
        <v>22</v>
      </c>
      <c r="E345">
        <v>3</v>
      </c>
      <c r="F345">
        <v>3</v>
      </c>
      <c r="G345">
        <v>1</v>
      </c>
      <c r="H345">
        <v>0</v>
      </c>
      <c r="I345">
        <v>116</v>
      </c>
      <c r="J345">
        <v>7</v>
      </c>
      <c r="K345">
        <v>11</v>
      </c>
      <c r="L345">
        <v>327</v>
      </c>
      <c r="M345">
        <v>215</v>
      </c>
      <c r="N345">
        <v>1</v>
      </c>
      <c r="O345">
        <v>0</v>
      </c>
      <c r="P345">
        <v>0</v>
      </c>
      <c r="Q345">
        <f t="shared" si="8"/>
        <v>0</v>
      </c>
      <c r="R345">
        <f>8+1+0</f>
        <v>9</v>
      </c>
      <c r="S345">
        <v>2</v>
      </c>
    </row>
    <row r="346" spans="1:19" x14ac:dyDescent="0.55000000000000004">
      <c r="A346">
        <f>VLOOKUP(テーブル1[[#This Row],[駅名]],station_geocode[[name]:[name4]],4,)</f>
        <v>965</v>
      </c>
      <c r="B346" t="s">
        <v>348</v>
      </c>
      <c r="C346" t="s">
        <v>568</v>
      </c>
      <c r="D346">
        <v>7</v>
      </c>
      <c r="E346">
        <v>3</v>
      </c>
      <c r="F346">
        <v>0</v>
      </c>
      <c r="G346">
        <v>0</v>
      </c>
      <c r="H346">
        <v>0</v>
      </c>
      <c r="I346">
        <v>61</v>
      </c>
      <c r="J346">
        <v>7</v>
      </c>
      <c r="K346">
        <v>4</v>
      </c>
      <c r="L346">
        <v>122</v>
      </c>
      <c r="M346">
        <v>83</v>
      </c>
      <c r="N346">
        <v>0</v>
      </c>
      <c r="O346">
        <v>0</v>
      </c>
      <c r="P346">
        <v>0</v>
      </c>
      <c r="Q346">
        <f>1+0</f>
        <v>1</v>
      </c>
      <c r="R346">
        <f>2+0+0</f>
        <v>2</v>
      </c>
      <c r="S346">
        <v>0</v>
      </c>
    </row>
    <row r="347" spans="1:19" x14ac:dyDescent="0.55000000000000004">
      <c r="A347">
        <f>VLOOKUP(テーブル1[[#This Row],[駅名]],station_geocode[[name]:[name4]],4,)</f>
        <v>4837</v>
      </c>
      <c r="B347" t="s">
        <v>349</v>
      </c>
      <c r="C347" t="s">
        <v>568</v>
      </c>
      <c r="D347">
        <v>14</v>
      </c>
      <c r="E347">
        <v>4</v>
      </c>
      <c r="F347">
        <v>1</v>
      </c>
      <c r="G347">
        <v>0</v>
      </c>
      <c r="H347">
        <v>0</v>
      </c>
      <c r="I347">
        <v>53</v>
      </c>
      <c r="J347">
        <v>3</v>
      </c>
      <c r="K347">
        <v>14</v>
      </c>
      <c r="L347">
        <v>160</v>
      </c>
      <c r="M347">
        <v>169</v>
      </c>
      <c r="N347">
        <v>1</v>
      </c>
      <c r="O347">
        <v>0</v>
      </c>
      <c r="P347">
        <v>1</v>
      </c>
      <c r="Q347">
        <f>0+0</f>
        <v>0</v>
      </c>
      <c r="R347">
        <f>2+0+0</f>
        <v>2</v>
      </c>
      <c r="S347">
        <v>6</v>
      </c>
    </row>
    <row r="348" spans="1:19" x14ac:dyDescent="0.55000000000000004">
      <c r="A348">
        <f>VLOOKUP(テーブル1[[#This Row],[駅名]],station_geocode[[name]:[name4]],4,)</f>
        <v>5271</v>
      </c>
      <c r="B348" t="s">
        <v>350</v>
      </c>
      <c r="C348" t="s">
        <v>565</v>
      </c>
      <c r="D348">
        <v>23</v>
      </c>
      <c r="E348">
        <v>4</v>
      </c>
      <c r="F348">
        <v>0</v>
      </c>
      <c r="G348">
        <v>0</v>
      </c>
      <c r="H348">
        <v>11</v>
      </c>
      <c r="I348">
        <v>57</v>
      </c>
      <c r="J348">
        <v>5</v>
      </c>
      <c r="K348">
        <v>9</v>
      </c>
      <c r="L348">
        <v>411</v>
      </c>
      <c r="M348">
        <v>1347</v>
      </c>
      <c r="N348">
        <v>3</v>
      </c>
      <c r="O348">
        <v>0</v>
      </c>
      <c r="P348">
        <v>1</v>
      </c>
      <c r="Q348">
        <f>2+0</f>
        <v>2</v>
      </c>
      <c r="R348">
        <f>3+0+0</f>
        <v>3</v>
      </c>
      <c r="S348">
        <v>29</v>
      </c>
    </row>
    <row r="349" spans="1:19" x14ac:dyDescent="0.55000000000000004">
      <c r="A349">
        <f>VLOOKUP(テーブル1[[#This Row],[駅名]],station_geocode[[name]:[name4]],4,)</f>
        <v>9019</v>
      </c>
      <c r="B349" t="s">
        <v>351</v>
      </c>
      <c r="C349" t="s">
        <v>565</v>
      </c>
      <c r="D349">
        <v>19</v>
      </c>
      <c r="E349">
        <v>1</v>
      </c>
      <c r="F349">
        <v>1</v>
      </c>
      <c r="G349">
        <v>0</v>
      </c>
      <c r="H349">
        <v>6</v>
      </c>
      <c r="I349">
        <v>61</v>
      </c>
      <c r="J349">
        <v>5</v>
      </c>
      <c r="K349">
        <v>6</v>
      </c>
      <c r="L349">
        <v>216</v>
      </c>
      <c r="M349">
        <v>523</v>
      </c>
      <c r="N349">
        <v>1</v>
      </c>
      <c r="O349">
        <v>0</v>
      </c>
      <c r="P349">
        <v>0</v>
      </c>
      <c r="Q349">
        <f>5+0</f>
        <v>5</v>
      </c>
      <c r="R349">
        <f>1+0+0</f>
        <v>1</v>
      </c>
      <c r="S349">
        <v>8</v>
      </c>
    </row>
    <row r="350" spans="1:19" x14ac:dyDescent="0.55000000000000004">
      <c r="A350">
        <f>VLOOKUP(テーブル1[[#This Row],[駅名]],station_geocode[[name]:[name4]],4,)</f>
        <v>4848</v>
      </c>
      <c r="B350" t="s">
        <v>352</v>
      </c>
      <c r="C350" t="s">
        <v>566</v>
      </c>
      <c r="D350">
        <v>10</v>
      </c>
      <c r="E350">
        <v>5</v>
      </c>
      <c r="F350">
        <v>0</v>
      </c>
      <c r="G350">
        <v>0</v>
      </c>
      <c r="H350">
        <v>11</v>
      </c>
      <c r="I350">
        <v>43</v>
      </c>
      <c r="J350">
        <v>10</v>
      </c>
      <c r="K350">
        <v>10</v>
      </c>
      <c r="L350">
        <v>51</v>
      </c>
      <c r="M350">
        <v>244</v>
      </c>
      <c r="N350">
        <v>1</v>
      </c>
      <c r="O350">
        <v>0</v>
      </c>
      <c r="P350">
        <v>0</v>
      </c>
      <c r="Q350">
        <f>0+0</f>
        <v>0</v>
      </c>
      <c r="R350">
        <f>0+0+0</f>
        <v>0</v>
      </c>
      <c r="S350">
        <v>0</v>
      </c>
    </row>
    <row r="351" spans="1:19" x14ac:dyDescent="0.55000000000000004">
      <c r="A351">
        <f>VLOOKUP(テーブル1[[#This Row],[駅名]],station_geocode[[name]:[name4]],4,)</f>
        <v>4814</v>
      </c>
      <c r="B351" t="s">
        <v>353</v>
      </c>
      <c r="C351" t="s">
        <v>548</v>
      </c>
      <c r="D351">
        <v>11</v>
      </c>
      <c r="E351">
        <v>2</v>
      </c>
      <c r="F351">
        <v>0</v>
      </c>
      <c r="G351">
        <v>0</v>
      </c>
      <c r="H351">
        <v>4</v>
      </c>
      <c r="I351">
        <v>42</v>
      </c>
      <c r="J351">
        <v>4</v>
      </c>
      <c r="K351">
        <v>7</v>
      </c>
      <c r="L351">
        <v>122</v>
      </c>
      <c r="M351">
        <v>334</v>
      </c>
      <c r="N351">
        <v>1</v>
      </c>
      <c r="O351">
        <v>0</v>
      </c>
      <c r="P351">
        <v>0</v>
      </c>
      <c r="Q351">
        <f>0+0</f>
        <v>0</v>
      </c>
      <c r="R351">
        <f>0+0+0</f>
        <v>0</v>
      </c>
      <c r="S351">
        <v>5</v>
      </c>
    </row>
    <row r="352" spans="1:19" x14ac:dyDescent="0.55000000000000004">
      <c r="A352">
        <f>VLOOKUP(テーブル1[[#This Row],[駅名]],station_geocode[[name]:[name4]],4,)</f>
        <v>8914</v>
      </c>
      <c r="B352" t="s">
        <v>354</v>
      </c>
      <c r="C352" t="s">
        <v>548</v>
      </c>
      <c r="D352">
        <v>7</v>
      </c>
      <c r="E352">
        <v>2</v>
      </c>
      <c r="F352">
        <v>1</v>
      </c>
      <c r="G352">
        <v>0</v>
      </c>
      <c r="H352">
        <v>5</v>
      </c>
      <c r="I352">
        <v>36</v>
      </c>
      <c r="J352">
        <v>4</v>
      </c>
      <c r="K352">
        <v>16</v>
      </c>
      <c r="L352">
        <v>47</v>
      </c>
      <c r="M352">
        <v>168</v>
      </c>
      <c r="N352">
        <v>0</v>
      </c>
      <c r="O352">
        <v>0</v>
      </c>
      <c r="P352">
        <v>0</v>
      </c>
      <c r="Q352">
        <f>1+0</f>
        <v>1</v>
      </c>
      <c r="R352">
        <f>0+0+0</f>
        <v>0</v>
      </c>
      <c r="S352">
        <v>0</v>
      </c>
    </row>
    <row r="353" spans="1:19" x14ac:dyDescent="0.55000000000000004">
      <c r="A353">
        <f>VLOOKUP(テーブル1[[#This Row],[駅名]],station_geocode[[name]:[name4]],4,)</f>
        <v>4227</v>
      </c>
      <c r="B353" t="s">
        <v>355</v>
      </c>
      <c r="C353" t="s">
        <v>548</v>
      </c>
      <c r="D353">
        <v>9</v>
      </c>
      <c r="E353">
        <v>5</v>
      </c>
      <c r="F353">
        <v>0</v>
      </c>
      <c r="G353">
        <v>0</v>
      </c>
      <c r="H353">
        <v>1</v>
      </c>
      <c r="I353">
        <v>42</v>
      </c>
      <c r="J353">
        <v>9</v>
      </c>
      <c r="K353">
        <v>6</v>
      </c>
      <c r="L353">
        <v>75</v>
      </c>
      <c r="M353">
        <v>133</v>
      </c>
      <c r="N353">
        <v>1</v>
      </c>
      <c r="O353">
        <v>0</v>
      </c>
      <c r="P353">
        <v>0</v>
      </c>
      <c r="Q353">
        <f>0+0</f>
        <v>0</v>
      </c>
      <c r="R353">
        <f>0+0+0</f>
        <v>0</v>
      </c>
      <c r="S353">
        <v>1</v>
      </c>
    </row>
    <row r="354" spans="1:19" x14ac:dyDescent="0.55000000000000004">
      <c r="A354">
        <f>VLOOKUP(テーブル1[[#This Row],[駅名]],station_geocode[[name]:[name4]],4,)</f>
        <v>8247</v>
      </c>
      <c r="B354" t="s">
        <v>356</v>
      </c>
      <c r="C354" t="s">
        <v>548</v>
      </c>
      <c r="D354">
        <v>3</v>
      </c>
      <c r="E354">
        <v>4</v>
      </c>
      <c r="F354">
        <v>0</v>
      </c>
      <c r="G354">
        <v>0</v>
      </c>
      <c r="H354">
        <v>2</v>
      </c>
      <c r="I354">
        <v>21</v>
      </c>
      <c r="J354">
        <v>4</v>
      </c>
      <c r="K354">
        <v>8</v>
      </c>
      <c r="L354">
        <v>42</v>
      </c>
      <c r="M354">
        <v>72</v>
      </c>
      <c r="N354">
        <v>0</v>
      </c>
      <c r="O354">
        <v>0</v>
      </c>
      <c r="P354">
        <v>0</v>
      </c>
      <c r="Q354">
        <f>0+0</f>
        <v>0</v>
      </c>
      <c r="R354">
        <f>1+0+0</f>
        <v>1</v>
      </c>
      <c r="S354">
        <v>0</v>
      </c>
    </row>
    <row r="355" spans="1:19" x14ac:dyDescent="0.55000000000000004">
      <c r="A355">
        <f>VLOOKUP(テーブル1[[#This Row],[駅名]],station_geocode[[name]:[name4]],4,)</f>
        <v>9062</v>
      </c>
      <c r="B355" t="s">
        <v>357</v>
      </c>
      <c r="C355" t="s">
        <v>548</v>
      </c>
      <c r="D355">
        <v>3</v>
      </c>
      <c r="E355">
        <v>3</v>
      </c>
      <c r="F355">
        <v>0</v>
      </c>
      <c r="G355">
        <v>0</v>
      </c>
      <c r="H355">
        <v>0</v>
      </c>
      <c r="I355">
        <v>35</v>
      </c>
      <c r="J355">
        <v>4</v>
      </c>
      <c r="K355">
        <v>9</v>
      </c>
      <c r="L355">
        <v>25</v>
      </c>
      <c r="M355">
        <v>77</v>
      </c>
      <c r="N355">
        <v>0</v>
      </c>
      <c r="O355">
        <v>0</v>
      </c>
      <c r="P355">
        <v>1</v>
      </c>
      <c r="Q355">
        <f>0+0</f>
        <v>0</v>
      </c>
      <c r="R355">
        <f>2+0+0</f>
        <v>2</v>
      </c>
      <c r="S355">
        <v>0</v>
      </c>
    </row>
    <row r="356" spans="1:19" x14ac:dyDescent="0.55000000000000004">
      <c r="A356">
        <f>VLOOKUP(テーブル1[[#This Row],[駅名]],station_geocode[[name]:[name4]],4,)</f>
        <v>2321</v>
      </c>
      <c r="B356" t="s">
        <v>358</v>
      </c>
      <c r="C356" t="s">
        <v>548</v>
      </c>
      <c r="D356">
        <v>4</v>
      </c>
      <c r="E356">
        <v>3</v>
      </c>
      <c r="F356">
        <v>2</v>
      </c>
      <c r="G356">
        <v>0</v>
      </c>
      <c r="H356">
        <v>4</v>
      </c>
      <c r="I356">
        <v>39</v>
      </c>
      <c r="J356">
        <v>7</v>
      </c>
      <c r="K356">
        <v>17</v>
      </c>
      <c r="L356">
        <v>38</v>
      </c>
      <c r="M356">
        <v>48</v>
      </c>
      <c r="N356">
        <v>0</v>
      </c>
      <c r="O356">
        <v>0</v>
      </c>
      <c r="P356">
        <v>0</v>
      </c>
      <c r="Q356">
        <f>0+1</f>
        <v>1</v>
      </c>
      <c r="R356">
        <f>0+2+0</f>
        <v>2</v>
      </c>
      <c r="S356">
        <v>0</v>
      </c>
    </row>
    <row r="357" spans="1:19" x14ac:dyDescent="0.55000000000000004">
      <c r="A357">
        <f>VLOOKUP(テーブル1[[#This Row],[駅名]],station_geocode[[name]:[name4]],4,)</f>
        <v>9444</v>
      </c>
      <c r="B357" t="s">
        <v>359</v>
      </c>
      <c r="C357" t="s">
        <v>569</v>
      </c>
      <c r="D357">
        <v>19</v>
      </c>
      <c r="E357">
        <v>7</v>
      </c>
      <c r="F357">
        <v>5</v>
      </c>
      <c r="G357">
        <v>0</v>
      </c>
      <c r="H357">
        <v>4</v>
      </c>
      <c r="I357">
        <v>56</v>
      </c>
      <c r="J357">
        <v>6</v>
      </c>
      <c r="K357">
        <v>6</v>
      </c>
      <c r="L357">
        <v>974</v>
      </c>
      <c r="M357">
        <v>534</v>
      </c>
      <c r="N357">
        <v>0</v>
      </c>
      <c r="O357">
        <v>0</v>
      </c>
      <c r="P357">
        <v>2</v>
      </c>
      <c r="Q357">
        <f>3+0</f>
        <v>3</v>
      </c>
      <c r="R357">
        <f>5+2+1</f>
        <v>8</v>
      </c>
      <c r="S357">
        <v>50</v>
      </c>
    </row>
    <row r="358" spans="1:19" x14ac:dyDescent="0.55000000000000004">
      <c r="A358">
        <f>VLOOKUP(テーブル1[[#This Row],[駅名]],station_geocode[[name]:[name4]],4,)</f>
        <v>9445</v>
      </c>
      <c r="B358" t="s">
        <v>360</v>
      </c>
      <c r="C358" t="s">
        <v>569</v>
      </c>
      <c r="D358">
        <v>14</v>
      </c>
      <c r="E358">
        <v>2</v>
      </c>
      <c r="F358">
        <v>2</v>
      </c>
      <c r="G358">
        <v>0</v>
      </c>
      <c r="H358">
        <v>0</v>
      </c>
      <c r="I358">
        <v>52</v>
      </c>
      <c r="J358">
        <v>14</v>
      </c>
      <c r="K358">
        <v>9</v>
      </c>
      <c r="L358">
        <v>87</v>
      </c>
      <c r="M358">
        <v>218</v>
      </c>
      <c r="N358">
        <v>0</v>
      </c>
      <c r="O358">
        <v>0</v>
      </c>
      <c r="P358">
        <v>0</v>
      </c>
      <c r="Q358">
        <f t="shared" ref="Q358:Q363" si="9">0+0</f>
        <v>0</v>
      </c>
      <c r="R358">
        <f>1+0+0</f>
        <v>1</v>
      </c>
      <c r="S358">
        <v>5</v>
      </c>
    </row>
    <row r="359" spans="1:19" x14ac:dyDescent="0.55000000000000004">
      <c r="A359">
        <f>VLOOKUP(テーブル1[[#This Row],[駅名]],station_geocode[[name]:[name4]],4,)</f>
        <v>9520</v>
      </c>
      <c r="B359" t="s">
        <v>361</v>
      </c>
      <c r="C359" t="s">
        <v>553</v>
      </c>
      <c r="D359">
        <v>10</v>
      </c>
      <c r="E359">
        <v>2</v>
      </c>
      <c r="F359">
        <v>2</v>
      </c>
      <c r="G359">
        <v>0</v>
      </c>
      <c r="H359">
        <v>0</v>
      </c>
      <c r="I359">
        <v>44</v>
      </c>
      <c r="J359">
        <v>9</v>
      </c>
      <c r="K359">
        <v>11</v>
      </c>
      <c r="L359">
        <v>80</v>
      </c>
      <c r="M359">
        <v>155</v>
      </c>
      <c r="N359">
        <v>0</v>
      </c>
      <c r="O359">
        <v>0</v>
      </c>
      <c r="P359">
        <v>1</v>
      </c>
      <c r="Q359">
        <f t="shared" si="9"/>
        <v>0</v>
      </c>
      <c r="R359">
        <f>1+0+0</f>
        <v>1</v>
      </c>
      <c r="S359">
        <v>4</v>
      </c>
    </row>
    <row r="360" spans="1:19" x14ac:dyDescent="0.55000000000000004">
      <c r="A360">
        <f>VLOOKUP(テーブル1[[#This Row],[駅名]],station_geocode[[name]:[name4]],4,)</f>
        <v>9521</v>
      </c>
      <c r="B360" t="s">
        <v>362</v>
      </c>
      <c r="C360" t="s">
        <v>553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2</v>
      </c>
      <c r="J360">
        <v>0</v>
      </c>
      <c r="K360">
        <v>1</v>
      </c>
      <c r="L360">
        <v>5</v>
      </c>
      <c r="M360">
        <v>46</v>
      </c>
      <c r="N360">
        <v>0</v>
      </c>
      <c r="O360">
        <v>1</v>
      </c>
      <c r="P360">
        <v>0</v>
      </c>
      <c r="Q360">
        <f t="shared" si="9"/>
        <v>0</v>
      </c>
      <c r="R360">
        <f>0+0+0</f>
        <v>0</v>
      </c>
      <c r="S360">
        <v>0</v>
      </c>
    </row>
    <row r="361" spans="1:19" x14ac:dyDescent="0.55000000000000004">
      <c r="A361">
        <f>VLOOKUP(テーブル1[[#This Row],[駅名]],station_geocode[[name]:[name4]],4,)</f>
        <v>9522</v>
      </c>
      <c r="B361" t="s">
        <v>363</v>
      </c>
      <c r="C361" t="s">
        <v>553</v>
      </c>
      <c r="D361">
        <v>5</v>
      </c>
      <c r="E361">
        <v>3</v>
      </c>
      <c r="F361">
        <v>0</v>
      </c>
      <c r="G361">
        <v>0</v>
      </c>
      <c r="H361">
        <v>0</v>
      </c>
      <c r="I361">
        <v>28</v>
      </c>
      <c r="J361">
        <v>8</v>
      </c>
      <c r="K361">
        <v>5</v>
      </c>
      <c r="L361">
        <v>18</v>
      </c>
      <c r="M361">
        <v>142</v>
      </c>
      <c r="N361">
        <v>0</v>
      </c>
      <c r="O361">
        <v>0</v>
      </c>
      <c r="P361">
        <v>0</v>
      </c>
      <c r="Q361">
        <f t="shared" si="9"/>
        <v>0</v>
      </c>
      <c r="R361">
        <f>0+0+0</f>
        <v>0</v>
      </c>
      <c r="S361">
        <v>0</v>
      </c>
    </row>
    <row r="362" spans="1:19" x14ac:dyDescent="0.55000000000000004">
      <c r="A362">
        <f>VLOOKUP(テーブル1[[#This Row],[駅名]],station_geocode[[name]:[name4]],4,)</f>
        <v>7725</v>
      </c>
      <c r="B362" t="s">
        <v>364</v>
      </c>
      <c r="C362" t="s">
        <v>570</v>
      </c>
      <c r="D362">
        <v>7</v>
      </c>
      <c r="E362">
        <v>2</v>
      </c>
      <c r="F362">
        <v>0</v>
      </c>
      <c r="G362">
        <v>0</v>
      </c>
      <c r="H362">
        <v>0</v>
      </c>
      <c r="I362">
        <v>24</v>
      </c>
      <c r="J362">
        <v>7</v>
      </c>
      <c r="K362">
        <v>5</v>
      </c>
      <c r="L362">
        <v>51</v>
      </c>
      <c r="M362">
        <v>290</v>
      </c>
      <c r="N362">
        <v>1</v>
      </c>
      <c r="O362">
        <v>0</v>
      </c>
      <c r="P362">
        <v>1</v>
      </c>
      <c r="Q362">
        <f t="shared" si="9"/>
        <v>0</v>
      </c>
      <c r="R362">
        <f>0+0+0</f>
        <v>0</v>
      </c>
      <c r="S362">
        <v>0</v>
      </c>
    </row>
    <row r="363" spans="1:19" x14ac:dyDescent="0.55000000000000004">
      <c r="A363">
        <f>VLOOKUP(テーブル1[[#This Row],[駅名]],station_geocode[[name]:[name4]],4,)</f>
        <v>9523</v>
      </c>
      <c r="B363" t="s">
        <v>365</v>
      </c>
      <c r="C363" t="s">
        <v>553</v>
      </c>
      <c r="D363">
        <v>5</v>
      </c>
      <c r="E363">
        <v>3</v>
      </c>
      <c r="F363">
        <v>0</v>
      </c>
      <c r="G363">
        <v>0</v>
      </c>
      <c r="H363">
        <v>0</v>
      </c>
      <c r="I363">
        <v>31</v>
      </c>
      <c r="J363">
        <v>7</v>
      </c>
      <c r="K363">
        <v>5</v>
      </c>
      <c r="L363">
        <v>25</v>
      </c>
      <c r="M363">
        <v>119</v>
      </c>
      <c r="N363">
        <v>0</v>
      </c>
      <c r="O363">
        <v>0</v>
      </c>
      <c r="P363">
        <v>0</v>
      </c>
      <c r="Q363">
        <f t="shared" si="9"/>
        <v>0</v>
      </c>
      <c r="R363">
        <f>0+0+0</f>
        <v>0</v>
      </c>
      <c r="S363">
        <v>0</v>
      </c>
    </row>
    <row r="364" spans="1:19" x14ac:dyDescent="0.55000000000000004">
      <c r="A364">
        <f>VLOOKUP(テーブル1[[#This Row],[駅名]],station_geocode[[name]:[name4]],4,)</f>
        <v>9318</v>
      </c>
      <c r="B364" t="s">
        <v>366</v>
      </c>
      <c r="C364" t="s">
        <v>571</v>
      </c>
      <c r="D364">
        <v>27</v>
      </c>
      <c r="E364">
        <v>6</v>
      </c>
      <c r="F364">
        <v>9</v>
      </c>
      <c r="G364">
        <v>0</v>
      </c>
      <c r="H364">
        <v>4</v>
      </c>
      <c r="I364">
        <v>73</v>
      </c>
      <c r="J364">
        <v>1</v>
      </c>
      <c r="K364">
        <v>1</v>
      </c>
      <c r="L364">
        <v>1007</v>
      </c>
      <c r="M364">
        <v>644</v>
      </c>
      <c r="N364">
        <v>0</v>
      </c>
      <c r="O364">
        <v>0</v>
      </c>
      <c r="P364">
        <v>1</v>
      </c>
      <c r="Q364">
        <f>1+2</f>
        <v>3</v>
      </c>
      <c r="R364">
        <f>7+0+0</f>
        <v>7</v>
      </c>
      <c r="S364">
        <v>20</v>
      </c>
    </row>
    <row r="365" spans="1:19" x14ac:dyDescent="0.55000000000000004">
      <c r="A365">
        <f>VLOOKUP(テーブル1[[#This Row],[駅名]],station_geocode[[name]:[name4]],4,)</f>
        <v>9524</v>
      </c>
      <c r="B365" t="s">
        <v>367</v>
      </c>
      <c r="C365" t="s">
        <v>553</v>
      </c>
      <c r="D365">
        <v>4</v>
      </c>
      <c r="E365">
        <v>1</v>
      </c>
      <c r="F365">
        <v>0</v>
      </c>
      <c r="G365">
        <v>0</v>
      </c>
      <c r="H365">
        <v>1</v>
      </c>
      <c r="I365">
        <v>22</v>
      </c>
      <c r="J365">
        <v>4</v>
      </c>
      <c r="K365">
        <v>7</v>
      </c>
      <c r="L365">
        <v>35</v>
      </c>
      <c r="M365">
        <v>108</v>
      </c>
      <c r="N365">
        <v>1</v>
      </c>
      <c r="O365">
        <v>0</v>
      </c>
      <c r="P365">
        <v>0</v>
      </c>
      <c r="Q365">
        <f>0+0</f>
        <v>0</v>
      </c>
      <c r="R365">
        <f>0+0+0</f>
        <v>0</v>
      </c>
      <c r="S365">
        <v>0</v>
      </c>
    </row>
    <row r="366" spans="1:19" x14ac:dyDescent="0.55000000000000004">
      <c r="A366">
        <f>VLOOKUP(テーブル1[[#This Row],[駅名]],station_geocode[[name]:[name4]],4,)</f>
        <v>9525</v>
      </c>
      <c r="B366" t="s">
        <v>368</v>
      </c>
      <c r="C366" t="s">
        <v>553</v>
      </c>
      <c r="D366">
        <v>7</v>
      </c>
      <c r="E366">
        <v>2</v>
      </c>
      <c r="F366">
        <v>0</v>
      </c>
      <c r="G366">
        <v>0</v>
      </c>
      <c r="H366">
        <v>0</v>
      </c>
      <c r="I366">
        <v>22</v>
      </c>
      <c r="J366">
        <v>4</v>
      </c>
      <c r="K366">
        <v>4</v>
      </c>
      <c r="L366">
        <v>33</v>
      </c>
      <c r="M366">
        <v>168</v>
      </c>
      <c r="N366">
        <v>0</v>
      </c>
      <c r="O366">
        <v>0</v>
      </c>
      <c r="P366">
        <v>0</v>
      </c>
      <c r="Q366">
        <f>0+0</f>
        <v>0</v>
      </c>
      <c r="R366">
        <f>0+0+0</f>
        <v>0</v>
      </c>
      <c r="S366">
        <v>2</v>
      </c>
    </row>
    <row r="367" spans="1:19" x14ac:dyDescent="0.55000000000000004">
      <c r="A367">
        <f>VLOOKUP(テーブル1[[#This Row],[駅名]],station_geocode[[name]:[name4]],4,)</f>
        <v>5975</v>
      </c>
      <c r="B367" t="s">
        <v>369</v>
      </c>
      <c r="C367" t="s">
        <v>571</v>
      </c>
      <c r="D367">
        <v>12</v>
      </c>
      <c r="E367">
        <v>1</v>
      </c>
      <c r="F367">
        <v>2</v>
      </c>
      <c r="G367">
        <v>0</v>
      </c>
      <c r="H367">
        <v>2</v>
      </c>
      <c r="I367">
        <v>18</v>
      </c>
      <c r="J367">
        <v>0</v>
      </c>
      <c r="K367">
        <v>0</v>
      </c>
      <c r="L367">
        <v>124</v>
      </c>
      <c r="M367">
        <v>89</v>
      </c>
      <c r="N367">
        <v>1</v>
      </c>
      <c r="O367">
        <v>1</v>
      </c>
      <c r="P367">
        <v>0</v>
      </c>
      <c r="Q367">
        <f>1+0</f>
        <v>1</v>
      </c>
      <c r="R367">
        <f>1+0+0</f>
        <v>1</v>
      </c>
      <c r="S367">
        <v>5</v>
      </c>
    </row>
    <row r="368" spans="1:19" x14ac:dyDescent="0.55000000000000004">
      <c r="A368">
        <f>VLOOKUP(テーブル1[[#This Row],[駅名]],station_geocode[[name]:[name4]],4,)</f>
        <v>7236</v>
      </c>
      <c r="B368" t="s">
        <v>370</v>
      </c>
      <c r="C368" t="s">
        <v>571</v>
      </c>
      <c r="D368">
        <v>8</v>
      </c>
      <c r="E368">
        <v>2</v>
      </c>
      <c r="F368">
        <v>1</v>
      </c>
      <c r="G368">
        <v>1</v>
      </c>
      <c r="H368">
        <v>5</v>
      </c>
      <c r="I368">
        <v>9</v>
      </c>
      <c r="J368">
        <v>0</v>
      </c>
      <c r="K368">
        <v>2</v>
      </c>
      <c r="L368">
        <v>60</v>
      </c>
      <c r="M368">
        <v>169</v>
      </c>
      <c r="N368">
        <v>0</v>
      </c>
      <c r="O368">
        <v>0</v>
      </c>
      <c r="P368">
        <v>0</v>
      </c>
      <c r="Q368">
        <f>0+0</f>
        <v>0</v>
      </c>
      <c r="R368">
        <f>0+0+0</f>
        <v>0</v>
      </c>
      <c r="S368">
        <v>4</v>
      </c>
    </row>
    <row r="369" spans="1:19" x14ac:dyDescent="0.55000000000000004">
      <c r="A369">
        <f>VLOOKUP(テーブル1[[#This Row],[駅名]],station_geocode[[name]:[name4]],4,)</f>
        <v>3414</v>
      </c>
      <c r="B369" t="s">
        <v>371</v>
      </c>
      <c r="C369" t="s">
        <v>571</v>
      </c>
      <c r="D369">
        <v>9</v>
      </c>
      <c r="E369">
        <v>2</v>
      </c>
      <c r="F369">
        <v>0</v>
      </c>
      <c r="G369">
        <v>0</v>
      </c>
      <c r="H369">
        <v>1</v>
      </c>
      <c r="I369">
        <v>7</v>
      </c>
      <c r="J369">
        <v>1</v>
      </c>
      <c r="K369">
        <v>4</v>
      </c>
      <c r="L369">
        <v>27</v>
      </c>
      <c r="M369">
        <v>146</v>
      </c>
      <c r="N369">
        <v>0</v>
      </c>
      <c r="O369">
        <v>0</v>
      </c>
      <c r="P369">
        <v>0</v>
      </c>
      <c r="Q369">
        <f>0+0</f>
        <v>0</v>
      </c>
      <c r="R369">
        <f>0+0+0</f>
        <v>0</v>
      </c>
      <c r="S369">
        <v>1</v>
      </c>
    </row>
    <row r="370" spans="1:19" x14ac:dyDescent="0.55000000000000004">
      <c r="A370">
        <f>VLOOKUP(テーブル1[[#This Row],[駅名]],station_geocode[[name]:[name4]],4,)</f>
        <v>43</v>
      </c>
      <c r="B370" t="s">
        <v>372</v>
      </c>
      <c r="C370" t="s">
        <v>571</v>
      </c>
      <c r="D370">
        <v>8</v>
      </c>
      <c r="E370">
        <v>2</v>
      </c>
      <c r="F370">
        <v>1</v>
      </c>
      <c r="G370">
        <v>0</v>
      </c>
      <c r="H370">
        <v>3</v>
      </c>
      <c r="I370">
        <v>6</v>
      </c>
      <c r="J370">
        <v>0</v>
      </c>
      <c r="K370">
        <v>3</v>
      </c>
      <c r="L370">
        <v>77</v>
      </c>
      <c r="M370">
        <v>27</v>
      </c>
      <c r="N370">
        <v>0</v>
      </c>
      <c r="O370">
        <v>0</v>
      </c>
      <c r="P370">
        <v>0</v>
      </c>
      <c r="Q370">
        <f>1+2</f>
        <v>3</v>
      </c>
      <c r="R370">
        <f>0+3+0</f>
        <v>3</v>
      </c>
      <c r="S370">
        <v>0</v>
      </c>
    </row>
    <row r="371" spans="1:19" x14ac:dyDescent="0.55000000000000004">
      <c r="A371">
        <f>VLOOKUP(テーブル1[[#This Row],[駅名]],station_geocode[[name]:[name4]],4,)</f>
        <v>5512</v>
      </c>
      <c r="B371" t="s">
        <v>373</v>
      </c>
      <c r="C371" t="s">
        <v>571</v>
      </c>
      <c r="D371">
        <v>5</v>
      </c>
      <c r="E371">
        <v>1</v>
      </c>
      <c r="F371">
        <v>3</v>
      </c>
      <c r="G371">
        <v>0</v>
      </c>
      <c r="H371">
        <v>5</v>
      </c>
      <c r="I371">
        <v>1</v>
      </c>
      <c r="J371">
        <v>0</v>
      </c>
      <c r="K371">
        <v>0</v>
      </c>
      <c r="L371">
        <v>149</v>
      </c>
      <c r="M371">
        <v>12</v>
      </c>
      <c r="N371">
        <v>0</v>
      </c>
      <c r="O371">
        <v>0</v>
      </c>
      <c r="P371">
        <v>0</v>
      </c>
      <c r="Q371">
        <f>2+1</f>
        <v>3</v>
      </c>
      <c r="R371">
        <f>1+0+0</f>
        <v>1</v>
      </c>
      <c r="S371">
        <v>2</v>
      </c>
    </row>
    <row r="372" spans="1:19" x14ac:dyDescent="0.55000000000000004">
      <c r="A372">
        <f>VLOOKUP(テーブル1[[#This Row],[駅名]],station_geocode[[name]:[name4]],4,)</f>
        <v>5281</v>
      </c>
      <c r="B372" t="s">
        <v>374</v>
      </c>
      <c r="C372" t="s">
        <v>571</v>
      </c>
      <c r="D372">
        <v>3</v>
      </c>
      <c r="E372">
        <v>1</v>
      </c>
      <c r="F372">
        <v>1</v>
      </c>
      <c r="G372">
        <v>0</v>
      </c>
      <c r="H372">
        <v>5</v>
      </c>
      <c r="I372">
        <v>2</v>
      </c>
      <c r="J372">
        <v>0</v>
      </c>
      <c r="K372">
        <v>0</v>
      </c>
      <c r="L372">
        <v>45</v>
      </c>
      <c r="M372">
        <v>49</v>
      </c>
      <c r="N372">
        <v>0</v>
      </c>
      <c r="O372">
        <v>0</v>
      </c>
      <c r="P372">
        <v>0</v>
      </c>
      <c r="Q372">
        <f>2+0</f>
        <v>2</v>
      </c>
      <c r="R372">
        <f>1+0+0</f>
        <v>1</v>
      </c>
      <c r="S372">
        <v>1</v>
      </c>
    </row>
    <row r="373" spans="1:19" x14ac:dyDescent="0.55000000000000004">
      <c r="A373">
        <f>VLOOKUP(テーブル1[[#This Row],[駅名]],station_geocode[[name]:[name4]],4,)</f>
        <v>83</v>
      </c>
      <c r="B373" t="s">
        <v>375</v>
      </c>
      <c r="C373" t="s">
        <v>571</v>
      </c>
      <c r="D373">
        <v>6</v>
      </c>
      <c r="E373">
        <v>0</v>
      </c>
      <c r="F373">
        <v>0</v>
      </c>
      <c r="G373">
        <v>0</v>
      </c>
      <c r="H373">
        <v>1</v>
      </c>
      <c r="I373">
        <v>5</v>
      </c>
      <c r="J373">
        <v>0</v>
      </c>
      <c r="K373">
        <v>0</v>
      </c>
      <c r="L373">
        <v>8</v>
      </c>
      <c r="M373">
        <v>89</v>
      </c>
      <c r="N373">
        <v>0</v>
      </c>
      <c r="O373">
        <v>0</v>
      </c>
      <c r="P373">
        <v>0</v>
      </c>
      <c r="Q373">
        <f>2+0</f>
        <v>2</v>
      </c>
      <c r="R373">
        <f>0+0+0</f>
        <v>0</v>
      </c>
      <c r="S373">
        <v>0</v>
      </c>
    </row>
    <row r="374" spans="1:19" x14ac:dyDescent="0.55000000000000004">
      <c r="A374">
        <f>VLOOKUP(テーブル1[[#This Row],[駅名]],station_geocode[[name]:[name4]],4,)</f>
        <v>4966</v>
      </c>
      <c r="B374" t="s">
        <v>376</v>
      </c>
      <c r="C374" t="s">
        <v>571</v>
      </c>
      <c r="D374">
        <v>4</v>
      </c>
      <c r="E374">
        <v>0</v>
      </c>
      <c r="F374">
        <v>2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50</v>
      </c>
      <c r="M374">
        <v>18</v>
      </c>
      <c r="N374">
        <v>0</v>
      </c>
      <c r="O374">
        <v>0</v>
      </c>
      <c r="P374">
        <v>0</v>
      </c>
      <c r="Q374">
        <f>1+0</f>
        <v>1</v>
      </c>
      <c r="R374">
        <f>1+1+0</f>
        <v>2</v>
      </c>
      <c r="S374">
        <v>0</v>
      </c>
    </row>
    <row r="375" spans="1:19" x14ac:dyDescent="0.55000000000000004">
      <c r="A375">
        <f>VLOOKUP(テーブル1[[#This Row],[駅名]],station_geocode[[name]:[name4]],4,)</f>
        <v>2666</v>
      </c>
      <c r="B375" t="s">
        <v>377</v>
      </c>
      <c r="C375" t="s">
        <v>571</v>
      </c>
      <c r="D375">
        <v>12</v>
      </c>
      <c r="E375">
        <v>0</v>
      </c>
      <c r="F375">
        <v>3</v>
      </c>
      <c r="G375">
        <v>0</v>
      </c>
      <c r="H375">
        <v>0</v>
      </c>
      <c r="I375">
        <v>9</v>
      </c>
      <c r="J375">
        <v>1</v>
      </c>
      <c r="K375">
        <v>2</v>
      </c>
      <c r="L375">
        <v>88</v>
      </c>
      <c r="M375">
        <v>40</v>
      </c>
      <c r="N375">
        <v>0</v>
      </c>
      <c r="O375">
        <v>1</v>
      </c>
      <c r="P375">
        <v>1</v>
      </c>
      <c r="Q375">
        <f>1+1</f>
        <v>2</v>
      </c>
      <c r="R375">
        <f>0+0+0</f>
        <v>0</v>
      </c>
      <c r="S375">
        <v>5</v>
      </c>
    </row>
    <row r="376" spans="1:19" x14ac:dyDescent="0.55000000000000004">
      <c r="A376">
        <f>VLOOKUP(テーブル1[[#This Row],[駅名]],station_geocode[[name]:[name4]],4,)</f>
        <v>8854</v>
      </c>
      <c r="B376" t="s">
        <v>378</v>
      </c>
      <c r="C376" t="s">
        <v>571</v>
      </c>
      <c r="D376">
        <v>13</v>
      </c>
      <c r="E376">
        <v>1</v>
      </c>
      <c r="F376">
        <v>4</v>
      </c>
      <c r="G376">
        <v>0</v>
      </c>
      <c r="H376">
        <v>1</v>
      </c>
      <c r="I376">
        <v>17</v>
      </c>
      <c r="J376">
        <v>1</v>
      </c>
      <c r="K376">
        <v>3</v>
      </c>
      <c r="L376">
        <v>124</v>
      </c>
      <c r="M376">
        <v>31</v>
      </c>
      <c r="N376">
        <v>0</v>
      </c>
      <c r="O376">
        <v>0</v>
      </c>
      <c r="P376">
        <v>0</v>
      </c>
      <c r="Q376">
        <f>0+1</f>
        <v>1</v>
      </c>
      <c r="R376">
        <f>0+0+0</f>
        <v>0</v>
      </c>
      <c r="S376">
        <v>4</v>
      </c>
    </row>
    <row r="377" spans="1:19" x14ac:dyDescent="0.55000000000000004">
      <c r="A377">
        <f>VLOOKUP(テーブル1[[#This Row],[駅名]],station_geocode[[name]:[name4]],4,)</f>
        <v>9470</v>
      </c>
      <c r="B377" t="s">
        <v>379</v>
      </c>
      <c r="C377" t="s">
        <v>571</v>
      </c>
      <c r="D377">
        <v>5</v>
      </c>
      <c r="E377">
        <v>2</v>
      </c>
      <c r="F377">
        <v>1</v>
      </c>
      <c r="G377">
        <v>0</v>
      </c>
      <c r="H377">
        <v>0</v>
      </c>
      <c r="I377">
        <v>11</v>
      </c>
      <c r="J377">
        <v>0</v>
      </c>
      <c r="K377">
        <v>3</v>
      </c>
      <c r="L377">
        <v>51</v>
      </c>
      <c r="M377">
        <v>11</v>
      </c>
      <c r="N377">
        <v>0</v>
      </c>
      <c r="O377">
        <v>0</v>
      </c>
      <c r="P377">
        <v>0</v>
      </c>
      <c r="Q377">
        <f>0+0</f>
        <v>0</v>
      </c>
      <c r="R377">
        <f>0+0+0</f>
        <v>0</v>
      </c>
      <c r="S377">
        <v>2</v>
      </c>
    </row>
    <row r="378" spans="1:19" x14ac:dyDescent="0.55000000000000004">
      <c r="A378">
        <f>VLOOKUP(テーブル1[[#This Row],[駅名]],station_geocode[[name]:[name4]],4,)</f>
        <v>9465</v>
      </c>
      <c r="B378" t="s">
        <v>380</v>
      </c>
      <c r="C378" t="s">
        <v>571</v>
      </c>
      <c r="D378">
        <v>2</v>
      </c>
      <c r="E378">
        <v>0</v>
      </c>
      <c r="F378">
        <v>2</v>
      </c>
      <c r="G378">
        <v>0</v>
      </c>
      <c r="H378">
        <v>0</v>
      </c>
      <c r="I378">
        <v>3</v>
      </c>
      <c r="J378">
        <v>0</v>
      </c>
      <c r="K378">
        <v>0</v>
      </c>
      <c r="L378">
        <v>50</v>
      </c>
      <c r="M378">
        <v>35</v>
      </c>
      <c r="N378">
        <v>0</v>
      </c>
      <c r="O378">
        <v>0</v>
      </c>
      <c r="P378">
        <v>0</v>
      </c>
      <c r="Q378">
        <f>1+0</f>
        <v>1</v>
      </c>
      <c r="R378">
        <f>0+0+0</f>
        <v>0</v>
      </c>
      <c r="S378">
        <v>1</v>
      </c>
    </row>
    <row r="379" spans="1:19" x14ac:dyDescent="0.55000000000000004">
      <c r="A379">
        <f>VLOOKUP(テーブル1[[#This Row],[駅名]],station_geocode[[name]:[name4]],4,)</f>
        <v>9466</v>
      </c>
      <c r="B379" t="s">
        <v>381</v>
      </c>
      <c r="C379" t="s">
        <v>571</v>
      </c>
      <c r="D379">
        <v>2</v>
      </c>
      <c r="E379">
        <v>0</v>
      </c>
      <c r="F379">
        <v>3</v>
      </c>
      <c r="G379">
        <v>0</v>
      </c>
      <c r="H379">
        <v>0</v>
      </c>
      <c r="I379">
        <v>1</v>
      </c>
      <c r="J379">
        <v>0</v>
      </c>
      <c r="K379">
        <v>2</v>
      </c>
      <c r="L379">
        <v>21</v>
      </c>
      <c r="M379">
        <v>23</v>
      </c>
      <c r="N379">
        <v>1</v>
      </c>
      <c r="O379">
        <v>0</v>
      </c>
      <c r="P379">
        <v>0</v>
      </c>
      <c r="Q379">
        <f>1+0</f>
        <v>1</v>
      </c>
      <c r="R379">
        <f>0+0+0</f>
        <v>0</v>
      </c>
      <c r="S379">
        <v>1</v>
      </c>
    </row>
    <row r="380" spans="1:19" x14ac:dyDescent="0.55000000000000004">
      <c r="A380">
        <f>VLOOKUP(テーブル1[[#This Row],[駅名]],station_geocode[[name]:[name4]],4,)</f>
        <v>8223</v>
      </c>
      <c r="B380" t="s">
        <v>382</v>
      </c>
      <c r="C380" t="s">
        <v>574</v>
      </c>
      <c r="D380">
        <v>18</v>
      </c>
      <c r="E380">
        <v>4</v>
      </c>
      <c r="F380">
        <v>3</v>
      </c>
      <c r="G380">
        <v>0</v>
      </c>
      <c r="H380">
        <v>2</v>
      </c>
      <c r="I380">
        <v>46</v>
      </c>
      <c r="J380">
        <v>2</v>
      </c>
      <c r="K380">
        <v>16</v>
      </c>
      <c r="L380">
        <v>193</v>
      </c>
      <c r="M380">
        <v>39</v>
      </c>
      <c r="N380">
        <v>0</v>
      </c>
      <c r="O380">
        <v>0</v>
      </c>
      <c r="P380">
        <v>1</v>
      </c>
      <c r="Q380">
        <f>1+0</f>
        <v>1</v>
      </c>
      <c r="R380">
        <f>1+1+0</f>
        <v>2</v>
      </c>
      <c r="S380">
        <v>2</v>
      </c>
    </row>
    <row r="381" spans="1:19" x14ac:dyDescent="0.55000000000000004">
      <c r="A381">
        <f>VLOOKUP(テーブル1[[#This Row],[駅名]],station_geocode[[name]:[name4]],4,)</f>
        <v>813</v>
      </c>
      <c r="B381" t="s">
        <v>383</v>
      </c>
      <c r="C381" t="s">
        <v>575</v>
      </c>
      <c r="D381">
        <v>16</v>
      </c>
      <c r="E381">
        <v>8</v>
      </c>
      <c r="F381">
        <v>2</v>
      </c>
      <c r="G381">
        <v>0</v>
      </c>
      <c r="H381">
        <v>3</v>
      </c>
      <c r="I381">
        <v>54</v>
      </c>
      <c r="J381">
        <v>13</v>
      </c>
      <c r="K381">
        <v>9</v>
      </c>
      <c r="L381">
        <v>299</v>
      </c>
      <c r="M381">
        <v>407</v>
      </c>
      <c r="N381">
        <v>1</v>
      </c>
      <c r="O381">
        <v>1</v>
      </c>
      <c r="P381">
        <v>0</v>
      </c>
      <c r="Q381">
        <f>3+1</f>
        <v>4</v>
      </c>
      <c r="R381">
        <f>2+0+0</f>
        <v>2</v>
      </c>
      <c r="S381">
        <v>9</v>
      </c>
    </row>
    <row r="382" spans="1:19" x14ac:dyDescent="0.55000000000000004">
      <c r="A382">
        <f>VLOOKUP(テーブル1[[#This Row],[駅名]],station_geocode[[name]:[name4]],4,)</f>
        <v>1733</v>
      </c>
      <c r="B382" t="s">
        <v>384</v>
      </c>
      <c r="C382" t="s">
        <v>576</v>
      </c>
      <c r="D382">
        <v>13</v>
      </c>
      <c r="E382">
        <v>8</v>
      </c>
      <c r="F382">
        <v>1</v>
      </c>
      <c r="G382">
        <v>0</v>
      </c>
      <c r="H382">
        <v>13</v>
      </c>
      <c r="I382">
        <v>64</v>
      </c>
      <c r="J382">
        <v>10</v>
      </c>
      <c r="K382">
        <v>14</v>
      </c>
      <c r="L382">
        <v>163</v>
      </c>
      <c r="M382">
        <v>289</v>
      </c>
      <c r="N382">
        <v>1</v>
      </c>
      <c r="O382">
        <v>0</v>
      </c>
      <c r="P382">
        <v>1</v>
      </c>
      <c r="Q382">
        <f>1+0</f>
        <v>1</v>
      </c>
      <c r="R382">
        <f>1+0+0</f>
        <v>1</v>
      </c>
      <c r="S382">
        <v>0</v>
      </c>
    </row>
    <row r="383" spans="1:19" x14ac:dyDescent="0.55000000000000004">
      <c r="A383">
        <f>VLOOKUP(テーブル1[[#This Row],[駅名]],station_geocode[[name]:[name4]],4,)</f>
        <v>7522</v>
      </c>
      <c r="B383" t="s">
        <v>385</v>
      </c>
      <c r="C383" t="s">
        <v>576</v>
      </c>
      <c r="D383">
        <v>4</v>
      </c>
      <c r="E383">
        <v>2</v>
      </c>
      <c r="F383">
        <v>0</v>
      </c>
      <c r="G383">
        <v>0</v>
      </c>
      <c r="H383">
        <v>9</v>
      </c>
      <c r="I383">
        <v>19</v>
      </c>
      <c r="J383">
        <v>4</v>
      </c>
      <c r="K383">
        <v>7</v>
      </c>
      <c r="L383">
        <v>31</v>
      </c>
      <c r="M383">
        <v>244</v>
      </c>
      <c r="N383">
        <v>0</v>
      </c>
      <c r="O383">
        <v>0</v>
      </c>
      <c r="P383">
        <v>1</v>
      </c>
      <c r="Q383">
        <f>0+0</f>
        <v>0</v>
      </c>
      <c r="R383">
        <f>0+0+0</f>
        <v>0</v>
      </c>
      <c r="S383">
        <v>0</v>
      </c>
    </row>
    <row r="384" spans="1:19" x14ac:dyDescent="0.55000000000000004">
      <c r="A384">
        <f>VLOOKUP(テーブル1[[#This Row],[駅名]],station_geocode[[name]:[name4]],4,)</f>
        <v>3177</v>
      </c>
      <c r="B384" t="s">
        <v>386</v>
      </c>
      <c r="C384" t="s">
        <v>576</v>
      </c>
      <c r="D384">
        <v>5</v>
      </c>
      <c r="E384">
        <v>1</v>
      </c>
      <c r="F384">
        <v>0</v>
      </c>
      <c r="G384">
        <v>0</v>
      </c>
      <c r="H384">
        <v>1</v>
      </c>
      <c r="I384">
        <v>15</v>
      </c>
      <c r="J384">
        <v>2</v>
      </c>
      <c r="K384">
        <v>3</v>
      </c>
      <c r="L384">
        <v>36</v>
      </c>
      <c r="M384">
        <v>147</v>
      </c>
      <c r="N384">
        <v>0</v>
      </c>
      <c r="O384">
        <v>0</v>
      </c>
      <c r="P384">
        <v>0</v>
      </c>
      <c r="Q384">
        <f>0+0</f>
        <v>0</v>
      </c>
      <c r="R384">
        <f>0+0+0</f>
        <v>0</v>
      </c>
      <c r="S384">
        <v>0</v>
      </c>
    </row>
    <row r="385" spans="1:19" x14ac:dyDescent="0.55000000000000004">
      <c r="A385">
        <f>VLOOKUP(テーブル1[[#This Row],[駅名]],station_geocode[[name]:[name4]],4,)</f>
        <v>1752</v>
      </c>
      <c r="B385" t="s">
        <v>387</v>
      </c>
      <c r="C385" t="s">
        <v>576</v>
      </c>
      <c r="D385">
        <v>8</v>
      </c>
      <c r="E385">
        <v>4</v>
      </c>
      <c r="F385">
        <v>0</v>
      </c>
      <c r="G385">
        <v>0</v>
      </c>
      <c r="H385">
        <v>0</v>
      </c>
      <c r="I385">
        <v>73</v>
      </c>
      <c r="J385">
        <v>11</v>
      </c>
      <c r="K385">
        <v>9</v>
      </c>
      <c r="L385">
        <v>204</v>
      </c>
      <c r="M385">
        <v>217</v>
      </c>
      <c r="N385">
        <v>0</v>
      </c>
      <c r="O385">
        <v>0</v>
      </c>
      <c r="P385">
        <v>1</v>
      </c>
      <c r="Q385">
        <f>0+0</f>
        <v>0</v>
      </c>
      <c r="R385">
        <f>3+1+0</f>
        <v>4</v>
      </c>
      <c r="S385">
        <v>0</v>
      </c>
    </row>
    <row r="386" spans="1:19" x14ac:dyDescent="0.55000000000000004">
      <c r="A386">
        <f>VLOOKUP(テーブル1[[#This Row],[駅名]],station_geocode[[name]:[name4]],4,)</f>
        <v>4980</v>
      </c>
      <c r="B386" t="s">
        <v>388</v>
      </c>
      <c r="C386" t="s">
        <v>576</v>
      </c>
      <c r="D386">
        <v>9</v>
      </c>
      <c r="E386">
        <v>4</v>
      </c>
      <c r="F386">
        <v>1</v>
      </c>
      <c r="G386">
        <v>0</v>
      </c>
      <c r="H386">
        <v>0</v>
      </c>
      <c r="I386">
        <v>62</v>
      </c>
      <c r="J386">
        <v>6</v>
      </c>
      <c r="K386">
        <v>8</v>
      </c>
      <c r="L386">
        <v>117</v>
      </c>
      <c r="M386">
        <v>158</v>
      </c>
      <c r="N386">
        <v>0</v>
      </c>
      <c r="O386">
        <v>0</v>
      </c>
      <c r="P386">
        <v>0</v>
      </c>
      <c r="Q386">
        <f>0+0</f>
        <v>0</v>
      </c>
      <c r="R386">
        <f>3+0+0</f>
        <v>3</v>
      </c>
      <c r="S386">
        <v>3</v>
      </c>
    </row>
    <row r="387" spans="1:19" x14ac:dyDescent="0.55000000000000004">
      <c r="A387">
        <f>VLOOKUP(テーブル1[[#This Row],[駅名]],station_geocode[[name]:[name4]],4,)</f>
        <v>1736</v>
      </c>
      <c r="B387" t="s">
        <v>389</v>
      </c>
      <c r="C387" t="s">
        <v>577</v>
      </c>
      <c r="D387">
        <v>9</v>
      </c>
      <c r="E387">
        <v>2</v>
      </c>
      <c r="F387">
        <v>0</v>
      </c>
      <c r="G387">
        <v>0</v>
      </c>
      <c r="H387">
        <v>0</v>
      </c>
      <c r="I387">
        <v>38</v>
      </c>
      <c r="J387">
        <v>4</v>
      </c>
      <c r="K387">
        <v>4</v>
      </c>
      <c r="L387">
        <v>87</v>
      </c>
      <c r="M387">
        <v>102</v>
      </c>
      <c r="N387">
        <v>0</v>
      </c>
      <c r="O387">
        <v>0</v>
      </c>
      <c r="P387">
        <v>0</v>
      </c>
      <c r="Q387">
        <f>0+0</f>
        <v>0</v>
      </c>
      <c r="R387">
        <f>2+0+0</f>
        <v>2</v>
      </c>
      <c r="S387">
        <v>0</v>
      </c>
    </row>
    <row r="388" spans="1:19" x14ac:dyDescent="0.55000000000000004">
      <c r="A388">
        <f>VLOOKUP(テーブル1[[#This Row],[駅名]],station_geocode[[name]:[name4]],4,)</f>
        <v>3413</v>
      </c>
      <c r="B388" t="s">
        <v>390</v>
      </c>
      <c r="C388" t="s">
        <v>578</v>
      </c>
      <c r="D388">
        <v>2</v>
      </c>
      <c r="E388">
        <v>4</v>
      </c>
      <c r="F388">
        <v>1</v>
      </c>
      <c r="G388">
        <v>0</v>
      </c>
      <c r="H388">
        <v>1</v>
      </c>
      <c r="I388">
        <v>29</v>
      </c>
      <c r="J388">
        <v>3</v>
      </c>
      <c r="K388">
        <v>6</v>
      </c>
      <c r="L388">
        <v>67</v>
      </c>
      <c r="M388">
        <v>114</v>
      </c>
      <c r="N388">
        <v>0</v>
      </c>
      <c r="O388">
        <v>0</v>
      </c>
      <c r="P388">
        <v>0</v>
      </c>
      <c r="Q388">
        <f>1+1</f>
        <v>2</v>
      </c>
      <c r="R388">
        <f>0+0+0</f>
        <v>0</v>
      </c>
      <c r="S388">
        <v>0</v>
      </c>
    </row>
    <row r="389" spans="1:19" x14ac:dyDescent="0.55000000000000004">
      <c r="A389">
        <f>VLOOKUP(テーブル1[[#This Row],[駅名]],station_geocode[[name]:[name4]],4,)</f>
        <v>1735</v>
      </c>
      <c r="B389" t="s">
        <v>391</v>
      </c>
      <c r="C389" t="s">
        <v>578</v>
      </c>
      <c r="D389">
        <v>15</v>
      </c>
      <c r="E389">
        <v>6</v>
      </c>
      <c r="F389">
        <v>1</v>
      </c>
      <c r="G389">
        <v>0</v>
      </c>
      <c r="H389">
        <v>0</v>
      </c>
      <c r="I389">
        <v>97</v>
      </c>
      <c r="J389">
        <v>12</v>
      </c>
      <c r="K389">
        <v>10</v>
      </c>
      <c r="L389">
        <v>204</v>
      </c>
      <c r="M389">
        <v>141</v>
      </c>
      <c r="N389">
        <v>0</v>
      </c>
      <c r="O389">
        <v>0</v>
      </c>
      <c r="P389">
        <v>1</v>
      </c>
      <c r="Q389">
        <f>0+0</f>
        <v>0</v>
      </c>
      <c r="R389">
        <f>6+0+0</f>
        <v>6</v>
      </c>
      <c r="S389">
        <v>0</v>
      </c>
    </row>
    <row r="390" spans="1:19" x14ac:dyDescent="0.55000000000000004">
      <c r="A390">
        <f>VLOOKUP(テーブル1[[#This Row],[駅名]],station_geocode[[name]:[name4]],4,)</f>
        <v>1740</v>
      </c>
      <c r="B390" t="s">
        <v>392</v>
      </c>
      <c r="C390" t="s">
        <v>577</v>
      </c>
      <c r="D390">
        <v>45</v>
      </c>
      <c r="E390">
        <v>7</v>
      </c>
      <c r="F390">
        <v>7</v>
      </c>
      <c r="G390">
        <v>3</v>
      </c>
      <c r="H390">
        <v>1</v>
      </c>
      <c r="I390">
        <v>76</v>
      </c>
      <c r="J390">
        <v>1</v>
      </c>
      <c r="K390">
        <v>2</v>
      </c>
      <c r="L390">
        <v>1248</v>
      </c>
      <c r="M390">
        <v>501</v>
      </c>
      <c r="N390">
        <v>0</v>
      </c>
      <c r="O390">
        <v>0</v>
      </c>
      <c r="P390">
        <v>0</v>
      </c>
      <c r="Q390">
        <f>0+1</f>
        <v>1</v>
      </c>
      <c r="R390">
        <f>23+4+0</f>
        <v>27</v>
      </c>
      <c r="S390">
        <v>54</v>
      </c>
    </row>
    <row r="391" spans="1:19" x14ac:dyDescent="0.55000000000000004">
      <c r="A391">
        <f>VLOOKUP(テーブル1[[#This Row],[駅名]],station_geocode[[name]:[name4]],4,)</f>
        <v>4238</v>
      </c>
      <c r="B391" t="s">
        <v>393</v>
      </c>
      <c r="C391" t="s">
        <v>577</v>
      </c>
      <c r="D391">
        <v>9</v>
      </c>
      <c r="E391">
        <v>4</v>
      </c>
      <c r="F391">
        <v>0</v>
      </c>
      <c r="G391">
        <v>0</v>
      </c>
      <c r="H391">
        <v>0</v>
      </c>
      <c r="I391">
        <v>48</v>
      </c>
      <c r="J391">
        <v>19</v>
      </c>
      <c r="K391">
        <v>10</v>
      </c>
      <c r="L391">
        <v>61</v>
      </c>
      <c r="M391">
        <v>423</v>
      </c>
      <c r="N391">
        <v>0</v>
      </c>
      <c r="O391">
        <v>0</v>
      </c>
      <c r="P391">
        <v>1</v>
      </c>
      <c r="Q391">
        <f>0+0</f>
        <v>0</v>
      </c>
      <c r="R391">
        <f>0+0+0</f>
        <v>0</v>
      </c>
      <c r="S391">
        <v>1</v>
      </c>
    </row>
    <row r="392" spans="1:19" x14ac:dyDescent="0.55000000000000004">
      <c r="A392">
        <f>VLOOKUP(テーブル1[[#This Row],[駅名]],station_geocode[[name]:[name4]],4,)</f>
        <v>6191</v>
      </c>
      <c r="B392" t="s">
        <v>394</v>
      </c>
      <c r="C392" t="s">
        <v>577</v>
      </c>
      <c r="D392">
        <v>12</v>
      </c>
      <c r="E392">
        <v>6</v>
      </c>
      <c r="F392">
        <v>1</v>
      </c>
      <c r="G392">
        <v>0</v>
      </c>
      <c r="H392">
        <v>1</v>
      </c>
      <c r="I392">
        <v>64</v>
      </c>
      <c r="J392">
        <v>12</v>
      </c>
      <c r="K392">
        <v>11</v>
      </c>
      <c r="L392">
        <v>197</v>
      </c>
      <c r="M392">
        <v>247</v>
      </c>
      <c r="N392">
        <v>0</v>
      </c>
      <c r="O392">
        <v>0</v>
      </c>
      <c r="P392">
        <v>1</v>
      </c>
      <c r="Q392">
        <f>0+0</f>
        <v>0</v>
      </c>
      <c r="R392">
        <f>5+0+0</f>
        <v>5</v>
      </c>
      <c r="S392">
        <v>2</v>
      </c>
    </row>
    <row r="393" spans="1:19" x14ac:dyDescent="0.55000000000000004">
      <c r="A393">
        <f>VLOOKUP(テーブル1[[#This Row],[駅名]],station_geocode[[name]:[name4]],4,)</f>
        <v>5142</v>
      </c>
      <c r="B393" t="s">
        <v>395</v>
      </c>
      <c r="C393" t="s">
        <v>577</v>
      </c>
      <c r="D393">
        <v>4</v>
      </c>
      <c r="E393">
        <v>3</v>
      </c>
      <c r="F393">
        <v>1</v>
      </c>
      <c r="G393">
        <v>0</v>
      </c>
      <c r="H393">
        <v>2</v>
      </c>
      <c r="I393">
        <v>29</v>
      </c>
      <c r="J393">
        <v>6</v>
      </c>
      <c r="K393">
        <v>12</v>
      </c>
      <c r="L393">
        <v>48</v>
      </c>
      <c r="M393">
        <v>186</v>
      </c>
      <c r="N393">
        <v>0</v>
      </c>
      <c r="O393">
        <v>0</v>
      </c>
      <c r="P393">
        <v>0</v>
      </c>
      <c r="Q393">
        <f>0+1</f>
        <v>1</v>
      </c>
      <c r="R393">
        <f>0+0+0</f>
        <v>0</v>
      </c>
      <c r="S393">
        <v>0</v>
      </c>
    </row>
    <row r="394" spans="1:19" x14ac:dyDescent="0.55000000000000004">
      <c r="A394">
        <f>VLOOKUP(テーブル1[[#This Row],[駅名]],station_geocode[[name]:[name4]],4,)</f>
        <v>1734</v>
      </c>
      <c r="B394" t="s">
        <v>396</v>
      </c>
      <c r="C394" t="s">
        <v>577</v>
      </c>
      <c r="D394">
        <v>4</v>
      </c>
      <c r="E394">
        <v>2</v>
      </c>
      <c r="F394">
        <v>0</v>
      </c>
      <c r="G394">
        <v>0</v>
      </c>
      <c r="H394">
        <v>1</v>
      </c>
      <c r="I394">
        <v>20</v>
      </c>
      <c r="J394">
        <v>4</v>
      </c>
      <c r="K394">
        <v>9</v>
      </c>
      <c r="L394">
        <v>35</v>
      </c>
      <c r="M394">
        <v>125</v>
      </c>
      <c r="N394">
        <v>0</v>
      </c>
      <c r="O394">
        <v>0</v>
      </c>
      <c r="P394">
        <v>1</v>
      </c>
      <c r="Q394">
        <f t="shared" ref="Q394:Q399" si="10">0+0</f>
        <v>0</v>
      </c>
      <c r="R394">
        <f>1+1+1</f>
        <v>3</v>
      </c>
      <c r="S394">
        <v>0</v>
      </c>
    </row>
    <row r="395" spans="1:19" x14ac:dyDescent="0.55000000000000004">
      <c r="A395">
        <f>VLOOKUP(テーブル1[[#This Row],[駅名]],station_geocode[[name]:[name4]],4,)</f>
        <v>8432</v>
      </c>
      <c r="B395" t="s">
        <v>397</v>
      </c>
      <c r="C395" t="s">
        <v>577</v>
      </c>
      <c r="D395">
        <v>8</v>
      </c>
      <c r="E395">
        <v>4</v>
      </c>
      <c r="F395">
        <v>0</v>
      </c>
      <c r="G395">
        <v>0</v>
      </c>
      <c r="H395">
        <v>0</v>
      </c>
      <c r="I395">
        <v>42</v>
      </c>
      <c r="J395">
        <v>3</v>
      </c>
      <c r="K395">
        <v>6</v>
      </c>
      <c r="L395">
        <v>121</v>
      </c>
      <c r="M395">
        <v>199</v>
      </c>
      <c r="N395">
        <v>0</v>
      </c>
      <c r="O395">
        <v>0</v>
      </c>
      <c r="P395">
        <v>0</v>
      </c>
      <c r="Q395">
        <f t="shared" si="10"/>
        <v>0</v>
      </c>
      <c r="R395">
        <f>2+0+0</f>
        <v>2</v>
      </c>
      <c r="S395">
        <v>0</v>
      </c>
    </row>
    <row r="396" spans="1:19" x14ac:dyDescent="0.55000000000000004">
      <c r="A396">
        <f>VLOOKUP(テーブル1[[#This Row],[駅名]],station_geocode[[name]:[name4]],4,)</f>
        <v>42</v>
      </c>
      <c r="B396" t="s">
        <v>398</v>
      </c>
      <c r="C396" t="s">
        <v>577</v>
      </c>
      <c r="D396">
        <v>9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5</v>
      </c>
      <c r="N396">
        <v>0</v>
      </c>
      <c r="O396">
        <v>0</v>
      </c>
      <c r="P396">
        <v>0</v>
      </c>
      <c r="Q396">
        <f t="shared" si="10"/>
        <v>0</v>
      </c>
      <c r="R396">
        <f>0+0+0</f>
        <v>0</v>
      </c>
      <c r="S396">
        <v>0</v>
      </c>
    </row>
    <row r="397" spans="1:19" x14ac:dyDescent="0.55000000000000004">
      <c r="A397">
        <f>VLOOKUP(テーブル1[[#This Row],[駅名]],station_geocode[[name]:[name4]],4,)</f>
        <v>1739</v>
      </c>
      <c r="B397" t="s">
        <v>399</v>
      </c>
      <c r="C397" t="s">
        <v>577</v>
      </c>
      <c r="D397">
        <v>7</v>
      </c>
      <c r="E397">
        <v>4</v>
      </c>
      <c r="F397">
        <v>1</v>
      </c>
      <c r="G397">
        <v>0</v>
      </c>
      <c r="H397">
        <v>0</v>
      </c>
      <c r="I397">
        <v>51</v>
      </c>
      <c r="J397">
        <v>9</v>
      </c>
      <c r="K397">
        <v>10</v>
      </c>
      <c r="L397">
        <v>78</v>
      </c>
      <c r="M397">
        <v>147</v>
      </c>
      <c r="N397">
        <v>1</v>
      </c>
      <c r="O397">
        <v>1</v>
      </c>
      <c r="P397">
        <v>1</v>
      </c>
      <c r="Q397">
        <f t="shared" si="10"/>
        <v>0</v>
      </c>
      <c r="R397">
        <f>1+0+0</f>
        <v>1</v>
      </c>
      <c r="S397">
        <v>1</v>
      </c>
    </row>
    <row r="398" spans="1:19" x14ac:dyDescent="0.55000000000000004">
      <c r="A398">
        <f>VLOOKUP(テーブル1[[#This Row],[駅名]],station_geocode[[name]:[name4]],4,)</f>
        <v>2423</v>
      </c>
      <c r="B398" t="s">
        <v>400</v>
      </c>
      <c r="C398" t="s">
        <v>577</v>
      </c>
      <c r="D398">
        <v>2</v>
      </c>
      <c r="E398">
        <v>1</v>
      </c>
      <c r="F398">
        <v>0</v>
      </c>
      <c r="G398">
        <v>0</v>
      </c>
      <c r="H398">
        <v>3</v>
      </c>
      <c r="I398">
        <v>13</v>
      </c>
      <c r="J398">
        <v>2</v>
      </c>
      <c r="K398">
        <v>3</v>
      </c>
      <c r="L398">
        <v>15</v>
      </c>
      <c r="M398">
        <v>68</v>
      </c>
      <c r="N398">
        <v>0</v>
      </c>
      <c r="O398">
        <v>0</v>
      </c>
      <c r="P398">
        <v>0</v>
      </c>
      <c r="Q398">
        <f t="shared" si="10"/>
        <v>0</v>
      </c>
      <c r="R398">
        <f>0+0</f>
        <v>0</v>
      </c>
      <c r="S398">
        <v>0</v>
      </c>
    </row>
    <row r="399" spans="1:19" x14ac:dyDescent="0.55000000000000004">
      <c r="A399">
        <f>VLOOKUP(テーブル1[[#This Row],[駅名]],station_geocode[[name]:[name4]],4,)</f>
        <v>2674</v>
      </c>
      <c r="B399" t="s">
        <v>401</v>
      </c>
      <c r="C399" t="s">
        <v>577</v>
      </c>
      <c r="D399">
        <v>4</v>
      </c>
      <c r="E399">
        <v>1</v>
      </c>
      <c r="F399">
        <v>0</v>
      </c>
      <c r="G399">
        <v>0</v>
      </c>
      <c r="H399">
        <v>0</v>
      </c>
      <c r="I399">
        <v>14</v>
      </c>
      <c r="J399">
        <v>4</v>
      </c>
      <c r="K399">
        <v>2</v>
      </c>
      <c r="L399">
        <v>25</v>
      </c>
      <c r="M399">
        <v>78</v>
      </c>
      <c r="N399">
        <v>0</v>
      </c>
      <c r="O399">
        <v>0</v>
      </c>
      <c r="P399">
        <v>0</v>
      </c>
      <c r="Q399">
        <f t="shared" si="10"/>
        <v>0</v>
      </c>
      <c r="R399">
        <f>1+0+0</f>
        <v>1</v>
      </c>
      <c r="S399">
        <v>0</v>
      </c>
    </row>
    <row r="400" spans="1:19" x14ac:dyDescent="0.55000000000000004">
      <c r="A400">
        <f>VLOOKUP(テーブル1[[#This Row],[駅名]],station_geocode[[name]:[name4]],4,)</f>
        <v>3215</v>
      </c>
      <c r="B400" t="s">
        <v>402</v>
      </c>
      <c r="C400" t="s">
        <v>577</v>
      </c>
      <c r="D400">
        <v>17</v>
      </c>
      <c r="E400">
        <v>6</v>
      </c>
      <c r="F400">
        <v>2</v>
      </c>
      <c r="G400">
        <v>1</v>
      </c>
      <c r="H400">
        <v>1</v>
      </c>
      <c r="I400">
        <v>94</v>
      </c>
      <c r="J400">
        <v>5</v>
      </c>
      <c r="K400">
        <v>9</v>
      </c>
      <c r="L400">
        <v>222</v>
      </c>
      <c r="M400">
        <v>140</v>
      </c>
      <c r="N400">
        <v>1</v>
      </c>
      <c r="O400">
        <v>0</v>
      </c>
      <c r="P400">
        <v>0</v>
      </c>
      <c r="Q400">
        <f>1+0</f>
        <v>1</v>
      </c>
      <c r="R400">
        <f>3+1+0</f>
        <v>4</v>
      </c>
      <c r="S400">
        <v>5</v>
      </c>
    </row>
    <row r="401" spans="1:19" x14ac:dyDescent="0.55000000000000004">
      <c r="A401">
        <f>VLOOKUP(テーブル1[[#This Row],[駅名]],station_geocode[[name]:[name4]],4,)</f>
        <v>4599</v>
      </c>
      <c r="B401" t="s">
        <v>403</v>
      </c>
      <c r="C401" t="s">
        <v>577</v>
      </c>
      <c r="D401">
        <v>4</v>
      </c>
      <c r="E401">
        <v>0</v>
      </c>
      <c r="F401">
        <v>0</v>
      </c>
      <c r="G401">
        <v>0</v>
      </c>
      <c r="H401">
        <v>1</v>
      </c>
      <c r="I401">
        <v>26</v>
      </c>
      <c r="J401">
        <v>3</v>
      </c>
      <c r="K401">
        <v>6</v>
      </c>
      <c r="L401">
        <v>8</v>
      </c>
      <c r="M401">
        <v>45</v>
      </c>
      <c r="N401">
        <v>1</v>
      </c>
      <c r="O401">
        <v>0</v>
      </c>
      <c r="P401">
        <v>1</v>
      </c>
      <c r="Q401">
        <f t="shared" ref="Q401:Q410" si="11">0+0</f>
        <v>0</v>
      </c>
      <c r="R401">
        <f>0+0+0</f>
        <v>0</v>
      </c>
      <c r="S401">
        <v>0</v>
      </c>
    </row>
    <row r="402" spans="1:19" x14ac:dyDescent="0.55000000000000004">
      <c r="A402">
        <f>VLOOKUP(テーブル1[[#This Row],[駅名]],station_geocode[[name]:[name4]],4,)</f>
        <v>1749</v>
      </c>
      <c r="B402" t="s">
        <v>404</v>
      </c>
      <c r="C402" t="s">
        <v>577</v>
      </c>
      <c r="D402">
        <v>19</v>
      </c>
      <c r="E402">
        <v>3</v>
      </c>
      <c r="F402">
        <v>3</v>
      </c>
      <c r="G402">
        <v>1</v>
      </c>
      <c r="H402">
        <v>0</v>
      </c>
      <c r="I402">
        <v>106</v>
      </c>
      <c r="J402">
        <v>9</v>
      </c>
      <c r="K402">
        <v>10</v>
      </c>
      <c r="L402">
        <v>287</v>
      </c>
      <c r="M402">
        <v>190</v>
      </c>
      <c r="N402">
        <v>1</v>
      </c>
      <c r="O402">
        <v>0</v>
      </c>
      <c r="P402">
        <v>0</v>
      </c>
      <c r="Q402">
        <f t="shared" si="11"/>
        <v>0</v>
      </c>
      <c r="R402">
        <f>7+1+0</f>
        <v>8</v>
      </c>
      <c r="S402">
        <v>2</v>
      </c>
    </row>
    <row r="403" spans="1:19" x14ac:dyDescent="0.55000000000000004">
      <c r="A403">
        <f>VLOOKUP(テーブル1[[#This Row],[駅名]],station_geocode[[name]:[name4]],4,)</f>
        <v>1715</v>
      </c>
      <c r="B403" t="s">
        <v>405</v>
      </c>
      <c r="C403" t="s">
        <v>579</v>
      </c>
      <c r="D403">
        <v>15</v>
      </c>
      <c r="E403">
        <v>10</v>
      </c>
      <c r="F403">
        <v>2</v>
      </c>
      <c r="G403">
        <v>0</v>
      </c>
      <c r="H403">
        <v>4</v>
      </c>
      <c r="I403">
        <v>74</v>
      </c>
      <c r="J403">
        <v>12</v>
      </c>
      <c r="K403">
        <v>12</v>
      </c>
      <c r="L403">
        <v>235</v>
      </c>
      <c r="M403">
        <v>369</v>
      </c>
      <c r="N403">
        <v>0</v>
      </c>
      <c r="O403">
        <v>0</v>
      </c>
      <c r="P403">
        <v>0</v>
      </c>
      <c r="Q403">
        <f t="shared" si="11"/>
        <v>0</v>
      </c>
      <c r="R403">
        <f>0+0+0</f>
        <v>0</v>
      </c>
      <c r="S403">
        <v>17</v>
      </c>
    </row>
    <row r="404" spans="1:19" x14ac:dyDescent="0.55000000000000004">
      <c r="A404">
        <f>VLOOKUP(テーブル1[[#This Row],[駅名]],station_geocode[[name]:[name4]],4,)</f>
        <v>9169</v>
      </c>
      <c r="B404" t="s">
        <v>406</v>
      </c>
      <c r="C404" t="s">
        <v>580</v>
      </c>
      <c r="D404">
        <v>8</v>
      </c>
      <c r="E404">
        <v>8</v>
      </c>
      <c r="F404">
        <v>0</v>
      </c>
      <c r="G404">
        <v>0</v>
      </c>
      <c r="H404">
        <v>5</v>
      </c>
      <c r="I404">
        <v>67</v>
      </c>
      <c r="J404">
        <v>12</v>
      </c>
      <c r="K404">
        <v>6</v>
      </c>
      <c r="L404">
        <v>125</v>
      </c>
      <c r="M404">
        <v>256</v>
      </c>
      <c r="N404">
        <v>0</v>
      </c>
      <c r="O404">
        <v>0</v>
      </c>
      <c r="P404">
        <v>0</v>
      </c>
      <c r="Q404">
        <f t="shared" si="11"/>
        <v>0</v>
      </c>
      <c r="R404">
        <f>0+0+0</f>
        <v>0</v>
      </c>
      <c r="S404">
        <v>0</v>
      </c>
    </row>
    <row r="405" spans="1:19" x14ac:dyDescent="0.55000000000000004">
      <c r="A405">
        <f>VLOOKUP(テーブル1[[#This Row],[駅名]],station_geocode[[name]:[name4]],4,)</f>
        <v>5711</v>
      </c>
      <c r="B405" t="s">
        <v>407</v>
      </c>
      <c r="C405" t="s">
        <v>580</v>
      </c>
      <c r="D405">
        <v>12</v>
      </c>
      <c r="E405">
        <v>6</v>
      </c>
      <c r="F405">
        <v>0</v>
      </c>
      <c r="G405">
        <v>0</v>
      </c>
      <c r="H405">
        <v>3</v>
      </c>
      <c r="I405">
        <v>38</v>
      </c>
      <c r="J405">
        <v>11</v>
      </c>
      <c r="K405">
        <v>3</v>
      </c>
      <c r="L405">
        <v>60</v>
      </c>
      <c r="M405">
        <v>297</v>
      </c>
      <c r="N405">
        <v>0</v>
      </c>
      <c r="O405">
        <v>0</v>
      </c>
      <c r="P405">
        <v>2</v>
      </c>
      <c r="Q405">
        <f t="shared" si="11"/>
        <v>0</v>
      </c>
      <c r="R405">
        <f>0+0+0</f>
        <v>0</v>
      </c>
      <c r="S405">
        <v>4</v>
      </c>
    </row>
    <row r="406" spans="1:19" x14ac:dyDescent="0.55000000000000004">
      <c r="A406">
        <f>VLOOKUP(テーブル1[[#This Row],[駅名]],station_geocode[[name]:[name4]],4,)</f>
        <v>2051</v>
      </c>
      <c r="B406" t="s">
        <v>408</v>
      </c>
      <c r="C406" t="s">
        <v>580</v>
      </c>
      <c r="D406">
        <v>11</v>
      </c>
      <c r="E406">
        <v>4</v>
      </c>
      <c r="F406">
        <v>0</v>
      </c>
      <c r="G406">
        <v>0</v>
      </c>
      <c r="H406">
        <v>4</v>
      </c>
      <c r="I406">
        <v>18</v>
      </c>
      <c r="J406">
        <v>4</v>
      </c>
      <c r="K406">
        <v>6</v>
      </c>
      <c r="L406">
        <v>60</v>
      </c>
      <c r="M406">
        <v>257</v>
      </c>
      <c r="N406">
        <v>0</v>
      </c>
      <c r="O406">
        <v>0</v>
      </c>
      <c r="P406">
        <v>1</v>
      </c>
      <c r="Q406">
        <f t="shared" si="11"/>
        <v>0</v>
      </c>
      <c r="R406">
        <f>1+0+0</f>
        <v>1</v>
      </c>
      <c r="S406">
        <v>11</v>
      </c>
    </row>
    <row r="407" spans="1:19" x14ac:dyDescent="0.55000000000000004">
      <c r="A407">
        <f>VLOOKUP(テーブル1[[#This Row],[駅名]],station_geocode[[name]:[name4]],4,)</f>
        <v>6429</v>
      </c>
      <c r="B407" t="s">
        <v>409</v>
      </c>
      <c r="C407" t="s">
        <v>580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5</v>
      </c>
      <c r="J407">
        <v>4</v>
      </c>
      <c r="K407">
        <v>3</v>
      </c>
      <c r="L407">
        <v>13</v>
      </c>
      <c r="M407">
        <v>39</v>
      </c>
      <c r="N407">
        <v>0</v>
      </c>
      <c r="O407">
        <v>0</v>
      </c>
      <c r="P407">
        <v>0</v>
      </c>
      <c r="Q407">
        <f t="shared" si="11"/>
        <v>0</v>
      </c>
      <c r="R407">
        <f>0+0+0</f>
        <v>0</v>
      </c>
      <c r="S407">
        <v>3</v>
      </c>
    </row>
    <row r="408" spans="1:19" x14ac:dyDescent="0.55000000000000004">
      <c r="A408">
        <f>VLOOKUP(テーブル1[[#This Row],[駅名]],station_geocode[[name]:[name4]],4,)</f>
        <v>9589</v>
      </c>
      <c r="B408" t="s">
        <v>410</v>
      </c>
      <c r="C408" t="s">
        <v>580</v>
      </c>
      <c r="D408">
        <v>3</v>
      </c>
      <c r="E408">
        <v>0</v>
      </c>
      <c r="F408">
        <v>1</v>
      </c>
      <c r="G408">
        <v>0</v>
      </c>
      <c r="H408">
        <v>0</v>
      </c>
      <c r="I408">
        <v>3</v>
      </c>
      <c r="J408">
        <v>0</v>
      </c>
      <c r="K408">
        <v>0</v>
      </c>
      <c r="L408">
        <v>50</v>
      </c>
      <c r="M408">
        <v>1</v>
      </c>
      <c r="N408">
        <v>0</v>
      </c>
      <c r="O408">
        <v>0</v>
      </c>
      <c r="P408">
        <v>0</v>
      </c>
      <c r="Q408">
        <f t="shared" si="11"/>
        <v>0</v>
      </c>
      <c r="R408">
        <f>0+0+0</f>
        <v>0</v>
      </c>
      <c r="S408">
        <v>2</v>
      </c>
    </row>
    <row r="409" spans="1:19" x14ac:dyDescent="0.55000000000000004">
      <c r="A409">
        <f>VLOOKUP(テーブル1[[#This Row],[駅名]],station_geocode[[name]:[name4]],4,)</f>
        <v>9395</v>
      </c>
      <c r="B409" t="s">
        <v>411</v>
      </c>
      <c r="C409" t="s">
        <v>580</v>
      </c>
      <c r="D409">
        <v>9</v>
      </c>
      <c r="E409">
        <v>0</v>
      </c>
      <c r="F409">
        <v>2</v>
      </c>
      <c r="G409">
        <v>0</v>
      </c>
      <c r="H409">
        <v>0</v>
      </c>
      <c r="I409">
        <v>2</v>
      </c>
      <c r="J409">
        <v>0</v>
      </c>
      <c r="K409">
        <v>1</v>
      </c>
      <c r="L409">
        <v>146</v>
      </c>
      <c r="M409">
        <v>2</v>
      </c>
      <c r="N409">
        <v>0</v>
      </c>
      <c r="O409">
        <v>0</v>
      </c>
      <c r="P409">
        <v>0</v>
      </c>
      <c r="Q409">
        <f t="shared" si="11"/>
        <v>0</v>
      </c>
      <c r="R409">
        <f>0+0+0</f>
        <v>0</v>
      </c>
      <c r="S409">
        <v>2</v>
      </c>
    </row>
    <row r="410" spans="1:19" x14ac:dyDescent="0.55000000000000004">
      <c r="A410">
        <f>VLOOKUP(テーブル1[[#This Row],[駅名]],station_geocode[[name]:[name4]],4,)</f>
        <v>5252</v>
      </c>
      <c r="B410" t="s">
        <v>412</v>
      </c>
      <c r="C410" t="s">
        <v>581</v>
      </c>
      <c r="D410">
        <v>9</v>
      </c>
      <c r="E410">
        <v>1</v>
      </c>
      <c r="F410">
        <v>0</v>
      </c>
      <c r="G410">
        <v>0</v>
      </c>
      <c r="H410">
        <v>4</v>
      </c>
      <c r="I410">
        <v>39</v>
      </c>
      <c r="J410">
        <v>4</v>
      </c>
      <c r="K410">
        <v>8</v>
      </c>
      <c r="L410">
        <v>46</v>
      </c>
      <c r="M410">
        <v>176</v>
      </c>
      <c r="N410">
        <v>2</v>
      </c>
      <c r="O410">
        <v>1</v>
      </c>
      <c r="P410">
        <v>0</v>
      </c>
      <c r="Q410">
        <f t="shared" si="11"/>
        <v>0</v>
      </c>
      <c r="R410">
        <f>0+0</f>
        <v>0</v>
      </c>
      <c r="S410">
        <v>3</v>
      </c>
    </row>
    <row r="411" spans="1:19" x14ac:dyDescent="0.55000000000000004">
      <c r="A411">
        <f>VLOOKUP(テーブル1[[#This Row],[駅名]],station_geocode[[name]:[name4]],4,)</f>
        <v>8393</v>
      </c>
      <c r="B411" t="s">
        <v>413</v>
      </c>
      <c r="C411" t="s">
        <v>581</v>
      </c>
      <c r="D411">
        <v>8</v>
      </c>
      <c r="E411">
        <v>4</v>
      </c>
      <c r="F411">
        <v>3</v>
      </c>
      <c r="G411">
        <v>0</v>
      </c>
      <c r="H411">
        <v>11</v>
      </c>
      <c r="I411">
        <v>45</v>
      </c>
      <c r="J411">
        <v>1</v>
      </c>
      <c r="K411">
        <v>11</v>
      </c>
      <c r="L411">
        <v>146</v>
      </c>
      <c r="M411">
        <v>235</v>
      </c>
      <c r="N411">
        <v>3</v>
      </c>
      <c r="O411">
        <v>0</v>
      </c>
      <c r="P411">
        <v>0</v>
      </c>
      <c r="Q411">
        <f>2+2</f>
        <v>4</v>
      </c>
      <c r="R411">
        <f>0+0+0</f>
        <v>0</v>
      </c>
      <c r="S411">
        <v>4</v>
      </c>
    </row>
    <row r="412" spans="1:19" x14ac:dyDescent="0.55000000000000004">
      <c r="A412">
        <f>VLOOKUP(テーブル1[[#This Row],[駅名]],station_geocode[[name]:[name4]],4,)</f>
        <v>4344</v>
      </c>
      <c r="B412" t="s">
        <v>414</v>
      </c>
      <c r="C412" t="s">
        <v>581</v>
      </c>
      <c r="D412">
        <v>8</v>
      </c>
      <c r="E412">
        <v>3</v>
      </c>
      <c r="F412">
        <v>0</v>
      </c>
      <c r="G412">
        <v>0</v>
      </c>
      <c r="H412">
        <v>10</v>
      </c>
      <c r="I412">
        <v>37</v>
      </c>
      <c r="J412">
        <v>7</v>
      </c>
      <c r="K412">
        <v>16</v>
      </c>
      <c r="L412">
        <v>104</v>
      </c>
      <c r="M412">
        <v>250</v>
      </c>
      <c r="N412">
        <v>0</v>
      </c>
      <c r="O412">
        <v>0</v>
      </c>
      <c r="P412">
        <v>1</v>
      </c>
      <c r="Q412">
        <f>0+0</f>
        <v>0</v>
      </c>
      <c r="R412">
        <f>1+0+0</f>
        <v>1</v>
      </c>
      <c r="S412">
        <v>2</v>
      </c>
    </row>
    <row r="413" spans="1:19" x14ac:dyDescent="0.55000000000000004">
      <c r="A413">
        <f>VLOOKUP(テーブル1[[#This Row],[駅名]],station_geocode[[name]:[name4]],4,)</f>
        <v>4985</v>
      </c>
      <c r="B413" t="s">
        <v>415</v>
      </c>
      <c r="C413" t="s">
        <v>581</v>
      </c>
      <c r="D413">
        <v>17</v>
      </c>
      <c r="E413">
        <v>6</v>
      </c>
      <c r="F413">
        <v>0</v>
      </c>
      <c r="G413">
        <v>0</v>
      </c>
      <c r="H413">
        <v>7</v>
      </c>
      <c r="I413">
        <v>46</v>
      </c>
      <c r="J413">
        <v>4</v>
      </c>
      <c r="K413">
        <v>8</v>
      </c>
      <c r="L413">
        <v>121</v>
      </c>
      <c r="M413">
        <v>258</v>
      </c>
      <c r="N413">
        <v>2</v>
      </c>
      <c r="O413">
        <v>0</v>
      </c>
      <c r="P413">
        <v>0</v>
      </c>
      <c r="Q413">
        <f>0+0</f>
        <v>0</v>
      </c>
      <c r="R413">
        <f>1+0+0</f>
        <v>1</v>
      </c>
      <c r="S413">
        <v>4</v>
      </c>
    </row>
    <row r="414" spans="1:19" x14ac:dyDescent="0.55000000000000004">
      <c r="A414">
        <f>VLOOKUP(テーブル1[[#This Row],[駅名]],station_geocode[[name]:[name4]],4,)</f>
        <v>2944</v>
      </c>
      <c r="B414" t="s">
        <v>416</v>
      </c>
      <c r="C414" t="s">
        <v>581</v>
      </c>
      <c r="D414">
        <v>10</v>
      </c>
      <c r="E414">
        <v>1</v>
      </c>
      <c r="F414">
        <v>0</v>
      </c>
      <c r="G414">
        <v>0</v>
      </c>
      <c r="H414">
        <v>8</v>
      </c>
      <c r="I414">
        <v>31</v>
      </c>
      <c r="J414">
        <v>5</v>
      </c>
      <c r="K414">
        <v>11</v>
      </c>
      <c r="L414">
        <v>59</v>
      </c>
      <c r="M414">
        <v>190</v>
      </c>
      <c r="N414">
        <v>1</v>
      </c>
      <c r="O414">
        <v>0</v>
      </c>
      <c r="P414">
        <v>0</v>
      </c>
      <c r="Q414">
        <f>0+0</f>
        <v>0</v>
      </c>
      <c r="R414">
        <f>0+0+0</f>
        <v>0</v>
      </c>
      <c r="S414">
        <v>2</v>
      </c>
    </row>
    <row r="415" spans="1:19" x14ac:dyDescent="0.55000000000000004">
      <c r="A415">
        <f>VLOOKUP(テーブル1[[#This Row],[駅名]],station_geocode[[name]:[name4]],4,)</f>
        <v>8983</v>
      </c>
      <c r="B415" t="s">
        <v>418</v>
      </c>
      <c r="C415" t="s">
        <v>581</v>
      </c>
      <c r="D415">
        <v>9</v>
      </c>
      <c r="E415">
        <v>3</v>
      </c>
      <c r="F415">
        <v>0</v>
      </c>
      <c r="G415">
        <v>0</v>
      </c>
      <c r="H415">
        <v>11</v>
      </c>
      <c r="I415">
        <v>23</v>
      </c>
      <c r="J415">
        <v>2</v>
      </c>
      <c r="K415">
        <v>10</v>
      </c>
      <c r="L415">
        <v>64</v>
      </c>
      <c r="M415">
        <v>186</v>
      </c>
      <c r="N415">
        <v>0</v>
      </c>
      <c r="O415">
        <v>0</v>
      </c>
      <c r="P415">
        <v>0</v>
      </c>
      <c r="Q415">
        <v>0</v>
      </c>
      <c r="R415">
        <f>0+0+0</f>
        <v>0</v>
      </c>
      <c r="S415">
        <v>0</v>
      </c>
    </row>
    <row r="416" spans="1:19" x14ac:dyDescent="0.55000000000000004">
      <c r="A416">
        <f>VLOOKUP(テーブル1[[#This Row],[駅名]],station_geocode[[name]:[name4]],4,)</f>
        <v>5644</v>
      </c>
      <c r="B416" t="s">
        <v>417</v>
      </c>
      <c r="C416" t="s">
        <v>581</v>
      </c>
      <c r="D416">
        <v>11</v>
      </c>
      <c r="E416">
        <v>5</v>
      </c>
      <c r="F416">
        <v>0</v>
      </c>
      <c r="G416">
        <v>0</v>
      </c>
      <c r="H416">
        <v>6</v>
      </c>
      <c r="I416">
        <v>42</v>
      </c>
      <c r="J416">
        <v>7</v>
      </c>
      <c r="K416">
        <v>8</v>
      </c>
      <c r="L416">
        <v>155</v>
      </c>
      <c r="M416">
        <v>393</v>
      </c>
      <c r="N416">
        <v>0</v>
      </c>
      <c r="O416">
        <v>0</v>
      </c>
      <c r="P416">
        <v>1</v>
      </c>
      <c r="Q416">
        <f>0+0</f>
        <v>0</v>
      </c>
      <c r="R416">
        <f>2+2+0</f>
        <v>4</v>
      </c>
      <c r="S416">
        <v>15</v>
      </c>
    </row>
    <row r="417" spans="1:19" x14ac:dyDescent="0.55000000000000004">
      <c r="A417">
        <f>VLOOKUP(テーブル1[[#This Row],[駅名]],station_geocode[[name]:[name4]],4,)</f>
        <v>8246</v>
      </c>
      <c r="B417" t="s">
        <v>419</v>
      </c>
      <c r="C417" t="s">
        <v>582</v>
      </c>
      <c r="D417">
        <v>3</v>
      </c>
      <c r="E417">
        <v>4</v>
      </c>
      <c r="F417">
        <v>0</v>
      </c>
      <c r="G417">
        <v>0</v>
      </c>
      <c r="H417">
        <v>1</v>
      </c>
      <c r="I417">
        <v>17</v>
      </c>
      <c r="J417">
        <v>4</v>
      </c>
      <c r="K417">
        <v>8</v>
      </c>
      <c r="L417">
        <v>37</v>
      </c>
      <c r="M417">
        <v>69</v>
      </c>
      <c r="N417">
        <v>0</v>
      </c>
      <c r="O417">
        <v>0</v>
      </c>
      <c r="P417">
        <v>0</v>
      </c>
      <c r="Q417">
        <f>0+0</f>
        <v>0</v>
      </c>
      <c r="R417">
        <f>1+0+0</f>
        <v>1</v>
      </c>
      <c r="S417">
        <v>0</v>
      </c>
    </row>
    <row r="418" spans="1:19" ht="18.5" customHeight="1" x14ac:dyDescent="0.55000000000000004">
      <c r="A418">
        <f>VLOOKUP(テーブル1[[#This Row],[駅名]],station_geocode[[name]:[name4]],4,)</f>
        <v>4236</v>
      </c>
      <c r="B418" t="s">
        <v>420</v>
      </c>
      <c r="C418" t="s">
        <v>583</v>
      </c>
      <c r="D418">
        <v>9</v>
      </c>
      <c r="E418">
        <v>2</v>
      </c>
      <c r="F418">
        <v>0</v>
      </c>
      <c r="G418">
        <v>0</v>
      </c>
      <c r="H418">
        <v>2</v>
      </c>
      <c r="I418">
        <v>54</v>
      </c>
      <c r="J418">
        <v>11</v>
      </c>
      <c r="K418">
        <v>10</v>
      </c>
      <c r="L418">
        <v>119</v>
      </c>
      <c r="M418">
        <v>113</v>
      </c>
      <c r="N418">
        <v>0</v>
      </c>
      <c r="O418">
        <v>2</v>
      </c>
      <c r="P418">
        <v>2</v>
      </c>
      <c r="Q418">
        <f>0+0</f>
        <v>0</v>
      </c>
      <c r="R418">
        <f>0+0+0</f>
        <v>0</v>
      </c>
      <c r="S418">
        <v>1</v>
      </c>
    </row>
    <row r="419" spans="1:19" x14ac:dyDescent="0.55000000000000004">
      <c r="A419">
        <f>VLOOKUP(テーブル1[[#This Row],[駅名]],station_geocode[[name]:[name4]],4,)</f>
        <v>3729</v>
      </c>
      <c r="B419" t="s">
        <v>421</v>
      </c>
      <c r="C419" t="s">
        <v>583</v>
      </c>
      <c r="D419">
        <v>7</v>
      </c>
      <c r="E419">
        <v>4</v>
      </c>
      <c r="F419">
        <v>0</v>
      </c>
      <c r="G419">
        <v>0</v>
      </c>
      <c r="H419">
        <v>1</v>
      </c>
      <c r="I419">
        <v>36</v>
      </c>
      <c r="J419">
        <v>5</v>
      </c>
      <c r="K419">
        <v>10</v>
      </c>
      <c r="L419">
        <v>28</v>
      </c>
      <c r="M419">
        <v>115</v>
      </c>
      <c r="N419">
        <v>0</v>
      </c>
      <c r="O419">
        <v>0</v>
      </c>
      <c r="P419">
        <v>2</v>
      </c>
      <c r="Q419">
        <f>0+0</f>
        <v>0</v>
      </c>
      <c r="R419">
        <f>1+0+0</f>
        <v>1</v>
      </c>
      <c r="S419">
        <v>0</v>
      </c>
    </row>
    <row r="420" spans="1:19" x14ac:dyDescent="0.55000000000000004">
      <c r="A420">
        <f>VLOOKUP(テーブル1[[#This Row],[駅名]],station_geocode[[name]:[name4]],4,)</f>
        <v>4307</v>
      </c>
      <c r="B420" t="s">
        <v>422</v>
      </c>
      <c r="C420" t="s">
        <v>584</v>
      </c>
      <c r="D420">
        <v>7</v>
      </c>
      <c r="E420">
        <v>6</v>
      </c>
      <c r="F420">
        <v>2</v>
      </c>
      <c r="G420">
        <v>0</v>
      </c>
      <c r="H420">
        <v>9</v>
      </c>
      <c r="I420">
        <v>64</v>
      </c>
      <c r="J420">
        <v>9</v>
      </c>
      <c r="K420">
        <v>10</v>
      </c>
      <c r="L420">
        <v>185</v>
      </c>
      <c r="M420">
        <v>410</v>
      </c>
      <c r="N420">
        <v>1</v>
      </c>
      <c r="O420">
        <v>1</v>
      </c>
      <c r="P420">
        <v>2</v>
      </c>
      <c r="Q420">
        <f>0+0</f>
        <v>0</v>
      </c>
      <c r="R420">
        <f>0+0+0</f>
        <v>0</v>
      </c>
      <c r="S420">
        <v>4</v>
      </c>
    </row>
    <row r="421" spans="1:19" x14ac:dyDescent="0.55000000000000004">
      <c r="A421">
        <f>VLOOKUP(テーブル1[[#This Row],[駅名]],station_geocode[[name]:[name4]],4,)</f>
        <v>9173</v>
      </c>
      <c r="B421" t="s">
        <v>423</v>
      </c>
      <c r="C421" t="s">
        <v>584</v>
      </c>
      <c r="D421">
        <v>9</v>
      </c>
      <c r="E421">
        <v>4</v>
      </c>
      <c r="F421">
        <v>0</v>
      </c>
      <c r="G421">
        <v>0</v>
      </c>
      <c r="H421">
        <v>1</v>
      </c>
      <c r="I421">
        <v>64</v>
      </c>
      <c r="J421">
        <v>3</v>
      </c>
      <c r="K421">
        <v>16</v>
      </c>
      <c r="L421">
        <v>90</v>
      </c>
      <c r="M421">
        <v>178</v>
      </c>
      <c r="N421">
        <v>3</v>
      </c>
      <c r="O421">
        <v>6</v>
      </c>
      <c r="P421">
        <v>2</v>
      </c>
      <c r="Q421">
        <v>0</v>
      </c>
      <c r="R421">
        <f>2+0+0</f>
        <v>2</v>
      </c>
      <c r="S421">
        <v>0</v>
      </c>
    </row>
    <row r="422" spans="1:19" x14ac:dyDescent="0.55000000000000004">
      <c r="A422">
        <f>VLOOKUP(テーブル1[[#This Row],[駅名]],station_geocode[[name]:[name4]],4,)</f>
        <v>2263</v>
      </c>
      <c r="B422" t="s">
        <v>424</v>
      </c>
      <c r="C422" t="s">
        <v>584</v>
      </c>
      <c r="D422">
        <v>15</v>
      </c>
      <c r="E422">
        <v>0</v>
      </c>
      <c r="F422">
        <v>2</v>
      </c>
      <c r="G422">
        <v>0</v>
      </c>
      <c r="H422">
        <v>2</v>
      </c>
      <c r="I422">
        <v>42</v>
      </c>
      <c r="J422">
        <v>5</v>
      </c>
      <c r="K422">
        <v>10</v>
      </c>
      <c r="L422">
        <v>208</v>
      </c>
      <c r="M422">
        <v>254</v>
      </c>
      <c r="N422">
        <v>1</v>
      </c>
      <c r="O422">
        <v>1</v>
      </c>
      <c r="P422">
        <v>1</v>
      </c>
      <c r="Q422">
        <f>4+1</f>
        <v>5</v>
      </c>
      <c r="R422">
        <f>1+1+0</f>
        <v>2</v>
      </c>
      <c r="S422">
        <v>11</v>
      </c>
    </row>
    <row r="423" spans="1:19" x14ac:dyDescent="0.55000000000000004">
      <c r="A423">
        <f>VLOOKUP(テーブル1[[#This Row],[駅名]],station_geocode[[name]:[name4]],4,)</f>
        <v>8457</v>
      </c>
      <c r="B423" t="s">
        <v>425</v>
      </c>
      <c r="C423" t="s">
        <v>584</v>
      </c>
      <c r="D423">
        <v>17</v>
      </c>
      <c r="E423">
        <v>3</v>
      </c>
      <c r="F423">
        <v>0</v>
      </c>
      <c r="G423">
        <v>0</v>
      </c>
      <c r="H423">
        <v>1</v>
      </c>
      <c r="I423">
        <v>94</v>
      </c>
      <c r="J423">
        <v>6</v>
      </c>
      <c r="K423">
        <v>12</v>
      </c>
      <c r="L423">
        <v>300</v>
      </c>
      <c r="M423">
        <v>916</v>
      </c>
      <c r="N423">
        <v>1</v>
      </c>
      <c r="O423">
        <v>3</v>
      </c>
      <c r="P423">
        <v>3</v>
      </c>
      <c r="Q423">
        <f>2+2</f>
        <v>4</v>
      </c>
      <c r="R423">
        <f>0+0+0</f>
        <v>0</v>
      </c>
      <c r="S423">
        <v>7</v>
      </c>
    </row>
    <row r="424" spans="1:19" x14ac:dyDescent="0.55000000000000004">
      <c r="A424">
        <f>VLOOKUP(テーブル1[[#This Row],[駅名]],station_geocode[[name]:[name4]],4,)</f>
        <v>5901</v>
      </c>
      <c r="B424" t="s">
        <v>426</v>
      </c>
      <c r="C424" t="s">
        <v>584</v>
      </c>
      <c r="D424">
        <v>44</v>
      </c>
      <c r="E424">
        <v>7</v>
      </c>
      <c r="F424">
        <v>9</v>
      </c>
      <c r="G424">
        <v>0</v>
      </c>
      <c r="H424">
        <v>5</v>
      </c>
      <c r="I424">
        <v>137</v>
      </c>
      <c r="J424">
        <v>2</v>
      </c>
      <c r="K424">
        <v>7</v>
      </c>
      <c r="L424">
        <v>1017</v>
      </c>
      <c r="M424">
        <v>1333</v>
      </c>
      <c r="N424">
        <v>0</v>
      </c>
      <c r="O424">
        <v>4</v>
      </c>
      <c r="P424">
        <v>3</v>
      </c>
      <c r="Q424">
        <f>0+1</f>
        <v>1</v>
      </c>
      <c r="R424">
        <f>8+1+0</f>
        <v>9</v>
      </c>
      <c r="S424">
        <v>23</v>
      </c>
    </row>
    <row r="425" spans="1:19" x14ac:dyDescent="0.55000000000000004">
      <c r="A425">
        <f>VLOOKUP(テーブル1[[#This Row],[駅名]],station_geocode[[name]:[name4]],4,)</f>
        <v>5630</v>
      </c>
      <c r="B425" t="s">
        <v>427</v>
      </c>
      <c r="C425" t="s">
        <v>584</v>
      </c>
      <c r="D425">
        <v>44</v>
      </c>
      <c r="E425">
        <v>3</v>
      </c>
      <c r="F425">
        <v>10</v>
      </c>
      <c r="G425">
        <v>1</v>
      </c>
      <c r="H425">
        <v>2</v>
      </c>
      <c r="I425">
        <v>63</v>
      </c>
      <c r="J425">
        <v>0</v>
      </c>
      <c r="K425">
        <v>2</v>
      </c>
      <c r="L425">
        <v>597</v>
      </c>
      <c r="M425">
        <v>743</v>
      </c>
      <c r="N425">
        <v>0</v>
      </c>
      <c r="O425">
        <v>2</v>
      </c>
      <c r="P425">
        <v>0</v>
      </c>
      <c r="Q425">
        <f>0+0</f>
        <v>0</v>
      </c>
      <c r="R425">
        <f>0+0+0</f>
        <v>0</v>
      </c>
      <c r="S425">
        <v>20</v>
      </c>
    </row>
    <row r="426" spans="1:19" x14ac:dyDescent="0.55000000000000004">
      <c r="A426">
        <f>VLOOKUP(テーブル1[[#This Row],[駅名]],station_geocode[[name]:[name4]],4,)</f>
        <v>1908</v>
      </c>
      <c r="B426" t="s">
        <v>428</v>
      </c>
      <c r="C426" t="s">
        <v>584</v>
      </c>
      <c r="D426">
        <v>30</v>
      </c>
      <c r="E426">
        <v>2</v>
      </c>
      <c r="F426">
        <v>37</v>
      </c>
      <c r="G426">
        <v>17</v>
      </c>
      <c r="H426">
        <v>3</v>
      </c>
      <c r="I426">
        <v>349</v>
      </c>
      <c r="J426">
        <v>0</v>
      </c>
      <c r="K426">
        <v>1</v>
      </c>
      <c r="L426">
        <v>2623</v>
      </c>
      <c r="M426">
        <v>1007</v>
      </c>
      <c r="N426">
        <v>0</v>
      </c>
      <c r="O426">
        <v>1</v>
      </c>
      <c r="P426">
        <v>0</v>
      </c>
      <c r="Q426">
        <f>0+8</f>
        <v>8</v>
      </c>
      <c r="R426">
        <f>8+0+0</f>
        <v>8</v>
      </c>
      <c r="S426">
        <v>14</v>
      </c>
    </row>
    <row r="427" spans="1:19" x14ac:dyDescent="0.55000000000000004">
      <c r="A427">
        <f>VLOOKUP(テーブル1[[#This Row],[駅名]],station_geocode[[name]:[name4]],4,)</f>
        <v>1116</v>
      </c>
      <c r="B427" t="s">
        <v>429</v>
      </c>
      <c r="C427" t="s">
        <v>584</v>
      </c>
      <c r="D427">
        <v>16</v>
      </c>
      <c r="E427">
        <v>0</v>
      </c>
      <c r="F427">
        <v>0</v>
      </c>
      <c r="G427">
        <v>0</v>
      </c>
      <c r="H427">
        <v>5</v>
      </c>
      <c r="I427">
        <v>31</v>
      </c>
      <c r="J427">
        <v>0</v>
      </c>
      <c r="K427">
        <v>3</v>
      </c>
      <c r="L427">
        <v>160</v>
      </c>
      <c r="M427">
        <v>157</v>
      </c>
      <c r="N427">
        <v>0</v>
      </c>
      <c r="O427">
        <v>0</v>
      </c>
      <c r="P427">
        <v>2</v>
      </c>
      <c r="Q427">
        <f>1+0</f>
        <v>1</v>
      </c>
      <c r="R427">
        <f>0+0+0</f>
        <v>0</v>
      </c>
      <c r="S427">
        <v>0</v>
      </c>
    </row>
    <row r="428" spans="1:19" x14ac:dyDescent="0.55000000000000004">
      <c r="A428">
        <f>VLOOKUP(テーブル1[[#This Row],[駅名]],station_geocode[[name]:[name4]],4,)</f>
        <v>2659</v>
      </c>
      <c r="B428" t="s">
        <v>430</v>
      </c>
      <c r="C428" t="s">
        <v>584</v>
      </c>
      <c r="D428">
        <v>16</v>
      </c>
      <c r="E428">
        <v>0</v>
      </c>
      <c r="F428">
        <v>1</v>
      </c>
      <c r="G428">
        <v>0</v>
      </c>
      <c r="H428">
        <v>0</v>
      </c>
      <c r="I428">
        <v>9</v>
      </c>
      <c r="J428">
        <v>0</v>
      </c>
      <c r="K428">
        <v>3</v>
      </c>
      <c r="L428">
        <v>93</v>
      </c>
      <c r="M428">
        <v>121</v>
      </c>
      <c r="N428">
        <v>0</v>
      </c>
      <c r="O428">
        <v>0</v>
      </c>
      <c r="P428">
        <v>1</v>
      </c>
      <c r="Q428">
        <f>0+0</f>
        <v>0</v>
      </c>
      <c r="R428">
        <f>0+0+0</f>
        <v>0</v>
      </c>
      <c r="S428">
        <v>4</v>
      </c>
    </row>
    <row r="429" spans="1:19" x14ac:dyDescent="0.55000000000000004">
      <c r="A429">
        <f>VLOOKUP(テーブル1[[#This Row],[駅名]],station_geocode[[name]:[name4]],4,)</f>
        <v>3188</v>
      </c>
      <c r="B429" t="s">
        <v>431</v>
      </c>
      <c r="C429" t="s">
        <v>584</v>
      </c>
      <c r="D429">
        <v>18</v>
      </c>
      <c r="E429">
        <v>3</v>
      </c>
      <c r="F429">
        <v>1</v>
      </c>
      <c r="G429">
        <v>0</v>
      </c>
      <c r="H429">
        <v>1</v>
      </c>
      <c r="I429">
        <v>74</v>
      </c>
      <c r="J429">
        <v>4</v>
      </c>
      <c r="K429">
        <v>8</v>
      </c>
      <c r="L429">
        <v>499</v>
      </c>
      <c r="M429">
        <v>566</v>
      </c>
      <c r="N429">
        <v>1</v>
      </c>
      <c r="O429">
        <v>0</v>
      </c>
      <c r="P429">
        <v>1</v>
      </c>
      <c r="Q429">
        <f>2+3</f>
        <v>5</v>
      </c>
      <c r="R429">
        <f>2+0+0</f>
        <v>2</v>
      </c>
      <c r="S429">
        <v>7</v>
      </c>
    </row>
    <row r="430" spans="1:19" x14ac:dyDescent="0.55000000000000004">
      <c r="A430">
        <f>VLOOKUP(テーブル1[[#This Row],[駅名]],station_geocode[[name]:[name4]],4,)</f>
        <v>4255</v>
      </c>
      <c r="B430" t="s">
        <v>432</v>
      </c>
      <c r="C430" t="s">
        <v>584</v>
      </c>
      <c r="D430">
        <v>25</v>
      </c>
      <c r="E430">
        <v>2</v>
      </c>
      <c r="F430">
        <v>2</v>
      </c>
      <c r="G430">
        <v>1</v>
      </c>
      <c r="H430">
        <v>1</v>
      </c>
      <c r="I430">
        <v>73</v>
      </c>
      <c r="J430">
        <v>8</v>
      </c>
      <c r="K430">
        <v>7</v>
      </c>
      <c r="L430">
        <v>593</v>
      </c>
      <c r="M430">
        <v>957</v>
      </c>
      <c r="N430">
        <v>0</v>
      </c>
      <c r="O430">
        <v>0</v>
      </c>
      <c r="P430">
        <v>1</v>
      </c>
      <c r="Q430">
        <f>0+5</f>
        <v>5</v>
      </c>
      <c r="R430">
        <f>2+1+0</f>
        <v>3</v>
      </c>
      <c r="S430">
        <v>15</v>
      </c>
    </row>
    <row r="431" spans="1:19" x14ac:dyDescent="0.55000000000000004">
      <c r="A431">
        <f>VLOOKUP(テーブル1[[#This Row],[駅名]],station_geocode[[name]:[name4]],4,)</f>
        <v>4256</v>
      </c>
      <c r="B431" t="s">
        <v>433</v>
      </c>
      <c r="C431" t="s">
        <v>584</v>
      </c>
      <c r="D431">
        <v>57</v>
      </c>
      <c r="E431">
        <v>9</v>
      </c>
      <c r="F431">
        <v>24</v>
      </c>
      <c r="G431">
        <v>11</v>
      </c>
      <c r="H431">
        <v>3</v>
      </c>
      <c r="I431">
        <v>148</v>
      </c>
      <c r="J431">
        <v>3</v>
      </c>
      <c r="K431">
        <v>5</v>
      </c>
      <c r="L431">
        <v>2821</v>
      </c>
      <c r="M431">
        <v>551</v>
      </c>
      <c r="N431">
        <v>2</v>
      </c>
      <c r="O431">
        <v>0</v>
      </c>
      <c r="P431">
        <v>1</v>
      </c>
      <c r="Q431">
        <f>1+4</f>
        <v>5</v>
      </c>
      <c r="R431">
        <f>46+8+0</f>
        <v>54</v>
      </c>
      <c r="S431">
        <v>32</v>
      </c>
    </row>
    <row r="432" spans="1:19" x14ac:dyDescent="0.55000000000000004">
      <c r="A432">
        <f>VLOOKUP(テーブル1[[#This Row],[駅名]],station_geocode[[name]:[name4]],4,)</f>
        <v>4813</v>
      </c>
      <c r="B432" t="s">
        <v>434</v>
      </c>
      <c r="C432" t="s">
        <v>584</v>
      </c>
      <c r="D432">
        <v>33</v>
      </c>
      <c r="E432">
        <v>7</v>
      </c>
      <c r="F432">
        <v>4</v>
      </c>
      <c r="G432">
        <v>0</v>
      </c>
      <c r="H432">
        <v>1</v>
      </c>
      <c r="I432">
        <v>103</v>
      </c>
      <c r="J432">
        <v>2</v>
      </c>
      <c r="K432">
        <v>7</v>
      </c>
      <c r="L432">
        <v>464</v>
      </c>
      <c r="M432">
        <v>782</v>
      </c>
      <c r="N432">
        <v>4</v>
      </c>
      <c r="O432">
        <v>4</v>
      </c>
      <c r="P432">
        <v>1</v>
      </c>
      <c r="Q432">
        <f>0+4</f>
        <v>4</v>
      </c>
      <c r="R432">
        <f>0+0+0</f>
        <v>0</v>
      </c>
      <c r="S432">
        <v>10</v>
      </c>
    </row>
    <row r="433" spans="1:19" x14ac:dyDescent="0.55000000000000004">
      <c r="A433">
        <f>VLOOKUP(テーブル1[[#This Row],[駅名]],station_geocode[[name]:[name4]],4,)</f>
        <v>6139</v>
      </c>
      <c r="B433" t="s">
        <v>435</v>
      </c>
      <c r="C433" t="s">
        <v>584</v>
      </c>
      <c r="D433">
        <v>16</v>
      </c>
      <c r="E433">
        <v>3</v>
      </c>
      <c r="F433">
        <v>0</v>
      </c>
      <c r="G433">
        <v>0</v>
      </c>
      <c r="H433">
        <v>0</v>
      </c>
      <c r="I433">
        <v>48</v>
      </c>
      <c r="J433">
        <v>8</v>
      </c>
      <c r="K433">
        <v>9</v>
      </c>
      <c r="L433">
        <v>141</v>
      </c>
      <c r="M433">
        <v>225</v>
      </c>
      <c r="N433">
        <v>2</v>
      </c>
      <c r="O433">
        <v>2</v>
      </c>
      <c r="P433">
        <v>2</v>
      </c>
      <c r="Q433">
        <f t="shared" ref="Q433:Q440" si="12">0+0</f>
        <v>0</v>
      </c>
      <c r="R433">
        <f>1+0</f>
        <v>1</v>
      </c>
      <c r="S433">
        <v>1</v>
      </c>
    </row>
    <row r="434" spans="1:19" x14ac:dyDescent="0.55000000000000004">
      <c r="A434">
        <f>VLOOKUP(テーブル1[[#This Row],[駅名]],station_geocode[[name]:[name4]],4,)</f>
        <v>4312</v>
      </c>
      <c r="B434" t="s">
        <v>436</v>
      </c>
      <c r="C434" t="s">
        <v>584</v>
      </c>
      <c r="D434">
        <v>13</v>
      </c>
      <c r="E434">
        <v>11</v>
      </c>
      <c r="F434">
        <v>0</v>
      </c>
      <c r="G434">
        <v>0</v>
      </c>
      <c r="H434">
        <v>1</v>
      </c>
      <c r="I434">
        <v>61</v>
      </c>
      <c r="J434">
        <v>11</v>
      </c>
      <c r="K434">
        <v>14</v>
      </c>
      <c r="L434">
        <v>133</v>
      </c>
      <c r="M434">
        <v>234</v>
      </c>
      <c r="N434">
        <v>0</v>
      </c>
      <c r="O434">
        <v>0</v>
      </c>
      <c r="P434">
        <v>0</v>
      </c>
      <c r="Q434">
        <f t="shared" si="12"/>
        <v>0</v>
      </c>
      <c r="R434">
        <f>0+0+0</f>
        <v>0</v>
      </c>
      <c r="S434">
        <v>1</v>
      </c>
    </row>
    <row r="435" spans="1:19" x14ac:dyDescent="0.55000000000000004">
      <c r="A435">
        <f>VLOOKUP(テーブル1[[#This Row],[駅名]],station_geocode[[name]:[name4]],4,)</f>
        <v>6692</v>
      </c>
      <c r="B435" t="s">
        <v>437</v>
      </c>
      <c r="C435" t="s">
        <v>584</v>
      </c>
      <c r="D435">
        <v>8</v>
      </c>
      <c r="E435">
        <v>5</v>
      </c>
      <c r="F435">
        <v>0</v>
      </c>
      <c r="G435">
        <v>0</v>
      </c>
      <c r="H435">
        <v>8</v>
      </c>
      <c r="I435">
        <v>36</v>
      </c>
      <c r="J435">
        <v>1</v>
      </c>
      <c r="K435">
        <v>11</v>
      </c>
      <c r="L435">
        <v>91</v>
      </c>
      <c r="M435">
        <v>175</v>
      </c>
      <c r="N435">
        <v>1</v>
      </c>
      <c r="O435">
        <v>2</v>
      </c>
      <c r="P435">
        <v>2</v>
      </c>
      <c r="Q435">
        <f t="shared" si="12"/>
        <v>0</v>
      </c>
      <c r="R435">
        <f>1+0+0</f>
        <v>1</v>
      </c>
      <c r="S435">
        <v>1</v>
      </c>
    </row>
    <row r="436" spans="1:19" x14ac:dyDescent="0.55000000000000004">
      <c r="A436">
        <f>VLOOKUP(テーブル1[[#This Row],[駅名]],station_geocode[[name]:[name4]],4,)</f>
        <v>4228</v>
      </c>
      <c r="B436" t="s">
        <v>438</v>
      </c>
      <c r="C436" t="s">
        <v>584</v>
      </c>
      <c r="D436">
        <v>10</v>
      </c>
      <c r="E436">
        <v>5</v>
      </c>
      <c r="F436">
        <v>0</v>
      </c>
      <c r="G436">
        <v>0</v>
      </c>
      <c r="H436">
        <v>6</v>
      </c>
      <c r="I436">
        <v>45</v>
      </c>
      <c r="J436">
        <v>6</v>
      </c>
      <c r="K436">
        <v>8</v>
      </c>
      <c r="L436">
        <v>114</v>
      </c>
      <c r="M436">
        <v>138</v>
      </c>
      <c r="N436">
        <v>0</v>
      </c>
      <c r="O436">
        <v>0</v>
      </c>
      <c r="P436">
        <v>0</v>
      </c>
      <c r="Q436">
        <f t="shared" si="12"/>
        <v>0</v>
      </c>
      <c r="R436">
        <f>1+0+0</f>
        <v>1</v>
      </c>
      <c r="S436">
        <v>0</v>
      </c>
    </row>
    <row r="437" spans="1:19" x14ac:dyDescent="0.55000000000000004">
      <c r="A437">
        <f>VLOOKUP(テーブル1[[#This Row],[駅名]],station_geocode[[name]:[name4]],4,)</f>
        <v>7038</v>
      </c>
      <c r="B437" t="s">
        <v>439</v>
      </c>
      <c r="C437" t="s">
        <v>584</v>
      </c>
      <c r="D437">
        <v>7</v>
      </c>
      <c r="E437">
        <v>7</v>
      </c>
      <c r="F437">
        <v>1</v>
      </c>
      <c r="G437">
        <v>0</v>
      </c>
      <c r="H437">
        <v>5</v>
      </c>
      <c r="I437">
        <v>66</v>
      </c>
      <c r="J437">
        <v>8</v>
      </c>
      <c r="K437">
        <v>8</v>
      </c>
      <c r="L437">
        <v>148</v>
      </c>
      <c r="M437">
        <v>193</v>
      </c>
      <c r="N437">
        <v>1</v>
      </c>
      <c r="O437">
        <v>0</v>
      </c>
      <c r="P437">
        <v>0</v>
      </c>
      <c r="Q437">
        <f t="shared" si="12"/>
        <v>0</v>
      </c>
      <c r="R437">
        <f>0+0+0</f>
        <v>0</v>
      </c>
      <c r="S437">
        <v>1</v>
      </c>
    </row>
    <row r="438" spans="1:19" x14ac:dyDescent="0.55000000000000004">
      <c r="A438">
        <f>VLOOKUP(テーブル1[[#This Row],[駅名]],station_geocode[[name]:[name4]],4,)</f>
        <v>6141</v>
      </c>
      <c r="B438" t="s">
        <v>440</v>
      </c>
      <c r="C438" t="s">
        <v>584</v>
      </c>
      <c r="D438">
        <v>8</v>
      </c>
      <c r="E438">
        <v>6</v>
      </c>
      <c r="F438">
        <v>0</v>
      </c>
      <c r="G438">
        <v>0</v>
      </c>
      <c r="H438">
        <v>1</v>
      </c>
      <c r="I438">
        <v>60</v>
      </c>
      <c r="J438">
        <v>27</v>
      </c>
      <c r="K438">
        <v>12</v>
      </c>
      <c r="L438">
        <v>105</v>
      </c>
      <c r="M438">
        <v>233</v>
      </c>
      <c r="N438">
        <v>0</v>
      </c>
      <c r="O438">
        <v>0</v>
      </c>
      <c r="P438">
        <v>1</v>
      </c>
      <c r="Q438">
        <f t="shared" si="12"/>
        <v>0</v>
      </c>
      <c r="R438">
        <f>0+0+0</f>
        <v>0</v>
      </c>
      <c r="S438">
        <v>0</v>
      </c>
    </row>
    <row r="439" spans="1:19" x14ac:dyDescent="0.55000000000000004">
      <c r="A439">
        <f>VLOOKUP(テーブル1[[#This Row],[駅名]],station_geocode[[name]:[name4]],4,)</f>
        <v>6144</v>
      </c>
      <c r="B439" t="s">
        <v>441</v>
      </c>
      <c r="C439" t="s">
        <v>584</v>
      </c>
      <c r="D439">
        <v>6</v>
      </c>
      <c r="E439">
        <v>6</v>
      </c>
      <c r="F439">
        <v>0</v>
      </c>
      <c r="G439">
        <v>0</v>
      </c>
      <c r="H439">
        <v>2</v>
      </c>
      <c r="I439">
        <v>32</v>
      </c>
      <c r="J439">
        <v>11</v>
      </c>
      <c r="K439">
        <v>8</v>
      </c>
      <c r="L439">
        <v>58</v>
      </c>
      <c r="M439">
        <v>150</v>
      </c>
      <c r="N439">
        <v>1</v>
      </c>
      <c r="O439">
        <v>0</v>
      </c>
      <c r="P439">
        <v>1</v>
      </c>
      <c r="Q439">
        <f t="shared" si="12"/>
        <v>0</v>
      </c>
      <c r="R439">
        <f>0+0+0</f>
        <v>0</v>
      </c>
      <c r="S439">
        <v>0</v>
      </c>
    </row>
    <row r="440" spans="1:19" x14ac:dyDescent="0.55000000000000004">
      <c r="A440">
        <f>VLOOKUP(テーブル1[[#This Row],[駅名]],station_geocode[[name]:[name4]],4,)</f>
        <v>8189</v>
      </c>
      <c r="B440" t="s">
        <v>442</v>
      </c>
      <c r="C440" t="s">
        <v>584</v>
      </c>
      <c r="D440">
        <v>10</v>
      </c>
      <c r="E440">
        <v>4</v>
      </c>
      <c r="F440">
        <v>1</v>
      </c>
      <c r="G440">
        <v>0</v>
      </c>
      <c r="H440">
        <v>6</v>
      </c>
      <c r="I440">
        <v>53</v>
      </c>
      <c r="J440">
        <v>12</v>
      </c>
      <c r="K440">
        <v>4</v>
      </c>
      <c r="L440">
        <v>92</v>
      </c>
      <c r="M440">
        <v>120</v>
      </c>
      <c r="N440">
        <v>1</v>
      </c>
      <c r="O440">
        <v>0</v>
      </c>
      <c r="P440">
        <v>0</v>
      </c>
      <c r="Q440">
        <f t="shared" si="12"/>
        <v>0</v>
      </c>
      <c r="R440">
        <f>1+0+0</f>
        <v>1</v>
      </c>
      <c r="S440">
        <v>0</v>
      </c>
    </row>
    <row r="441" spans="1:19" x14ac:dyDescent="0.55000000000000004">
      <c r="A441">
        <f>VLOOKUP(テーブル1[[#This Row],[駅名]],station_geocode[[name]:[name4]],4,)</f>
        <v>5270</v>
      </c>
      <c r="B441" t="s">
        <v>443</v>
      </c>
      <c r="C441" t="s">
        <v>585</v>
      </c>
      <c r="D441">
        <v>16</v>
      </c>
      <c r="E441">
        <v>4</v>
      </c>
      <c r="F441">
        <v>4</v>
      </c>
      <c r="G441">
        <v>1</v>
      </c>
      <c r="H441">
        <v>6</v>
      </c>
      <c r="I441">
        <v>53</v>
      </c>
      <c r="J441">
        <v>4</v>
      </c>
      <c r="K441">
        <v>9</v>
      </c>
      <c r="L441">
        <v>715</v>
      </c>
      <c r="M441">
        <v>522</v>
      </c>
      <c r="N441">
        <v>0</v>
      </c>
      <c r="O441">
        <v>0</v>
      </c>
      <c r="P441">
        <v>1</v>
      </c>
      <c r="Q441">
        <f>4+1</f>
        <v>5</v>
      </c>
      <c r="R441">
        <f>5+1+1</f>
        <v>7</v>
      </c>
      <c r="S441">
        <v>41</v>
      </c>
    </row>
    <row r="442" spans="1:19" x14ac:dyDescent="0.55000000000000004">
      <c r="A442">
        <f>VLOOKUP(テーブル1[[#This Row],[駅名]],station_geocode[[name]:[name4]],4,)</f>
        <v>6468</v>
      </c>
      <c r="B442" t="s">
        <v>444</v>
      </c>
      <c r="C442" t="s">
        <v>585</v>
      </c>
      <c r="D442">
        <v>20</v>
      </c>
      <c r="E442">
        <v>9</v>
      </c>
      <c r="F442">
        <v>3</v>
      </c>
      <c r="G442">
        <v>0</v>
      </c>
      <c r="H442">
        <v>6</v>
      </c>
      <c r="I442">
        <v>64</v>
      </c>
      <c r="J442">
        <v>3</v>
      </c>
      <c r="K442">
        <v>13</v>
      </c>
      <c r="L442">
        <v>586</v>
      </c>
      <c r="M442">
        <v>804</v>
      </c>
      <c r="N442">
        <v>0</v>
      </c>
      <c r="O442">
        <v>0</v>
      </c>
      <c r="P442">
        <v>0</v>
      </c>
      <c r="Q442">
        <f>2+0</f>
        <v>2</v>
      </c>
      <c r="R442">
        <f>2+2+1</f>
        <v>5</v>
      </c>
      <c r="S442">
        <v>39</v>
      </c>
    </row>
    <row r="443" spans="1:19" x14ac:dyDescent="0.55000000000000004">
      <c r="A443">
        <f>VLOOKUP(テーブル1[[#This Row],[駅名]],station_geocode[[name]:[name4]],4,)</f>
        <v>474</v>
      </c>
      <c r="B443" t="s">
        <v>445</v>
      </c>
      <c r="C443" t="s">
        <v>585</v>
      </c>
      <c r="D443">
        <v>23</v>
      </c>
      <c r="E443">
        <v>4</v>
      </c>
      <c r="F443">
        <v>2</v>
      </c>
      <c r="G443">
        <v>0</v>
      </c>
      <c r="H443">
        <v>6</v>
      </c>
      <c r="I443">
        <v>87</v>
      </c>
      <c r="J443">
        <v>7</v>
      </c>
      <c r="K443">
        <v>11</v>
      </c>
      <c r="L443">
        <v>313</v>
      </c>
      <c r="M443">
        <v>1073</v>
      </c>
      <c r="N443">
        <v>3</v>
      </c>
      <c r="O443">
        <v>2</v>
      </c>
      <c r="P443">
        <v>2</v>
      </c>
      <c r="Q443">
        <f>1+0</f>
        <v>1</v>
      </c>
      <c r="R443">
        <f>2+0+0</f>
        <v>2</v>
      </c>
      <c r="S443">
        <v>44</v>
      </c>
    </row>
    <row r="444" spans="1:19" x14ac:dyDescent="0.55000000000000004">
      <c r="A444">
        <f>VLOOKUP(テーブル1[[#This Row],[駅名]],station_geocode[[name]:[name4]],4,)</f>
        <v>4070</v>
      </c>
      <c r="B444" t="s">
        <v>446</v>
      </c>
      <c r="C444" t="s">
        <v>585</v>
      </c>
      <c r="D444">
        <v>41</v>
      </c>
      <c r="E444">
        <v>4</v>
      </c>
      <c r="F444">
        <v>4</v>
      </c>
      <c r="G444">
        <v>4</v>
      </c>
      <c r="H444">
        <v>2</v>
      </c>
      <c r="I444">
        <v>108</v>
      </c>
      <c r="J444">
        <v>7</v>
      </c>
      <c r="K444">
        <v>2</v>
      </c>
      <c r="L444">
        <v>1366</v>
      </c>
      <c r="M444">
        <v>1385</v>
      </c>
      <c r="N444">
        <v>1</v>
      </c>
      <c r="O444">
        <v>1</v>
      </c>
      <c r="P444">
        <v>0</v>
      </c>
      <c r="Q444">
        <f>0+1</f>
        <v>1</v>
      </c>
      <c r="R444">
        <f>22+3+0</f>
        <v>25</v>
      </c>
      <c r="S444">
        <v>54</v>
      </c>
    </row>
    <row r="445" spans="1:19" x14ac:dyDescent="0.55000000000000004">
      <c r="A445">
        <f>VLOOKUP(テーブル1[[#This Row],[駅名]],station_geocode[[name]:[name4]],4,)</f>
        <v>8527</v>
      </c>
      <c r="B445" t="s">
        <v>447</v>
      </c>
      <c r="C445" t="s">
        <v>585</v>
      </c>
      <c r="D445">
        <v>31</v>
      </c>
      <c r="E445">
        <v>6</v>
      </c>
      <c r="F445">
        <v>8</v>
      </c>
      <c r="G445">
        <v>1</v>
      </c>
      <c r="H445">
        <v>2</v>
      </c>
      <c r="I445">
        <v>76</v>
      </c>
      <c r="J445">
        <v>0</v>
      </c>
      <c r="K445">
        <v>7</v>
      </c>
      <c r="L445">
        <v>772</v>
      </c>
      <c r="M445">
        <v>1581</v>
      </c>
      <c r="N445">
        <v>3</v>
      </c>
      <c r="O445">
        <v>2</v>
      </c>
      <c r="P445">
        <v>1</v>
      </c>
      <c r="Q445">
        <f>0+2</f>
        <v>2</v>
      </c>
      <c r="R445">
        <f>4+8+1</f>
        <v>13</v>
      </c>
      <c r="S445">
        <v>26</v>
      </c>
    </row>
    <row r="446" spans="1:19" x14ac:dyDescent="0.55000000000000004">
      <c r="A446">
        <f>VLOOKUP(テーブル1[[#This Row],[駅名]],station_geocode[[name]:[name4]],4,)</f>
        <v>2964</v>
      </c>
      <c r="B446" t="s">
        <v>448</v>
      </c>
      <c r="C446" t="s">
        <v>585</v>
      </c>
      <c r="D446">
        <v>37</v>
      </c>
      <c r="E446">
        <v>5</v>
      </c>
      <c r="F446">
        <v>8</v>
      </c>
      <c r="G446">
        <v>3</v>
      </c>
      <c r="H446">
        <v>6</v>
      </c>
      <c r="I446">
        <v>99</v>
      </c>
      <c r="J446">
        <v>1</v>
      </c>
      <c r="K446">
        <v>4</v>
      </c>
      <c r="L446">
        <v>875</v>
      </c>
      <c r="M446">
        <v>1474</v>
      </c>
      <c r="N446">
        <v>0</v>
      </c>
      <c r="O446">
        <v>0</v>
      </c>
      <c r="P446">
        <v>0</v>
      </c>
      <c r="Q446">
        <f>2+2</f>
        <v>4</v>
      </c>
      <c r="R446">
        <f>6+0+0</f>
        <v>6</v>
      </c>
      <c r="S446">
        <v>29</v>
      </c>
    </row>
    <row r="447" spans="1:19" x14ac:dyDescent="0.55000000000000004">
      <c r="A447">
        <f>VLOOKUP(テーブル1[[#This Row],[駅名]],station_geocode[[name]:[name4]],4,)</f>
        <v>7297</v>
      </c>
      <c r="B447" t="s">
        <v>449</v>
      </c>
      <c r="C447" t="s">
        <v>585</v>
      </c>
      <c r="D447">
        <v>36</v>
      </c>
      <c r="E447">
        <v>6</v>
      </c>
      <c r="F447">
        <v>12</v>
      </c>
      <c r="G447">
        <v>4</v>
      </c>
      <c r="H447">
        <v>4</v>
      </c>
      <c r="I447">
        <v>146</v>
      </c>
      <c r="J447">
        <v>0</v>
      </c>
      <c r="K447">
        <v>1</v>
      </c>
      <c r="L447">
        <v>1114</v>
      </c>
      <c r="M447">
        <v>973</v>
      </c>
      <c r="N447">
        <v>0</v>
      </c>
      <c r="O447">
        <v>4</v>
      </c>
      <c r="P447">
        <v>1</v>
      </c>
      <c r="Q447">
        <f>2+3</f>
        <v>5</v>
      </c>
      <c r="R447">
        <f>4+0+0</f>
        <v>4</v>
      </c>
      <c r="S447">
        <v>18</v>
      </c>
    </row>
    <row r="448" spans="1:19" x14ac:dyDescent="0.55000000000000004">
      <c r="A448">
        <f>VLOOKUP(テーブル1[[#This Row],[駅名]],station_geocode[[name]:[name4]],4,)</f>
        <v>1725</v>
      </c>
      <c r="B448" t="s">
        <v>450</v>
      </c>
      <c r="C448" t="s">
        <v>585</v>
      </c>
      <c r="D448">
        <v>42</v>
      </c>
      <c r="E448">
        <v>0</v>
      </c>
      <c r="F448">
        <v>20</v>
      </c>
      <c r="G448">
        <v>2</v>
      </c>
      <c r="H448">
        <v>8</v>
      </c>
      <c r="I448">
        <v>240</v>
      </c>
      <c r="J448">
        <v>2</v>
      </c>
      <c r="K448">
        <v>4</v>
      </c>
      <c r="L448">
        <v>973</v>
      </c>
      <c r="M448">
        <v>1288</v>
      </c>
      <c r="N448">
        <v>0</v>
      </c>
      <c r="O448">
        <v>2</v>
      </c>
      <c r="P448">
        <v>0</v>
      </c>
      <c r="Q448">
        <f>3+9</f>
        <v>12</v>
      </c>
      <c r="R448">
        <f>6+0+0</f>
        <v>6</v>
      </c>
      <c r="S448">
        <v>25</v>
      </c>
    </row>
    <row r="449" spans="1:19" x14ac:dyDescent="0.55000000000000004">
      <c r="A449">
        <f>VLOOKUP(テーブル1[[#This Row],[駅名]],station_geocode[[name]:[name4]],4,)</f>
        <v>2212</v>
      </c>
      <c r="B449" t="s">
        <v>451</v>
      </c>
      <c r="C449" t="s">
        <v>585</v>
      </c>
      <c r="D449">
        <v>38</v>
      </c>
      <c r="E449">
        <v>0</v>
      </c>
      <c r="F449">
        <v>4</v>
      </c>
      <c r="G449">
        <v>0</v>
      </c>
      <c r="H449">
        <v>2</v>
      </c>
      <c r="I449">
        <v>103</v>
      </c>
      <c r="J449">
        <v>1</v>
      </c>
      <c r="K449">
        <v>0</v>
      </c>
      <c r="L449">
        <v>599</v>
      </c>
      <c r="M449">
        <v>692</v>
      </c>
      <c r="N449">
        <v>0</v>
      </c>
      <c r="O449">
        <v>2</v>
      </c>
      <c r="P449">
        <v>2</v>
      </c>
      <c r="Q449">
        <f>1+0</f>
        <v>1</v>
      </c>
      <c r="R449">
        <f>2+0</f>
        <v>2</v>
      </c>
      <c r="S449">
        <v>3</v>
      </c>
    </row>
    <row r="450" spans="1:19" x14ac:dyDescent="0.55000000000000004">
      <c r="A450">
        <f>VLOOKUP(テーブル1[[#This Row],[駅名]],station_geocode[[name]:[name4]],4,)</f>
        <v>9002</v>
      </c>
      <c r="B450" t="s">
        <v>452</v>
      </c>
      <c r="C450" t="s">
        <v>585</v>
      </c>
      <c r="D450">
        <v>32</v>
      </c>
      <c r="E450">
        <v>5</v>
      </c>
      <c r="F450">
        <v>2</v>
      </c>
      <c r="G450">
        <v>0</v>
      </c>
      <c r="H450">
        <v>1</v>
      </c>
      <c r="I450">
        <v>79</v>
      </c>
      <c r="J450">
        <v>4</v>
      </c>
      <c r="K450">
        <v>2</v>
      </c>
      <c r="L450">
        <v>775</v>
      </c>
      <c r="M450">
        <v>548</v>
      </c>
      <c r="N450">
        <v>0</v>
      </c>
      <c r="O450">
        <v>0</v>
      </c>
      <c r="P450">
        <v>0</v>
      </c>
      <c r="Q450">
        <f>0+0</f>
        <v>0</v>
      </c>
      <c r="R450">
        <f>3+0+0</f>
        <v>3</v>
      </c>
      <c r="S450">
        <v>23</v>
      </c>
    </row>
    <row r="451" spans="1:19" x14ac:dyDescent="0.55000000000000004">
      <c r="A451">
        <f>VLOOKUP(テーブル1[[#This Row],[駅名]],station_geocode[[name]:[name4]],4,)</f>
        <v>4972</v>
      </c>
      <c r="B451" t="s">
        <v>453</v>
      </c>
      <c r="C451" t="s">
        <v>585</v>
      </c>
      <c r="D451">
        <v>9</v>
      </c>
      <c r="E451">
        <v>1</v>
      </c>
      <c r="F451">
        <v>4</v>
      </c>
      <c r="G451">
        <v>0</v>
      </c>
      <c r="H451">
        <v>4</v>
      </c>
      <c r="I451">
        <v>56</v>
      </c>
      <c r="J451">
        <v>3</v>
      </c>
      <c r="K451">
        <v>3</v>
      </c>
      <c r="L451">
        <v>164</v>
      </c>
      <c r="M451">
        <v>332</v>
      </c>
      <c r="N451">
        <v>0</v>
      </c>
      <c r="O451">
        <v>0</v>
      </c>
      <c r="P451">
        <v>2</v>
      </c>
      <c r="Q451">
        <f>0+1</f>
        <v>1</v>
      </c>
      <c r="R451">
        <f>0+0+0</f>
        <v>0</v>
      </c>
      <c r="S451">
        <v>1</v>
      </c>
    </row>
    <row r="452" spans="1:19" x14ac:dyDescent="0.55000000000000004">
      <c r="A452">
        <f>VLOOKUP(テーブル1[[#This Row],[駅名]],station_geocode[[name]:[name4]],4,)</f>
        <v>1193</v>
      </c>
      <c r="B452" t="s">
        <v>454</v>
      </c>
      <c r="C452" t="s">
        <v>585</v>
      </c>
      <c r="D452">
        <v>19</v>
      </c>
      <c r="E452">
        <v>2</v>
      </c>
      <c r="F452">
        <v>5</v>
      </c>
      <c r="G452">
        <v>0</v>
      </c>
      <c r="H452">
        <v>8</v>
      </c>
      <c r="I452">
        <v>85</v>
      </c>
      <c r="J452">
        <v>0</v>
      </c>
      <c r="K452">
        <v>5</v>
      </c>
      <c r="L452">
        <v>329</v>
      </c>
      <c r="M452">
        <v>477</v>
      </c>
      <c r="N452">
        <v>2</v>
      </c>
      <c r="O452">
        <v>0</v>
      </c>
      <c r="P452">
        <v>0</v>
      </c>
      <c r="Q452">
        <f>0+5</f>
        <v>5</v>
      </c>
      <c r="R452">
        <f>2+0+0</f>
        <v>2</v>
      </c>
      <c r="S452">
        <v>5</v>
      </c>
    </row>
    <row r="453" spans="1:19" x14ac:dyDescent="0.55000000000000004">
      <c r="A453">
        <f>VLOOKUP(テーブル1[[#This Row],[駅名]],station_geocode[[name]:[name4]],4,)</f>
        <v>7820</v>
      </c>
      <c r="B453" t="s">
        <v>455</v>
      </c>
      <c r="C453" t="s">
        <v>585</v>
      </c>
      <c r="D453">
        <v>21</v>
      </c>
      <c r="E453">
        <v>3</v>
      </c>
      <c r="F453">
        <v>13</v>
      </c>
      <c r="G453">
        <v>0</v>
      </c>
      <c r="H453">
        <v>4</v>
      </c>
      <c r="I453">
        <v>152</v>
      </c>
      <c r="J453">
        <v>5</v>
      </c>
      <c r="K453">
        <v>6</v>
      </c>
      <c r="L453">
        <v>575</v>
      </c>
      <c r="M453">
        <v>568</v>
      </c>
      <c r="N453">
        <v>0</v>
      </c>
      <c r="O453">
        <v>1</v>
      </c>
      <c r="P453">
        <v>0</v>
      </c>
      <c r="Q453">
        <f>0+6</f>
        <v>6</v>
      </c>
      <c r="R453">
        <f>2+0+0</f>
        <v>2</v>
      </c>
      <c r="S453">
        <v>1</v>
      </c>
    </row>
    <row r="454" spans="1:19" ht="19" customHeight="1" x14ac:dyDescent="0.55000000000000004">
      <c r="A454">
        <f>VLOOKUP(テーブル1[[#This Row],[駅名]],station_geocode[[name]:[name4]],4,)</f>
        <v>5507</v>
      </c>
      <c r="B454" t="s">
        <v>456</v>
      </c>
      <c r="C454" t="s">
        <v>586</v>
      </c>
      <c r="D454">
        <v>8</v>
      </c>
      <c r="E454">
        <v>5</v>
      </c>
      <c r="F454">
        <v>1</v>
      </c>
      <c r="G454">
        <v>0</v>
      </c>
      <c r="H454">
        <v>8</v>
      </c>
      <c r="I454">
        <v>33</v>
      </c>
      <c r="J454">
        <v>1</v>
      </c>
      <c r="K454">
        <v>9</v>
      </c>
      <c r="L454">
        <v>165</v>
      </c>
      <c r="M454">
        <v>237</v>
      </c>
      <c r="N454">
        <v>0</v>
      </c>
      <c r="O454">
        <v>0</v>
      </c>
      <c r="P454">
        <v>2</v>
      </c>
      <c r="Q454">
        <f>0+0</f>
        <v>0</v>
      </c>
      <c r="R454">
        <f>0+0+0</f>
        <v>0</v>
      </c>
      <c r="S454">
        <v>0</v>
      </c>
    </row>
    <row r="455" spans="1:19" x14ac:dyDescent="0.55000000000000004">
      <c r="A455">
        <f>VLOOKUP(テーブル1[[#This Row],[駅名]],station_geocode[[name]:[name4]],4,)</f>
        <v>8598</v>
      </c>
      <c r="B455" t="s">
        <v>457</v>
      </c>
      <c r="C455" t="s">
        <v>586</v>
      </c>
      <c r="D455">
        <v>13</v>
      </c>
      <c r="E455">
        <v>2</v>
      </c>
      <c r="F455">
        <v>15</v>
      </c>
      <c r="G455">
        <v>1</v>
      </c>
      <c r="H455">
        <v>1</v>
      </c>
      <c r="I455">
        <v>54</v>
      </c>
      <c r="J455">
        <v>2</v>
      </c>
      <c r="K455">
        <v>4</v>
      </c>
      <c r="L455">
        <v>509</v>
      </c>
      <c r="M455">
        <v>314</v>
      </c>
      <c r="N455">
        <v>2</v>
      </c>
      <c r="O455">
        <v>0</v>
      </c>
      <c r="P455">
        <v>1</v>
      </c>
      <c r="Q455">
        <f>1+5</f>
        <v>6</v>
      </c>
      <c r="R455">
        <f>4+3+0</f>
        <v>7</v>
      </c>
      <c r="S455">
        <v>1</v>
      </c>
    </row>
    <row r="456" spans="1:19" x14ac:dyDescent="0.55000000000000004">
      <c r="A456">
        <f>VLOOKUP(テーブル1[[#This Row],[駅名]],station_geocode[[name]:[name4]],4,)</f>
        <v>7330</v>
      </c>
      <c r="B456" t="s">
        <v>458</v>
      </c>
      <c r="C456" t="s">
        <v>586</v>
      </c>
      <c r="D456">
        <v>8</v>
      </c>
      <c r="E456">
        <v>1</v>
      </c>
      <c r="F456">
        <v>6</v>
      </c>
      <c r="G456">
        <v>0</v>
      </c>
      <c r="H456">
        <v>8</v>
      </c>
      <c r="I456">
        <v>33</v>
      </c>
      <c r="J456">
        <v>2</v>
      </c>
      <c r="K456">
        <v>2</v>
      </c>
      <c r="L456">
        <v>325</v>
      </c>
      <c r="M456">
        <v>289</v>
      </c>
      <c r="N456">
        <v>0</v>
      </c>
      <c r="O456">
        <v>3</v>
      </c>
      <c r="P456">
        <v>2</v>
      </c>
      <c r="Q456">
        <f>1+5</f>
        <v>6</v>
      </c>
      <c r="R456">
        <f>0+0+0</f>
        <v>0</v>
      </c>
      <c r="S456">
        <v>6</v>
      </c>
    </row>
    <row r="457" spans="1:19" x14ac:dyDescent="0.55000000000000004">
      <c r="A457">
        <f>VLOOKUP(テーブル1[[#This Row],[駅名]],station_geocode[[name]:[name4]],4,)</f>
        <v>5077</v>
      </c>
      <c r="B457" t="s">
        <v>459</v>
      </c>
      <c r="C457" t="s">
        <v>586</v>
      </c>
      <c r="D457">
        <v>28</v>
      </c>
      <c r="E457">
        <v>5</v>
      </c>
      <c r="F457">
        <v>4</v>
      </c>
      <c r="G457">
        <v>0</v>
      </c>
      <c r="H457">
        <v>4</v>
      </c>
      <c r="I457">
        <v>109</v>
      </c>
      <c r="J457">
        <v>5</v>
      </c>
      <c r="K457">
        <v>5</v>
      </c>
      <c r="L457">
        <v>1150</v>
      </c>
      <c r="M457">
        <v>689</v>
      </c>
      <c r="N457">
        <v>1</v>
      </c>
      <c r="O457">
        <v>1</v>
      </c>
      <c r="P457">
        <v>0</v>
      </c>
      <c r="Q457">
        <f>0+0</f>
        <v>0</v>
      </c>
      <c r="R457">
        <f>8+0+0</f>
        <v>8</v>
      </c>
      <c r="S457">
        <v>40</v>
      </c>
    </row>
    <row r="458" spans="1:19" x14ac:dyDescent="0.55000000000000004">
      <c r="A458">
        <f>VLOOKUP(テーブル1[[#This Row],[駅名]],station_geocode[[name]:[name4]],4,)</f>
        <v>7290</v>
      </c>
      <c r="B458" t="s">
        <v>460</v>
      </c>
      <c r="C458" t="s">
        <v>586</v>
      </c>
      <c r="D458">
        <v>27</v>
      </c>
      <c r="E458">
        <v>2</v>
      </c>
      <c r="F458">
        <v>16</v>
      </c>
      <c r="G458">
        <v>5</v>
      </c>
      <c r="H458">
        <v>2</v>
      </c>
      <c r="I458">
        <v>108</v>
      </c>
      <c r="J458">
        <v>0</v>
      </c>
      <c r="K458">
        <v>1</v>
      </c>
      <c r="L458">
        <v>1126</v>
      </c>
      <c r="M458">
        <v>500</v>
      </c>
      <c r="N458">
        <v>0</v>
      </c>
      <c r="O458">
        <v>1</v>
      </c>
      <c r="P458">
        <v>2</v>
      </c>
      <c r="Q458">
        <v>1</v>
      </c>
      <c r="R458">
        <f>3+0+0</f>
        <v>3</v>
      </c>
      <c r="S458">
        <v>6</v>
      </c>
    </row>
    <row r="459" spans="1:19" x14ac:dyDescent="0.55000000000000004">
      <c r="A459">
        <f>VLOOKUP(テーブル1[[#This Row],[駅名]],station_geocode[[name]:[name4]],4,)</f>
        <v>7201</v>
      </c>
      <c r="B459" t="s">
        <v>461</v>
      </c>
      <c r="C459" t="s">
        <v>586</v>
      </c>
      <c r="D459">
        <v>32</v>
      </c>
      <c r="E459">
        <v>2</v>
      </c>
      <c r="F459">
        <v>15</v>
      </c>
      <c r="G459">
        <v>1</v>
      </c>
      <c r="H459">
        <v>1</v>
      </c>
      <c r="I459">
        <v>21</v>
      </c>
      <c r="J459">
        <v>0</v>
      </c>
      <c r="K459">
        <v>2</v>
      </c>
      <c r="L459">
        <v>582</v>
      </c>
      <c r="M459">
        <v>289</v>
      </c>
      <c r="N459">
        <v>0</v>
      </c>
      <c r="O459">
        <v>1</v>
      </c>
      <c r="P459">
        <v>0</v>
      </c>
      <c r="Q459">
        <f>2+4</f>
        <v>6</v>
      </c>
      <c r="R459">
        <f>0+1+0</f>
        <v>1</v>
      </c>
      <c r="S459">
        <v>1</v>
      </c>
    </row>
    <row r="460" spans="1:19" x14ac:dyDescent="0.55000000000000004">
      <c r="A460">
        <f>VLOOKUP(テーブル1[[#This Row],[駅名]],station_geocode[[name]:[name4]],4,)</f>
        <v>4225</v>
      </c>
      <c r="B460" t="s">
        <v>462</v>
      </c>
      <c r="C460" t="s">
        <v>586</v>
      </c>
      <c r="D460">
        <v>34</v>
      </c>
      <c r="E460">
        <v>3</v>
      </c>
      <c r="F460">
        <v>8</v>
      </c>
      <c r="G460">
        <v>0</v>
      </c>
      <c r="H460">
        <v>5</v>
      </c>
      <c r="I460">
        <v>120</v>
      </c>
      <c r="J460">
        <v>2</v>
      </c>
      <c r="K460">
        <v>8</v>
      </c>
      <c r="L460">
        <v>738</v>
      </c>
      <c r="M460">
        <v>856</v>
      </c>
      <c r="N460">
        <v>0</v>
      </c>
      <c r="O460">
        <v>5</v>
      </c>
      <c r="P460">
        <v>6</v>
      </c>
      <c r="Q460">
        <f>1+0</f>
        <v>1</v>
      </c>
      <c r="R460">
        <f>4+1+0</f>
        <v>5</v>
      </c>
      <c r="S460">
        <v>15</v>
      </c>
    </row>
    <row r="461" spans="1:19" x14ac:dyDescent="0.55000000000000004">
      <c r="A461">
        <f>VLOOKUP(テーブル1[[#This Row],[駅名]],station_geocode[[name]:[name4]],4,)</f>
        <v>6907</v>
      </c>
      <c r="B461" t="s">
        <v>463</v>
      </c>
      <c r="C461" t="s">
        <v>586</v>
      </c>
      <c r="D461">
        <v>26</v>
      </c>
      <c r="E461">
        <v>4</v>
      </c>
      <c r="F461">
        <v>3</v>
      </c>
      <c r="G461">
        <v>2</v>
      </c>
      <c r="H461">
        <v>1</v>
      </c>
      <c r="I461">
        <v>78</v>
      </c>
      <c r="J461">
        <v>5</v>
      </c>
      <c r="K461">
        <v>4</v>
      </c>
      <c r="L461">
        <v>1014</v>
      </c>
      <c r="M461">
        <v>1091</v>
      </c>
      <c r="N461">
        <v>2</v>
      </c>
      <c r="O461">
        <v>1</v>
      </c>
      <c r="P461">
        <v>0</v>
      </c>
      <c r="Q461">
        <f>1+1</f>
        <v>2</v>
      </c>
      <c r="R461">
        <f>10+1+0</f>
        <v>11</v>
      </c>
      <c r="S461">
        <v>26</v>
      </c>
    </row>
    <row r="462" spans="1:19" x14ac:dyDescent="0.55000000000000004">
      <c r="A462">
        <f>VLOOKUP(テーブル1[[#This Row],[駅名]],station_geocode[[name]:[name4]],4,)</f>
        <v>2762</v>
      </c>
      <c r="B462" t="s">
        <v>464</v>
      </c>
      <c r="C462" t="s">
        <v>586</v>
      </c>
      <c r="D462">
        <v>5</v>
      </c>
      <c r="E462">
        <v>2</v>
      </c>
      <c r="F462">
        <v>0</v>
      </c>
      <c r="G462">
        <v>0</v>
      </c>
      <c r="H462">
        <v>3</v>
      </c>
      <c r="I462">
        <v>46</v>
      </c>
      <c r="J462">
        <v>3</v>
      </c>
      <c r="K462">
        <v>10</v>
      </c>
      <c r="L462">
        <v>191</v>
      </c>
      <c r="M462">
        <v>198</v>
      </c>
      <c r="N462">
        <v>1</v>
      </c>
      <c r="O462">
        <v>1</v>
      </c>
      <c r="P462">
        <v>2</v>
      </c>
      <c r="Q462">
        <f>1+4</f>
        <v>5</v>
      </c>
      <c r="R462">
        <f>0+0+0</f>
        <v>0</v>
      </c>
      <c r="S462">
        <v>2</v>
      </c>
    </row>
    <row r="463" spans="1:19" x14ac:dyDescent="0.55000000000000004">
      <c r="A463">
        <f>VLOOKUP(テーブル1[[#This Row],[駅名]],station_geocode[[name]:[name4]],4,)</f>
        <v>5153</v>
      </c>
      <c r="B463" t="s">
        <v>465</v>
      </c>
      <c r="C463" t="s">
        <v>586</v>
      </c>
      <c r="D463">
        <v>9</v>
      </c>
      <c r="E463">
        <v>6</v>
      </c>
      <c r="F463">
        <v>1</v>
      </c>
      <c r="G463">
        <v>0</v>
      </c>
      <c r="H463">
        <v>4</v>
      </c>
      <c r="I463">
        <v>55</v>
      </c>
      <c r="J463">
        <v>6</v>
      </c>
      <c r="K463">
        <v>14</v>
      </c>
      <c r="L463">
        <v>240</v>
      </c>
      <c r="M463">
        <v>220</v>
      </c>
      <c r="N463">
        <v>0</v>
      </c>
      <c r="O463">
        <v>0</v>
      </c>
      <c r="P463">
        <v>2</v>
      </c>
      <c r="Q463">
        <f>0+1</f>
        <v>1</v>
      </c>
      <c r="R463">
        <f>4+0</f>
        <v>4</v>
      </c>
      <c r="S463">
        <v>3</v>
      </c>
    </row>
    <row r="464" spans="1:19" x14ac:dyDescent="0.55000000000000004">
      <c r="A464">
        <f>VLOOKUP(テーブル1[[#This Row],[駅名]],station_geocode[[name]:[name4]],4,)</f>
        <v>6190</v>
      </c>
      <c r="B464" t="s">
        <v>466</v>
      </c>
      <c r="C464" t="s">
        <v>586</v>
      </c>
      <c r="D464">
        <v>12</v>
      </c>
      <c r="E464">
        <v>7</v>
      </c>
      <c r="F464">
        <v>1</v>
      </c>
      <c r="G464">
        <v>0</v>
      </c>
      <c r="H464">
        <v>0</v>
      </c>
      <c r="I464">
        <v>69</v>
      </c>
      <c r="J464">
        <v>14</v>
      </c>
      <c r="K464">
        <v>12</v>
      </c>
      <c r="L464">
        <v>187</v>
      </c>
      <c r="M464">
        <v>268</v>
      </c>
      <c r="N464">
        <v>0</v>
      </c>
      <c r="O464">
        <v>0</v>
      </c>
      <c r="P464">
        <v>1</v>
      </c>
      <c r="Q464">
        <f>0+0</f>
        <v>0</v>
      </c>
      <c r="R464">
        <f>5+0+0</f>
        <v>5</v>
      </c>
      <c r="S464">
        <v>2</v>
      </c>
    </row>
    <row r="465" spans="1:19" x14ac:dyDescent="0.55000000000000004">
      <c r="A465">
        <f>VLOOKUP(テーブル1[[#This Row],[駅名]],station_geocode[[name]:[name4]],4,)</f>
        <v>8266</v>
      </c>
      <c r="B465" t="s">
        <v>467</v>
      </c>
      <c r="C465" t="s">
        <v>586</v>
      </c>
      <c r="D465">
        <v>11</v>
      </c>
      <c r="E465">
        <v>2</v>
      </c>
      <c r="F465">
        <v>0</v>
      </c>
      <c r="G465">
        <v>0</v>
      </c>
      <c r="H465">
        <v>2</v>
      </c>
      <c r="I465">
        <v>28</v>
      </c>
      <c r="J465">
        <v>5</v>
      </c>
      <c r="K465">
        <v>8</v>
      </c>
      <c r="L465">
        <v>33</v>
      </c>
      <c r="M465">
        <v>145</v>
      </c>
      <c r="N465">
        <v>0</v>
      </c>
      <c r="O465">
        <v>0</v>
      </c>
      <c r="P465">
        <v>0</v>
      </c>
      <c r="Q465">
        <f>0+0</f>
        <v>0</v>
      </c>
      <c r="R465">
        <f>1+0+0</f>
        <v>1</v>
      </c>
      <c r="S465">
        <v>0</v>
      </c>
    </row>
    <row r="466" spans="1:19" x14ac:dyDescent="0.55000000000000004">
      <c r="A466">
        <f>VLOOKUP(テーブル1[[#This Row],[駅名]],station_geocode[[name]:[name4]],4,)</f>
        <v>8911</v>
      </c>
      <c r="B466" t="s">
        <v>468</v>
      </c>
      <c r="C466" t="s">
        <v>587</v>
      </c>
      <c r="D466">
        <v>13</v>
      </c>
      <c r="E466">
        <v>5</v>
      </c>
      <c r="F466">
        <v>2</v>
      </c>
      <c r="G466">
        <v>0</v>
      </c>
      <c r="H466">
        <v>3</v>
      </c>
      <c r="I466">
        <v>74</v>
      </c>
      <c r="J466">
        <v>10</v>
      </c>
      <c r="K466">
        <v>10</v>
      </c>
      <c r="L466">
        <v>153</v>
      </c>
      <c r="M466">
        <v>174</v>
      </c>
      <c r="N466">
        <v>0</v>
      </c>
      <c r="O466">
        <v>0</v>
      </c>
      <c r="P466">
        <v>0</v>
      </c>
      <c r="Q466">
        <f>0+0</f>
        <v>0</v>
      </c>
      <c r="R466">
        <f>1+0+0</f>
        <v>1</v>
      </c>
      <c r="S466">
        <v>2</v>
      </c>
    </row>
    <row r="467" spans="1:19" x14ac:dyDescent="0.55000000000000004">
      <c r="A467">
        <f>VLOOKUP(テーブル1[[#This Row],[駅名]],station_geocode[[name]:[name4]],4,)</f>
        <v>5357</v>
      </c>
      <c r="B467" t="s">
        <v>469</v>
      </c>
      <c r="C467" t="s">
        <v>587</v>
      </c>
      <c r="D467">
        <v>16</v>
      </c>
      <c r="E467">
        <v>2</v>
      </c>
      <c r="F467">
        <v>0</v>
      </c>
      <c r="G467">
        <v>0</v>
      </c>
      <c r="H467">
        <v>1</v>
      </c>
      <c r="I467">
        <v>46</v>
      </c>
      <c r="J467">
        <v>5</v>
      </c>
      <c r="K467">
        <v>5</v>
      </c>
      <c r="L467">
        <v>146</v>
      </c>
      <c r="M467">
        <v>281</v>
      </c>
      <c r="N467">
        <v>1</v>
      </c>
      <c r="O467">
        <v>1</v>
      </c>
      <c r="P467">
        <v>3</v>
      </c>
      <c r="Q467">
        <f>5+0</f>
        <v>5</v>
      </c>
      <c r="R467">
        <f>0+0+0</f>
        <v>0</v>
      </c>
      <c r="S467">
        <v>0</v>
      </c>
    </row>
    <row r="468" spans="1:19" x14ac:dyDescent="0.55000000000000004">
      <c r="A468">
        <f>VLOOKUP(テーブル1[[#This Row],[駅名]],station_geocode[[name]:[name4]],4,)</f>
        <v>4435</v>
      </c>
      <c r="B468" t="s">
        <v>470</v>
      </c>
      <c r="C468" t="s">
        <v>587</v>
      </c>
      <c r="D468">
        <v>13</v>
      </c>
      <c r="E468">
        <v>6</v>
      </c>
      <c r="F468">
        <v>0</v>
      </c>
      <c r="G468">
        <v>0</v>
      </c>
      <c r="H468">
        <v>0</v>
      </c>
      <c r="I468">
        <v>70</v>
      </c>
      <c r="J468">
        <v>7</v>
      </c>
      <c r="K468">
        <v>4</v>
      </c>
      <c r="L468">
        <v>363</v>
      </c>
      <c r="M468">
        <v>437</v>
      </c>
      <c r="N468">
        <v>0</v>
      </c>
      <c r="O468">
        <v>0</v>
      </c>
      <c r="P468">
        <v>0</v>
      </c>
      <c r="Q468">
        <f>1+1</f>
        <v>2</v>
      </c>
      <c r="R468">
        <f>1+0+0</f>
        <v>1</v>
      </c>
      <c r="S468">
        <v>2</v>
      </c>
    </row>
    <row r="469" spans="1:19" x14ac:dyDescent="0.55000000000000004">
      <c r="A469">
        <f>VLOOKUP(テーブル1[[#This Row],[駅名]],station_geocode[[name]:[name4]],4,)</f>
        <v>1921</v>
      </c>
      <c r="B469" t="s">
        <v>471</v>
      </c>
      <c r="C469" t="s">
        <v>587</v>
      </c>
      <c r="D469">
        <v>18</v>
      </c>
      <c r="E469">
        <v>2</v>
      </c>
      <c r="F469">
        <v>0</v>
      </c>
      <c r="G469">
        <v>0</v>
      </c>
      <c r="H469">
        <v>3</v>
      </c>
      <c r="I469">
        <v>47</v>
      </c>
      <c r="J469">
        <v>4</v>
      </c>
      <c r="K469">
        <v>6</v>
      </c>
      <c r="L469">
        <v>265</v>
      </c>
      <c r="M469">
        <v>658</v>
      </c>
      <c r="N469">
        <v>4</v>
      </c>
      <c r="O469">
        <v>5</v>
      </c>
      <c r="P469">
        <v>2</v>
      </c>
      <c r="Q469">
        <f>2+0</f>
        <v>2</v>
      </c>
      <c r="R469">
        <f>0+0+0</f>
        <v>0</v>
      </c>
      <c r="S469">
        <v>9</v>
      </c>
    </row>
    <row r="470" spans="1:19" x14ac:dyDescent="0.55000000000000004">
      <c r="A470">
        <f>VLOOKUP(テーブル1[[#This Row],[駅名]],station_geocode[[name]:[name4]],4,)</f>
        <v>5972</v>
      </c>
      <c r="B470" t="s">
        <v>472</v>
      </c>
      <c r="C470" t="s">
        <v>587</v>
      </c>
      <c r="D470">
        <v>10</v>
      </c>
      <c r="E470">
        <v>0</v>
      </c>
      <c r="F470">
        <v>2</v>
      </c>
      <c r="G470">
        <v>0</v>
      </c>
      <c r="H470">
        <v>0</v>
      </c>
      <c r="I470">
        <v>19</v>
      </c>
      <c r="J470">
        <v>0</v>
      </c>
      <c r="K470">
        <v>0</v>
      </c>
      <c r="L470">
        <v>112</v>
      </c>
      <c r="M470">
        <v>193</v>
      </c>
      <c r="N470">
        <v>3</v>
      </c>
      <c r="O470">
        <v>1</v>
      </c>
      <c r="P470">
        <v>4</v>
      </c>
      <c r="Q470">
        <f>2+1</f>
        <v>3</v>
      </c>
      <c r="R470">
        <f>0+0+0</f>
        <v>0</v>
      </c>
      <c r="S470">
        <v>4</v>
      </c>
    </row>
    <row r="471" spans="1:19" x14ac:dyDescent="0.55000000000000004">
      <c r="A471">
        <f>VLOOKUP(テーブル1[[#This Row],[駅名]],station_geocode[[name]:[name4]],4,)</f>
        <v>1303</v>
      </c>
      <c r="B471" t="s">
        <v>473</v>
      </c>
      <c r="C471" t="s">
        <v>587</v>
      </c>
      <c r="D471">
        <v>30</v>
      </c>
      <c r="E471">
        <v>7</v>
      </c>
      <c r="F471">
        <v>1</v>
      </c>
      <c r="G471">
        <v>0</v>
      </c>
      <c r="H471">
        <v>11</v>
      </c>
      <c r="I471">
        <v>69</v>
      </c>
      <c r="J471">
        <v>0</v>
      </c>
      <c r="K471">
        <v>6</v>
      </c>
      <c r="L471">
        <v>525</v>
      </c>
      <c r="M471">
        <v>1336</v>
      </c>
      <c r="N471">
        <v>0</v>
      </c>
      <c r="O471">
        <v>1</v>
      </c>
      <c r="P471">
        <v>1</v>
      </c>
      <c r="Q471">
        <f>1+0</f>
        <v>1</v>
      </c>
      <c r="R471">
        <f>1+0+0</f>
        <v>1</v>
      </c>
      <c r="S471">
        <v>20</v>
      </c>
    </row>
    <row r="472" spans="1:19" x14ac:dyDescent="0.55000000000000004">
      <c r="A472">
        <f>VLOOKUP(テーブル1[[#This Row],[駅名]],station_geocode[[name]:[name4]],4,)</f>
        <v>8702</v>
      </c>
      <c r="B472" t="s">
        <v>474</v>
      </c>
      <c r="C472" t="s">
        <v>587</v>
      </c>
      <c r="D472">
        <v>19</v>
      </c>
      <c r="E472">
        <v>5</v>
      </c>
      <c r="F472">
        <v>3</v>
      </c>
      <c r="G472">
        <v>0</v>
      </c>
      <c r="H472">
        <v>3</v>
      </c>
      <c r="I472">
        <v>73</v>
      </c>
      <c r="J472">
        <v>5</v>
      </c>
      <c r="K472">
        <v>10</v>
      </c>
      <c r="L472">
        <v>475</v>
      </c>
      <c r="M472">
        <v>385</v>
      </c>
      <c r="N472">
        <v>0</v>
      </c>
      <c r="O472">
        <v>0</v>
      </c>
      <c r="P472">
        <f>0</f>
        <v>0</v>
      </c>
      <c r="Q472">
        <f>0+0</f>
        <v>0</v>
      </c>
      <c r="R472">
        <f>6+3+0</f>
        <v>9</v>
      </c>
      <c r="S472">
        <v>4</v>
      </c>
    </row>
    <row r="473" spans="1:19" x14ac:dyDescent="0.55000000000000004">
      <c r="A473">
        <f>VLOOKUP(テーブル1[[#This Row],[駅名]],station_geocode[[name]:[name4]],4,)</f>
        <v>8657</v>
      </c>
      <c r="B473" t="s">
        <v>475</v>
      </c>
      <c r="C473" t="s">
        <v>587</v>
      </c>
      <c r="D473">
        <v>18</v>
      </c>
      <c r="E473">
        <v>3</v>
      </c>
      <c r="F473">
        <v>1</v>
      </c>
      <c r="G473">
        <v>0</v>
      </c>
      <c r="H473">
        <v>2</v>
      </c>
      <c r="I473">
        <v>45</v>
      </c>
      <c r="J473">
        <v>5</v>
      </c>
      <c r="K473">
        <v>8</v>
      </c>
      <c r="L473">
        <v>224</v>
      </c>
      <c r="M473">
        <v>308</v>
      </c>
      <c r="N473">
        <v>0</v>
      </c>
      <c r="O473">
        <v>0</v>
      </c>
      <c r="P473">
        <v>0</v>
      </c>
      <c r="Q473">
        <f>0+0</f>
        <v>0</v>
      </c>
      <c r="R473">
        <f>0+1</f>
        <v>1</v>
      </c>
      <c r="S473">
        <v>5</v>
      </c>
    </row>
    <row r="474" spans="1:19" x14ac:dyDescent="0.55000000000000004">
      <c r="A474">
        <f>VLOOKUP(テーブル1[[#This Row],[駅名]],station_geocode[[name]:[name4]],4,)</f>
        <v>6866</v>
      </c>
      <c r="B474" t="s">
        <v>476</v>
      </c>
      <c r="C474" t="s">
        <v>587</v>
      </c>
      <c r="D474">
        <v>15</v>
      </c>
      <c r="E474">
        <v>6</v>
      </c>
      <c r="F474">
        <v>0</v>
      </c>
      <c r="G474">
        <v>0</v>
      </c>
      <c r="H474">
        <v>0</v>
      </c>
      <c r="I474">
        <v>58</v>
      </c>
      <c r="J474">
        <v>9</v>
      </c>
      <c r="K474">
        <v>19</v>
      </c>
      <c r="L474">
        <v>143</v>
      </c>
      <c r="M474">
        <v>233</v>
      </c>
      <c r="N474">
        <v>1</v>
      </c>
      <c r="O474">
        <v>0</v>
      </c>
      <c r="P474">
        <v>1</v>
      </c>
      <c r="Q474">
        <f>0+0</f>
        <v>0</v>
      </c>
      <c r="R474">
        <f>4+0+0</f>
        <v>4</v>
      </c>
      <c r="S474">
        <v>4</v>
      </c>
    </row>
    <row r="475" spans="1:19" x14ac:dyDescent="0.55000000000000004">
      <c r="A475">
        <f>VLOOKUP(テーブル1[[#This Row],[駅名]],station_geocode[[name]:[name4]],4,)</f>
        <v>7088</v>
      </c>
      <c r="B475" t="s">
        <v>477</v>
      </c>
      <c r="C475" t="s">
        <v>587</v>
      </c>
      <c r="D475">
        <v>7</v>
      </c>
      <c r="E475">
        <v>0</v>
      </c>
      <c r="F475">
        <v>0</v>
      </c>
      <c r="G475">
        <v>0</v>
      </c>
      <c r="H475">
        <v>1</v>
      </c>
      <c r="I475">
        <v>27</v>
      </c>
      <c r="J475">
        <v>6</v>
      </c>
      <c r="K475">
        <v>12</v>
      </c>
      <c r="L475">
        <v>37</v>
      </c>
      <c r="M475">
        <v>68</v>
      </c>
      <c r="N475">
        <v>0</v>
      </c>
      <c r="O475">
        <v>0</v>
      </c>
      <c r="P475">
        <v>1</v>
      </c>
      <c r="Q475">
        <f>0+0</f>
        <v>0</v>
      </c>
      <c r="R475">
        <f>0+0+0</f>
        <v>0</v>
      </c>
      <c r="S475">
        <v>0</v>
      </c>
    </row>
    <row r="476" spans="1:19" x14ac:dyDescent="0.55000000000000004">
      <c r="A476">
        <f>VLOOKUP(テーブル1[[#This Row],[駅名]],station_geocode[[name]:[name4]],4,)</f>
        <v>4734</v>
      </c>
      <c r="B476" t="s">
        <v>478</v>
      </c>
      <c r="C476" t="s">
        <v>587</v>
      </c>
      <c r="D476">
        <v>20</v>
      </c>
      <c r="E476">
        <v>11</v>
      </c>
      <c r="F476">
        <v>1</v>
      </c>
      <c r="G476">
        <v>0</v>
      </c>
      <c r="H476">
        <v>2</v>
      </c>
      <c r="I476">
        <v>94</v>
      </c>
      <c r="J476">
        <v>5</v>
      </c>
      <c r="K476">
        <v>8</v>
      </c>
      <c r="L476">
        <v>214</v>
      </c>
      <c r="M476">
        <v>187</v>
      </c>
      <c r="N476">
        <v>0</v>
      </c>
      <c r="O476">
        <v>0</v>
      </c>
      <c r="P476">
        <v>1</v>
      </c>
      <c r="Q476">
        <f>0+0</f>
        <v>0</v>
      </c>
      <c r="R476">
        <f>6+4+0</f>
        <v>10</v>
      </c>
      <c r="S476">
        <v>10</v>
      </c>
    </row>
    <row r="477" spans="1:19" x14ac:dyDescent="0.55000000000000004">
      <c r="A477">
        <f>VLOOKUP(テーブル1[[#This Row],[駅名]],station_geocode[[name]:[name4]],4,)</f>
        <v>1262</v>
      </c>
      <c r="B477" t="s">
        <v>479</v>
      </c>
      <c r="C477" t="s">
        <v>587</v>
      </c>
      <c r="D477">
        <v>18</v>
      </c>
      <c r="E477">
        <v>11</v>
      </c>
      <c r="F477">
        <v>1</v>
      </c>
      <c r="G477">
        <v>0</v>
      </c>
      <c r="H477">
        <v>2</v>
      </c>
      <c r="I477">
        <v>83</v>
      </c>
      <c r="J477">
        <v>10</v>
      </c>
      <c r="K477">
        <v>10</v>
      </c>
      <c r="L477">
        <v>235</v>
      </c>
      <c r="M477">
        <v>204</v>
      </c>
      <c r="N477">
        <v>0</v>
      </c>
      <c r="O477">
        <v>0</v>
      </c>
      <c r="P477">
        <v>0</v>
      </c>
      <c r="Q477">
        <f>1+0</f>
        <v>1</v>
      </c>
      <c r="R477">
        <f>5+0+0</f>
        <v>5</v>
      </c>
      <c r="S477">
        <v>10</v>
      </c>
    </row>
    <row r="478" spans="1:19" x14ac:dyDescent="0.55000000000000004">
      <c r="A478">
        <f>VLOOKUP(テーブル1[[#This Row],[駅名]],station_geocode[[name]:[name4]],4,)</f>
        <v>616</v>
      </c>
      <c r="B478" t="s">
        <v>480</v>
      </c>
      <c r="C478" t="s">
        <v>587</v>
      </c>
      <c r="D478">
        <v>14</v>
      </c>
      <c r="E478">
        <v>4</v>
      </c>
      <c r="F478">
        <v>0</v>
      </c>
      <c r="G478">
        <v>0</v>
      </c>
      <c r="H478">
        <v>0</v>
      </c>
      <c r="I478">
        <v>72</v>
      </c>
      <c r="J478">
        <v>7</v>
      </c>
      <c r="K478">
        <v>13</v>
      </c>
      <c r="L478">
        <v>187</v>
      </c>
      <c r="M478">
        <v>131</v>
      </c>
      <c r="N478">
        <v>0</v>
      </c>
      <c r="O478">
        <v>0</v>
      </c>
      <c r="P478">
        <v>1</v>
      </c>
      <c r="Q478">
        <f>0+0</f>
        <v>0</v>
      </c>
      <c r="R478">
        <f>3+1+0</f>
        <v>4</v>
      </c>
      <c r="S478">
        <v>6</v>
      </c>
    </row>
    <row r="479" spans="1:19" x14ac:dyDescent="0.55000000000000004">
      <c r="A479">
        <f>VLOOKUP(テーブル1[[#This Row],[駅名]],station_geocode[[name]:[name4]],4,)</f>
        <v>7082</v>
      </c>
      <c r="B479" t="s">
        <v>481</v>
      </c>
      <c r="C479" t="s">
        <v>587</v>
      </c>
      <c r="D479">
        <v>9</v>
      </c>
      <c r="E479">
        <v>4</v>
      </c>
      <c r="F479">
        <v>0</v>
      </c>
      <c r="G479">
        <v>0</v>
      </c>
      <c r="H479">
        <v>1</v>
      </c>
      <c r="I479">
        <v>53</v>
      </c>
      <c r="J479">
        <v>8</v>
      </c>
      <c r="K479">
        <v>18</v>
      </c>
      <c r="L479">
        <v>112</v>
      </c>
      <c r="M479">
        <v>91</v>
      </c>
      <c r="N479">
        <v>0</v>
      </c>
      <c r="O479">
        <v>0</v>
      </c>
      <c r="P479">
        <v>1</v>
      </c>
      <c r="Q479">
        <f>0+0</f>
        <v>0</v>
      </c>
      <c r="R479">
        <f>2+0+0</f>
        <v>2</v>
      </c>
      <c r="S479">
        <v>0</v>
      </c>
    </row>
    <row r="480" spans="1:19" x14ac:dyDescent="0.55000000000000004">
      <c r="A480">
        <f>VLOOKUP(テーブル1[[#This Row],[駅名]],station_geocode[[name]:[name4]],4,)</f>
        <v>2513</v>
      </c>
      <c r="B480" t="s">
        <v>482</v>
      </c>
      <c r="C480" t="s">
        <v>587</v>
      </c>
      <c r="D480">
        <v>15</v>
      </c>
      <c r="E480">
        <v>5</v>
      </c>
      <c r="F480">
        <v>1</v>
      </c>
      <c r="G480">
        <v>0</v>
      </c>
      <c r="H480">
        <v>2</v>
      </c>
      <c r="I480">
        <v>67</v>
      </c>
      <c r="J480">
        <v>1</v>
      </c>
      <c r="K480">
        <v>16</v>
      </c>
      <c r="L480">
        <v>192</v>
      </c>
      <c r="M480">
        <v>132</v>
      </c>
      <c r="N480">
        <v>0</v>
      </c>
      <c r="O480">
        <v>0</v>
      </c>
      <c r="P480">
        <v>1</v>
      </c>
      <c r="Q480">
        <f>0+0</f>
        <v>0</v>
      </c>
      <c r="R480">
        <f>8+0+0</f>
        <v>8</v>
      </c>
      <c r="S480">
        <v>0</v>
      </c>
    </row>
    <row r="481" spans="1:19" x14ac:dyDescent="0.55000000000000004">
      <c r="A481">
        <f>VLOOKUP(テーブル1[[#This Row],[駅名]],station_geocode[[name]:[name4]],4,)</f>
        <v>8561</v>
      </c>
      <c r="B481" t="s">
        <v>483</v>
      </c>
      <c r="C481" t="s">
        <v>587</v>
      </c>
      <c r="D481">
        <v>8</v>
      </c>
      <c r="E481">
        <v>1</v>
      </c>
      <c r="F481">
        <v>0</v>
      </c>
      <c r="G481">
        <v>0</v>
      </c>
      <c r="H481">
        <v>0</v>
      </c>
      <c r="I481">
        <v>34</v>
      </c>
      <c r="J481">
        <v>1</v>
      </c>
      <c r="K481">
        <v>15</v>
      </c>
      <c r="L481">
        <v>58</v>
      </c>
      <c r="M481">
        <v>50</v>
      </c>
      <c r="N481">
        <f>0</f>
        <v>0</v>
      </c>
      <c r="O481">
        <v>0</v>
      </c>
      <c r="P481">
        <v>0</v>
      </c>
      <c r="Q481">
        <f>1+0</f>
        <v>1</v>
      </c>
      <c r="R481">
        <f>0+2+0</f>
        <v>2</v>
      </c>
      <c r="S481">
        <v>1</v>
      </c>
    </row>
    <row r="482" spans="1:19" x14ac:dyDescent="0.55000000000000004">
      <c r="A482">
        <f>VLOOKUP(テーブル1[[#This Row],[駅名]],station_geocode[[name]:[name4]],4,)</f>
        <v>2139</v>
      </c>
      <c r="B482" t="s">
        <v>484</v>
      </c>
      <c r="C482" t="s">
        <v>587</v>
      </c>
      <c r="D482">
        <v>10</v>
      </c>
      <c r="E482">
        <v>2</v>
      </c>
      <c r="F482">
        <v>0</v>
      </c>
      <c r="G482">
        <v>0</v>
      </c>
      <c r="H482">
        <v>0</v>
      </c>
      <c r="I482">
        <v>16</v>
      </c>
      <c r="J482">
        <v>0</v>
      </c>
      <c r="K482">
        <v>6</v>
      </c>
      <c r="L482">
        <v>44</v>
      </c>
      <c r="M482">
        <v>62</v>
      </c>
      <c r="N482">
        <v>0</v>
      </c>
      <c r="O482">
        <v>0</v>
      </c>
      <c r="P482">
        <v>1</v>
      </c>
      <c r="Q482">
        <f>0+0</f>
        <v>0</v>
      </c>
      <c r="R482">
        <f>1+0+0</f>
        <v>1</v>
      </c>
      <c r="S482">
        <v>0</v>
      </c>
    </row>
    <row r="483" spans="1:19" x14ac:dyDescent="0.55000000000000004">
      <c r="A483">
        <f>VLOOKUP(テーブル1[[#This Row],[駅名]],station_geocode[[name]:[name4]],4,)</f>
        <v>9224</v>
      </c>
      <c r="B483" t="s">
        <v>485</v>
      </c>
      <c r="C483" t="s">
        <v>588</v>
      </c>
      <c r="D483">
        <v>6</v>
      </c>
      <c r="E483">
        <v>2</v>
      </c>
      <c r="F483">
        <v>0</v>
      </c>
      <c r="G483">
        <v>0</v>
      </c>
      <c r="H483">
        <v>4</v>
      </c>
      <c r="I483">
        <v>37</v>
      </c>
      <c r="J483">
        <v>3</v>
      </c>
      <c r="K483">
        <v>10</v>
      </c>
      <c r="L483">
        <v>80</v>
      </c>
      <c r="M483">
        <v>88</v>
      </c>
      <c r="N483">
        <v>2</v>
      </c>
      <c r="O483">
        <v>2</v>
      </c>
      <c r="P483">
        <v>2</v>
      </c>
      <c r="Q483">
        <f>0+0</f>
        <v>0</v>
      </c>
      <c r="R483">
        <f>0+0+0</f>
        <v>0</v>
      </c>
      <c r="S483">
        <v>1</v>
      </c>
    </row>
    <row r="484" spans="1:19" x14ac:dyDescent="0.55000000000000004">
      <c r="A484">
        <f>VLOOKUP(テーブル1[[#This Row],[駅名]],station_geocode[[name]:[name4]],4,)</f>
        <v>9223</v>
      </c>
      <c r="B484" t="s">
        <v>486</v>
      </c>
      <c r="C484" t="s">
        <v>588</v>
      </c>
      <c r="D484">
        <v>7</v>
      </c>
      <c r="E484">
        <v>4</v>
      </c>
      <c r="F484">
        <v>1</v>
      </c>
      <c r="G484">
        <v>0</v>
      </c>
      <c r="H484">
        <v>11</v>
      </c>
      <c r="I484">
        <v>47</v>
      </c>
      <c r="J484">
        <v>3</v>
      </c>
      <c r="K484">
        <v>10</v>
      </c>
      <c r="L484">
        <v>132</v>
      </c>
      <c r="M484">
        <v>226</v>
      </c>
      <c r="N484">
        <v>0</v>
      </c>
      <c r="O484">
        <v>0</v>
      </c>
      <c r="P484">
        <v>2</v>
      </c>
      <c r="Q484">
        <f>0+0</f>
        <v>0</v>
      </c>
      <c r="R484">
        <f>0+0+0</f>
        <v>0</v>
      </c>
      <c r="S484">
        <v>0</v>
      </c>
    </row>
    <row r="485" spans="1:19" x14ac:dyDescent="0.55000000000000004">
      <c r="A485">
        <f>VLOOKUP(テーブル1[[#This Row],[駅名]],station_geocode[[name]:[name4]],4,)</f>
        <v>9225</v>
      </c>
      <c r="B485" t="s">
        <v>487</v>
      </c>
      <c r="C485" t="s">
        <v>588</v>
      </c>
      <c r="D485">
        <v>17</v>
      </c>
      <c r="E485">
        <v>7</v>
      </c>
      <c r="F485">
        <v>1</v>
      </c>
      <c r="G485">
        <v>0</v>
      </c>
      <c r="H485">
        <v>6</v>
      </c>
      <c r="I485">
        <v>84</v>
      </c>
      <c r="J485">
        <v>3</v>
      </c>
      <c r="K485">
        <v>7</v>
      </c>
      <c r="L485">
        <v>527</v>
      </c>
      <c r="M485">
        <v>389</v>
      </c>
      <c r="N485">
        <v>1</v>
      </c>
      <c r="O485">
        <v>0</v>
      </c>
      <c r="P485">
        <v>2</v>
      </c>
      <c r="Q485">
        <f>1+1</f>
        <v>2</v>
      </c>
      <c r="R485">
        <f>2+0+0</f>
        <v>2</v>
      </c>
      <c r="S485">
        <v>8</v>
      </c>
    </row>
    <row r="486" spans="1:19" x14ac:dyDescent="0.55000000000000004">
      <c r="A486">
        <f>VLOOKUP(テーブル1[[#This Row],[駅名]],station_geocode[[name]:[name4]],4,)</f>
        <v>9227</v>
      </c>
      <c r="B486" t="s">
        <v>488</v>
      </c>
      <c r="C486" t="s">
        <v>588</v>
      </c>
      <c r="D486">
        <v>18</v>
      </c>
      <c r="E486">
        <v>4</v>
      </c>
      <c r="F486">
        <v>5</v>
      </c>
      <c r="G486">
        <v>0</v>
      </c>
      <c r="H486">
        <v>4</v>
      </c>
      <c r="I486">
        <v>42</v>
      </c>
      <c r="J486">
        <v>3</v>
      </c>
      <c r="K486">
        <v>4</v>
      </c>
      <c r="L486">
        <v>434</v>
      </c>
      <c r="M486">
        <v>455</v>
      </c>
      <c r="N486">
        <v>0</v>
      </c>
      <c r="O486">
        <v>0</v>
      </c>
      <c r="P486">
        <v>0</v>
      </c>
      <c r="Q486">
        <f>2+1</f>
        <v>3</v>
      </c>
      <c r="R486">
        <f>0+0+0</f>
        <v>0</v>
      </c>
      <c r="S486">
        <v>8</v>
      </c>
    </row>
    <row r="487" spans="1:19" x14ac:dyDescent="0.55000000000000004">
      <c r="A487">
        <f>VLOOKUP(テーブル1[[#This Row],[駅名]],station_geocode[[name]:[name4]],4,)</f>
        <v>665</v>
      </c>
      <c r="B487" t="s">
        <v>489</v>
      </c>
      <c r="C487" t="s">
        <v>588</v>
      </c>
      <c r="D487">
        <v>25</v>
      </c>
      <c r="E487">
        <v>1</v>
      </c>
      <c r="F487">
        <v>4</v>
      </c>
      <c r="G487">
        <v>1</v>
      </c>
      <c r="H487">
        <v>1</v>
      </c>
      <c r="I487">
        <v>63</v>
      </c>
      <c r="J487">
        <v>0</v>
      </c>
      <c r="K487">
        <v>2</v>
      </c>
      <c r="L487">
        <v>642</v>
      </c>
      <c r="M487">
        <v>467</v>
      </c>
      <c r="N487">
        <v>1</v>
      </c>
      <c r="O487">
        <v>3</v>
      </c>
      <c r="P487">
        <v>4</v>
      </c>
      <c r="Q487">
        <f>1+1</f>
        <v>2</v>
      </c>
      <c r="R487">
        <f>5+0+0</f>
        <v>5</v>
      </c>
      <c r="S487">
        <v>23</v>
      </c>
    </row>
    <row r="488" spans="1:19" x14ac:dyDescent="0.55000000000000004">
      <c r="A488">
        <f>VLOOKUP(テーブル1[[#This Row],[駅名]],station_geocode[[name]:[name4]],4,)</f>
        <v>6780</v>
      </c>
      <c r="B488" t="s">
        <v>490</v>
      </c>
      <c r="C488" t="s">
        <v>588</v>
      </c>
      <c r="D488">
        <v>7</v>
      </c>
      <c r="E488">
        <v>3</v>
      </c>
      <c r="F488">
        <v>0</v>
      </c>
      <c r="G488">
        <v>0</v>
      </c>
      <c r="H488">
        <v>0</v>
      </c>
      <c r="I488">
        <v>33</v>
      </c>
      <c r="J488">
        <v>6</v>
      </c>
      <c r="K488">
        <v>9</v>
      </c>
      <c r="L488">
        <v>64</v>
      </c>
      <c r="M488">
        <v>122</v>
      </c>
      <c r="N488">
        <v>0</v>
      </c>
      <c r="O488">
        <v>2</v>
      </c>
      <c r="P488">
        <v>2</v>
      </c>
      <c r="Q488">
        <f>0+0</f>
        <v>0</v>
      </c>
      <c r="R488">
        <f>0+0+0</f>
        <v>0</v>
      </c>
      <c r="S488">
        <v>1</v>
      </c>
    </row>
    <row r="489" spans="1:19" x14ac:dyDescent="0.55000000000000004">
      <c r="A489">
        <f>VLOOKUP(テーブル1[[#This Row],[駅名]],station_geocode[[name]:[name4]],4,)</f>
        <v>8461</v>
      </c>
      <c r="B489" t="s">
        <v>491</v>
      </c>
      <c r="C489" t="s">
        <v>588</v>
      </c>
      <c r="D489">
        <v>9</v>
      </c>
      <c r="E489">
        <v>6</v>
      </c>
      <c r="F489">
        <v>0</v>
      </c>
      <c r="G489">
        <v>0</v>
      </c>
      <c r="H489">
        <v>0</v>
      </c>
      <c r="I489">
        <v>48</v>
      </c>
      <c r="J489">
        <v>6</v>
      </c>
      <c r="K489">
        <v>7</v>
      </c>
      <c r="L489">
        <v>92</v>
      </c>
      <c r="M489">
        <v>148</v>
      </c>
      <c r="N489">
        <v>4</v>
      </c>
      <c r="O489">
        <v>1</v>
      </c>
      <c r="P489">
        <v>1</v>
      </c>
      <c r="Q489">
        <f>1+0</f>
        <v>1</v>
      </c>
      <c r="R489">
        <f>0+0+0</f>
        <v>0</v>
      </c>
      <c r="S489">
        <v>0</v>
      </c>
    </row>
    <row r="490" spans="1:19" x14ac:dyDescent="0.55000000000000004">
      <c r="A490">
        <f>VLOOKUP(テーブル1[[#This Row],[駅名]],station_geocode[[name]:[name4]],4,)</f>
        <v>4699</v>
      </c>
      <c r="B490" t="s">
        <v>492</v>
      </c>
      <c r="C490" t="s">
        <v>588</v>
      </c>
      <c r="D490">
        <v>4</v>
      </c>
      <c r="E490">
        <v>4</v>
      </c>
      <c r="F490">
        <v>0</v>
      </c>
      <c r="G490">
        <v>0</v>
      </c>
      <c r="H490">
        <v>1</v>
      </c>
      <c r="I490">
        <v>27</v>
      </c>
      <c r="J490">
        <v>2</v>
      </c>
      <c r="K490">
        <v>9</v>
      </c>
      <c r="L490">
        <v>30</v>
      </c>
      <c r="M490">
        <v>123</v>
      </c>
      <c r="N490">
        <v>0</v>
      </c>
      <c r="O490">
        <v>0</v>
      </c>
      <c r="P490">
        <v>0</v>
      </c>
      <c r="Q490">
        <f>2+1</f>
        <v>3</v>
      </c>
      <c r="R490">
        <f>0+0+0</f>
        <v>0</v>
      </c>
      <c r="S490">
        <v>0</v>
      </c>
    </row>
    <row r="491" spans="1:19" x14ac:dyDescent="0.55000000000000004">
      <c r="A491">
        <f>VLOOKUP(テーブル1[[#This Row],[駅名]],station_geocode[[name]:[name4]],4,)</f>
        <v>843</v>
      </c>
      <c r="B491" t="s">
        <v>493</v>
      </c>
      <c r="C491" t="s">
        <v>588</v>
      </c>
      <c r="D491">
        <v>8</v>
      </c>
      <c r="E491">
        <v>4</v>
      </c>
      <c r="F491">
        <v>0</v>
      </c>
      <c r="G491">
        <v>0</v>
      </c>
      <c r="H491">
        <v>2</v>
      </c>
      <c r="I491">
        <v>49</v>
      </c>
      <c r="J491">
        <v>10</v>
      </c>
      <c r="K491">
        <v>14</v>
      </c>
      <c r="L491">
        <v>33</v>
      </c>
      <c r="M491">
        <v>109</v>
      </c>
      <c r="N491">
        <v>1</v>
      </c>
      <c r="O491">
        <v>0</v>
      </c>
      <c r="P491">
        <v>0</v>
      </c>
      <c r="Q491">
        <f>0+0</f>
        <v>0</v>
      </c>
      <c r="R491">
        <f>0+0+0</f>
        <v>0</v>
      </c>
      <c r="S491">
        <v>0</v>
      </c>
    </row>
    <row r="492" spans="1:19" x14ac:dyDescent="0.55000000000000004">
      <c r="A492">
        <f>VLOOKUP(テーブル1[[#This Row],[駅名]],station_geocode[[name]:[name4]],4,)</f>
        <v>3274</v>
      </c>
      <c r="B492" t="s">
        <v>494</v>
      </c>
      <c r="C492" t="s">
        <v>588</v>
      </c>
      <c r="D492">
        <v>6</v>
      </c>
      <c r="E492">
        <v>2</v>
      </c>
      <c r="F492">
        <v>0</v>
      </c>
      <c r="G492">
        <v>0</v>
      </c>
      <c r="H492">
        <v>0</v>
      </c>
      <c r="I492">
        <v>21</v>
      </c>
      <c r="J492">
        <v>10</v>
      </c>
      <c r="K492">
        <v>3</v>
      </c>
      <c r="L492">
        <v>24</v>
      </c>
      <c r="M492">
        <v>98</v>
      </c>
      <c r="N492">
        <v>0</v>
      </c>
      <c r="O492">
        <v>0</v>
      </c>
      <c r="P492">
        <v>0</v>
      </c>
      <c r="Q492">
        <f>0+0</f>
        <v>0</v>
      </c>
      <c r="R492">
        <f>0+1+0</f>
        <v>1</v>
      </c>
      <c r="S492">
        <v>0</v>
      </c>
    </row>
    <row r="493" spans="1:19" x14ac:dyDescent="0.55000000000000004">
      <c r="A493">
        <f>VLOOKUP(テーブル1[[#This Row],[駅名]],station_geocode[[name]:[name4]],4,)</f>
        <v>5070</v>
      </c>
      <c r="B493" t="s">
        <v>495</v>
      </c>
      <c r="C493" t="s">
        <v>588</v>
      </c>
      <c r="D493">
        <v>10</v>
      </c>
      <c r="E493">
        <v>5</v>
      </c>
      <c r="F493">
        <v>0</v>
      </c>
      <c r="G493">
        <v>0</v>
      </c>
      <c r="H493">
        <v>0</v>
      </c>
      <c r="I493">
        <v>46</v>
      </c>
      <c r="J493">
        <v>7</v>
      </c>
      <c r="K493">
        <v>8</v>
      </c>
      <c r="L493">
        <v>327</v>
      </c>
      <c r="M493">
        <v>247</v>
      </c>
      <c r="N493">
        <v>3</v>
      </c>
      <c r="O493">
        <v>0</v>
      </c>
      <c r="P493">
        <v>0</v>
      </c>
      <c r="Q493">
        <f>0+0</f>
        <v>0</v>
      </c>
      <c r="R493">
        <f>7+1+0</f>
        <v>8</v>
      </c>
      <c r="S493">
        <v>7</v>
      </c>
    </row>
    <row r="494" spans="1:19" x14ac:dyDescent="0.55000000000000004">
      <c r="A494">
        <f>VLOOKUP(テーブル1[[#This Row],[駅名]],station_geocode[[name]:[name4]],4,)</f>
        <v>9268</v>
      </c>
      <c r="B494" t="s">
        <v>496</v>
      </c>
      <c r="C494" t="s">
        <v>589</v>
      </c>
      <c r="D494">
        <v>15</v>
      </c>
      <c r="E494">
        <v>3</v>
      </c>
      <c r="F494">
        <v>2</v>
      </c>
      <c r="G494">
        <v>0</v>
      </c>
      <c r="H494">
        <v>1</v>
      </c>
      <c r="I494">
        <v>50</v>
      </c>
      <c r="J494">
        <v>14</v>
      </c>
      <c r="K494">
        <v>7</v>
      </c>
      <c r="L494">
        <v>95</v>
      </c>
      <c r="M494">
        <v>258</v>
      </c>
      <c r="N494">
        <v>0</v>
      </c>
      <c r="O494">
        <v>0</v>
      </c>
      <c r="P494">
        <v>0</v>
      </c>
      <c r="Q494">
        <f>0+0</f>
        <v>0</v>
      </c>
      <c r="R494">
        <f>1+0+0</f>
        <v>1</v>
      </c>
      <c r="S494">
        <v>10</v>
      </c>
    </row>
    <row r="495" spans="1:19" x14ac:dyDescent="0.55000000000000004">
      <c r="A495">
        <f>VLOOKUP(テーブル1[[#This Row],[駅名]],station_geocode[[name]:[name4]],4,)</f>
        <v>2956</v>
      </c>
      <c r="B495" t="s">
        <v>497</v>
      </c>
      <c r="C495" t="s">
        <v>589</v>
      </c>
      <c r="D495">
        <v>13</v>
      </c>
      <c r="E495">
        <v>9</v>
      </c>
      <c r="F495">
        <v>0</v>
      </c>
      <c r="G495">
        <v>0</v>
      </c>
      <c r="H495">
        <v>3</v>
      </c>
      <c r="I495">
        <v>63</v>
      </c>
      <c r="J495">
        <v>10</v>
      </c>
      <c r="K495">
        <v>13</v>
      </c>
      <c r="L495">
        <v>148</v>
      </c>
      <c r="M495">
        <v>453</v>
      </c>
      <c r="N495">
        <v>0</v>
      </c>
      <c r="O495">
        <v>0</v>
      </c>
      <c r="P495">
        <v>1</v>
      </c>
      <c r="Q495">
        <f>1+0</f>
        <v>1</v>
      </c>
      <c r="R495">
        <f>2+0+0</f>
        <v>2</v>
      </c>
      <c r="S495">
        <v>4</v>
      </c>
    </row>
    <row r="496" spans="1:19" x14ac:dyDescent="0.55000000000000004">
      <c r="A496">
        <f>VLOOKUP(テーブル1[[#This Row],[駅名]],station_geocode[[name]:[name4]],4,)</f>
        <v>7315</v>
      </c>
      <c r="B496" t="s">
        <v>498</v>
      </c>
      <c r="C496" t="s">
        <v>589</v>
      </c>
      <c r="D496">
        <v>14</v>
      </c>
      <c r="E496">
        <v>7</v>
      </c>
      <c r="F496">
        <v>0</v>
      </c>
      <c r="G496">
        <v>0</v>
      </c>
      <c r="H496">
        <v>11</v>
      </c>
      <c r="I496">
        <v>65</v>
      </c>
      <c r="J496">
        <v>11</v>
      </c>
      <c r="K496">
        <v>11</v>
      </c>
      <c r="L496">
        <v>220</v>
      </c>
      <c r="M496">
        <v>558</v>
      </c>
      <c r="N496">
        <v>0</v>
      </c>
      <c r="O496">
        <v>0</v>
      </c>
      <c r="P496">
        <v>0</v>
      </c>
      <c r="Q496">
        <f>0+0</f>
        <v>0</v>
      </c>
      <c r="R496">
        <f>1+0+0</f>
        <v>1</v>
      </c>
      <c r="S496">
        <v>26</v>
      </c>
    </row>
    <row r="497" spans="1:19" x14ac:dyDescent="0.55000000000000004">
      <c r="A497">
        <f>VLOOKUP(テーブル1[[#This Row],[駅名]],station_geocode[[name]:[name4]],4,)</f>
        <v>6149</v>
      </c>
      <c r="B497" t="s">
        <v>499</v>
      </c>
      <c r="C497" t="s">
        <v>589</v>
      </c>
      <c r="D497">
        <v>40</v>
      </c>
      <c r="E497">
        <v>8</v>
      </c>
      <c r="F497">
        <v>5</v>
      </c>
      <c r="G497">
        <v>3</v>
      </c>
      <c r="H497">
        <v>4</v>
      </c>
      <c r="I497">
        <v>114</v>
      </c>
      <c r="J497">
        <v>3</v>
      </c>
      <c r="K497">
        <v>6</v>
      </c>
      <c r="L497">
        <v>1185</v>
      </c>
      <c r="M497">
        <v>1796</v>
      </c>
      <c r="N497">
        <v>1</v>
      </c>
      <c r="O497">
        <v>0</v>
      </c>
      <c r="P497">
        <v>0</v>
      </c>
      <c r="Q497">
        <f>1+0</f>
        <v>1</v>
      </c>
      <c r="R497">
        <f>20+4+0</f>
        <v>24</v>
      </c>
      <c r="S497">
        <v>55</v>
      </c>
    </row>
    <row r="498" spans="1:19" x14ac:dyDescent="0.55000000000000004">
      <c r="A498">
        <f>VLOOKUP(テーブル1[[#This Row],[駅名]],station_geocode[[name]:[name4]],4,)</f>
        <v>3735</v>
      </c>
      <c r="B498" t="s">
        <v>500</v>
      </c>
      <c r="C498" t="s">
        <v>589</v>
      </c>
      <c r="D498">
        <v>30</v>
      </c>
      <c r="E498">
        <v>10</v>
      </c>
      <c r="F498">
        <v>0</v>
      </c>
      <c r="G498">
        <v>0</v>
      </c>
      <c r="H498">
        <v>8</v>
      </c>
      <c r="I498">
        <v>100</v>
      </c>
      <c r="J498">
        <v>5</v>
      </c>
      <c r="K498">
        <v>13</v>
      </c>
      <c r="L498">
        <v>487</v>
      </c>
      <c r="M498">
        <v>2058</v>
      </c>
      <c r="N498">
        <v>0</v>
      </c>
      <c r="O498">
        <v>0</v>
      </c>
      <c r="P498">
        <v>0</v>
      </c>
      <c r="Q498">
        <f>0+2</f>
        <v>2</v>
      </c>
      <c r="R498">
        <f>1+0+0</f>
        <v>1</v>
      </c>
      <c r="S498">
        <v>32</v>
      </c>
    </row>
    <row r="499" spans="1:19" x14ac:dyDescent="0.55000000000000004">
      <c r="A499">
        <f>VLOOKUP(テーブル1[[#This Row],[駅名]],station_geocode[[name]:[name4]],4,)</f>
        <v>4492</v>
      </c>
      <c r="B499" t="s">
        <v>501</v>
      </c>
      <c r="C499" t="s">
        <v>589</v>
      </c>
      <c r="D499">
        <v>22</v>
      </c>
      <c r="E499">
        <v>8</v>
      </c>
      <c r="F499">
        <v>2</v>
      </c>
      <c r="G499">
        <v>0</v>
      </c>
      <c r="H499">
        <v>3</v>
      </c>
      <c r="I499">
        <v>120</v>
      </c>
      <c r="J499">
        <v>1</v>
      </c>
      <c r="K499">
        <v>20</v>
      </c>
      <c r="L499">
        <v>754</v>
      </c>
      <c r="M499">
        <v>1579</v>
      </c>
      <c r="N499">
        <v>0</v>
      </c>
      <c r="O499">
        <v>0</v>
      </c>
      <c r="P499">
        <v>1</v>
      </c>
      <c r="Q499">
        <f>0+0</f>
        <v>0</v>
      </c>
      <c r="R499">
        <f>1+0+0</f>
        <v>1</v>
      </c>
      <c r="S499">
        <v>23</v>
      </c>
    </row>
    <row r="500" spans="1:19" x14ac:dyDescent="0.55000000000000004">
      <c r="A500">
        <f>VLOOKUP(テーブル1[[#This Row],[駅名]],station_geocode[[name]:[name4]],4,)</f>
        <v>5963</v>
      </c>
      <c r="B500" t="s">
        <v>502</v>
      </c>
      <c r="C500" t="s">
        <v>589</v>
      </c>
      <c r="D500">
        <v>33</v>
      </c>
      <c r="E500">
        <v>6</v>
      </c>
      <c r="F500">
        <v>2</v>
      </c>
      <c r="G500">
        <v>0</v>
      </c>
      <c r="H500">
        <v>9</v>
      </c>
      <c r="I500">
        <v>108</v>
      </c>
      <c r="J500">
        <v>6</v>
      </c>
      <c r="K500">
        <v>7</v>
      </c>
      <c r="L500">
        <v>658</v>
      </c>
      <c r="M500">
        <v>1066</v>
      </c>
      <c r="N500">
        <v>0</v>
      </c>
      <c r="O500">
        <v>1</v>
      </c>
      <c r="P500">
        <v>3</v>
      </c>
      <c r="Q500">
        <f>0+0</f>
        <v>0</v>
      </c>
      <c r="R500">
        <f>0+0+0</f>
        <v>0</v>
      </c>
      <c r="S500">
        <v>28</v>
      </c>
    </row>
    <row r="501" spans="1:19" x14ac:dyDescent="0.55000000000000004">
      <c r="A501">
        <f>VLOOKUP(テーブル1[[#This Row],[駅名]],station_geocode[[name]:[name4]],4,)</f>
        <v>6676</v>
      </c>
      <c r="B501" t="s">
        <v>503</v>
      </c>
      <c r="C501" t="s">
        <v>589</v>
      </c>
      <c r="D501">
        <v>40</v>
      </c>
      <c r="E501">
        <v>1</v>
      </c>
      <c r="F501">
        <v>25</v>
      </c>
      <c r="G501">
        <v>10</v>
      </c>
      <c r="H501">
        <v>6</v>
      </c>
      <c r="I501">
        <v>296</v>
      </c>
      <c r="J501">
        <v>2</v>
      </c>
      <c r="K501">
        <v>4</v>
      </c>
      <c r="L501">
        <v>1737</v>
      </c>
      <c r="M501">
        <v>1380</v>
      </c>
      <c r="N501">
        <v>0</v>
      </c>
      <c r="O501">
        <v>0</v>
      </c>
      <c r="P501">
        <v>2</v>
      </c>
      <c r="Q501">
        <f>2+5</f>
        <v>7</v>
      </c>
      <c r="R501">
        <f>3+0+0</f>
        <v>3</v>
      </c>
      <c r="S501">
        <v>36</v>
      </c>
    </row>
    <row r="502" spans="1:19" x14ac:dyDescent="0.55000000000000004">
      <c r="A502">
        <f>VLOOKUP(テーブル1[[#This Row],[駅名]],station_geocode[[name]:[name4]],4,)</f>
        <v>4457</v>
      </c>
      <c r="B502" t="s">
        <v>504</v>
      </c>
      <c r="C502" t="s">
        <v>589</v>
      </c>
      <c r="D502">
        <v>23</v>
      </c>
      <c r="E502">
        <v>2</v>
      </c>
      <c r="F502">
        <v>2</v>
      </c>
      <c r="G502">
        <v>0</v>
      </c>
      <c r="H502">
        <v>5</v>
      </c>
      <c r="I502">
        <v>39</v>
      </c>
      <c r="J502">
        <v>1</v>
      </c>
      <c r="K502">
        <v>4</v>
      </c>
      <c r="L502">
        <v>194</v>
      </c>
      <c r="M502">
        <v>414</v>
      </c>
      <c r="N502">
        <v>2</v>
      </c>
      <c r="O502">
        <v>1</v>
      </c>
      <c r="P502">
        <v>2</v>
      </c>
      <c r="Q502">
        <f>3+1</f>
        <v>4</v>
      </c>
      <c r="R502">
        <f>1+0+0</f>
        <v>1</v>
      </c>
      <c r="S502">
        <v>4</v>
      </c>
    </row>
    <row r="503" spans="1:19" x14ac:dyDescent="0.55000000000000004">
      <c r="A503">
        <f>VLOOKUP(テーブル1[[#This Row],[駅名]],station_geocode[[name]:[name4]],4,)</f>
        <v>9098</v>
      </c>
      <c r="B503" t="s">
        <v>505</v>
      </c>
      <c r="C503" t="s">
        <v>589</v>
      </c>
      <c r="D503">
        <v>24</v>
      </c>
      <c r="E503">
        <v>4</v>
      </c>
      <c r="F503">
        <v>11</v>
      </c>
      <c r="G503">
        <v>0</v>
      </c>
      <c r="H503">
        <v>7</v>
      </c>
      <c r="I503">
        <v>94</v>
      </c>
      <c r="J503">
        <v>3</v>
      </c>
      <c r="K503">
        <v>5</v>
      </c>
      <c r="L503">
        <v>1188</v>
      </c>
      <c r="M503">
        <v>396</v>
      </c>
      <c r="N503">
        <v>0</v>
      </c>
      <c r="O503">
        <v>3</v>
      </c>
      <c r="P503">
        <v>2</v>
      </c>
      <c r="Q503">
        <f>2+6</f>
        <v>8</v>
      </c>
      <c r="R503">
        <f>6+0+0</f>
        <v>6</v>
      </c>
      <c r="S503">
        <v>17</v>
      </c>
    </row>
    <row r="504" spans="1:19" x14ac:dyDescent="0.55000000000000004">
      <c r="A504">
        <f>VLOOKUP(テーブル1[[#This Row],[駅名]],station_geocode[[name]:[name4]],4,)</f>
        <v>2403</v>
      </c>
      <c r="B504" t="s">
        <v>506</v>
      </c>
      <c r="C504" t="s">
        <v>589</v>
      </c>
      <c r="D504">
        <v>9</v>
      </c>
      <c r="E504">
        <v>4</v>
      </c>
      <c r="F504">
        <v>3</v>
      </c>
      <c r="G504">
        <v>0</v>
      </c>
      <c r="H504">
        <v>6</v>
      </c>
      <c r="I504">
        <v>90</v>
      </c>
      <c r="J504">
        <v>7</v>
      </c>
      <c r="K504">
        <v>11</v>
      </c>
      <c r="L504">
        <v>228</v>
      </c>
      <c r="M504">
        <v>181</v>
      </c>
      <c r="N504">
        <v>2</v>
      </c>
      <c r="O504">
        <v>2</v>
      </c>
      <c r="P504">
        <v>4</v>
      </c>
      <c r="Q504">
        <f>0+0</f>
        <v>0</v>
      </c>
      <c r="R504">
        <f>1+0+0</f>
        <v>1</v>
      </c>
      <c r="S504">
        <v>0</v>
      </c>
    </row>
    <row r="505" spans="1:19" x14ac:dyDescent="0.55000000000000004">
      <c r="A505">
        <f>VLOOKUP(テーブル1[[#This Row],[駅名]],station_geocode[[name]:[name4]],4,)</f>
        <v>3508</v>
      </c>
      <c r="B505" t="s">
        <v>507</v>
      </c>
      <c r="C505" t="s">
        <v>575</v>
      </c>
      <c r="D505">
        <v>11</v>
      </c>
      <c r="E505">
        <v>4</v>
      </c>
      <c r="F505">
        <v>1</v>
      </c>
      <c r="G505">
        <v>0</v>
      </c>
      <c r="H505">
        <v>1</v>
      </c>
      <c r="I505">
        <v>51</v>
      </c>
      <c r="J505">
        <v>11</v>
      </c>
      <c r="K505">
        <v>13</v>
      </c>
      <c r="L505">
        <v>87</v>
      </c>
      <c r="M505">
        <v>273</v>
      </c>
      <c r="N505">
        <v>1</v>
      </c>
      <c r="O505">
        <v>0</v>
      </c>
      <c r="P505">
        <v>0</v>
      </c>
      <c r="Q505">
        <f>0+0</f>
        <v>0</v>
      </c>
      <c r="R505">
        <f>0+0+0</f>
        <v>0</v>
      </c>
      <c r="S505">
        <v>1</v>
      </c>
    </row>
    <row r="506" spans="1:19" x14ac:dyDescent="0.55000000000000004">
      <c r="A506">
        <f>VLOOKUP(テーブル1[[#This Row],[駅名]],station_geocode[[name]:[name4]],4,)</f>
        <v>9219</v>
      </c>
      <c r="B506" t="s">
        <v>508</v>
      </c>
      <c r="C506" t="s">
        <v>575</v>
      </c>
      <c r="D506">
        <v>10</v>
      </c>
      <c r="E506">
        <v>4</v>
      </c>
      <c r="F506">
        <v>2</v>
      </c>
      <c r="G506">
        <v>0</v>
      </c>
      <c r="H506">
        <v>1</v>
      </c>
      <c r="I506">
        <v>37</v>
      </c>
      <c r="J506">
        <v>7</v>
      </c>
      <c r="K506">
        <v>14</v>
      </c>
      <c r="L506">
        <v>146</v>
      </c>
      <c r="M506">
        <v>327</v>
      </c>
      <c r="N506">
        <v>2</v>
      </c>
      <c r="O506">
        <v>0</v>
      </c>
      <c r="P506">
        <v>1</v>
      </c>
      <c r="Q506">
        <f>2+0</f>
        <v>2</v>
      </c>
      <c r="R506">
        <f>0+0+0</f>
        <v>0</v>
      </c>
      <c r="S506">
        <v>3</v>
      </c>
    </row>
    <row r="507" spans="1:19" x14ac:dyDescent="0.55000000000000004">
      <c r="A507">
        <f>VLOOKUP(テーブル1[[#This Row],[駅名]],station_geocode[[name]:[name4]],4,)</f>
        <v>4569</v>
      </c>
      <c r="B507" t="s">
        <v>509</v>
      </c>
      <c r="C507" t="s">
        <v>575</v>
      </c>
      <c r="D507">
        <v>25</v>
      </c>
      <c r="E507">
        <v>8</v>
      </c>
      <c r="F507">
        <v>2</v>
      </c>
      <c r="G507">
        <v>0</v>
      </c>
      <c r="H507">
        <v>7</v>
      </c>
      <c r="I507">
        <v>101</v>
      </c>
      <c r="J507">
        <v>1</v>
      </c>
      <c r="K507">
        <v>16</v>
      </c>
      <c r="L507">
        <v>712</v>
      </c>
      <c r="M507">
        <v>1214</v>
      </c>
      <c r="N507">
        <v>1</v>
      </c>
      <c r="O507">
        <v>0</v>
      </c>
      <c r="P507">
        <v>2</v>
      </c>
      <c r="Q507">
        <f>0+1</f>
        <v>1</v>
      </c>
      <c r="R507">
        <f>1+0+0</f>
        <v>1</v>
      </c>
      <c r="S507">
        <v>22</v>
      </c>
    </row>
    <row r="508" spans="1:19" x14ac:dyDescent="0.55000000000000004">
      <c r="A508">
        <f>VLOOKUP(テーブル1[[#This Row],[駅名]],station_geocode[[name]:[name4]],4,)</f>
        <v>4473</v>
      </c>
      <c r="B508" t="s">
        <v>510</v>
      </c>
      <c r="C508" t="s">
        <v>575</v>
      </c>
      <c r="D508">
        <v>27</v>
      </c>
      <c r="E508">
        <v>3</v>
      </c>
      <c r="F508">
        <v>2</v>
      </c>
      <c r="G508">
        <v>0</v>
      </c>
      <c r="H508">
        <v>2</v>
      </c>
      <c r="I508">
        <v>66</v>
      </c>
      <c r="J508">
        <v>2</v>
      </c>
      <c r="K508">
        <v>4</v>
      </c>
      <c r="L508">
        <v>666</v>
      </c>
      <c r="M508">
        <v>774</v>
      </c>
      <c r="N508">
        <v>4</v>
      </c>
      <c r="O508">
        <v>8</v>
      </c>
      <c r="P508">
        <v>8</v>
      </c>
      <c r="Q508">
        <f>0+0</f>
        <v>0</v>
      </c>
      <c r="R508">
        <f>4+0+0</f>
        <v>4</v>
      </c>
      <c r="S508">
        <v>11</v>
      </c>
    </row>
    <row r="509" spans="1:19" x14ac:dyDescent="0.55000000000000004">
      <c r="A509">
        <f>VLOOKUP(テーブル1[[#This Row],[駅名]],station_geocode[[name]:[name4]],4,)</f>
        <v>7594</v>
      </c>
      <c r="B509" t="s">
        <v>511</v>
      </c>
      <c r="C509" t="s">
        <v>575</v>
      </c>
      <c r="D509">
        <v>15</v>
      </c>
      <c r="E509">
        <v>4</v>
      </c>
      <c r="F509">
        <v>0</v>
      </c>
      <c r="G509">
        <v>0</v>
      </c>
      <c r="H509">
        <v>2</v>
      </c>
      <c r="I509">
        <v>88</v>
      </c>
      <c r="J509">
        <v>6</v>
      </c>
      <c r="K509">
        <v>7</v>
      </c>
      <c r="L509">
        <v>286</v>
      </c>
      <c r="M509">
        <v>645</v>
      </c>
      <c r="N509">
        <v>4</v>
      </c>
      <c r="O509">
        <v>3</v>
      </c>
      <c r="P509">
        <v>0</v>
      </c>
      <c r="Q509">
        <f>2+1</f>
        <v>3</v>
      </c>
      <c r="R509">
        <f>0+0+0</f>
        <v>0</v>
      </c>
      <c r="S509">
        <v>9</v>
      </c>
    </row>
    <row r="510" spans="1:19" x14ac:dyDescent="0.55000000000000004">
      <c r="A510">
        <f>VLOOKUP(テーブル1[[#This Row],[駅名]],station_geocode[[name]:[name4]],4,)</f>
        <v>9109</v>
      </c>
      <c r="B510" t="s">
        <v>512</v>
      </c>
      <c r="C510" t="s">
        <v>590</v>
      </c>
      <c r="D510">
        <v>5</v>
      </c>
      <c r="E510">
        <v>4</v>
      </c>
      <c r="F510">
        <v>2</v>
      </c>
      <c r="G510">
        <v>0</v>
      </c>
      <c r="H510">
        <v>1</v>
      </c>
      <c r="I510">
        <v>46</v>
      </c>
      <c r="J510">
        <v>5</v>
      </c>
      <c r="K510">
        <v>11</v>
      </c>
      <c r="L510">
        <v>84</v>
      </c>
      <c r="M510">
        <v>54</v>
      </c>
      <c r="N510">
        <v>0</v>
      </c>
      <c r="O510">
        <v>0</v>
      </c>
      <c r="P510">
        <v>0</v>
      </c>
      <c r="Q510">
        <f>0+0</f>
        <v>0</v>
      </c>
      <c r="R510">
        <f>2+3+0</f>
        <v>5</v>
      </c>
      <c r="S510">
        <v>3</v>
      </c>
    </row>
    <row r="511" spans="1:19" x14ac:dyDescent="0.55000000000000004">
      <c r="A511">
        <f>VLOOKUP(テーブル1[[#This Row],[駅名]],station_geocode[[name]:[name4]],4,)</f>
        <v>645</v>
      </c>
      <c r="B511" t="s">
        <v>513</v>
      </c>
      <c r="C511" t="s">
        <v>574</v>
      </c>
      <c r="D511">
        <v>10</v>
      </c>
      <c r="E511">
        <v>6</v>
      </c>
      <c r="F511">
        <v>1</v>
      </c>
      <c r="G511">
        <v>0</v>
      </c>
      <c r="H511">
        <v>0</v>
      </c>
      <c r="I511">
        <v>69</v>
      </c>
      <c r="J511">
        <v>5</v>
      </c>
      <c r="K511">
        <v>11</v>
      </c>
      <c r="L511">
        <v>159</v>
      </c>
      <c r="M511">
        <v>150</v>
      </c>
      <c r="N511">
        <v>1</v>
      </c>
      <c r="O511">
        <v>0</v>
      </c>
      <c r="P511">
        <v>0</v>
      </c>
      <c r="Q511">
        <f>0+0</f>
        <v>0</v>
      </c>
      <c r="R511">
        <f>7+0+0</f>
        <v>7</v>
      </c>
      <c r="S511">
        <v>1</v>
      </c>
    </row>
    <row r="512" spans="1:19" x14ac:dyDescent="0.55000000000000004">
      <c r="A512">
        <f>VLOOKUP(テーブル1[[#This Row],[駅名]],station_geocode[[name]:[name4]],4,)</f>
        <v>646</v>
      </c>
      <c r="B512" t="s">
        <v>514</v>
      </c>
      <c r="C512" t="s">
        <v>574</v>
      </c>
      <c r="D512">
        <v>10</v>
      </c>
      <c r="E512">
        <v>10</v>
      </c>
      <c r="F512">
        <v>0</v>
      </c>
      <c r="G512">
        <v>0</v>
      </c>
      <c r="H512">
        <v>1</v>
      </c>
      <c r="I512">
        <v>59</v>
      </c>
      <c r="J512">
        <v>9</v>
      </c>
      <c r="K512">
        <v>8</v>
      </c>
      <c r="L512">
        <v>121</v>
      </c>
      <c r="M512">
        <v>125</v>
      </c>
      <c r="N512">
        <v>0</v>
      </c>
      <c r="O512">
        <v>0</v>
      </c>
      <c r="P512">
        <v>0</v>
      </c>
      <c r="Q512">
        <f>0+0</f>
        <v>0</v>
      </c>
      <c r="R512">
        <f>3+0+0</f>
        <v>3</v>
      </c>
      <c r="S512">
        <v>0</v>
      </c>
    </row>
    <row r="513" spans="1:19" x14ac:dyDescent="0.55000000000000004">
      <c r="A513">
        <f>VLOOKUP(テーブル1[[#This Row],[駅名]],station_geocode[[name]:[name4]],4,)</f>
        <v>8109</v>
      </c>
      <c r="B513" t="s">
        <v>515</v>
      </c>
      <c r="C513" t="s">
        <v>574</v>
      </c>
      <c r="D513">
        <v>9</v>
      </c>
      <c r="E513">
        <v>2</v>
      </c>
      <c r="F513">
        <v>0</v>
      </c>
      <c r="G513">
        <v>0</v>
      </c>
      <c r="H513">
        <v>1</v>
      </c>
      <c r="I513">
        <v>33</v>
      </c>
      <c r="J513">
        <v>8</v>
      </c>
      <c r="K513">
        <v>10</v>
      </c>
      <c r="L513">
        <v>38</v>
      </c>
      <c r="M513">
        <v>100</v>
      </c>
      <c r="N513">
        <v>1</v>
      </c>
      <c r="O513">
        <v>0</v>
      </c>
      <c r="P513">
        <v>0</v>
      </c>
      <c r="Q513">
        <f>0+0</f>
        <v>0</v>
      </c>
      <c r="R513">
        <f>0+0+0</f>
        <v>0</v>
      </c>
      <c r="S513">
        <v>0</v>
      </c>
    </row>
    <row r="514" spans="1:19" x14ac:dyDescent="0.55000000000000004">
      <c r="A514">
        <f>VLOOKUP(テーブル1[[#This Row],[駅名]],station_geocode[[name]:[name4]],4,)</f>
        <v>7817</v>
      </c>
      <c r="B514" t="s">
        <v>516</v>
      </c>
      <c r="C514" t="s">
        <v>574</v>
      </c>
      <c r="D514">
        <v>5</v>
      </c>
      <c r="E514">
        <v>6</v>
      </c>
      <c r="F514">
        <v>0</v>
      </c>
      <c r="G514">
        <v>0</v>
      </c>
      <c r="H514">
        <v>1</v>
      </c>
      <c r="I514">
        <v>31</v>
      </c>
      <c r="J514">
        <v>3</v>
      </c>
      <c r="K514">
        <v>8</v>
      </c>
      <c r="L514">
        <v>33</v>
      </c>
      <c r="M514">
        <v>104</v>
      </c>
      <c r="N514">
        <v>0</v>
      </c>
      <c r="O514">
        <v>0</v>
      </c>
      <c r="P514">
        <v>0</v>
      </c>
      <c r="Q514">
        <f>0+0</f>
        <v>0</v>
      </c>
      <c r="R514">
        <f>2+0+0</f>
        <v>2</v>
      </c>
      <c r="S514">
        <v>0</v>
      </c>
    </row>
    <row r="515" spans="1:19" x14ac:dyDescent="0.55000000000000004">
      <c r="A515">
        <f>VLOOKUP(テーブル1[[#This Row],[駅名]],station_geocode[[name]:[name4]],4,)</f>
        <v>5148</v>
      </c>
      <c r="B515" t="s">
        <v>517</v>
      </c>
      <c r="C515" t="s">
        <v>574</v>
      </c>
      <c r="D515">
        <v>10</v>
      </c>
      <c r="E515">
        <v>4</v>
      </c>
      <c r="F515">
        <v>2</v>
      </c>
      <c r="G515">
        <v>0</v>
      </c>
      <c r="H515">
        <v>10</v>
      </c>
      <c r="I515">
        <v>47</v>
      </c>
      <c r="J515">
        <v>5</v>
      </c>
      <c r="K515">
        <v>7</v>
      </c>
      <c r="L515">
        <v>48</v>
      </c>
      <c r="M515">
        <v>145</v>
      </c>
      <c r="N515">
        <v>2</v>
      </c>
      <c r="O515">
        <v>0</v>
      </c>
      <c r="P515">
        <v>1</v>
      </c>
      <c r="Q515">
        <f>0+1</f>
        <v>1</v>
      </c>
      <c r="R515">
        <f>1+0+0</f>
        <v>1</v>
      </c>
      <c r="S515">
        <v>1</v>
      </c>
    </row>
    <row r="516" spans="1:19" x14ac:dyDescent="0.55000000000000004">
      <c r="A516">
        <f>VLOOKUP(テーブル1[[#This Row],[駅名]],station_geocode[[name]:[name4]],4,)</f>
        <v>8895</v>
      </c>
      <c r="B516" t="s">
        <v>518</v>
      </c>
      <c r="C516" t="s">
        <v>574</v>
      </c>
      <c r="D516">
        <v>14</v>
      </c>
      <c r="E516">
        <v>6</v>
      </c>
      <c r="F516">
        <v>3</v>
      </c>
      <c r="G516">
        <v>0</v>
      </c>
      <c r="H516">
        <v>7</v>
      </c>
      <c r="I516">
        <v>42</v>
      </c>
      <c r="J516">
        <v>8</v>
      </c>
      <c r="K516">
        <v>12</v>
      </c>
      <c r="L516">
        <v>99</v>
      </c>
      <c r="M516">
        <v>275</v>
      </c>
      <c r="N516">
        <v>2</v>
      </c>
      <c r="O516">
        <v>0</v>
      </c>
      <c r="P516">
        <v>0</v>
      </c>
      <c r="Q516">
        <f>0+0</f>
        <v>0</v>
      </c>
      <c r="R516">
        <f t="shared" ref="R516:R521" si="13">0+0+0</f>
        <v>0</v>
      </c>
      <c r="S516">
        <v>0</v>
      </c>
    </row>
    <row r="517" spans="1:19" x14ac:dyDescent="0.55000000000000004">
      <c r="A517">
        <f>VLOOKUP(テーブル1[[#This Row],[駅名]],station_geocode[[name]:[name4]],4,)</f>
        <v>6784</v>
      </c>
      <c r="B517" t="s">
        <v>519</v>
      </c>
      <c r="C517" t="s">
        <v>574</v>
      </c>
      <c r="D517">
        <v>17</v>
      </c>
      <c r="E517">
        <v>6</v>
      </c>
      <c r="F517">
        <v>5</v>
      </c>
      <c r="G517">
        <v>0</v>
      </c>
      <c r="H517">
        <v>9</v>
      </c>
      <c r="I517">
        <v>47</v>
      </c>
      <c r="J517">
        <v>5</v>
      </c>
      <c r="K517">
        <v>9</v>
      </c>
      <c r="L517">
        <v>286</v>
      </c>
      <c r="M517">
        <v>353</v>
      </c>
      <c r="N517">
        <v>3</v>
      </c>
      <c r="O517">
        <v>2</v>
      </c>
      <c r="P517">
        <v>2</v>
      </c>
      <c r="Q517">
        <f>3+0</f>
        <v>3</v>
      </c>
      <c r="R517">
        <f t="shared" si="13"/>
        <v>0</v>
      </c>
      <c r="S517">
        <v>7</v>
      </c>
    </row>
    <row r="518" spans="1:19" x14ac:dyDescent="0.55000000000000004">
      <c r="A518">
        <f>VLOOKUP(テーブル1[[#This Row],[駅名]],station_geocode[[name]:[name4]],4,)</f>
        <v>2314</v>
      </c>
      <c r="B518" t="s">
        <v>520</v>
      </c>
      <c r="C518" t="s">
        <v>574</v>
      </c>
      <c r="D518">
        <v>8</v>
      </c>
      <c r="E518">
        <v>2</v>
      </c>
      <c r="F518">
        <v>0</v>
      </c>
      <c r="G518">
        <v>0</v>
      </c>
      <c r="H518">
        <v>1</v>
      </c>
      <c r="I518">
        <v>18</v>
      </c>
      <c r="J518">
        <v>1</v>
      </c>
      <c r="K518">
        <v>9</v>
      </c>
      <c r="L518">
        <v>72</v>
      </c>
      <c r="M518">
        <v>153</v>
      </c>
      <c r="N518">
        <v>7</v>
      </c>
      <c r="O518">
        <v>1</v>
      </c>
      <c r="P518">
        <v>2</v>
      </c>
      <c r="Q518">
        <f>0+0</f>
        <v>0</v>
      </c>
      <c r="R518">
        <f t="shared" si="13"/>
        <v>0</v>
      </c>
      <c r="S518">
        <v>0</v>
      </c>
    </row>
    <row r="519" spans="1:19" x14ac:dyDescent="0.55000000000000004">
      <c r="A519">
        <f>VLOOKUP(テーブル1[[#This Row],[駅名]],station_geocode[[name]:[name4]],4,)</f>
        <v>2424</v>
      </c>
      <c r="B519" t="s">
        <v>521</v>
      </c>
      <c r="C519" t="s">
        <v>574</v>
      </c>
      <c r="D519">
        <v>14</v>
      </c>
      <c r="E519">
        <v>7</v>
      </c>
      <c r="F519">
        <v>1</v>
      </c>
      <c r="G519">
        <v>0</v>
      </c>
      <c r="H519">
        <v>2</v>
      </c>
      <c r="I519">
        <v>64</v>
      </c>
      <c r="J519">
        <v>2</v>
      </c>
      <c r="K519">
        <v>13</v>
      </c>
      <c r="L519">
        <v>157</v>
      </c>
      <c r="M519">
        <v>499</v>
      </c>
      <c r="N519">
        <v>0</v>
      </c>
      <c r="O519">
        <v>0</v>
      </c>
      <c r="P519">
        <v>1</v>
      </c>
      <c r="Q519">
        <f>0+0</f>
        <v>0</v>
      </c>
      <c r="R519">
        <f t="shared" si="13"/>
        <v>0</v>
      </c>
      <c r="S519">
        <v>2</v>
      </c>
    </row>
    <row r="520" spans="1:19" x14ac:dyDescent="0.55000000000000004">
      <c r="A520">
        <f>VLOOKUP(テーブル1[[#This Row],[駅名]],station_geocode[[name]:[name4]],4,)</f>
        <v>2657</v>
      </c>
      <c r="B520" t="s">
        <v>522</v>
      </c>
      <c r="C520" t="s">
        <v>574</v>
      </c>
      <c r="D520">
        <v>23</v>
      </c>
      <c r="E520">
        <v>4</v>
      </c>
      <c r="F520">
        <v>0</v>
      </c>
      <c r="G520">
        <v>0</v>
      </c>
      <c r="H520">
        <v>2</v>
      </c>
      <c r="I520">
        <v>106</v>
      </c>
      <c r="J520">
        <v>6</v>
      </c>
      <c r="K520">
        <v>11</v>
      </c>
      <c r="L520">
        <v>354</v>
      </c>
      <c r="M520">
        <v>826</v>
      </c>
      <c r="N520">
        <v>5</v>
      </c>
      <c r="O520">
        <v>4</v>
      </c>
      <c r="P520">
        <v>2</v>
      </c>
      <c r="Q520">
        <f>1+1</f>
        <v>2</v>
      </c>
      <c r="R520">
        <f t="shared" si="13"/>
        <v>0</v>
      </c>
      <c r="S520">
        <v>9</v>
      </c>
    </row>
    <row r="521" spans="1:19" x14ac:dyDescent="0.55000000000000004">
      <c r="A521">
        <f>VLOOKUP(テーブル1[[#This Row],[駅名]],station_geocode[[name]:[name4]],4,)</f>
        <v>2903</v>
      </c>
      <c r="B521" t="s">
        <v>523</v>
      </c>
      <c r="C521" t="s">
        <v>574</v>
      </c>
      <c r="D521">
        <v>6</v>
      </c>
      <c r="E521">
        <v>0</v>
      </c>
      <c r="F521">
        <v>0</v>
      </c>
      <c r="G521">
        <v>0</v>
      </c>
      <c r="H521">
        <v>2</v>
      </c>
      <c r="I521">
        <v>1</v>
      </c>
      <c r="J521">
        <v>0</v>
      </c>
      <c r="K521">
        <v>3</v>
      </c>
      <c r="L521">
        <v>34</v>
      </c>
      <c r="M521">
        <v>26</v>
      </c>
      <c r="N521">
        <v>0</v>
      </c>
      <c r="O521">
        <v>0</v>
      </c>
      <c r="P521">
        <v>0</v>
      </c>
      <c r="Q521">
        <f>0+0</f>
        <v>0</v>
      </c>
      <c r="R521">
        <f t="shared" si="13"/>
        <v>0</v>
      </c>
      <c r="S521">
        <v>0</v>
      </c>
    </row>
    <row r="522" spans="1:19" x14ac:dyDescent="0.55000000000000004">
      <c r="A522">
        <f>VLOOKUP(テーブル1[[#This Row],[駅名]],station_geocode[[name]:[name4]],4,)</f>
        <v>1909</v>
      </c>
      <c r="B522" t="s">
        <v>524</v>
      </c>
      <c r="C522" t="s">
        <v>574</v>
      </c>
      <c r="D522">
        <v>43</v>
      </c>
      <c r="E522">
        <v>2</v>
      </c>
      <c r="F522">
        <v>35</v>
      </c>
      <c r="G522">
        <v>13</v>
      </c>
      <c r="H522">
        <v>3</v>
      </c>
      <c r="I522">
        <v>317</v>
      </c>
      <c r="J522">
        <v>5</v>
      </c>
      <c r="K522">
        <v>6</v>
      </c>
      <c r="L522">
        <v>1652</v>
      </c>
      <c r="M522">
        <v>1195</v>
      </c>
      <c r="N522">
        <v>0</v>
      </c>
      <c r="O522">
        <v>1</v>
      </c>
      <c r="P522">
        <v>0</v>
      </c>
      <c r="Q522">
        <f>4+10</f>
        <v>14</v>
      </c>
      <c r="R522">
        <f>3+0+0</f>
        <v>3</v>
      </c>
      <c r="S522">
        <v>23</v>
      </c>
    </row>
    <row r="523" spans="1:19" x14ac:dyDescent="0.55000000000000004">
      <c r="A523">
        <f>VLOOKUP(テーブル1[[#This Row],[駅名]],station_geocode[[name]:[name4]],4,)</f>
        <v>4360</v>
      </c>
      <c r="B523" t="s">
        <v>525</v>
      </c>
      <c r="C523" t="s">
        <v>574</v>
      </c>
      <c r="D523">
        <v>34</v>
      </c>
      <c r="E523">
        <v>4</v>
      </c>
      <c r="F523">
        <v>0</v>
      </c>
      <c r="G523">
        <v>0</v>
      </c>
      <c r="H523">
        <v>14</v>
      </c>
      <c r="I523">
        <v>126</v>
      </c>
      <c r="J523">
        <v>8</v>
      </c>
      <c r="K523">
        <v>7</v>
      </c>
      <c r="L523">
        <v>604</v>
      </c>
      <c r="M523">
        <v>1311</v>
      </c>
      <c r="N523">
        <v>0</v>
      </c>
      <c r="O523">
        <v>2</v>
      </c>
      <c r="P523">
        <v>3</v>
      </c>
      <c r="Q523">
        <f>0+2</f>
        <v>2</v>
      </c>
      <c r="R523">
        <f>0+0+0</f>
        <v>0</v>
      </c>
      <c r="S523">
        <v>32</v>
      </c>
    </row>
    <row r="524" spans="1:19" x14ac:dyDescent="0.55000000000000004">
      <c r="A524">
        <f>VLOOKUP(テーブル1[[#This Row],[駅名]],station_geocode[[name]:[name4]],4,)</f>
        <v>2071</v>
      </c>
      <c r="B524" t="s">
        <v>526</v>
      </c>
      <c r="C524" t="s">
        <v>574</v>
      </c>
      <c r="D524">
        <v>9</v>
      </c>
      <c r="E524">
        <v>4</v>
      </c>
      <c r="F524">
        <v>0</v>
      </c>
      <c r="G524">
        <v>0</v>
      </c>
      <c r="H524">
        <v>8</v>
      </c>
      <c r="I524">
        <v>42</v>
      </c>
      <c r="J524">
        <v>2</v>
      </c>
      <c r="K524">
        <v>19</v>
      </c>
      <c r="L524">
        <v>208</v>
      </c>
      <c r="M524">
        <v>137</v>
      </c>
      <c r="N524">
        <v>0</v>
      </c>
      <c r="O524">
        <v>0</v>
      </c>
      <c r="P524">
        <v>1</v>
      </c>
      <c r="Q524">
        <f>0+1</f>
        <v>1</v>
      </c>
      <c r="R524">
        <f>1+0+0</f>
        <v>1</v>
      </c>
      <c r="S524">
        <v>0</v>
      </c>
    </row>
    <row r="525" spans="1:19" ht="17.5" customHeight="1" x14ac:dyDescent="0.55000000000000004">
      <c r="A525">
        <f>VLOOKUP(テーブル1[[#This Row],[駅名]],station_geocode[[name]:[name4]],4,)</f>
        <v>5854</v>
      </c>
      <c r="B525" t="s">
        <v>527</v>
      </c>
      <c r="C525" t="s">
        <v>574</v>
      </c>
      <c r="D525">
        <v>2</v>
      </c>
      <c r="E525">
        <v>1</v>
      </c>
      <c r="F525">
        <v>0</v>
      </c>
      <c r="G525">
        <v>0</v>
      </c>
      <c r="H525">
        <v>1</v>
      </c>
      <c r="I525">
        <v>5</v>
      </c>
      <c r="J525">
        <v>1</v>
      </c>
      <c r="K525">
        <v>5</v>
      </c>
      <c r="L525">
        <v>3</v>
      </c>
      <c r="M525">
        <v>23</v>
      </c>
      <c r="N525">
        <v>0</v>
      </c>
      <c r="O525">
        <v>0</v>
      </c>
      <c r="P525">
        <v>0</v>
      </c>
      <c r="Q525">
        <f>0+0</f>
        <v>0</v>
      </c>
      <c r="R525">
        <f>0+0+0</f>
        <v>0</v>
      </c>
      <c r="S525">
        <v>0</v>
      </c>
    </row>
    <row r="526" spans="1:19" x14ac:dyDescent="0.55000000000000004">
      <c r="A526">
        <f>VLOOKUP(テーブル1[[#This Row],[駅名]],station_geocode[[name]:[name4]],4,)</f>
        <v>9538</v>
      </c>
      <c r="B526" t="s">
        <v>528</v>
      </c>
      <c r="C526" t="s">
        <v>590</v>
      </c>
      <c r="D526">
        <v>8</v>
      </c>
      <c r="E526">
        <v>3</v>
      </c>
      <c r="F526">
        <v>1</v>
      </c>
      <c r="G526">
        <v>0</v>
      </c>
      <c r="H526">
        <v>9</v>
      </c>
      <c r="I526">
        <v>42</v>
      </c>
      <c r="J526">
        <v>9</v>
      </c>
      <c r="K526">
        <v>13</v>
      </c>
      <c r="L526">
        <v>73</v>
      </c>
      <c r="M526">
        <v>176</v>
      </c>
      <c r="N526">
        <v>2</v>
      </c>
      <c r="O526">
        <v>2</v>
      </c>
      <c r="P526">
        <v>2</v>
      </c>
      <c r="Q526">
        <f>0+0</f>
        <v>0</v>
      </c>
      <c r="R526">
        <f>0+0+0</f>
        <v>0</v>
      </c>
      <c r="S526">
        <v>0</v>
      </c>
    </row>
    <row r="527" spans="1:19" x14ac:dyDescent="0.55000000000000004">
      <c r="A527">
        <f>VLOOKUP(テーブル1[[#This Row],[駅名]],station_geocode[[name]:[name4]],4,)</f>
        <v>9539</v>
      </c>
      <c r="B527" t="s">
        <v>529</v>
      </c>
      <c r="C527" t="s">
        <v>590</v>
      </c>
      <c r="D527">
        <v>14</v>
      </c>
      <c r="E527">
        <v>5</v>
      </c>
      <c r="F527">
        <v>1</v>
      </c>
      <c r="G527">
        <v>0</v>
      </c>
      <c r="H527">
        <v>1</v>
      </c>
      <c r="I527">
        <v>48</v>
      </c>
      <c r="J527">
        <v>6</v>
      </c>
      <c r="K527">
        <v>6</v>
      </c>
      <c r="L527">
        <v>177</v>
      </c>
      <c r="M527">
        <v>233</v>
      </c>
      <c r="N527">
        <v>2</v>
      </c>
      <c r="O527">
        <v>2</v>
      </c>
      <c r="P527">
        <v>8</v>
      </c>
      <c r="Q527">
        <f>1+0</f>
        <v>1</v>
      </c>
      <c r="R527">
        <f>0+0+0</f>
        <v>0</v>
      </c>
      <c r="S527">
        <v>0</v>
      </c>
    </row>
    <row r="528" spans="1:19" x14ac:dyDescent="0.55000000000000004">
      <c r="A528">
        <f>VLOOKUP(テーブル1[[#This Row],[駅名]],station_geocode[[name]:[name4]],4,)</f>
        <v>9222</v>
      </c>
      <c r="B528" t="s">
        <v>530</v>
      </c>
      <c r="C528" t="s">
        <v>590</v>
      </c>
      <c r="D528">
        <v>23</v>
      </c>
      <c r="E528">
        <v>8</v>
      </c>
      <c r="F528">
        <v>0</v>
      </c>
      <c r="G528">
        <v>0</v>
      </c>
      <c r="H528">
        <v>0</v>
      </c>
      <c r="I528">
        <v>53</v>
      </c>
      <c r="J528">
        <v>7</v>
      </c>
      <c r="K528">
        <v>10</v>
      </c>
      <c r="L528">
        <v>373</v>
      </c>
      <c r="M528">
        <v>337</v>
      </c>
      <c r="N528">
        <v>0</v>
      </c>
      <c r="O528">
        <v>1</v>
      </c>
      <c r="P528">
        <v>1</v>
      </c>
      <c r="Q528">
        <f>1+0</f>
        <v>1</v>
      </c>
      <c r="R528">
        <f>4+0+1</f>
        <v>5</v>
      </c>
      <c r="S528">
        <v>49</v>
      </c>
    </row>
    <row r="529" spans="1:19" x14ac:dyDescent="0.55000000000000004">
      <c r="A529">
        <f>VLOOKUP(テーブル1[[#This Row],[駅名]],station_geocode[[name]:[name4]],4,)</f>
        <v>9540</v>
      </c>
      <c r="B529" t="s">
        <v>531</v>
      </c>
      <c r="C529" t="s">
        <v>590</v>
      </c>
      <c r="D529">
        <v>17</v>
      </c>
      <c r="E529">
        <v>3</v>
      </c>
      <c r="F529">
        <v>0</v>
      </c>
      <c r="G529">
        <v>0</v>
      </c>
      <c r="H529">
        <v>7</v>
      </c>
      <c r="I529">
        <v>54</v>
      </c>
      <c r="J529">
        <v>2</v>
      </c>
      <c r="K529">
        <v>8</v>
      </c>
      <c r="L529">
        <v>184</v>
      </c>
      <c r="M529">
        <v>617</v>
      </c>
      <c r="N529">
        <v>1</v>
      </c>
      <c r="O529">
        <v>2</v>
      </c>
      <c r="P529">
        <v>0</v>
      </c>
      <c r="Q529">
        <f>0+0</f>
        <v>0</v>
      </c>
      <c r="R529">
        <f>0+0</f>
        <v>0</v>
      </c>
      <c r="S529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9"/>
  <sheetViews>
    <sheetView topLeftCell="A510" workbookViewId="0">
      <selection activeCell="B2" sqref="A2:B529"/>
    </sheetView>
  </sheetViews>
  <sheetFormatPr defaultRowHeight="18" x14ac:dyDescent="0.55000000000000004"/>
  <cols>
    <col min="3" max="3" width="13.25" customWidth="1"/>
    <col min="4" max="4" width="9.9140625" customWidth="1"/>
    <col min="5" max="5" width="12.6640625" customWidth="1"/>
    <col min="6" max="6" width="13.75" customWidth="1"/>
    <col min="7" max="7" width="13.9140625" customWidth="1"/>
    <col min="8" max="8" width="9.9140625" customWidth="1"/>
    <col min="10" max="10" width="11.75" customWidth="1"/>
    <col min="11" max="11" width="13.58203125" customWidth="1"/>
    <col min="12" max="12" width="26.08203125" customWidth="1"/>
    <col min="13" max="14" width="15.4140625" customWidth="1"/>
    <col min="15" max="15" width="11.75" customWidth="1"/>
    <col min="16" max="16" width="17.25" customWidth="1"/>
  </cols>
  <sheetData>
    <row r="1" spans="1:17" x14ac:dyDescent="0.55000000000000004">
      <c r="A1" s="1" t="s">
        <v>599</v>
      </c>
      <c r="B1" s="3" t="s">
        <v>788</v>
      </c>
      <c r="C1" s="3" t="s">
        <v>1</v>
      </c>
      <c r="D1" s="3" t="s">
        <v>532</v>
      </c>
      <c r="E1" s="3" t="s">
        <v>533</v>
      </c>
      <c r="F1" s="3" t="s">
        <v>541</v>
      </c>
      <c r="G1" s="3" t="s">
        <v>542</v>
      </c>
      <c r="H1" s="3" t="s">
        <v>543</v>
      </c>
      <c r="I1" s="3" t="s">
        <v>534</v>
      </c>
      <c r="J1" s="3" t="s">
        <v>544</v>
      </c>
      <c r="K1" s="3" t="s">
        <v>545</v>
      </c>
      <c r="L1" s="3" t="s">
        <v>540</v>
      </c>
      <c r="M1" s="3" t="s">
        <v>536</v>
      </c>
      <c r="N1" s="3" t="s">
        <v>537</v>
      </c>
      <c r="O1" s="3" t="s">
        <v>538</v>
      </c>
      <c r="P1" s="3" t="s">
        <v>539</v>
      </c>
      <c r="Q1" s="3" t="s">
        <v>535</v>
      </c>
    </row>
    <row r="2" spans="1:17" x14ac:dyDescent="0.55000000000000004">
      <c r="A2">
        <f>VLOOKUP(テーブル2[[#This Row],[駅名]],station_geocode[[name]:[name4]],4,)</f>
        <v>6668</v>
      </c>
      <c r="B2" t="s">
        <v>598</v>
      </c>
      <c r="C2" t="s">
        <v>52</v>
      </c>
      <c r="D2">
        <v>831816</v>
      </c>
      <c r="E2">
        <v>752</v>
      </c>
      <c r="F2">
        <v>37</v>
      </c>
      <c r="G2">
        <v>587</v>
      </c>
      <c r="H2">
        <v>165</v>
      </c>
      <c r="I2">
        <v>140078</v>
      </c>
      <c r="J2">
        <v>518</v>
      </c>
      <c r="K2">
        <v>338</v>
      </c>
      <c r="L2">
        <v>601</v>
      </c>
      <c r="M2" s="2">
        <v>45531604</v>
      </c>
      <c r="N2">
        <v>4449</v>
      </c>
      <c r="O2">
        <v>527</v>
      </c>
      <c r="P2">
        <v>307</v>
      </c>
      <c r="Q2">
        <v>138386</v>
      </c>
    </row>
    <row r="3" spans="1:17" x14ac:dyDescent="0.55000000000000004">
      <c r="A3">
        <f>VLOOKUP(テーブル2[[#This Row],[駅名]],station_geocode[[name]:[name4]],4,)</f>
        <v>4464</v>
      </c>
      <c r="B3" t="s">
        <v>762</v>
      </c>
      <c r="C3" t="s">
        <v>52</v>
      </c>
      <c r="D3">
        <v>195178</v>
      </c>
      <c r="E3">
        <v>4254</v>
      </c>
      <c r="F3">
        <v>270</v>
      </c>
      <c r="G3">
        <v>2974</v>
      </c>
      <c r="H3">
        <v>1007</v>
      </c>
      <c r="I3">
        <v>116381</v>
      </c>
      <c r="J3">
        <v>2560</v>
      </c>
      <c r="K3">
        <v>1593</v>
      </c>
      <c r="L3">
        <v>320</v>
      </c>
      <c r="M3">
        <v>5587481</v>
      </c>
      <c r="N3">
        <v>6650</v>
      </c>
      <c r="O3">
        <v>486</v>
      </c>
      <c r="P3">
        <v>4814</v>
      </c>
      <c r="Q3">
        <v>110790</v>
      </c>
    </row>
    <row r="4" spans="1:17" x14ac:dyDescent="0.55000000000000004">
      <c r="A4">
        <f>VLOOKUP(テーブル2[[#This Row],[駅名]],station_geocode[[name]:[name4]],4,)</f>
        <v>2296</v>
      </c>
      <c r="B4" t="s">
        <v>10</v>
      </c>
      <c r="C4" t="s">
        <v>52</v>
      </c>
      <c r="D4">
        <v>209474</v>
      </c>
      <c r="E4">
        <v>5455</v>
      </c>
      <c r="F4">
        <v>344</v>
      </c>
      <c r="G4">
        <v>3825</v>
      </c>
      <c r="H4">
        <v>1144</v>
      </c>
      <c r="I4">
        <v>83009</v>
      </c>
      <c r="J4">
        <v>3377</v>
      </c>
      <c r="K4">
        <v>2253</v>
      </c>
      <c r="L4">
        <v>272</v>
      </c>
      <c r="M4">
        <v>6702133</v>
      </c>
      <c r="N4">
        <v>3197</v>
      </c>
      <c r="O4">
        <v>270</v>
      </c>
      <c r="P4">
        <v>20713</v>
      </c>
      <c r="Q4">
        <v>61207</v>
      </c>
    </row>
    <row r="5" spans="1:17" x14ac:dyDescent="0.55000000000000004">
      <c r="A5">
        <f>VLOOKUP(テーブル2[[#This Row],[駅名]],station_geocode[[name]:[name4]],4,)</f>
        <v>4572</v>
      </c>
      <c r="B5" t="s">
        <v>11</v>
      </c>
      <c r="C5" t="s">
        <v>52</v>
      </c>
      <c r="D5">
        <v>170640</v>
      </c>
      <c r="E5">
        <v>5962</v>
      </c>
      <c r="F5">
        <v>552</v>
      </c>
      <c r="G5">
        <v>4179</v>
      </c>
      <c r="H5">
        <v>1164</v>
      </c>
      <c r="I5">
        <v>80687</v>
      </c>
      <c r="J5">
        <v>3315</v>
      </c>
      <c r="K5">
        <v>1807</v>
      </c>
      <c r="L5">
        <v>244</v>
      </c>
      <c r="M5">
        <v>2816233</v>
      </c>
      <c r="N5">
        <v>2931</v>
      </c>
      <c r="O5">
        <v>266</v>
      </c>
      <c r="P5">
        <v>22127</v>
      </c>
      <c r="Q5">
        <v>57217</v>
      </c>
    </row>
    <row r="6" spans="1:17" x14ac:dyDescent="0.55000000000000004">
      <c r="A6">
        <f>VLOOKUP(テーブル2[[#This Row],[駅名]],station_geocode[[name]:[name4]],4,)</f>
        <v>7626</v>
      </c>
      <c r="B6" t="s">
        <v>14</v>
      </c>
      <c r="C6" t="s">
        <v>52</v>
      </c>
      <c r="D6">
        <v>182392</v>
      </c>
      <c r="E6">
        <v>8224</v>
      </c>
      <c r="F6">
        <v>811</v>
      </c>
      <c r="G6">
        <v>5878</v>
      </c>
      <c r="H6">
        <v>1423</v>
      </c>
      <c r="I6">
        <v>55116</v>
      </c>
      <c r="J6">
        <v>4584</v>
      </c>
      <c r="K6">
        <v>2549</v>
      </c>
      <c r="L6">
        <v>158</v>
      </c>
      <c r="M6">
        <v>2796331</v>
      </c>
      <c r="N6">
        <v>2431</v>
      </c>
      <c r="O6">
        <v>236</v>
      </c>
      <c r="P6">
        <v>7664</v>
      </c>
      <c r="Q6">
        <v>45740</v>
      </c>
    </row>
    <row r="7" spans="1:17" x14ac:dyDescent="0.55000000000000004">
      <c r="A7">
        <f>VLOOKUP(テーブル2[[#This Row],[駅名]],station_geocode[[name]:[name4]],4,)</f>
        <v>3202</v>
      </c>
      <c r="B7" t="s">
        <v>12</v>
      </c>
      <c r="C7" t="s">
        <v>52</v>
      </c>
      <c r="D7">
        <v>117800</v>
      </c>
      <c r="E7">
        <v>8230</v>
      </c>
      <c r="F7">
        <v>1151</v>
      </c>
      <c r="G7">
        <v>5522</v>
      </c>
      <c r="H7">
        <v>1464</v>
      </c>
      <c r="I7">
        <v>61129</v>
      </c>
      <c r="J7">
        <v>4098</v>
      </c>
      <c r="K7">
        <v>1896</v>
      </c>
      <c r="L7">
        <v>97</v>
      </c>
      <c r="M7">
        <v>1776092</v>
      </c>
      <c r="N7">
        <v>1774</v>
      </c>
      <c r="O7">
        <v>138</v>
      </c>
      <c r="P7">
        <v>15496</v>
      </c>
      <c r="Q7">
        <v>43500</v>
      </c>
    </row>
    <row r="8" spans="1:17" x14ac:dyDescent="0.55000000000000004">
      <c r="A8">
        <f>VLOOKUP(テーブル2[[#This Row],[駅名]],station_geocode[[name]:[name4]],4,)</f>
        <v>3176</v>
      </c>
      <c r="B8" t="s">
        <v>15</v>
      </c>
      <c r="C8" t="s">
        <v>52</v>
      </c>
      <c r="D8">
        <v>184862</v>
      </c>
      <c r="E8">
        <v>6480</v>
      </c>
      <c r="F8">
        <v>734</v>
      </c>
      <c r="G8">
        <v>4253</v>
      </c>
      <c r="H8">
        <v>1403</v>
      </c>
      <c r="I8">
        <v>54804</v>
      </c>
      <c r="J8">
        <v>3419</v>
      </c>
      <c r="K8">
        <v>1759</v>
      </c>
      <c r="L8">
        <v>144</v>
      </c>
      <c r="M8">
        <v>2789242</v>
      </c>
      <c r="N8">
        <v>2166</v>
      </c>
      <c r="O8">
        <v>170</v>
      </c>
      <c r="P8">
        <v>11815</v>
      </c>
      <c r="Q8">
        <v>41151</v>
      </c>
    </row>
    <row r="9" spans="1:17" x14ac:dyDescent="0.55000000000000004">
      <c r="A9">
        <f>VLOOKUP(テーブル2[[#This Row],[駅名]],station_geocode[[name]:[name4]],4,)</f>
        <v>4151</v>
      </c>
      <c r="B9" t="s">
        <v>13</v>
      </c>
      <c r="C9" t="s">
        <v>52</v>
      </c>
      <c r="D9">
        <v>53816</v>
      </c>
      <c r="E9">
        <v>5335</v>
      </c>
      <c r="F9">
        <v>522</v>
      </c>
      <c r="G9">
        <v>3652</v>
      </c>
      <c r="H9">
        <v>1063</v>
      </c>
      <c r="I9">
        <v>11925</v>
      </c>
      <c r="J9">
        <v>2948</v>
      </c>
      <c r="K9">
        <v>1685</v>
      </c>
      <c r="L9">
        <v>31</v>
      </c>
      <c r="M9">
        <v>414267</v>
      </c>
      <c r="N9">
        <v>358</v>
      </c>
      <c r="O9">
        <v>35</v>
      </c>
      <c r="P9">
        <v>1350</v>
      </c>
      <c r="Q9">
        <v>9023</v>
      </c>
    </row>
    <row r="10" spans="1:17" x14ac:dyDescent="0.55000000000000004">
      <c r="A10">
        <f>VLOOKUP(テーブル2[[#This Row],[駅名]],station_geocode[[name]:[name4]],4,)</f>
        <v>5152</v>
      </c>
      <c r="B10" t="s">
        <v>16</v>
      </c>
      <c r="C10" t="s">
        <v>52</v>
      </c>
      <c r="D10">
        <v>40888</v>
      </c>
      <c r="E10">
        <v>4274</v>
      </c>
      <c r="F10">
        <v>366</v>
      </c>
      <c r="G10">
        <v>2927</v>
      </c>
      <c r="H10">
        <v>825</v>
      </c>
      <c r="I10">
        <v>15740</v>
      </c>
      <c r="J10">
        <v>2519</v>
      </c>
      <c r="K10">
        <v>1495</v>
      </c>
      <c r="L10">
        <v>39</v>
      </c>
      <c r="M10">
        <v>761546</v>
      </c>
      <c r="N10">
        <v>753</v>
      </c>
      <c r="O10">
        <v>49</v>
      </c>
      <c r="P10">
        <v>762</v>
      </c>
      <c r="Q10">
        <v>13543</v>
      </c>
    </row>
    <row r="11" spans="1:17" x14ac:dyDescent="0.55000000000000004">
      <c r="A11">
        <f>VLOOKUP(テーブル2[[#This Row],[駅名]],station_geocode[[name]:[name4]],4,)</f>
        <v>5506</v>
      </c>
      <c r="B11" t="s">
        <v>17</v>
      </c>
      <c r="C11" t="s">
        <v>52</v>
      </c>
      <c r="D11">
        <v>140032</v>
      </c>
      <c r="E11">
        <v>6266</v>
      </c>
      <c r="F11">
        <v>396</v>
      </c>
      <c r="G11">
        <v>4337</v>
      </c>
      <c r="H11">
        <v>1236</v>
      </c>
      <c r="I11">
        <v>66516</v>
      </c>
      <c r="J11">
        <v>4028</v>
      </c>
      <c r="K11">
        <v>2725</v>
      </c>
      <c r="L11">
        <v>149</v>
      </c>
      <c r="M11">
        <v>9608211</v>
      </c>
      <c r="N11">
        <v>2584</v>
      </c>
      <c r="O11">
        <v>230</v>
      </c>
      <c r="P11">
        <v>9018</v>
      </c>
      <c r="Q11">
        <v>56110</v>
      </c>
    </row>
    <row r="12" spans="1:17" x14ac:dyDescent="0.55000000000000004">
      <c r="A12">
        <f>VLOOKUP(テーブル2[[#This Row],[駅名]],station_geocode[[name]:[name4]],4,)</f>
        <v>4254</v>
      </c>
      <c r="B12" t="s">
        <v>18</v>
      </c>
      <c r="C12" t="s">
        <v>52</v>
      </c>
      <c r="D12">
        <v>1502036</v>
      </c>
      <c r="E12">
        <v>2582</v>
      </c>
      <c r="F12">
        <v>110</v>
      </c>
      <c r="G12">
        <v>1722</v>
      </c>
      <c r="H12">
        <v>551</v>
      </c>
      <c r="I12">
        <v>127331</v>
      </c>
      <c r="J12">
        <v>1799</v>
      </c>
      <c r="K12">
        <v>1204</v>
      </c>
      <c r="L12">
        <v>799</v>
      </c>
      <c r="M12">
        <v>86477395</v>
      </c>
      <c r="N12">
        <v>4651</v>
      </c>
      <c r="O12">
        <v>657</v>
      </c>
      <c r="P12">
        <v>8708</v>
      </c>
      <c r="Q12">
        <v>117910</v>
      </c>
    </row>
    <row r="13" spans="1:17" x14ac:dyDescent="0.55000000000000004">
      <c r="A13">
        <f>VLOOKUP(テーブル2[[#This Row],[駅名]],station_geocode[[name]:[name4]],4,)</f>
        <v>5561</v>
      </c>
      <c r="B13" t="s">
        <v>763</v>
      </c>
      <c r="C13" t="s">
        <v>52</v>
      </c>
      <c r="D13">
        <v>49550</v>
      </c>
      <c r="E13">
        <v>17545</v>
      </c>
      <c r="F13">
        <v>1058</v>
      </c>
      <c r="G13">
        <v>13045</v>
      </c>
      <c r="H13">
        <v>2934</v>
      </c>
      <c r="I13">
        <v>34336</v>
      </c>
      <c r="J13">
        <v>11267</v>
      </c>
      <c r="K13">
        <v>7530</v>
      </c>
      <c r="L13">
        <v>187</v>
      </c>
      <c r="M13">
        <v>2412422</v>
      </c>
      <c r="N13">
        <v>2087</v>
      </c>
      <c r="O13">
        <v>175</v>
      </c>
      <c r="P13">
        <v>4779</v>
      </c>
      <c r="Q13">
        <v>25077</v>
      </c>
    </row>
    <row r="14" spans="1:17" x14ac:dyDescent="0.55000000000000004">
      <c r="A14">
        <f>VLOOKUP(テーブル2[[#This Row],[駅名]],station_geocode[[name]:[name4]],4,)</f>
        <v>6790</v>
      </c>
      <c r="B14" t="s">
        <v>19</v>
      </c>
      <c r="C14" t="s">
        <v>52</v>
      </c>
      <c r="D14">
        <v>79108</v>
      </c>
      <c r="E14">
        <v>19177</v>
      </c>
      <c r="F14">
        <v>1126</v>
      </c>
      <c r="G14">
        <v>14284</v>
      </c>
      <c r="H14">
        <v>3262</v>
      </c>
      <c r="I14">
        <v>17115</v>
      </c>
      <c r="J14">
        <v>12348</v>
      </c>
      <c r="K14">
        <v>8244</v>
      </c>
      <c r="L14">
        <v>136</v>
      </c>
      <c r="M14">
        <v>1729943</v>
      </c>
      <c r="N14">
        <v>1143</v>
      </c>
      <c r="O14">
        <v>111</v>
      </c>
      <c r="P14">
        <v>2822</v>
      </c>
      <c r="Q14">
        <v>9518</v>
      </c>
    </row>
    <row r="15" spans="1:17" x14ac:dyDescent="0.55000000000000004">
      <c r="A15">
        <f>VLOOKUP(テーブル2[[#This Row],[駅名]],station_geocode[[name]:[name4]],4,)</f>
        <v>6137</v>
      </c>
      <c r="B15" t="s">
        <v>764</v>
      </c>
      <c r="C15" t="s">
        <v>52</v>
      </c>
      <c r="D15">
        <v>276934</v>
      </c>
      <c r="E15">
        <v>1376</v>
      </c>
      <c r="F15">
        <v>860</v>
      </c>
      <c r="G15">
        <v>9624</v>
      </c>
      <c r="H15">
        <v>2614</v>
      </c>
      <c r="I15">
        <v>23276</v>
      </c>
      <c r="J15">
        <v>8476</v>
      </c>
      <c r="K15">
        <v>5426</v>
      </c>
      <c r="L15">
        <v>304</v>
      </c>
      <c r="M15">
        <v>5981132</v>
      </c>
      <c r="N15">
        <v>1718</v>
      </c>
      <c r="O15">
        <v>220</v>
      </c>
      <c r="P15">
        <v>1921</v>
      </c>
      <c r="Q15">
        <v>17679</v>
      </c>
    </row>
    <row r="16" spans="1:17" x14ac:dyDescent="0.55000000000000004">
      <c r="A16">
        <f>VLOOKUP(テーブル2[[#This Row],[駅名]],station_geocode[[name]:[name4]],4,)</f>
        <v>2540</v>
      </c>
      <c r="B16" t="s">
        <v>20</v>
      </c>
      <c r="C16" t="s">
        <v>52</v>
      </c>
      <c r="D16">
        <v>98472</v>
      </c>
      <c r="E16">
        <v>18196</v>
      </c>
      <c r="F16">
        <v>804</v>
      </c>
      <c r="G16">
        <v>11524</v>
      </c>
      <c r="H16">
        <v>3473</v>
      </c>
      <c r="I16">
        <v>16659</v>
      </c>
      <c r="J16">
        <v>12751</v>
      </c>
      <c r="K16">
        <v>9100</v>
      </c>
      <c r="L16">
        <v>309</v>
      </c>
      <c r="M16">
        <v>2210098</v>
      </c>
      <c r="N16">
        <v>1528</v>
      </c>
      <c r="O16">
        <v>183</v>
      </c>
      <c r="P16">
        <v>2184</v>
      </c>
      <c r="Q16">
        <v>10502</v>
      </c>
    </row>
    <row r="17" spans="1:17" x14ac:dyDescent="0.55000000000000004">
      <c r="A17">
        <f>VLOOKUP(テーブル2[[#This Row],[駅名]],station_geocode[[name]:[name4]],4,)</f>
        <v>148</v>
      </c>
      <c r="B17" t="s">
        <v>21</v>
      </c>
      <c r="C17" t="s">
        <v>52</v>
      </c>
      <c r="D17">
        <v>88596</v>
      </c>
      <c r="E17">
        <v>15823</v>
      </c>
      <c r="F17">
        <v>819</v>
      </c>
      <c r="G17">
        <v>9587</v>
      </c>
      <c r="H17">
        <v>3110</v>
      </c>
      <c r="I17">
        <v>14169</v>
      </c>
      <c r="J17">
        <v>10059</v>
      </c>
      <c r="K17">
        <v>6774</v>
      </c>
      <c r="L17">
        <v>314</v>
      </c>
      <c r="M17">
        <v>2498807</v>
      </c>
      <c r="N17">
        <v>1250</v>
      </c>
      <c r="O17">
        <v>167</v>
      </c>
      <c r="P17">
        <v>1532</v>
      </c>
      <c r="Q17">
        <v>8850</v>
      </c>
    </row>
    <row r="18" spans="1:17" x14ac:dyDescent="0.55000000000000004">
      <c r="A18">
        <f>VLOOKUP(テーブル2[[#This Row],[駅名]],station_geocode[[name]:[name4]],4,)</f>
        <v>877</v>
      </c>
      <c r="B18" t="s">
        <v>22</v>
      </c>
      <c r="C18" t="s">
        <v>52</v>
      </c>
      <c r="D18">
        <v>172064</v>
      </c>
      <c r="E18">
        <v>15647</v>
      </c>
      <c r="F18">
        <v>872</v>
      </c>
      <c r="G18">
        <v>9558</v>
      </c>
      <c r="H18">
        <v>2895</v>
      </c>
      <c r="I18">
        <v>22024</v>
      </c>
      <c r="J18">
        <v>9782</v>
      </c>
      <c r="K18">
        <v>6348</v>
      </c>
      <c r="L18">
        <v>385</v>
      </c>
      <c r="M18">
        <v>4900592</v>
      </c>
      <c r="N18">
        <v>1791</v>
      </c>
      <c r="O18">
        <v>214</v>
      </c>
      <c r="P18">
        <v>498</v>
      </c>
      <c r="Q18">
        <v>18054</v>
      </c>
    </row>
    <row r="19" spans="1:17" x14ac:dyDescent="0.55000000000000004">
      <c r="A19">
        <f>VLOOKUP(テーブル2[[#This Row],[駅名]],station_geocode[[name]:[name4]],4,)</f>
        <v>4725</v>
      </c>
      <c r="B19" t="s">
        <v>23</v>
      </c>
      <c r="C19" t="s">
        <v>52</v>
      </c>
      <c r="D19">
        <v>84804</v>
      </c>
      <c r="E19">
        <v>15853</v>
      </c>
      <c r="F19">
        <v>1015</v>
      </c>
      <c r="G19">
        <v>9801</v>
      </c>
      <c r="H19">
        <v>2910</v>
      </c>
      <c r="I19">
        <v>10410</v>
      </c>
      <c r="J19">
        <v>9440</v>
      </c>
      <c r="K19">
        <v>5851</v>
      </c>
      <c r="L19">
        <v>266</v>
      </c>
      <c r="M19">
        <v>1636213</v>
      </c>
      <c r="N19">
        <v>1092</v>
      </c>
      <c r="O19">
        <v>136</v>
      </c>
      <c r="P19">
        <v>235</v>
      </c>
      <c r="Q19">
        <v>6482</v>
      </c>
    </row>
    <row r="20" spans="1:17" x14ac:dyDescent="0.55000000000000004">
      <c r="A20">
        <f>VLOOKUP(テーブル2[[#This Row],[駅名]],station_geocode[[name]:[name4]],4,)</f>
        <v>1556</v>
      </c>
      <c r="B20" t="s">
        <v>24</v>
      </c>
      <c r="C20" t="s">
        <v>52</v>
      </c>
    </row>
    <row r="21" spans="1:17" x14ac:dyDescent="0.55000000000000004">
      <c r="A21">
        <f>VLOOKUP(テーブル2[[#This Row],[駅名]],station_geocode[[name]:[name4]],4,)</f>
        <v>4927</v>
      </c>
      <c r="B21" t="s">
        <v>27</v>
      </c>
      <c r="C21" t="s">
        <v>53</v>
      </c>
      <c r="D21">
        <v>172326</v>
      </c>
      <c r="E21">
        <v>8292</v>
      </c>
      <c r="F21">
        <v>357</v>
      </c>
      <c r="G21">
        <v>6162</v>
      </c>
      <c r="H21">
        <v>1382</v>
      </c>
      <c r="I21">
        <v>93163</v>
      </c>
      <c r="J21">
        <v>5854</v>
      </c>
      <c r="K21">
        <v>4176</v>
      </c>
      <c r="L21">
        <v>380</v>
      </c>
      <c r="M21">
        <v>16322508</v>
      </c>
      <c r="N21">
        <v>4564</v>
      </c>
      <c r="O21">
        <v>558</v>
      </c>
      <c r="P21">
        <v>6317</v>
      </c>
      <c r="Q21">
        <v>84838</v>
      </c>
    </row>
    <row r="22" spans="1:17" x14ac:dyDescent="0.55000000000000004">
      <c r="A22">
        <f>VLOOKUP(テーブル2[[#This Row],[駅名]],station_geocode[[name]:[name4]],4,)</f>
        <v>2616</v>
      </c>
      <c r="B22" t="s">
        <v>28</v>
      </c>
      <c r="C22" t="s">
        <v>53</v>
      </c>
      <c r="D22">
        <v>289810</v>
      </c>
      <c r="E22">
        <v>14626</v>
      </c>
      <c r="F22">
        <v>994</v>
      </c>
      <c r="G22">
        <v>10457</v>
      </c>
      <c r="H22">
        <v>2732</v>
      </c>
      <c r="I22">
        <v>43700</v>
      </c>
      <c r="J22">
        <v>8984</v>
      </c>
      <c r="K22">
        <v>5707</v>
      </c>
      <c r="L22">
        <v>171</v>
      </c>
      <c r="M22">
        <v>2599370</v>
      </c>
      <c r="N22">
        <v>2010</v>
      </c>
      <c r="O22">
        <v>182</v>
      </c>
      <c r="P22">
        <v>10225</v>
      </c>
      <c r="Q22">
        <v>30085</v>
      </c>
    </row>
    <row r="23" spans="1:17" x14ac:dyDescent="0.55000000000000004">
      <c r="A23">
        <f>VLOOKUP(テーブル2[[#This Row],[駅名]],station_geocode[[name]:[name4]],4,)</f>
        <v>1006</v>
      </c>
      <c r="B23" t="s">
        <v>29</v>
      </c>
      <c r="C23" t="s">
        <v>53</v>
      </c>
      <c r="D23">
        <v>11404</v>
      </c>
      <c r="E23">
        <v>16948</v>
      </c>
      <c r="F23">
        <v>1234</v>
      </c>
      <c r="G23">
        <v>12101</v>
      </c>
      <c r="H23">
        <v>3211</v>
      </c>
      <c r="I23">
        <v>11087</v>
      </c>
      <c r="J23">
        <v>10229</v>
      </c>
      <c r="K23">
        <v>6504</v>
      </c>
      <c r="L23">
        <v>70</v>
      </c>
      <c r="M23">
        <v>605289</v>
      </c>
      <c r="N23">
        <v>594</v>
      </c>
      <c r="O23">
        <v>42</v>
      </c>
      <c r="P23">
        <v>819</v>
      </c>
      <c r="Q23">
        <v>5741</v>
      </c>
    </row>
    <row r="24" spans="1:17" x14ac:dyDescent="0.55000000000000004">
      <c r="A24">
        <f>VLOOKUP(テーブル2[[#This Row],[駅名]],station_geocode[[name]:[name4]],4,)</f>
        <v>6016</v>
      </c>
      <c r="B24" t="s">
        <v>30</v>
      </c>
      <c r="C24" t="s">
        <v>53</v>
      </c>
      <c r="D24">
        <v>27736</v>
      </c>
      <c r="E24">
        <v>18118</v>
      </c>
      <c r="F24">
        <v>1255</v>
      </c>
      <c r="G24">
        <v>13057</v>
      </c>
      <c r="H24">
        <v>3414</v>
      </c>
      <c r="I24">
        <v>9939</v>
      </c>
      <c r="J24">
        <v>11058</v>
      </c>
      <c r="K24">
        <v>7077</v>
      </c>
      <c r="L24">
        <v>103</v>
      </c>
      <c r="M24">
        <v>672339</v>
      </c>
      <c r="N24">
        <v>601</v>
      </c>
      <c r="O24">
        <v>38</v>
      </c>
      <c r="P24">
        <v>1039</v>
      </c>
      <c r="Q24">
        <v>3984</v>
      </c>
    </row>
    <row r="25" spans="1:17" x14ac:dyDescent="0.55000000000000004">
      <c r="A25">
        <f>VLOOKUP(テーブル2[[#This Row],[駅名]],station_geocode[[name]:[name4]],4,)</f>
        <v>4169</v>
      </c>
      <c r="B25" t="s">
        <v>31</v>
      </c>
      <c r="C25" t="s">
        <v>53</v>
      </c>
      <c r="D25">
        <v>22072</v>
      </c>
      <c r="E25">
        <v>17203</v>
      </c>
      <c r="F25">
        <v>1135</v>
      </c>
      <c r="G25">
        <v>12390</v>
      </c>
      <c r="H25">
        <v>3290</v>
      </c>
      <c r="I25">
        <v>12266</v>
      </c>
      <c r="J25">
        <v>10586</v>
      </c>
      <c r="K25">
        <v>6827</v>
      </c>
      <c r="L25">
        <v>122</v>
      </c>
      <c r="M25">
        <v>726665</v>
      </c>
      <c r="N25">
        <v>671</v>
      </c>
      <c r="O25">
        <v>66</v>
      </c>
      <c r="P25">
        <v>3307</v>
      </c>
      <c r="Q25">
        <v>4209</v>
      </c>
    </row>
    <row r="26" spans="1:17" x14ac:dyDescent="0.55000000000000004">
      <c r="A26">
        <f>VLOOKUP(テーブル2[[#This Row],[駅名]],station_geocode[[name]:[name4]],4,)</f>
        <v>3886</v>
      </c>
      <c r="B26" t="s">
        <v>32</v>
      </c>
      <c r="C26" t="s">
        <v>53</v>
      </c>
      <c r="D26">
        <v>19724</v>
      </c>
      <c r="E26">
        <v>15702</v>
      </c>
      <c r="F26">
        <v>1100</v>
      </c>
      <c r="G26">
        <v>11265</v>
      </c>
      <c r="H26">
        <v>3058</v>
      </c>
      <c r="I26">
        <v>9101</v>
      </c>
      <c r="J26">
        <v>9367</v>
      </c>
      <c r="K26">
        <v>5789</v>
      </c>
      <c r="L26">
        <v>120</v>
      </c>
      <c r="M26">
        <v>851452</v>
      </c>
      <c r="N26">
        <v>599</v>
      </c>
      <c r="O26">
        <v>68</v>
      </c>
      <c r="P26">
        <v>964</v>
      </c>
      <c r="Q26">
        <v>3620</v>
      </c>
    </row>
    <row r="27" spans="1:17" x14ac:dyDescent="0.55000000000000004">
      <c r="A27">
        <f>VLOOKUP(テーブル2[[#This Row],[駅名]],station_geocode[[name]:[name4]],4,)</f>
        <v>8744</v>
      </c>
      <c r="B27" t="s">
        <v>33</v>
      </c>
      <c r="C27" t="s">
        <v>53</v>
      </c>
      <c r="D27">
        <v>22929</v>
      </c>
      <c r="E27">
        <v>16157</v>
      </c>
      <c r="F27">
        <v>1153</v>
      </c>
      <c r="G27">
        <v>11497</v>
      </c>
      <c r="H27">
        <v>3182</v>
      </c>
      <c r="I27">
        <v>9255</v>
      </c>
      <c r="J27">
        <v>9667</v>
      </c>
      <c r="K27">
        <v>5984</v>
      </c>
      <c r="L27">
        <v>174</v>
      </c>
      <c r="M27">
        <v>894485</v>
      </c>
      <c r="N27">
        <v>713</v>
      </c>
      <c r="O27">
        <v>75</v>
      </c>
      <c r="P27">
        <v>555</v>
      </c>
      <c r="Q27">
        <v>3968</v>
      </c>
    </row>
    <row r="28" spans="1:17" x14ac:dyDescent="0.55000000000000004">
      <c r="A28">
        <f>VLOOKUP(テーブル2[[#This Row],[駅名]],station_geocode[[name]:[name4]],4,)</f>
        <v>6555</v>
      </c>
      <c r="B28" t="s">
        <v>34</v>
      </c>
      <c r="C28" t="s">
        <v>53</v>
      </c>
      <c r="D28">
        <v>17509</v>
      </c>
      <c r="E28">
        <v>14546</v>
      </c>
      <c r="F28">
        <v>1184</v>
      </c>
      <c r="G28">
        <v>10266</v>
      </c>
      <c r="H28">
        <v>2844</v>
      </c>
      <c r="I28">
        <v>8050</v>
      </c>
      <c r="J28">
        <v>8335</v>
      </c>
      <c r="K28">
        <v>4932</v>
      </c>
      <c r="L28">
        <v>132</v>
      </c>
      <c r="M28">
        <v>763305</v>
      </c>
      <c r="N28">
        <v>569</v>
      </c>
      <c r="O28">
        <v>54</v>
      </c>
      <c r="P28">
        <v>681</v>
      </c>
      <c r="Q28">
        <v>3044</v>
      </c>
    </row>
    <row r="29" spans="1:17" x14ac:dyDescent="0.55000000000000004">
      <c r="A29">
        <f>VLOOKUP(テーブル2[[#This Row],[駅名]],station_geocode[[name]:[name4]],4,)</f>
        <v>2874</v>
      </c>
      <c r="B29" t="s">
        <v>765</v>
      </c>
      <c r="C29" t="s">
        <v>53</v>
      </c>
      <c r="D29">
        <v>29927</v>
      </c>
      <c r="E29">
        <v>13382</v>
      </c>
      <c r="F29">
        <v>1171</v>
      </c>
      <c r="G29">
        <v>9218</v>
      </c>
      <c r="H29">
        <v>2779</v>
      </c>
      <c r="I29">
        <v>8584</v>
      </c>
      <c r="J29">
        <v>7410</v>
      </c>
      <c r="K29">
        <v>4154</v>
      </c>
      <c r="L29">
        <v>119</v>
      </c>
      <c r="M29">
        <v>845677</v>
      </c>
      <c r="N29">
        <v>527</v>
      </c>
      <c r="O29">
        <v>57</v>
      </c>
      <c r="P29">
        <v>1091</v>
      </c>
      <c r="Q29">
        <v>3196</v>
      </c>
    </row>
    <row r="30" spans="1:17" x14ac:dyDescent="0.55000000000000004">
      <c r="A30">
        <f>VLOOKUP(テーブル2[[#This Row],[駅名]],station_geocode[[name]:[name4]],4,)</f>
        <v>904</v>
      </c>
      <c r="B30" t="s">
        <v>35</v>
      </c>
      <c r="C30" t="s">
        <v>53</v>
      </c>
      <c r="D30">
        <v>23679</v>
      </c>
      <c r="E30">
        <v>1158</v>
      </c>
      <c r="F30">
        <v>1158</v>
      </c>
      <c r="G30">
        <v>7853</v>
      </c>
      <c r="H30">
        <v>2286</v>
      </c>
      <c r="I30">
        <v>7559</v>
      </c>
      <c r="J30">
        <v>6518</v>
      </c>
      <c r="K30">
        <v>3371</v>
      </c>
      <c r="L30">
        <v>72</v>
      </c>
      <c r="M30">
        <v>558930</v>
      </c>
      <c r="N30">
        <v>424</v>
      </c>
      <c r="O30">
        <v>35</v>
      </c>
      <c r="P30">
        <v>1583</v>
      </c>
      <c r="Q30">
        <v>2657</v>
      </c>
    </row>
    <row r="31" spans="1:17" x14ac:dyDescent="0.55000000000000004">
      <c r="A31">
        <f>VLOOKUP(テーブル2[[#This Row],[駅名]],station_geocode[[name]:[name4]],4,)</f>
        <v>414</v>
      </c>
      <c r="B31" t="s">
        <v>36</v>
      </c>
      <c r="C31" t="s">
        <v>53</v>
      </c>
      <c r="D31">
        <v>19615</v>
      </c>
      <c r="E31">
        <v>11450</v>
      </c>
      <c r="F31">
        <v>960</v>
      </c>
      <c r="G31">
        <v>6558</v>
      </c>
      <c r="H31">
        <v>2295</v>
      </c>
      <c r="I31">
        <v>7171</v>
      </c>
      <c r="J31">
        <v>6210</v>
      </c>
      <c r="K31">
        <v>3509</v>
      </c>
      <c r="L31">
        <v>101</v>
      </c>
      <c r="M31">
        <v>1344834</v>
      </c>
      <c r="N31">
        <v>483</v>
      </c>
      <c r="O31">
        <v>39</v>
      </c>
      <c r="P31">
        <v>459</v>
      </c>
      <c r="Q31">
        <v>3628</v>
      </c>
    </row>
    <row r="32" spans="1:17" x14ac:dyDescent="0.55000000000000004">
      <c r="A32">
        <f>VLOOKUP(テーブル2[[#This Row],[駅名]],station_geocode[[name]:[name4]],4,)</f>
        <v>3913</v>
      </c>
      <c r="B32" t="s">
        <v>37</v>
      </c>
      <c r="C32" t="s">
        <v>53</v>
      </c>
      <c r="D32">
        <v>20141</v>
      </c>
      <c r="E32">
        <v>9531</v>
      </c>
      <c r="F32">
        <v>855</v>
      </c>
      <c r="G32">
        <v>6212</v>
      </c>
      <c r="H32">
        <v>1777</v>
      </c>
      <c r="I32">
        <v>6331</v>
      </c>
      <c r="J32">
        <v>4969</v>
      </c>
      <c r="K32">
        <v>2614</v>
      </c>
      <c r="L32">
        <v>61</v>
      </c>
      <c r="M32">
        <v>452595</v>
      </c>
      <c r="N32">
        <v>380</v>
      </c>
      <c r="O32">
        <v>31</v>
      </c>
      <c r="P32">
        <v>731</v>
      </c>
      <c r="Q32">
        <v>2954</v>
      </c>
    </row>
    <row r="33" spans="1:17" x14ac:dyDescent="0.55000000000000004">
      <c r="A33">
        <f>VLOOKUP(テーブル2[[#This Row],[駅名]],station_geocode[[name]:[name4]],4,)</f>
        <v>3987</v>
      </c>
      <c r="B33" t="s">
        <v>38</v>
      </c>
      <c r="C33" t="s">
        <v>53</v>
      </c>
      <c r="D33">
        <v>42451</v>
      </c>
      <c r="E33">
        <v>10895</v>
      </c>
      <c r="F33">
        <v>989</v>
      </c>
      <c r="G33">
        <v>7765</v>
      </c>
      <c r="H33">
        <v>2028</v>
      </c>
      <c r="I33">
        <v>9284</v>
      </c>
      <c r="J33">
        <v>5920</v>
      </c>
      <c r="K33">
        <v>3220</v>
      </c>
      <c r="L33">
        <v>103</v>
      </c>
      <c r="M33">
        <v>975024</v>
      </c>
      <c r="N33">
        <v>497</v>
      </c>
      <c r="O33">
        <v>52</v>
      </c>
      <c r="P33">
        <v>2123</v>
      </c>
      <c r="Q33">
        <v>4103</v>
      </c>
    </row>
    <row r="34" spans="1:17" ht="18.5" customHeight="1" x14ac:dyDescent="0.55000000000000004">
      <c r="A34">
        <f>VLOOKUP(テーブル2[[#This Row],[駅名]],station_geocode[[name]:[name4]],4,)</f>
        <v>7957</v>
      </c>
      <c r="B34" t="s">
        <v>39</v>
      </c>
      <c r="C34" t="s">
        <v>53</v>
      </c>
      <c r="D34">
        <v>28792</v>
      </c>
      <c r="E34">
        <v>13370</v>
      </c>
      <c r="F34">
        <v>1353</v>
      </c>
      <c r="G34">
        <v>9472</v>
      </c>
      <c r="H34">
        <v>2452</v>
      </c>
      <c r="I34">
        <v>9562</v>
      </c>
      <c r="J34">
        <v>6908</v>
      </c>
      <c r="K34">
        <v>3524</v>
      </c>
      <c r="L34">
        <v>102</v>
      </c>
      <c r="M34">
        <v>1058585</v>
      </c>
      <c r="N34">
        <v>622</v>
      </c>
      <c r="O34">
        <v>59</v>
      </c>
      <c r="P34">
        <v>1390</v>
      </c>
      <c r="Q34">
        <v>4400</v>
      </c>
    </row>
    <row r="35" spans="1:17" x14ac:dyDescent="0.55000000000000004">
      <c r="A35">
        <f>VLOOKUP(テーブル2[[#This Row],[駅名]],station_geocode[[name]:[name4]],4,)</f>
        <v>5947</v>
      </c>
      <c r="B35" t="s">
        <v>40</v>
      </c>
      <c r="C35" t="s">
        <v>54</v>
      </c>
      <c r="D35">
        <v>478545</v>
      </c>
      <c r="E35">
        <v>8672</v>
      </c>
      <c r="F35">
        <v>572</v>
      </c>
      <c r="G35">
        <v>6354</v>
      </c>
      <c r="H35">
        <v>1500</v>
      </c>
      <c r="I35">
        <v>68381</v>
      </c>
      <c r="J35">
        <v>5577</v>
      </c>
      <c r="K35">
        <v>3757</v>
      </c>
      <c r="L35">
        <v>526</v>
      </c>
      <c r="M35">
        <v>36666064</v>
      </c>
      <c r="N35">
        <v>2891</v>
      </c>
      <c r="O35">
        <v>338</v>
      </c>
      <c r="P35">
        <v>7792</v>
      </c>
      <c r="Q35">
        <v>58999</v>
      </c>
    </row>
    <row r="36" spans="1:17" x14ac:dyDescent="0.55000000000000004">
      <c r="A36">
        <f>VLOOKUP(テーブル2[[#This Row],[駅名]],station_geocode[[name]:[name4]],4,)</f>
        <v>6343</v>
      </c>
      <c r="B36" t="s">
        <v>41</v>
      </c>
      <c r="C36" t="s">
        <v>54</v>
      </c>
      <c r="D36">
        <v>18714</v>
      </c>
      <c r="E36">
        <v>19615</v>
      </c>
      <c r="F36">
        <v>1463</v>
      </c>
      <c r="G36">
        <v>14053</v>
      </c>
      <c r="H36">
        <v>3799</v>
      </c>
      <c r="I36">
        <v>10776</v>
      </c>
      <c r="J36">
        <v>11700</v>
      </c>
      <c r="K36">
        <v>7347</v>
      </c>
      <c r="L36">
        <v>159</v>
      </c>
      <c r="M36" t="s">
        <v>546</v>
      </c>
      <c r="N36">
        <v>815</v>
      </c>
      <c r="O36">
        <v>73</v>
      </c>
      <c r="P36">
        <v>1060</v>
      </c>
      <c r="Q36">
        <v>5195</v>
      </c>
    </row>
    <row r="37" spans="1:17" x14ac:dyDescent="0.55000000000000004">
      <c r="A37">
        <f>VLOOKUP(テーブル2[[#This Row],[駅名]],station_geocode[[name]:[name4]],4,)</f>
        <v>6793</v>
      </c>
      <c r="B37" t="s">
        <v>42</v>
      </c>
      <c r="C37" t="s">
        <v>54</v>
      </c>
      <c r="D37">
        <v>26981</v>
      </c>
      <c r="E37">
        <v>18061</v>
      </c>
      <c r="F37">
        <v>1462</v>
      </c>
      <c r="G37">
        <v>12499</v>
      </c>
      <c r="H37">
        <v>3864</v>
      </c>
      <c r="I37">
        <v>10012</v>
      </c>
      <c r="J37">
        <v>10374</v>
      </c>
      <c r="K37">
        <v>6241</v>
      </c>
      <c r="L37">
        <v>174</v>
      </c>
      <c r="M37">
        <v>986673</v>
      </c>
      <c r="N37">
        <v>777</v>
      </c>
      <c r="O37">
        <v>81</v>
      </c>
      <c r="P37">
        <v>502</v>
      </c>
      <c r="Q37">
        <v>4606</v>
      </c>
    </row>
    <row r="38" spans="1:17" x14ac:dyDescent="0.55000000000000004">
      <c r="A38">
        <f>VLOOKUP(テーブル2[[#This Row],[駅名]],station_geocode[[name]:[name4]],4,)</f>
        <v>2421</v>
      </c>
      <c r="B38" t="s">
        <v>43</v>
      </c>
      <c r="C38" t="s">
        <v>54</v>
      </c>
      <c r="D38">
        <v>33045</v>
      </c>
      <c r="E38">
        <v>15817</v>
      </c>
      <c r="F38">
        <v>1095</v>
      </c>
      <c r="G38">
        <v>11827</v>
      </c>
      <c r="H38">
        <v>2730</v>
      </c>
      <c r="I38">
        <v>13862</v>
      </c>
      <c r="J38">
        <v>9922</v>
      </c>
      <c r="K38">
        <v>6583</v>
      </c>
      <c r="L38">
        <v>191</v>
      </c>
      <c r="M38">
        <v>1324853</v>
      </c>
      <c r="N38">
        <v>885</v>
      </c>
      <c r="O38">
        <v>136</v>
      </c>
      <c r="P38">
        <v>3983</v>
      </c>
      <c r="Q38">
        <v>6258</v>
      </c>
    </row>
    <row r="39" spans="1:17" x14ac:dyDescent="0.55000000000000004">
      <c r="A39">
        <f>VLOOKUP(テーブル2[[#This Row],[駅名]],station_geocode[[name]:[name4]],4,)</f>
        <v>2896</v>
      </c>
      <c r="B39" t="s">
        <v>766</v>
      </c>
      <c r="C39" t="s">
        <v>54</v>
      </c>
      <c r="D39">
        <v>13756</v>
      </c>
      <c r="E39">
        <v>16939</v>
      </c>
      <c r="F39">
        <v>1291</v>
      </c>
      <c r="G39">
        <v>12654</v>
      </c>
      <c r="H39">
        <v>2875</v>
      </c>
      <c r="I39">
        <v>11671</v>
      </c>
      <c r="J39">
        <v>10170</v>
      </c>
      <c r="K39">
        <v>6299</v>
      </c>
      <c r="L39">
        <v>130</v>
      </c>
      <c r="M39">
        <v>1125614</v>
      </c>
      <c r="N39">
        <v>703</v>
      </c>
      <c r="O39">
        <v>81</v>
      </c>
      <c r="P39">
        <v>2772</v>
      </c>
      <c r="Q39">
        <v>5049</v>
      </c>
    </row>
    <row r="40" spans="1:17" x14ac:dyDescent="0.55000000000000004">
      <c r="A40">
        <f>VLOOKUP(テーブル2[[#This Row],[駅名]],station_geocode[[name]:[name4]],4,)</f>
        <v>9060</v>
      </c>
      <c r="B40" t="s">
        <v>44</v>
      </c>
      <c r="C40" t="s">
        <v>54</v>
      </c>
      <c r="D40">
        <v>121472</v>
      </c>
      <c r="E40">
        <v>17328</v>
      </c>
      <c r="F40">
        <v>1415</v>
      </c>
      <c r="G40">
        <v>12976</v>
      </c>
      <c r="H40">
        <v>2780</v>
      </c>
      <c r="I40">
        <v>17312</v>
      </c>
      <c r="J40">
        <v>10322</v>
      </c>
      <c r="K40">
        <v>6256</v>
      </c>
      <c r="L40">
        <v>219</v>
      </c>
      <c r="M40">
        <v>2745894</v>
      </c>
      <c r="N40">
        <v>1272</v>
      </c>
      <c r="O40">
        <v>150</v>
      </c>
      <c r="P40">
        <v>487</v>
      </c>
      <c r="Q40">
        <v>12904</v>
      </c>
    </row>
    <row r="41" spans="1:17" x14ac:dyDescent="0.55000000000000004">
      <c r="A41">
        <f>VLOOKUP(テーブル2[[#This Row],[駅名]],station_geocode[[name]:[name4]],4,)</f>
        <v>6091</v>
      </c>
      <c r="B41" t="s">
        <v>45</v>
      </c>
      <c r="C41" t="s">
        <v>54</v>
      </c>
      <c r="D41">
        <v>38736</v>
      </c>
      <c r="E41">
        <v>15889</v>
      </c>
      <c r="F41">
        <v>1729</v>
      </c>
      <c r="G41">
        <v>11278</v>
      </c>
      <c r="H41">
        <v>2765</v>
      </c>
      <c r="I41">
        <v>11068</v>
      </c>
      <c r="J41">
        <v>8426</v>
      </c>
      <c r="K41">
        <v>4384</v>
      </c>
      <c r="L41">
        <v>105</v>
      </c>
      <c r="M41">
        <v>1026195</v>
      </c>
      <c r="N41">
        <v>555</v>
      </c>
      <c r="O41">
        <v>54</v>
      </c>
      <c r="P41">
        <v>2657</v>
      </c>
      <c r="Q41">
        <v>4150</v>
      </c>
    </row>
    <row r="42" spans="1:17" x14ac:dyDescent="0.55000000000000004">
      <c r="A42">
        <f>VLOOKUP(テーブル2[[#This Row],[駅名]],station_geocode[[name]:[name4]],4,)</f>
        <v>7884</v>
      </c>
      <c r="B42" t="s">
        <v>46</v>
      </c>
      <c r="C42" t="s">
        <v>54</v>
      </c>
      <c r="D42">
        <v>25375</v>
      </c>
      <c r="E42">
        <v>15093</v>
      </c>
      <c r="F42">
        <v>1609</v>
      </c>
      <c r="G42">
        <v>10496</v>
      </c>
      <c r="H42">
        <v>2898</v>
      </c>
      <c r="I42">
        <v>9789</v>
      </c>
      <c r="J42">
        <v>7597</v>
      </c>
      <c r="K42">
        <v>3588</v>
      </c>
      <c r="L42">
        <v>127</v>
      </c>
      <c r="M42">
        <v>725010</v>
      </c>
      <c r="N42">
        <v>537</v>
      </c>
      <c r="O42">
        <v>49</v>
      </c>
      <c r="P42">
        <v>2043</v>
      </c>
      <c r="Q42">
        <v>3370</v>
      </c>
    </row>
    <row r="43" spans="1:17" x14ac:dyDescent="0.55000000000000004">
      <c r="A43">
        <f>VLOOKUP(テーブル2[[#This Row],[駅名]],station_geocode[[name]:[name4]],4,)</f>
        <v>9061</v>
      </c>
      <c r="B43" t="s">
        <v>47</v>
      </c>
      <c r="C43" t="s">
        <v>54</v>
      </c>
      <c r="D43">
        <v>25919</v>
      </c>
      <c r="E43">
        <v>11322</v>
      </c>
      <c r="F43">
        <v>1217</v>
      </c>
      <c r="G43">
        <v>7233</v>
      </c>
      <c r="H43">
        <v>2820</v>
      </c>
      <c r="I43">
        <v>6911</v>
      </c>
      <c r="J43">
        <v>5486</v>
      </c>
      <c r="K43">
        <v>2299</v>
      </c>
      <c r="L43">
        <v>47</v>
      </c>
      <c r="M43">
        <v>1686595</v>
      </c>
      <c r="N43">
        <v>261</v>
      </c>
      <c r="O43">
        <v>16</v>
      </c>
      <c r="P43">
        <v>870</v>
      </c>
      <c r="Q43">
        <v>2324</v>
      </c>
    </row>
    <row r="44" spans="1:17" x14ac:dyDescent="0.55000000000000004">
      <c r="A44">
        <f>VLOOKUP(テーブル2[[#This Row],[駅名]],station_geocode[[name]:[name4]],4,)</f>
        <v>5040</v>
      </c>
      <c r="B44" t="s">
        <v>48</v>
      </c>
      <c r="C44" t="s">
        <v>54</v>
      </c>
      <c r="D44">
        <v>75319</v>
      </c>
      <c r="E44">
        <v>11161</v>
      </c>
      <c r="F44">
        <v>5320</v>
      </c>
      <c r="G44">
        <v>1164</v>
      </c>
      <c r="H44">
        <v>7520</v>
      </c>
      <c r="I44">
        <v>8448</v>
      </c>
      <c r="J44">
        <v>5828</v>
      </c>
      <c r="K44">
        <v>2903</v>
      </c>
      <c r="L44">
        <v>141</v>
      </c>
      <c r="M44">
        <v>1481151</v>
      </c>
      <c r="N44">
        <v>627</v>
      </c>
      <c r="O44">
        <v>59</v>
      </c>
      <c r="P44">
        <v>323</v>
      </c>
      <c r="Q44">
        <v>4696</v>
      </c>
    </row>
    <row r="45" spans="1:17" x14ac:dyDescent="0.55000000000000004">
      <c r="A45">
        <f>VLOOKUP(テーブル2[[#This Row],[駅名]],station_geocode[[name]:[name4]],4,)</f>
        <v>5669</v>
      </c>
      <c r="B45" t="s">
        <v>49</v>
      </c>
      <c r="C45" t="s">
        <v>54</v>
      </c>
      <c r="D45">
        <v>83628</v>
      </c>
      <c r="E45">
        <v>11741</v>
      </c>
      <c r="F45">
        <v>1222</v>
      </c>
      <c r="G45">
        <v>8246</v>
      </c>
      <c r="H45">
        <v>2214</v>
      </c>
      <c r="I45">
        <v>10799</v>
      </c>
      <c r="J45">
        <v>6099</v>
      </c>
      <c r="K45">
        <v>3057</v>
      </c>
      <c r="L45">
        <v>158</v>
      </c>
      <c r="M45">
        <v>1910559</v>
      </c>
      <c r="N45">
        <v>723</v>
      </c>
      <c r="O45">
        <v>70</v>
      </c>
      <c r="P45">
        <v>1622</v>
      </c>
      <c r="Q45">
        <v>5817</v>
      </c>
    </row>
    <row r="46" spans="1:17" x14ac:dyDescent="0.55000000000000004">
      <c r="A46">
        <f>VLOOKUP(テーブル2[[#This Row],[駅名]],station_geocode[[name]:[name4]],4,)</f>
        <v>8159</v>
      </c>
      <c r="B46" t="s">
        <v>50</v>
      </c>
      <c r="C46" t="s">
        <v>54</v>
      </c>
    </row>
    <row r="47" spans="1:17" x14ac:dyDescent="0.55000000000000004">
      <c r="A47">
        <f>VLOOKUP(テーブル2[[#This Row],[駅名]],station_geocode[[name]:[name4]],4,)</f>
        <v>108</v>
      </c>
      <c r="B47" t="s">
        <v>767</v>
      </c>
      <c r="C47" t="s">
        <v>54</v>
      </c>
    </row>
    <row r="48" spans="1:17" x14ac:dyDescent="0.55000000000000004">
      <c r="A48">
        <f>VLOOKUP(テーブル2[[#This Row],[駅名]],station_geocode[[name]:[name4]],4,)</f>
        <v>6666</v>
      </c>
      <c r="B48" t="s">
        <v>51</v>
      </c>
      <c r="C48" t="s">
        <v>54</v>
      </c>
    </row>
    <row r="49" spans="1:17" x14ac:dyDescent="0.55000000000000004">
      <c r="A49">
        <f>VLOOKUP(テーブル2[[#This Row],[駅名]],station_geocode[[name]:[name4]],4,)</f>
        <v>413</v>
      </c>
      <c r="B49" t="s">
        <v>55</v>
      </c>
      <c r="C49" t="s">
        <v>71</v>
      </c>
    </row>
    <row r="50" spans="1:17" x14ac:dyDescent="0.55000000000000004">
      <c r="A50">
        <f>VLOOKUP(テーブル2[[#This Row],[駅名]],station_geocode[[name]:[name4]],4,)</f>
        <v>3041</v>
      </c>
      <c r="B50" t="s">
        <v>56</v>
      </c>
      <c r="C50" t="s">
        <v>71</v>
      </c>
    </row>
    <row r="51" spans="1:17" x14ac:dyDescent="0.55000000000000004">
      <c r="A51">
        <f>VLOOKUP(テーブル2[[#This Row],[駅名]],station_geocode[[name]:[name4]],4,)</f>
        <v>1597</v>
      </c>
      <c r="B51" t="s">
        <v>57</v>
      </c>
      <c r="C51" t="s">
        <v>71</v>
      </c>
      <c r="D51">
        <v>38428</v>
      </c>
      <c r="E51">
        <v>10103</v>
      </c>
      <c r="F51">
        <v>780</v>
      </c>
      <c r="G51">
        <v>5904</v>
      </c>
      <c r="H51">
        <v>2189</v>
      </c>
      <c r="I51">
        <v>5870</v>
      </c>
      <c r="J51">
        <v>5383</v>
      </c>
      <c r="K51">
        <v>2830</v>
      </c>
      <c r="L51">
        <v>76</v>
      </c>
      <c r="M51">
        <v>831447</v>
      </c>
      <c r="N51">
        <v>337</v>
      </c>
      <c r="O51">
        <v>26</v>
      </c>
      <c r="P51">
        <v>709</v>
      </c>
      <c r="Q51">
        <v>2053</v>
      </c>
    </row>
    <row r="52" spans="1:17" x14ac:dyDescent="0.55000000000000004">
      <c r="A52">
        <f>VLOOKUP(テーブル2[[#This Row],[駅名]],station_geocode[[name]:[name4]],4,)</f>
        <v>7883</v>
      </c>
      <c r="B52" t="s">
        <v>58</v>
      </c>
      <c r="C52" t="s">
        <v>71</v>
      </c>
      <c r="D52">
        <v>13975</v>
      </c>
      <c r="E52">
        <v>9090</v>
      </c>
      <c r="F52">
        <v>674</v>
      </c>
      <c r="G52">
        <v>5069</v>
      </c>
      <c r="H52">
        <v>2529</v>
      </c>
      <c r="I52">
        <v>6291</v>
      </c>
      <c r="J52">
        <v>4479</v>
      </c>
      <c r="K52">
        <v>2258</v>
      </c>
      <c r="L52">
        <v>43</v>
      </c>
      <c r="M52">
        <v>342792</v>
      </c>
      <c r="N52">
        <v>293</v>
      </c>
      <c r="O52">
        <v>17</v>
      </c>
      <c r="P52">
        <v>823</v>
      </c>
      <c r="Q52">
        <v>2243</v>
      </c>
    </row>
    <row r="53" spans="1:17" x14ac:dyDescent="0.55000000000000004">
      <c r="A53">
        <f>VLOOKUP(テーブル2[[#This Row],[駅名]],station_geocode[[name]:[name4]],4,)</f>
        <v>2537</v>
      </c>
      <c r="B53" t="s">
        <v>59</v>
      </c>
      <c r="C53" t="s">
        <v>71</v>
      </c>
      <c r="D53">
        <v>43519</v>
      </c>
      <c r="E53">
        <v>10907</v>
      </c>
      <c r="F53">
        <v>897</v>
      </c>
      <c r="G53">
        <v>6222</v>
      </c>
      <c r="H53">
        <v>2476</v>
      </c>
      <c r="I53">
        <v>8641</v>
      </c>
      <c r="J53">
        <v>5464</v>
      </c>
      <c r="K53">
        <v>2672</v>
      </c>
      <c r="L53">
        <v>64</v>
      </c>
      <c r="M53">
        <v>814107</v>
      </c>
      <c r="N53">
        <v>336</v>
      </c>
      <c r="O53">
        <v>30</v>
      </c>
      <c r="P53">
        <v>862</v>
      </c>
      <c r="Q53">
        <v>4545</v>
      </c>
    </row>
    <row r="54" spans="1:17" x14ac:dyDescent="0.55000000000000004">
      <c r="A54">
        <f>VLOOKUP(テーブル2[[#This Row],[駅名]],station_geocode[[name]:[name4]],4,)</f>
        <v>7851</v>
      </c>
      <c r="B54" t="s">
        <v>60</v>
      </c>
      <c r="C54" t="s">
        <v>71</v>
      </c>
      <c r="D54">
        <v>29236</v>
      </c>
      <c r="E54">
        <v>11356</v>
      </c>
      <c r="F54">
        <v>995</v>
      </c>
      <c r="G54">
        <v>6555</v>
      </c>
      <c r="H54">
        <v>2173</v>
      </c>
      <c r="I54">
        <v>7586</v>
      </c>
      <c r="J54">
        <v>5812</v>
      </c>
      <c r="K54">
        <v>2839</v>
      </c>
      <c r="L54">
        <v>117</v>
      </c>
      <c r="M54">
        <v>1328414</v>
      </c>
      <c r="N54">
        <v>500</v>
      </c>
      <c r="O54">
        <v>60</v>
      </c>
      <c r="P54">
        <v>932</v>
      </c>
      <c r="Q54">
        <v>3625</v>
      </c>
    </row>
    <row r="55" spans="1:17" x14ac:dyDescent="0.55000000000000004">
      <c r="A55">
        <f>VLOOKUP(テーブル2[[#This Row],[駅名]],station_geocode[[name]:[name4]],4,)</f>
        <v>4718</v>
      </c>
      <c r="B55" t="s">
        <v>61</v>
      </c>
      <c r="C55" t="s">
        <v>71</v>
      </c>
      <c r="D55">
        <v>17953</v>
      </c>
      <c r="E55">
        <v>10727</v>
      </c>
      <c r="F55">
        <v>824</v>
      </c>
      <c r="G55">
        <v>6267</v>
      </c>
      <c r="H55">
        <v>2325</v>
      </c>
      <c r="I55">
        <v>6894</v>
      </c>
      <c r="J55">
        <v>5698</v>
      </c>
      <c r="K55">
        <v>2943</v>
      </c>
      <c r="L55">
        <v>82</v>
      </c>
      <c r="M55">
        <v>999338</v>
      </c>
      <c r="N55">
        <v>465</v>
      </c>
      <c r="O55">
        <v>46</v>
      </c>
      <c r="P55">
        <v>364</v>
      </c>
      <c r="Q55">
        <v>3482</v>
      </c>
    </row>
    <row r="56" spans="1:17" x14ac:dyDescent="0.55000000000000004">
      <c r="A56">
        <f>VLOOKUP(テーブル2[[#This Row],[駅名]],station_geocode[[name]:[name4]],4,)</f>
        <v>667</v>
      </c>
      <c r="B56" t="s">
        <v>62</v>
      </c>
      <c r="C56" t="s">
        <v>71</v>
      </c>
      <c r="D56">
        <v>31262</v>
      </c>
      <c r="E56">
        <v>10767</v>
      </c>
      <c r="F56">
        <v>757</v>
      </c>
      <c r="G56">
        <v>645</v>
      </c>
      <c r="H56">
        <v>2069</v>
      </c>
      <c r="I56">
        <v>11360</v>
      </c>
      <c r="J56">
        <v>5907</v>
      </c>
      <c r="K56">
        <v>3288</v>
      </c>
      <c r="L56">
        <v>87</v>
      </c>
      <c r="M56">
        <v>708316</v>
      </c>
      <c r="N56">
        <v>470</v>
      </c>
      <c r="O56">
        <v>40</v>
      </c>
      <c r="P56">
        <v>5011</v>
      </c>
      <c r="Q56">
        <v>3574</v>
      </c>
    </row>
    <row r="57" spans="1:17" x14ac:dyDescent="0.55000000000000004">
      <c r="A57">
        <f>VLOOKUP(テーブル2[[#This Row],[駅名]],station_geocode[[name]:[name4]],4,)</f>
        <v>8602</v>
      </c>
      <c r="B57" t="s">
        <v>63</v>
      </c>
      <c r="C57" t="s">
        <v>71</v>
      </c>
      <c r="D57">
        <v>34865</v>
      </c>
      <c r="E57">
        <v>14004</v>
      </c>
      <c r="F57">
        <v>911</v>
      </c>
      <c r="G57">
        <v>10068</v>
      </c>
      <c r="H57">
        <v>2463</v>
      </c>
      <c r="I57">
        <v>11687</v>
      </c>
      <c r="J57">
        <v>8584</v>
      </c>
      <c r="K57">
        <v>5534</v>
      </c>
      <c r="L57">
        <v>84</v>
      </c>
      <c r="M57">
        <v>630143</v>
      </c>
      <c r="N57">
        <v>530</v>
      </c>
      <c r="O57">
        <v>64</v>
      </c>
      <c r="P57">
        <v>3991</v>
      </c>
      <c r="Q57">
        <v>4605</v>
      </c>
    </row>
    <row r="58" spans="1:17" x14ac:dyDescent="0.55000000000000004">
      <c r="A58">
        <f>VLOOKUP(テーブル2[[#This Row],[駅名]],station_geocode[[name]:[name4]],4,)</f>
        <v>6725</v>
      </c>
      <c r="B58" t="s">
        <v>64</v>
      </c>
      <c r="C58" t="s">
        <v>71</v>
      </c>
      <c r="D58">
        <v>18504</v>
      </c>
      <c r="E58">
        <v>14018</v>
      </c>
      <c r="F58">
        <v>1175</v>
      </c>
      <c r="G58">
        <v>10234</v>
      </c>
      <c r="H58">
        <v>2532</v>
      </c>
      <c r="I58">
        <v>6647</v>
      </c>
      <c r="J58">
        <v>8053</v>
      </c>
      <c r="K58">
        <v>4769</v>
      </c>
      <c r="L58">
        <v>51</v>
      </c>
      <c r="M58">
        <v>350675</v>
      </c>
      <c r="N58">
        <v>299</v>
      </c>
      <c r="O58">
        <v>26</v>
      </c>
      <c r="P58">
        <v>1158</v>
      </c>
      <c r="Q58">
        <v>2102</v>
      </c>
    </row>
    <row r="59" spans="1:17" x14ac:dyDescent="0.55000000000000004">
      <c r="A59">
        <f>VLOOKUP(テーブル2[[#This Row],[駅名]],station_geocode[[name]:[name4]],4,)</f>
        <v>4300</v>
      </c>
      <c r="B59" t="s">
        <v>65</v>
      </c>
      <c r="C59" t="s">
        <v>71</v>
      </c>
      <c r="D59">
        <v>9255</v>
      </c>
      <c r="E59">
        <v>13787</v>
      </c>
      <c r="F59">
        <v>947</v>
      </c>
      <c r="G59">
        <v>10153</v>
      </c>
      <c r="H59">
        <v>2586</v>
      </c>
      <c r="I59">
        <v>8504</v>
      </c>
      <c r="J59">
        <v>8320</v>
      </c>
      <c r="K59">
        <v>5224</v>
      </c>
      <c r="L59">
        <v>220</v>
      </c>
      <c r="M59">
        <v>1647472</v>
      </c>
      <c r="N59">
        <v>751</v>
      </c>
      <c r="O59">
        <v>91</v>
      </c>
      <c r="P59">
        <v>631</v>
      </c>
      <c r="Q59">
        <v>4546</v>
      </c>
    </row>
    <row r="60" spans="1:17" x14ac:dyDescent="0.55000000000000004">
      <c r="A60">
        <f>VLOOKUP(テーブル2[[#This Row],[駅名]],station_geocode[[name]:[name4]],4,)</f>
        <v>997</v>
      </c>
      <c r="B60" t="s">
        <v>66</v>
      </c>
      <c r="C60" t="s">
        <v>71</v>
      </c>
      <c r="D60">
        <v>129558</v>
      </c>
      <c r="E60">
        <v>13756</v>
      </c>
      <c r="F60">
        <v>905</v>
      </c>
      <c r="G60">
        <v>10225</v>
      </c>
      <c r="H60">
        <v>2501</v>
      </c>
      <c r="I60">
        <v>11817</v>
      </c>
      <c r="J60">
        <v>8493</v>
      </c>
      <c r="K60">
        <v>5527</v>
      </c>
      <c r="L60">
        <v>410</v>
      </c>
      <c r="M60">
        <v>2974070</v>
      </c>
      <c r="N60">
        <v>1372</v>
      </c>
      <c r="O60">
        <v>170</v>
      </c>
      <c r="P60">
        <v>455</v>
      </c>
      <c r="Q60">
        <v>8329</v>
      </c>
    </row>
    <row r="61" spans="1:17" x14ac:dyDescent="0.55000000000000004">
      <c r="A61">
        <f>VLOOKUP(テーブル2[[#This Row],[駅名]],station_geocode[[name]:[name4]],4,)</f>
        <v>5939</v>
      </c>
      <c r="B61" t="s">
        <v>67</v>
      </c>
      <c r="C61" t="s">
        <v>71</v>
      </c>
      <c r="D61">
        <v>9864</v>
      </c>
      <c r="E61">
        <v>12562</v>
      </c>
      <c r="F61">
        <v>1070</v>
      </c>
      <c r="G61">
        <v>9165</v>
      </c>
      <c r="H61">
        <v>2200</v>
      </c>
      <c r="I61">
        <v>8248</v>
      </c>
      <c r="J61">
        <v>7203</v>
      </c>
      <c r="K61">
        <v>4372</v>
      </c>
      <c r="L61">
        <v>140</v>
      </c>
      <c r="M61">
        <v>841645</v>
      </c>
      <c r="N61">
        <v>636</v>
      </c>
      <c r="O61">
        <v>72</v>
      </c>
      <c r="P61">
        <v>1035</v>
      </c>
      <c r="Q61">
        <v>4363</v>
      </c>
    </row>
    <row r="62" spans="1:17" x14ac:dyDescent="0.55000000000000004">
      <c r="A62">
        <f>VLOOKUP(テーブル2[[#This Row],[駅名]],station_geocode[[name]:[name4]],4,)</f>
        <v>1942</v>
      </c>
      <c r="B62" t="s">
        <v>68</v>
      </c>
      <c r="C62" t="s">
        <v>71</v>
      </c>
      <c r="D62">
        <v>38878</v>
      </c>
      <c r="E62">
        <v>8360</v>
      </c>
      <c r="F62">
        <v>785</v>
      </c>
      <c r="G62">
        <v>5832</v>
      </c>
      <c r="H62">
        <v>1617</v>
      </c>
      <c r="I62">
        <v>18137</v>
      </c>
      <c r="J62">
        <v>4384</v>
      </c>
      <c r="K62">
        <v>2458</v>
      </c>
      <c r="L62">
        <v>53</v>
      </c>
      <c r="M62">
        <v>500490</v>
      </c>
      <c r="N62">
        <v>272</v>
      </c>
      <c r="O62">
        <v>33</v>
      </c>
      <c r="P62">
        <v>11806</v>
      </c>
      <c r="Q62">
        <v>3978</v>
      </c>
    </row>
    <row r="63" spans="1:17" x14ac:dyDescent="0.55000000000000004">
      <c r="A63">
        <f>VLOOKUP(テーブル2[[#This Row],[駅名]],station_geocode[[name]:[name4]],4,)</f>
        <v>4450</v>
      </c>
      <c r="B63" t="s">
        <v>69</v>
      </c>
      <c r="C63" t="s">
        <v>71</v>
      </c>
      <c r="D63">
        <v>10761</v>
      </c>
      <c r="E63">
        <v>11270</v>
      </c>
      <c r="F63">
        <v>813</v>
      </c>
      <c r="G63">
        <v>7932</v>
      </c>
      <c r="H63">
        <v>2024</v>
      </c>
      <c r="I63">
        <v>45508</v>
      </c>
      <c r="J63">
        <v>6898</v>
      </c>
      <c r="K63">
        <v>4342</v>
      </c>
      <c r="L63">
        <v>324</v>
      </c>
      <c r="M63">
        <v>9283898</v>
      </c>
      <c r="N63">
        <v>2607</v>
      </c>
      <c r="O63">
        <v>306</v>
      </c>
      <c r="P63">
        <v>2283</v>
      </c>
      <c r="Q63">
        <v>40329</v>
      </c>
    </row>
    <row r="64" spans="1:17" x14ac:dyDescent="0.55000000000000004">
      <c r="A64">
        <f>VLOOKUP(テーブル2[[#This Row],[駅名]],station_geocode[[name]:[name4]],4,)</f>
        <v>3544</v>
      </c>
      <c r="B64" t="s">
        <v>70</v>
      </c>
      <c r="C64" t="s">
        <v>71</v>
      </c>
      <c r="D64">
        <v>336805</v>
      </c>
      <c r="E64">
        <v>5184</v>
      </c>
      <c r="F64">
        <v>255</v>
      </c>
      <c r="G64">
        <v>3473</v>
      </c>
      <c r="H64">
        <v>1051</v>
      </c>
      <c r="I64">
        <v>99391</v>
      </c>
      <c r="J64">
        <v>3563</v>
      </c>
      <c r="K64">
        <v>2527</v>
      </c>
      <c r="L64">
        <v>735</v>
      </c>
      <c r="M64">
        <v>38557542</v>
      </c>
      <c r="N64">
        <v>5690</v>
      </c>
      <c r="O64">
        <v>653</v>
      </c>
      <c r="P64">
        <v>2572</v>
      </c>
      <c r="Q64">
        <v>95662</v>
      </c>
    </row>
    <row r="65" spans="1:17" x14ac:dyDescent="0.55000000000000004">
      <c r="A65">
        <f>VLOOKUP(テーブル2[[#This Row],[駅名]],station_geocode[[name]:[name4]],4,)</f>
        <v>3605</v>
      </c>
      <c r="B65" t="s">
        <v>72</v>
      </c>
      <c r="C65" t="s">
        <v>78</v>
      </c>
      <c r="D65">
        <v>57610</v>
      </c>
      <c r="E65">
        <v>15389</v>
      </c>
      <c r="F65">
        <v>1149</v>
      </c>
      <c r="G65">
        <v>11071</v>
      </c>
      <c r="H65">
        <v>2570</v>
      </c>
      <c r="I65">
        <v>31802</v>
      </c>
      <c r="J65">
        <v>9618</v>
      </c>
      <c r="K65">
        <v>6210</v>
      </c>
      <c r="L65">
        <v>108</v>
      </c>
      <c r="M65">
        <v>2111636</v>
      </c>
      <c r="N65">
        <v>1221</v>
      </c>
      <c r="O65">
        <v>105</v>
      </c>
      <c r="P65">
        <v>1121</v>
      </c>
      <c r="Q65">
        <v>27064</v>
      </c>
    </row>
    <row r="66" spans="1:17" x14ac:dyDescent="0.55000000000000004">
      <c r="A66">
        <f>VLOOKUP(テーブル2[[#This Row],[駅名]],station_geocode[[name]:[name4]],4,)</f>
        <v>7501</v>
      </c>
      <c r="B66" t="s">
        <v>652</v>
      </c>
      <c r="C66" t="s">
        <v>78</v>
      </c>
      <c r="D66">
        <v>31229</v>
      </c>
      <c r="E66">
        <v>17838</v>
      </c>
      <c r="F66">
        <v>1288</v>
      </c>
      <c r="G66">
        <v>12658</v>
      </c>
      <c r="H66">
        <v>3310</v>
      </c>
      <c r="I66">
        <v>15410</v>
      </c>
      <c r="J66">
        <v>11038</v>
      </c>
      <c r="K66">
        <v>7237</v>
      </c>
      <c r="L66">
        <v>140</v>
      </c>
      <c r="M66">
        <v>1486526</v>
      </c>
      <c r="N66">
        <v>992</v>
      </c>
      <c r="O66">
        <v>110</v>
      </c>
      <c r="P66">
        <v>902</v>
      </c>
      <c r="Q66">
        <v>10005</v>
      </c>
    </row>
    <row r="67" spans="1:17" x14ac:dyDescent="0.55000000000000004">
      <c r="A67">
        <f>VLOOKUP(テーブル2[[#This Row],[駅名]],station_geocode[[name]:[name4]],4,)</f>
        <v>2919</v>
      </c>
      <c r="B67" t="s">
        <v>73</v>
      </c>
      <c r="C67" t="s">
        <v>78</v>
      </c>
      <c r="D67">
        <v>75410</v>
      </c>
      <c r="E67">
        <v>18804</v>
      </c>
      <c r="F67">
        <v>1241</v>
      </c>
      <c r="G67">
        <v>13551</v>
      </c>
      <c r="H67">
        <v>3217</v>
      </c>
      <c r="I67">
        <v>17366</v>
      </c>
      <c r="J67">
        <v>12062</v>
      </c>
      <c r="K67">
        <v>8092</v>
      </c>
      <c r="L67">
        <v>199</v>
      </c>
      <c r="M67">
        <v>2466462</v>
      </c>
      <c r="N67">
        <v>1182</v>
      </c>
      <c r="O67">
        <v>113</v>
      </c>
      <c r="P67">
        <v>1166</v>
      </c>
      <c r="Q67">
        <v>11594</v>
      </c>
    </row>
    <row r="68" spans="1:17" x14ac:dyDescent="0.55000000000000004">
      <c r="A68">
        <f>VLOOKUP(テーブル2[[#This Row],[駅名]],station_geocode[[name]:[name4]],4,)</f>
        <v>5510</v>
      </c>
      <c r="B68" t="s">
        <v>74</v>
      </c>
      <c r="C68" t="s">
        <v>78</v>
      </c>
      <c r="D68">
        <v>20138</v>
      </c>
      <c r="E68">
        <v>16439</v>
      </c>
      <c r="F68">
        <v>991</v>
      </c>
      <c r="G68">
        <v>11627</v>
      </c>
      <c r="H68">
        <v>2789</v>
      </c>
      <c r="I68">
        <v>11811</v>
      </c>
      <c r="J68">
        <v>10615</v>
      </c>
      <c r="K68">
        <v>7277</v>
      </c>
      <c r="L68">
        <v>154</v>
      </c>
      <c r="M68">
        <v>1533882</v>
      </c>
      <c r="N68">
        <v>809</v>
      </c>
      <c r="O68">
        <v>71</v>
      </c>
      <c r="P68">
        <v>821</v>
      </c>
      <c r="Q68">
        <v>7355</v>
      </c>
    </row>
    <row r="69" spans="1:17" x14ac:dyDescent="0.55000000000000004">
      <c r="A69">
        <f>VLOOKUP(テーブル2[[#This Row],[駅名]],station_geocode[[name]:[name4]],4,)</f>
        <v>922</v>
      </c>
      <c r="B69" t="s">
        <v>75</v>
      </c>
      <c r="C69" t="s">
        <v>78</v>
      </c>
      <c r="D69">
        <v>44039</v>
      </c>
      <c r="E69">
        <v>13154</v>
      </c>
      <c r="F69">
        <v>1003</v>
      </c>
      <c r="G69">
        <v>9228</v>
      </c>
      <c r="H69">
        <v>2455</v>
      </c>
      <c r="I69">
        <v>9034</v>
      </c>
      <c r="J69">
        <v>7656</v>
      </c>
      <c r="K69">
        <v>4636</v>
      </c>
      <c r="L69">
        <v>132</v>
      </c>
      <c r="M69">
        <v>1281675</v>
      </c>
      <c r="N69">
        <v>554</v>
      </c>
      <c r="O69">
        <v>62</v>
      </c>
      <c r="P69">
        <v>1609</v>
      </c>
      <c r="Q69">
        <v>4442</v>
      </c>
    </row>
    <row r="70" spans="1:17" x14ac:dyDescent="0.55000000000000004">
      <c r="A70">
        <f>VLOOKUP(テーブル2[[#This Row],[駅名]],station_geocode[[name]:[name4]],4,)</f>
        <v>2890</v>
      </c>
      <c r="B70" t="s">
        <v>76</v>
      </c>
      <c r="C70" t="s">
        <v>78</v>
      </c>
      <c r="D70">
        <v>36875</v>
      </c>
      <c r="E70">
        <v>13380</v>
      </c>
      <c r="F70">
        <v>916</v>
      </c>
      <c r="G70">
        <v>8891</v>
      </c>
      <c r="H70">
        <v>2664</v>
      </c>
      <c r="I70">
        <v>7033</v>
      </c>
      <c r="J70">
        <v>7843</v>
      </c>
      <c r="K70">
        <v>4831</v>
      </c>
      <c r="L70">
        <v>68</v>
      </c>
      <c r="M70">
        <v>778721</v>
      </c>
      <c r="N70">
        <v>396</v>
      </c>
      <c r="O70">
        <v>43</v>
      </c>
      <c r="P70">
        <v>585</v>
      </c>
      <c r="Q70">
        <v>3025</v>
      </c>
    </row>
    <row r="71" spans="1:17" x14ac:dyDescent="0.55000000000000004">
      <c r="A71">
        <f>VLOOKUP(テーブル2[[#This Row],[駅名]],station_geocode[[name]:[name4]],4,)</f>
        <v>4052</v>
      </c>
      <c r="B71" t="s">
        <v>79</v>
      </c>
      <c r="C71" t="s">
        <v>78</v>
      </c>
      <c r="D71">
        <v>14116</v>
      </c>
      <c r="E71">
        <v>11669</v>
      </c>
      <c r="F71">
        <v>937</v>
      </c>
      <c r="G71">
        <v>7989</v>
      </c>
      <c r="H71">
        <v>2237</v>
      </c>
      <c r="I71">
        <v>6980</v>
      </c>
      <c r="J71">
        <v>6411</v>
      </c>
      <c r="K71">
        <v>3669</v>
      </c>
      <c r="L71">
        <v>77</v>
      </c>
      <c r="M71">
        <v>1211983</v>
      </c>
      <c r="N71">
        <v>378</v>
      </c>
      <c r="O71">
        <v>39</v>
      </c>
      <c r="P71">
        <v>476</v>
      </c>
      <c r="Q71">
        <v>3069</v>
      </c>
    </row>
    <row r="72" spans="1:17" x14ac:dyDescent="0.55000000000000004">
      <c r="A72">
        <f>VLOOKUP(テーブル2[[#This Row],[駅名]],station_geocode[[name]:[name4]],4,)</f>
        <v>7560</v>
      </c>
      <c r="B72" t="s">
        <v>77</v>
      </c>
      <c r="C72" t="s">
        <v>78</v>
      </c>
      <c r="D72">
        <v>40711</v>
      </c>
      <c r="E72">
        <v>14997</v>
      </c>
      <c r="F72">
        <v>1183</v>
      </c>
      <c r="G72">
        <v>10282</v>
      </c>
      <c r="H72">
        <v>2881</v>
      </c>
      <c r="I72">
        <v>9480</v>
      </c>
      <c r="J72">
        <v>8192</v>
      </c>
      <c r="K72">
        <v>4535</v>
      </c>
      <c r="L72">
        <v>84</v>
      </c>
      <c r="M72">
        <v>2293280</v>
      </c>
      <c r="N72">
        <v>459</v>
      </c>
      <c r="O72">
        <v>42</v>
      </c>
      <c r="P72">
        <v>62</v>
      </c>
      <c r="Q72">
        <v>5803</v>
      </c>
    </row>
    <row r="73" spans="1:17" x14ac:dyDescent="0.55000000000000004">
      <c r="A73">
        <f>VLOOKUP(テーブル2[[#This Row],[駅名]],station_geocode[[name]:[name4]],4,)</f>
        <v>223</v>
      </c>
      <c r="B73" t="s">
        <v>80</v>
      </c>
      <c r="C73" t="s">
        <v>78</v>
      </c>
      <c r="D73">
        <v>14186</v>
      </c>
      <c r="E73">
        <v>15919</v>
      </c>
      <c r="F73">
        <v>1304</v>
      </c>
      <c r="G73">
        <v>11111</v>
      </c>
      <c r="H73">
        <v>3005</v>
      </c>
      <c r="I73">
        <v>8602</v>
      </c>
      <c r="J73">
        <v>8674</v>
      </c>
      <c r="K73">
        <v>4695</v>
      </c>
      <c r="L73">
        <v>123</v>
      </c>
      <c r="M73">
        <v>1533174</v>
      </c>
      <c r="N73">
        <v>601</v>
      </c>
      <c r="O73">
        <v>55</v>
      </c>
      <c r="P73">
        <v>261</v>
      </c>
      <c r="Q73">
        <v>4523</v>
      </c>
    </row>
    <row r="74" spans="1:17" x14ac:dyDescent="0.55000000000000004">
      <c r="A74">
        <f>VLOOKUP(テーブル2[[#This Row],[駅名]],station_geocode[[name]:[name4]],4,)</f>
        <v>7111</v>
      </c>
      <c r="B74" t="s">
        <v>81</v>
      </c>
      <c r="C74" t="s">
        <v>92</v>
      </c>
      <c r="D74">
        <v>3788</v>
      </c>
      <c r="E74">
        <v>8263</v>
      </c>
      <c r="F74">
        <v>549</v>
      </c>
      <c r="G74">
        <v>5804</v>
      </c>
      <c r="H74">
        <v>1536</v>
      </c>
      <c r="I74">
        <v>67984</v>
      </c>
      <c r="J74">
        <v>5208</v>
      </c>
      <c r="K74">
        <v>3457</v>
      </c>
      <c r="L74">
        <v>146</v>
      </c>
      <c r="M74">
        <v>7396504</v>
      </c>
      <c r="N74">
        <v>2537</v>
      </c>
      <c r="O74">
        <v>199</v>
      </c>
      <c r="P74">
        <v>11981</v>
      </c>
      <c r="Q74">
        <v>54153</v>
      </c>
    </row>
    <row r="75" spans="1:17" x14ac:dyDescent="0.55000000000000004">
      <c r="A75">
        <f>VLOOKUP(テーブル2[[#This Row],[駅名]],station_geocode[[name]:[name4]],4,)</f>
        <v>3089</v>
      </c>
      <c r="B75" t="s">
        <v>93</v>
      </c>
      <c r="C75" t="s">
        <v>92</v>
      </c>
      <c r="D75">
        <v>15347</v>
      </c>
      <c r="E75">
        <v>8983</v>
      </c>
      <c r="F75">
        <v>698</v>
      </c>
      <c r="G75">
        <v>6390</v>
      </c>
      <c r="H75">
        <v>1519</v>
      </c>
      <c r="I75">
        <v>10041</v>
      </c>
      <c r="J75">
        <v>5465</v>
      </c>
      <c r="K75">
        <v>3377</v>
      </c>
      <c r="L75">
        <v>45</v>
      </c>
      <c r="M75">
        <v>69170</v>
      </c>
      <c r="N75">
        <v>576</v>
      </c>
      <c r="O75">
        <v>42</v>
      </c>
      <c r="P75">
        <v>105</v>
      </c>
      <c r="Q75">
        <v>7726</v>
      </c>
    </row>
    <row r="76" spans="1:17" x14ac:dyDescent="0.55000000000000004">
      <c r="A76">
        <f>VLOOKUP(テーブル2[[#This Row],[駅名]],station_geocode[[name]:[name4]],4,)</f>
        <v>5509</v>
      </c>
      <c r="B76" t="s">
        <v>82</v>
      </c>
      <c r="C76" t="s">
        <v>92</v>
      </c>
      <c r="D76">
        <v>19810</v>
      </c>
      <c r="E76">
        <v>10087</v>
      </c>
      <c r="F76">
        <v>799</v>
      </c>
      <c r="G76">
        <v>7183</v>
      </c>
      <c r="H76">
        <v>1736</v>
      </c>
      <c r="I76">
        <v>11825</v>
      </c>
      <c r="J76">
        <v>6080</v>
      </c>
      <c r="K76">
        <v>3670</v>
      </c>
      <c r="L76">
        <v>113</v>
      </c>
      <c r="M76">
        <v>1532595</v>
      </c>
      <c r="N76">
        <v>926</v>
      </c>
      <c r="O76">
        <v>85</v>
      </c>
      <c r="P76">
        <v>519</v>
      </c>
      <c r="Q76">
        <v>8953</v>
      </c>
    </row>
    <row r="77" spans="1:17" x14ac:dyDescent="0.55000000000000004">
      <c r="A77">
        <f>VLOOKUP(テーブル2[[#This Row],[駅名]],station_geocode[[name]:[name4]],4,)</f>
        <v>5508</v>
      </c>
      <c r="B77" t="s">
        <v>83</v>
      </c>
      <c r="C77" t="s">
        <v>92</v>
      </c>
      <c r="D77">
        <v>243222</v>
      </c>
      <c r="E77">
        <v>12072</v>
      </c>
      <c r="F77">
        <v>1113</v>
      </c>
      <c r="G77">
        <v>8469</v>
      </c>
      <c r="H77">
        <v>2201</v>
      </c>
      <c r="I77">
        <v>9961</v>
      </c>
      <c r="J77">
        <v>6754</v>
      </c>
      <c r="K77">
        <v>3847</v>
      </c>
      <c r="L77">
        <v>96</v>
      </c>
      <c r="M77">
        <v>1082389</v>
      </c>
      <c r="N77">
        <v>650</v>
      </c>
      <c r="O77">
        <v>63</v>
      </c>
      <c r="P77">
        <v>1018</v>
      </c>
      <c r="Q77">
        <v>5905</v>
      </c>
    </row>
    <row r="78" spans="1:17" x14ac:dyDescent="0.55000000000000004">
      <c r="A78">
        <f>VLOOKUP(テーブル2[[#This Row],[駅名]],station_geocode[[name]:[name4]],4,)</f>
        <v>6851</v>
      </c>
      <c r="B78" t="s">
        <v>84</v>
      </c>
      <c r="C78" t="s">
        <v>92</v>
      </c>
      <c r="D78">
        <v>6422</v>
      </c>
      <c r="E78">
        <v>13420</v>
      </c>
      <c r="F78">
        <v>1063</v>
      </c>
      <c r="G78">
        <v>9834</v>
      </c>
      <c r="H78">
        <v>2577</v>
      </c>
      <c r="I78">
        <v>7832</v>
      </c>
      <c r="J78">
        <v>7808</v>
      </c>
      <c r="K78">
        <v>4690</v>
      </c>
      <c r="L78">
        <v>125</v>
      </c>
      <c r="M78">
        <v>587198</v>
      </c>
      <c r="N78">
        <v>576</v>
      </c>
      <c r="O78">
        <v>58</v>
      </c>
      <c r="P78">
        <v>439</v>
      </c>
      <c r="Q78">
        <v>4070</v>
      </c>
    </row>
    <row r="79" spans="1:17" x14ac:dyDescent="0.55000000000000004">
      <c r="A79">
        <f>VLOOKUP(テーブル2[[#This Row],[駅名]],station_geocode[[name]:[name4]],4,)</f>
        <v>4607</v>
      </c>
      <c r="B79" t="s">
        <v>85</v>
      </c>
      <c r="C79" t="s">
        <v>92</v>
      </c>
      <c r="D79">
        <v>7934</v>
      </c>
      <c r="E79">
        <v>13185</v>
      </c>
      <c r="F79">
        <v>934</v>
      </c>
      <c r="G79">
        <v>9694</v>
      </c>
      <c r="H79">
        <v>256</v>
      </c>
      <c r="I79">
        <v>8526</v>
      </c>
      <c r="J79">
        <v>7798</v>
      </c>
      <c r="K79">
        <v>4734</v>
      </c>
      <c r="L79">
        <v>204</v>
      </c>
      <c r="M79">
        <v>1826896</v>
      </c>
      <c r="N79">
        <v>773</v>
      </c>
      <c r="O79">
        <v>92</v>
      </c>
      <c r="P79">
        <v>424</v>
      </c>
      <c r="Q79">
        <v>5019</v>
      </c>
    </row>
    <row r="80" spans="1:17" x14ac:dyDescent="0.55000000000000004">
      <c r="A80">
        <f>VLOOKUP(テーブル2[[#This Row],[駅名]],station_geocode[[name]:[name4]],4,)</f>
        <v>7389</v>
      </c>
      <c r="B80" t="s">
        <v>769</v>
      </c>
      <c r="C80" t="s">
        <v>92</v>
      </c>
      <c r="D80">
        <v>31444</v>
      </c>
      <c r="E80">
        <v>12907</v>
      </c>
      <c r="F80">
        <v>1118</v>
      </c>
      <c r="G80">
        <v>9514</v>
      </c>
      <c r="H80">
        <v>2243</v>
      </c>
      <c r="I80">
        <v>7803</v>
      </c>
      <c r="J80">
        <v>7327</v>
      </c>
      <c r="K80">
        <v>4207</v>
      </c>
      <c r="L80">
        <v>93</v>
      </c>
      <c r="M80">
        <v>758487</v>
      </c>
      <c r="N80">
        <v>448</v>
      </c>
      <c r="O80">
        <v>50</v>
      </c>
      <c r="P80">
        <v>884</v>
      </c>
      <c r="Q80">
        <v>3882</v>
      </c>
    </row>
    <row r="81" spans="1:17" x14ac:dyDescent="0.55000000000000004">
      <c r="A81">
        <f>VLOOKUP(テーブル2[[#This Row],[駅名]],station_geocode[[name]:[name4]],4,)</f>
        <v>2655</v>
      </c>
      <c r="B81" t="s">
        <v>86</v>
      </c>
      <c r="C81" t="s">
        <v>92</v>
      </c>
      <c r="D81">
        <v>25796</v>
      </c>
      <c r="E81">
        <v>13626</v>
      </c>
      <c r="F81">
        <v>1096</v>
      </c>
      <c r="G81">
        <v>9864</v>
      </c>
      <c r="H81">
        <v>2658</v>
      </c>
      <c r="I81">
        <v>7487</v>
      </c>
      <c r="J81">
        <v>7687</v>
      </c>
      <c r="K81">
        <v>4353</v>
      </c>
      <c r="L81">
        <v>132</v>
      </c>
      <c r="M81">
        <v>741892</v>
      </c>
      <c r="N81">
        <v>516</v>
      </c>
      <c r="O81">
        <v>54</v>
      </c>
      <c r="P81">
        <v>250</v>
      </c>
      <c r="Q81">
        <v>3908</v>
      </c>
    </row>
    <row r="82" spans="1:17" x14ac:dyDescent="0.55000000000000004">
      <c r="A82">
        <f>VLOOKUP(テーブル2[[#This Row],[駅名]],station_geocode[[name]:[name4]],4,)</f>
        <v>2041</v>
      </c>
      <c r="B82" t="s">
        <v>87</v>
      </c>
      <c r="C82" t="s">
        <v>92</v>
      </c>
      <c r="D82">
        <v>72769</v>
      </c>
      <c r="E82">
        <v>13776</v>
      </c>
      <c r="F82">
        <v>1064</v>
      </c>
      <c r="G82">
        <v>10015</v>
      </c>
      <c r="H82">
        <v>2687</v>
      </c>
      <c r="I82">
        <v>10706</v>
      </c>
      <c r="J82">
        <v>7913</v>
      </c>
      <c r="K82">
        <v>4668</v>
      </c>
      <c r="L82">
        <v>199</v>
      </c>
      <c r="M82">
        <v>2414175</v>
      </c>
      <c r="N82">
        <v>829</v>
      </c>
      <c r="O82">
        <v>116</v>
      </c>
      <c r="P82">
        <v>784</v>
      </c>
      <c r="Q82">
        <v>6470</v>
      </c>
    </row>
    <row r="83" spans="1:17" x14ac:dyDescent="0.55000000000000004">
      <c r="A83">
        <f>VLOOKUP(テーブル2[[#This Row],[駅名]],station_geocode[[name]:[name4]],4,)</f>
        <v>5137</v>
      </c>
      <c r="B83" t="s">
        <v>88</v>
      </c>
      <c r="C83" t="s">
        <v>92</v>
      </c>
      <c r="D83">
        <v>54885</v>
      </c>
      <c r="E83">
        <v>13861</v>
      </c>
      <c r="F83">
        <v>1417</v>
      </c>
      <c r="G83">
        <v>9819</v>
      </c>
      <c r="H83">
        <v>2611</v>
      </c>
      <c r="I83">
        <v>8427</v>
      </c>
      <c r="J83">
        <v>7208</v>
      </c>
      <c r="K83">
        <v>3704</v>
      </c>
      <c r="L83">
        <v>132</v>
      </c>
      <c r="M83">
        <v>826152</v>
      </c>
      <c r="N83">
        <v>513</v>
      </c>
      <c r="O83">
        <v>66</v>
      </c>
      <c r="P83">
        <v>793</v>
      </c>
      <c r="Q83">
        <v>3992</v>
      </c>
    </row>
    <row r="84" spans="1:17" x14ac:dyDescent="0.55000000000000004">
      <c r="A84">
        <f>VLOOKUP(テーブル2[[#This Row],[駅名]],station_geocode[[name]:[name4]],4,)</f>
        <v>5339</v>
      </c>
      <c r="B84" t="s">
        <v>89</v>
      </c>
      <c r="C84" t="s">
        <v>92</v>
      </c>
      <c r="D84">
        <v>46510</v>
      </c>
      <c r="E84">
        <v>12961</v>
      </c>
      <c r="F84">
        <v>1490</v>
      </c>
      <c r="G84">
        <v>9021</v>
      </c>
      <c r="H84">
        <v>2407</v>
      </c>
      <c r="I84">
        <v>9326</v>
      </c>
      <c r="J84">
        <v>6732</v>
      </c>
      <c r="K84">
        <v>3390</v>
      </c>
      <c r="L84">
        <v>134</v>
      </c>
      <c r="M84">
        <v>1348452</v>
      </c>
      <c r="N84">
        <v>508</v>
      </c>
      <c r="O84">
        <v>65</v>
      </c>
      <c r="P84">
        <v>2094</v>
      </c>
      <c r="Q84">
        <v>3670</v>
      </c>
    </row>
    <row r="85" spans="1:17" x14ac:dyDescent="0.55000000000000004">
      <c r="A85">
        <f>VLOOKUP(テーブル2[[#This Row],[駅名]],station_geocode[[name]:[name4]],4,)</f>
        <v>4633</v>
      </c>
      <c r="B85" t="s">
        <v>90</v>
      </c>
      <c r="C85" t="s">
        <v>92</v>
      </c>
      <c r="D85">
        <v>86518</v>
      </c>
      <c r="E85">
        <v>7453</v>
      </c>
      <c r="F85">
        <v>848</v>
      </c>
      <c r="G85">
        <v>4963</v>
      </c>
      <c r="H85">
        <v>1634</v>
      </c>
      <c r="I85">
        <v>9442</v>
      </c>
      <c r="J85">
        <v>3414</v>
      </c>
      <c r="K85">
        <v>1272</v>
      </c>
      <c r="L85">
        <v>109</v>
      </c>
      <c r="M85">
        <v>1155703</v>
      </c>
      <c r="N85">
        <v>434</v>
      </c>
      <c r="O85">
        <v>49</v>
      </c>
      <c r="P85">
        <v>2747</v>
      </c>
      <c r="Q85">
        <v>4548</v>
      </c>
    </row>
    <row r="86" spans="1:17" x14ac:dyDescent="0.55000000000000004">
      <c r="A86">
        <f>VLOOKUP(テーブル2[[#This Row],[駅名]],station_geocode[[name]:[name4]],4,)</f>
        <v>1455</v>
      </c>
      <c r="B86" t="s">
        <v>91</v>
      </c>
      <c r="C86" t="s">
        <v>92</v>
      </c>
      <c r="D86">
        <v>31963</v>
      </c>
      <c r="E86">
        <v>10039</v>
      </c>
      <c r="F86">
        <v>1065</v>
      </c>
      <c r="G86">
        <v>7045</v>
      </c>
      <c r="H86">
        <v>1851</v>
      </c>
      <c r="I86">
        <v>6086</v>
      </c>
      <c r="J86">
        <v>5261</v>
      </c>
      <c r="K86">
        <v>2697</v>
      </c>
      <c r="L86">
        <v>78</v>
      </c>
      <c r="M86">
        <v>883157</v>
      </c>
      <c r="N86">
        <v>334</v>
      </c>
      <c r="O86">
        <v>25</v>
      </c>
      <c r="P86">
        <v>460</v>
      </c>
      <c r="Q86">
        <v>2653</v>
      </c>
    </row>
    <row r="87" spans="1:17" x14ac:dyDescent="0.55000000000000004">
      <c r="A87">
        <f>VLOOKUP(テーブル2[[#This Row],[駅名]],station_geocode[[name]:[name4]],4,)</f>
        <v>3834</v>
      </c>
      <c r="B87" t="s">
        <v>770</v>
      </c>
      <c r="C87" t="s">
        <v>97</v>
      </c>
      <c r="D87">
        <v>4848</v>
      </c>
      <c r="E87">
        <v>13474</v>
      </c>
      <c r="F87">
        <v>1331</v>
      </c>
      <c r="G87">
        <v>9552</v>
      </c>
      <c r="H87">
        <v>2573</v>
      </c>
      <c r="I87">
        <v>7602</v>
      </c>
      <c r="J87">
        <v>7129</v>
      </c>
      <c r="K87">
        <v>3752</v>
      </c>
      <c r="L87">
        <v>83</v>
      </c>
      <c r="M87">
        <v>866816</v>
      </c>
      <c r="N87">
        <v>321</v>
      </c>
      <c r="O87">
        <v>33</v>
      </c>
      <c r="P87">
        <v>1960</v>
      </c>
      <c r="Q87">
        <v>2107</v>
      </c>
    </row>
    <row r="88" spans="1:17" x14ac:dyDescent="0.55000000000000004">
      <c r="A88">
        <f>VLOOKUP(テーブル2[[#This Row],[駅名]],station_geocode[[name]:[name4]],4,)</f>
        <v>3099</v>
      </c>
      <c r="B88" t="s">
        <v>771</v>
      </c>
      <c r="C88" t="s">
        <v>97</v>
      </c>
      <c r="D88">
        <v>8742</v>
      </c>
      <c r="E88">
        <v>13647</v>
      </c>
      <c r="F88">
        <v>1111</v>
      </c>
      <c r="G88">
        <v>9861</v>
      </c>
      <c r="H88">
        <v>2668</v>
      </c>
      <c r="I88">
        <v>7251</v>
      </c>
      <c r="J88">
        <v>7674</v>
      </c>
      <c r="K88">
        <v>4332</v>
      </c>
      <c r="L88">
        <v>128</v>
      </c>
      <c r="M88">
        <v>733430</v>
      </c>
      <c r="N88">
        <v>506</v>
      </c>
      <c r="O88">
        <v>51</v>
      </c>
      <c r="P88">
        <v>110</v>
      </c>
      <c r="Q88">
        <v>3775</v>
      </c>
    </row>
    <row r="89" spans="1:17" x14ac:dyDescent="0.55000000000000004">
      <c r="A89">
        <f>VLOOKUP(テーブル2[[#This Row],[駅名]],station_geocode[[name]:[name4]],4,)</f>
        <v>1636</v>
      </c>
      <c r="B89" t="s">
        <v>94</v>
      </c>
      <c r="C89" t="s">
        <v>97</v>
      </c>
      <c r="D89">
        <v>4977</v>
      </c>
      <c r="E89">
        <v>12115</v>
      </c>
      <c r="F89">
        <v>5681</v>
      </c>
      <c r="G89">
        <v>1035</v>
      </c>
      <c r="H89">
        <v>8462</v>
      </c>
      <c r="I89">
        <v>2582</v>
      </c>
      <c r="J89">
        <v>7979</v>
      </c>
      <c r="K89">
        <v>3476</v>
      </c>
      <c r="L89">
        <v>74</v>
      </c>
      <c r="M89">
        <v>602156</v>
      </c>
      <c r="N89">
        <v>404</v>
      </c>
      <c r="O89">
        <v>37</v>
      </c>
      <c r="P89">
        <v>1819</v>
      </c>
      <c r="Q89">
        <v>2970</v>
      </c>
    </row>
    <row r="90" spans="1:17" x14ac:dyDescent="0.55000000000000004">
      <c r="A90">
        <f>VLOOKUP(テーブル2[[#This Row],[駅名]],station_geocode[[name]:[name4]],4,)</f>
        <v>4019</v>
      </c>
      <c r="B90" t="s">
        <v>95</v>
      </c>
      <c r="C90" t="s">
        <v>97</v>
      </c>
      <c r="D90">
        <v>11019</v>
      </c>
      <c r="E90">
        <v>14353</v>
      </c>
      <c r="F90">
        <v>1366</v>
      </c>
      <c r="G90">
        <v>10075</v>
      </c>
      <c r="H90">
        <v>2828</v>
      </c>
      <c r="I90">
        <v>8863</v>
      </c>
      <c r="J90">
        <v>7644</v>
      </c>
      <c r="K90">
        <v>3981</v>
      </c>
      <c r="L90">
        <v>99</v>
      </c>
      <c r="M90">
        <v>973236</v>
      </c>
      <c r="N90">
        <v>543</v>
      </c>
      <c r="O90">
        <v>52</v>
      </c>
      <c r="P90">
        <v>1323</v>
      </c>
      <c r="Q90">
        <v>3925</v>
      </c>
    </row>
    <row r="91" spans="1:17" x14ac:dyDescent="0.55000000000000004">
      <c r="A91">
        <f>VLOOKUP(テーブル2[[#This Row],[駅名]],station_geocode[[name]:[name4]],4,)</f>
        <v>4607</v>
      </c>
      <c r="B91" t="s">
        <v>85</v>
      </c>
      <c r="C91" t="s">
        <v>97</v>
      </c>
      <c r="D91">
        <v>11127</v>
      </c>
      <c r="E91">
        <v>14955</v>
      </c>
      <c r="F91">
        <v>1435</v>
      </c>
      <c r="G91">
        <v>10676</v>
      </c>
      <c r="H91">
        <v>2808</v>
      </c>
      <c r="I91">
        <v>12840</v>
      </c>
      <c r="J91">
        <v>8037</v>
      </c>
      <c r="K91">
        <v>4311</v>
      </c>
      <c r="L91">
        <v>151</v>
      </c>
      <c r="M91">
        <v>1313580</v>
      </c>
      <c r="N91">
        <v>667</v>
      </c>
      <c r="O91">
        <v>82</v>
      </c>
      <c r="P91">
        <v>3575</v>
      </c>
      <c r="Q91">
        <v>5559</v>
      </c>
    </row>
    <row r="92" spans="1:17" x14ac:dyDescent="0.55000000000000004">
      <c r="A92">
        <f>VLOOKUP(テーブル2[[#This Row],[駅名]],station_geocode[[name]:[name4]],4,)</f>
        <v>3821</v>
      </c>
      <c r="B92" t="s">
        <v>773</v>
      </c>
      <c r="C92" t="s">
        <v>97</v>
      </c>
      <c r="D92">
        <v>11138</v>
      </c>
      <c r="E92">
        <v>15689</v>
      </c>
      <c r="F92">
        <v>1539</v>
      </c>
      <c r="G92">
        <v>11418</v>
      </c>
      <c r="H92">
        <v>2711</v>
      </c>
      <c r="I92">
        <v>12651</v>
      </c>
      <c r="J92">
        <v>8579</v>
      </c>
      <c r="K92">
        <v>4745</v>
      </c>
      <c r="L92">
        <v>136</v>
      </c>
      <c r="M92">
        <v>2278917</v>
      </c>
      <c r="N92">
        <v>582</v>
      </c>
      <c r="O92">
        <v>73</v>
      </c>
      <c r="P92">
        <v>3823</v>
      </c>
      <c r="Q92">
        <v>5098</v>
      </c>
    </row>
    <row r="93" spans="1:17" x14ac:dyDescent="0.55000000000000004">
      <c r="A93">
        <f>VLOOKUP(テーブル2[[#This Row],[駅名]],station_geocode[[name]:[name4]],4,)</f>
        <v>3443</v>
      </c>
      <c r="B93" t="s">
        <v>772</v>
      </c>
      <c r="C93" t="s">
        <v>97</v>
      </c>
      <c r="D93">
        <v>5123</v>
      </c>
      <c r="E93">
        <v>17508</v>
      </c>
      <c r="F93">
        <v>1585</v>
      </c>
      <c r="G93">
        <v>12928</v>
      </c>
      <c r="H93">
        <v>2980</v>
      </c>
      <c r="I93">
        <v>9276</v>
      </c>
      <c r="J93">
        <v>10012</v>
      </c>
      <c r="K93">
        <v>5835</v>
      </c>
      <c r="L93">
        <v>101</v>
      </c>
      <c r="M93">
        <v>2914327</v>
      </c>
      <c r="N93">
        <v>497</v>
      </c>
      <c r="O93">
        <v>45</v>
      </c>
      <c r="P93">
        <v>1444</v>
      </c>
      <c r="Q93">
        <v>3762</v>
      </c>
    </row>
    <row r="94" spans="1:17" x14ac:dyDescent="0.55000000000000004">
      <c r="A94">
        <f>VLOOKUP(テーブル2[[#This Row],[駅名]],station_geocode[[name]:[name4]],4,)</f>
        <v>4842</v>
      </c>
      <c r="B94" t="s">
        <v>96</v>
      </c>
      <c r="C94" t="s">
        <v>97</v>
      </c>
      <c r="D94">
        <v>1196</v>
      </c>
      <c r="E94">
        <v>19295</v>
      </c>
      <c r="F94">
        <v>1483</v>
      </c>
      <c r="G94">
        <v>14477</v>
      </c>
      <c r="H94">
        <v>3321</v>
      </c>
      <c r="I94">
        <v>13953</v>
      </c>
      <c r="J94">
        <v>11738</v>
      </c>
      <c r="K94">
        <v>7457</v>
      </c>
      <c r="L94">
        <v>171</v>
      </c>
      <c r="M94">
        <v>3086528</v>
      </c>
      <c r="N94">
        <v>899</v>
      </c>
      <c r="O94">
        <v>104</v>
      </c>
      <c r="P94">
        <v>708</v>
      </c>
      <c r="Q94">
        <v>9007</v>
      </c>
    </row>
    <row r="95" spans="1:17" x14ac:dyDescent="0.55000000000000004">
      <c r="A95">
        <f>VLOOKUP(テーブル2[[#This Row],[駅名]],station_geocode[[name]:[name4]],4,)</f>
        <v>5946</v>
      </c>
      <c r="B95" t="s">
        <v>98</v>
      </c>
      <c r="C95" t="s">
        <v>104</v>
      </c>
      <c r="D95">
        <v>60758</v>
      </c>
      <c r="E95">
        <v>15666</v>
      </c>
      <c r="F95">
        <v>1734</v>
      </c>
      <c r="G95">
        <v>11352</v>
      </c>
      <c r="H95">
        <v>2363</v>
      </c>
      <c r="I95">
        <v>17689</v>
      </c>
      <c r="J95">
        <v>8571</v>
      </c>
      <c r="K95">
        <v>4797</v>
      </c>
      <c r="L95">
        <v>82</v>
      </c>
      <c r="M95">
        <v>1292544</v>
      </c>
      <c r="N95">
        <v>614</v>
      </c>
      <c r="O95">
        <v>71</v>
      </c>
      <c r="P95">
        <v>4218</v>
      </c>
      <c r="Q95">
        <v>9832</v>
      </c>
    </row>
    <row r="96" spans="1:17" x14ac:dyDescent="0.55000000000000004">
      <c r="A96">
        <f>VLOOKUP(テーブル2[[#This Row],[駅名]],station_geocode[[name]:[name4]],4,)</f>
        <v>3004</v>
      </c>
      <c r="B96" t="s">
        <v>99</v>
      </c>
      <c r="C96" t="s">
        <v>104</v>
      </c>
      <c r="D96">
        <v>128407</v>
      </c>
      <c r="E96">
        <v>18265</v>
      </c>
      <c r="F96">
        <v>1356</v>
      </c>
      <c r="G96">
        <v>13571</v>
      </c>
      <c r="H96">
        <v>3311</v>
      </c>
      <c r="I96">
        <v>21296</v>
      </c>
      <c r="J96">
        <v>11172</v>
      </c>
      <c r="K96">
        <v>7215</v>
      </c>
      <c r="L96">
        <v>234</v>
      </c>
      <c r="M96">
        <v>3315327</v>
      </c>
      <c r="N96">
        <v>1232</v>
      </c>
      <c r="O96">
        <v>168</v>
      </c>
      <c r="P96">
        <v>2340</v>
      </c>
      <c r="Q96">
        <v>14936</v>
      </c>
    </row>
    <row r="97" spans="1:17" x14ac:dyDescent="0.55000000000000004">
      <c r="A97">
        <f>VLOOKUP(テーブル2[[#This Row],[駅名]],station_geocode[[name]:[name4]],4,)</f>
        <v>1944</v>
      </c>
      <c r="B97" t="s">
        <v>774</v>
      </c>
      <c r="C97" t="s">
        <v>104</v>
      </c>
      <c r="D97">
        <v>73760</v>
      </c>
      <c r="E97">
        <v>14967</v>
      </c>
      <c r="F97">
        <v>1492</v>
      </c>
      <c r="G97">
        <v>10956</v>
      </c>
      <c r="H97">
        <v>2487</v>
      </c>
      <c r="I97">
        <v>24250</v>
      </c>
      <c r="J97">
        <v>8189</v>
      </c>
      <c r="K97">
        <v>4502</v>
      </c>
      <c r="L97">
        <v>99</v>
      </c>
      <c r="M97">
        <v>1363405</v>
      </c>
      <c r="N97">
        <v>547</v>
      </c>
      <c r="O97">
        <v>61</v>
      </c>
      <c r="P97">
        <v>13685</v>
      </c>
      <c r="Q97">
        <v>6885</v>
      </c>
    </row>
    <row r="98" spans="1:17" x14ac:dyDescent="0.55000000000000004">
      <c r="A98">
        <f>VLOOKUP(テーブル2[[#This Row],[駅名]],station_geocode[[name]:[name4]],4,)</f>
        <v>2891</v>
      </c>
      <c r="B98" t="s">
        <v>100</v>
      </c>
      <c r="C98" t="s">
        <v>104</v>
      </c>
      <c r="D98">
        <v>68794</v>
      </c>
      <c r="E98">
        <v>13528</v>
      </c>
      <c r="F98">
        <v>1431</v>
      </c>
      <c r="G98">
        <v>9693</v>
      </c>
      <c r="H98">
        <v>2360</v>
      </c>
      <c r="I98">
        <v>9549</v>
      </c>
      <c r="J98">
        <v>6961</v>
      </c>
      <c r="K98">
        <v>3420</v>
      </c>
      <c r="L98">
        <v>99</v>
      </c>
      <c r="M98">
        <v>1124281</v>
      </c>
      <c r="N98">
        <v>444</v>
      </c>
      <c r="O98">
        <v>41</v>
      </c>
      <c r="P98">
        <v>689</v>
      </c>
      <c r="Q98">
        <v>5327</v>
      </c>
    </row>
    <row r="99" spans="1:17" x14ac:dyDescent="0.55000000000000004">
      <c r="A99">
        <f>VLOOKUP(テーブル2[[#This Row],[駅名]],station_geocode[[name]:[name4]],4,)</f>
        <v>8889</v>
      </c>
      <c r="B99" t="s">
        <v>101</v>
      </c>
      <c r="C99" t="s">
        <v>104</v>
      </c>
      <c r="D99">
        <v>61348</v>
      </c>
      <c r="E99">
        <v>12704</v>
      </c>
      <c r="F99">
        <v>1424</v>
      </c>
      <c r="G99">
        <v>9285</v>
      </c>
      <c r="H99">
        <v>1959</v>
      </c>
      <c r="I99">
        <v>13333</v>
      </c>
      <c r="J99">
        <v>6632</v>
      </c>
      <c r="K99">
        <v>3283</v>
      </c>
      <c r="L99">
        <v>122</v>
      </c>
      <c r="M99">
        <v>2769862</v>
      </c>
      <c r="N99">
        <v>676</v>
      </c>
      <c r="O99">
        <v>65</v>
      </c>
      <c r="P99">
        <v>880</v>
      </c>
      <c r="Q99">
        <v>9337</v>
      </c>
    </row>
    <row r="100" spans="1:17" x14ac:dyDescent="0.55000000000000004">
      <c r="A100">
        <f>VLOOKUP(テーブル2[[#This Row],[駅名]],station_geocode[[name]:[name4]],4,)</f>
        <v>7197</v>
      </c>
      <c r="B100" t="s">
        <v>102</v>
      </c>
      <c r="C100" t="s">
        <v>104</v>
      </c>
      <c r="D100">
        <v>129146</v>
      </c>
      <c r="E100">
        <v>6593</v>
      </c>
      <c r="F100">
        <v>745</v>
      </c>
      <c r="G100">
        <v>4705</v>
      </c>
      <c r="H100">
        <v>1105</v>
      </c>
      <c r="I100">
        <v>7781</v>
      </c>
      <c r="J100">
        <v>3425</v>
      </c>
      <c r="K100">
        <v>1622</v>
      </c>
      <c r="L100">
        <v>226</v>
      </c>
      <c r="M100">
        <v>7106096</v>
      </c>
      <c r="N100">
        <v>514</v>
      </c>
      <c r="O100">
        <v>70</v>
      </c>
      <c r="P100">
        <v>457</v>
      </c>
      <c r="Q100">
        <v>5722</v>
      </c>
    </row>
    <row r="101" spans="1:17" x14ac:dyDescent="0.55000000000000004">
      <c r="A101">
        <f>VLOOKUP(テーブル2[[#This Row],[駅名]],station_geocode[[name]:[name4]],4,)</f>
        <v>7198</v>
      </c>
      <c r="B101" t="s">
        <v>103</v>
      </c>
      <c r="C101" t="s">
        <v>104</v>
      </c>
    </row>
    <row r="102" spans="1:17" x14ac:dyDescent="0.55000000000000004">
      <c r="A102">
        <f>VLOOKUP(テーブル2[[#This Row],[駅名]],station_geocode[[name]:[name4]],4,)</f>
        <v>2605</v>
      </c>
      <c r="B102" t="s">
        <v>775</v>
      </c>
      <c r="C102" t="s">
        <v>104</v>
      </c>
    </row>
    <row r="103" spans="1:17" x14ac:dyDescent="0.55000000000000004">
      <c r="A103">
        <f>VLOOKUP(テーブル2[[#This Row],[駅名]],station_geocode[[name]:[name4]],4,)</f>
        <v>4076</v>
      </c>
      <c r="B103" t="s">
        <v>105</v>
      </c>
      <c r="C103" t="s">
        <v>117</v>
      </c>
      <c r="D103">
        <v>22062</v>
      </c>
      <c r="E103">
        <v>11069</v>
      </c>
      <c r="F103">
        <v>1507</v>
      </c>
      <c r="G103">
        <v>7642</v>
      </c>
      <c r="H103">
        <v>1870</v>
      </c>
      <c r="I103">
        <v>6576</v>
      </c>
      <c r="J103">
        <v>5284</v>
      </c>
      <c r="K103">
        <v>2206</v>
      </c>
      <c r="L103">
        <v>60</v>
      </c>
      <c r="M103">
        <v>532707</v>
      </c>
      <c r="N103">
        <v>272</v>
      </c>
      <c r="O103">
        <v>27</v>
      </c>
      <c r="P103">
        <v>929</v>
      </c>
      <c r="Q103">
        <v>2660</v>
      </c>
    </row>
    <row r="104" spans="1:17" x14ac:dyDescent="0.55000000000000004">
      <c r="A104">
        <f>VLOOKUP(テーブル2[[#This Row],[駅名]],station_geocode[[name]:[name4]],4,)</f>
        <v>6919</v>
      </c>
      <c r="B104" t="s">
        <v>106</v>
      </c>
      <c r="C104" t="s">
        <v>117</v>
      </c>
      <c r="D104">
        <v>28562</v>
      </c>
      <c r="E104">
        <v>10544</v>
      </c>
      <c r="F104">
        <v>1177</v>
      </c>
      <c r="G104">
        <v>7408</v>
      </c>
      <c r="H104">
        <v>1930</v>
      </c>
      <c r="I104">
        <v>6472</v>
      </c>
      <c r="J104">
        <v>5302</v>
      </c>
      <c r="K104">
        <v>2515</v>
      </c>
      <c r="L104">
        <v>105</v>
      </c>
      <c r="M104">
        <v>1109032</v>
      </c>
      <c r="N104">
        <v>447</v>
      </c>
      <c r="O104">
        <v>38</v>
      </c>
      <c r="P104">
        <v>365</v>
      </c>
      <c r="Q104">
        <v>3279</v>
      </c>
    </row>
    <row r="105" spans="1:17" x14ac:dyDescent="0.55000000000000004">
      <c r="A105">
        <f>VLOOKUP(テーブル2[[#This Row],[駅名]],station_geocode[[name]:[name4]],4,)</f>
        <v>7727</v>
      </c>
      <c r="B105" t="s">
        <v>107</v>
      </c>
      <c r="C105" t="s">
        <v>117</v>
      </c>
      <c r="D105">
        <v>29126</v>
      </c>
      <c r="E105">
        <v>11887</v>
      </c>
      <c r="F105">
        <v>1233</v>
      </c>
      <c r="G105">
        <v>8240</v>
      </c>
      <c r="H105">
        <v>2356</v>
      </c>
      <c r="I105">
        <v>7371</v>
      </c>
      <c r="J105">
        <v>6072</v>
      </c>
      <c r="K105">
        <v>2974</v>
      </c>
      <c r="L105">
        <v>128</v>
      </c>
      <c r="M105">
        <v>1504567</v>
      </c>
      <c r="N105">
        <v>491</v>
      </c>
      <c r="O105">
        <v>42</v>
      </c>
      <c r="P105">
        <v>791</v>
      </c>
      <c r="Q105">
        <v>3317</v>
      </c>
    </row>
    <row r="106" spans="1:17" x14ac:dyDescent="0.55000000000000004">
      <c r="A106">
        <f>VLOOKUP(テーブル2[[#This Row],[駅名]],station_geocode[[name]:[name4]],4,)</f>
        <v>1924</v>
      </c>
      <c r="B106" t="s">
        <v>108</v>
      </c>
      <c r="C106" t="s">
        <v>117</v>
      </c>
      <c r="D106">
        <v>12877</v>
      </c>
      <c r="E106">
        <v>10867</v>
      </c>
      <c r="F106">
        <v>1045</v>
      </c>
      <c r="G106">
        <v>7517</v>
      </c>
      <c r="H106">
        <v>2197</v>
      </c>
      <c r="I106">
        <v>8487</v>
      </c>
      <c r="J106">
        <v>5653</v>
      </c>
      <c r="K106">
        <v>2830</v>
      </c>
      <c r="L106">
        <v>157</v>
      </c>
      <c r="M106">
        <v>1441987</v>
      </c>
      <c r="N106">
        <v>590</v>
      </c>
      <c r="O106">
        <v>58</v>
      </c>
      <c r="P106">
        <v>1065</v>
      </c>
      <c r="Q106">
        <v>4423</v>
      </c>
    </row>
    <row r="107" spans="1:17" x14ac:dyDescent="0.55000000000000004">
      <c r="A107">
        <f>VLOOKUP(テーブル2[[#This Row],[駅名]],station_geocode[[name]:[name4]],4,)</f>
        <v>3330</v>
      </c>
      <c r="B107" t="s">
        <v>776</v>
      </c>
      <c r="C107" t="s">
        <v>117</v>
      </c>
      <c r="D107">
        <v>149775</v>
      </c>
      <c r="E107">
        <v>12147</v>
      </c>
      <c r="F107">
        <v>939</v>
      </c>
      <c r="G107">
        <v>8534</v>
      </c>
      <c r="H107">
        <v>2487</v>
      </c>
      <c r="I107">
        <v>16012</v>
      </c>
      <c r="J107">
        <v>6672</v>
      </c>
      <c r="K107">
        <v>3638</v>
      </c>
      <c r="L107">
        <v>433</v>
      </c>
      <c r="M107">
        <v>4747049</v>
      </c>
      <c r="N107">
        <v>1484</v>
      </c>
      <c r="O107">
        <v>181</v>
      </c>
      <c r="P107">
        <v>1396</v>
      </c>
      <c r="Q107">
        <v>11497</v>
      </c>
    </row>
    <row r="108" spans="1:17" x14ac:dyDescent="0.55000000000000004">
      <c r="A108">
        <f>VLOOKUP(テーブル2[[#This Row],[駅名]],station_geocode[[name]:[name4]],4,)</f>
        <v>9027</v>
      </c>
      <c r="B108" t="s">
        <v>777</v>
      </c>
      <c r="C108" t="s">
        <v>117</v>
      </c>
      <c r="D108">
        <v>9212</v>
      </c>
      <c r="E108">
        <v>12354</v>
      </c>
      <c r="F108">
        <v>1147</v>
      </c>
      <c r="G108">
        <v>8454</v>
      </c>
      <c r="H108">
        <v>2533</v>
      </c>
      <c r="I108">
        <v>11060</v>
      </c>
      <c r="J108">
        <v>6518</v>
      </c>
      <c r="K108">
        <v>3336</v>
      </c>
      <c r="L108">
        <v>119</v>
      </c>
      <c r="M108">
        <v>1124085</v>
      </c>
      <c r="N108">
        <v>510</v>
      </c>
      <c r="O108">
        <v>60</v>
      </c>
      <c r="P108">
        <v>3760</v>
      </c>
      <c r="Q108">
        <v>3947</v>
      </c>
    </row>
    <row r="109" spans="1:17" x14ac:dyDescent="0.55000000000000004">
      <c r="A109">
        <f>VLOOKUP(テーブル2[[#This Row],[駅名]],station_geocode[[name]:[name4]],4,)</f>
        <v>5529</v>
      </c>
      <c r="B109" t="s">
        <v>109</v>
      </c>
      <c r="C109" t="s">
        <v>117</v>
      </c>
      <c r="D109">
        <v>47298</v>
      </c>
      <c r="E109">
        <v>12756</v>
      </c>
      <c r="F109">
        <v>1179</v>
      </c>
      <c r="G109">
        <v>8736</v>
      </c>
      <c r="H109">
        <v>2699</v>
      </c>
      <c r="I109">
        <v>16113</v>
      </c>
      <c r="J109">
        <v>6950</v>
      </c>
      <c r="K109">
        <v>3750</v>
      </c>
      <c r="L109">
        <v>130</v>
      </c>
      <c r="M109">
        <v>1066827</v>
      </c>
      <c r="N109">
        <v>562</v>
      </c>
      <c r="O109">
        <v>55</v>
      </c>
      <c r="P109">
        <v>7503</v>
      </c>
      <c r="Q109">
        <v>4987</v>
      </c>
    </row>
    <row r="110" spans="1:17" x14ac:dyDescent="0.55000000000000004">
      <c r="A110">
        <f>VLOOKUP(テーブル2[[#This Row],[駅名]],station_geocode[[name]:[name4]],4,)</f>
        <v>8356</v>
      </c>
      <c r="B110" t="s">
        <v>110</v>
      </c>
      <c r="C110" t="s">
        <v>117</v>
      </c>
      <c r="D110">
        <v>6821</v>
      </c>
      <c r="E110">
        <v>12912</v>
      </c>
      <c r="F110">
        <v>1323</v>
      </c>
      <c r="G110">
        <v>8782</v>
      </c>
      <c r="H110">
        <v>2685</v>
      </c>
      <c r="I110">
        <v>7330</v>
      </c>
      <c r="J110">
        <v>6558</v>
      </c>
      <c r="K110">
        <v>3167</v>
      </c>
      <c r="L110">
        <v>66</v>
      </c>
      <c r="M110">
        <v>761692</v>
      </c>
      <c r="N110">
        <v>349</v>
      </c>
      <c r="O110">
        <v>22</v>
      </c>
      <c r="P110">
        <v>680</v>
      </c>
      <c r="Q110">
        <v>2755</v>
      </c>
    </row>
    <row r="111" spans="1:17" x14ac:dyDescent="0.55000000000000004">
      <c r="A111">
        <f>VLOOKUP(テーブル2[[#This Row],[駅名]],station_geocode[[name]:[name4]],4,)</f>
        <v>1472</v>
      </c>
      <c r="B111" t="s">
        <v>111</v>
      </c>
      <c r="C111" t="s">
        <v>117</v>
      </c>
      <c r="D111">
        <v>38079</v>
      </c>
      <c r="E111">
        <v>16901</v>
      </c>
      <c r="F111">
        <v>1554</v>
      </c>
      <c r="G111">
        <v>11768</v>
      </c>
      <c r="H111">
        <v>3342</v>
      </c>
      <c r="I111">
        <v>12489</v>
      </c>
      <c r="J111">
        <v>9303</v>
      </c>
      <c r="K111">
        <v>5249</v>
      </c>
      <c r="L111">
        <v>148</v>
      </c>
      <c r="M111">
        <v>1343067</v>
      </c>
      <c r="N111">
        <v>848</v>
      </c>
      <c r="O111">
        <v>86</v>
      </c>
      <c r="P111">
        <v>2357</v>
      </c>
      <c r="Q111">
        <v>5552</v>
      </c>
    </row>
    <row r="112" spans="1:17" x14ac:dyDescent="0.55000000000000004">
      <c r="A112">
        <f>VLOOKUP(テーブル2[[#This Row],[駅名]],station_geocode[[name]:[name4]],4,)</f>
        <v>644</v>
      </c>
      <c r="B112" t="s">
        <v>112</v>
      </c>
      <c r="C112" t="s">
        <v>117</v>
      </c>
      <c r="D112">
        <v>16570</v>
      </c>
      <c r="E112">
        <v>18820</v>
      </c>
      <c r="F112">
        <v>1691</v>
      </c>
      <c r="G112">
        <v>12838</v>
      </c>
      <c r="H112">
        <v>4040</v>
      </c>
      <c r="I112">
        <v>13056</v>
      </c>
      <c r="J112">
        <v>10335</v>
      </c>
      <c r="K112">
        <v>5815</v>
      </c>
      <c r="L112">
        <v>212</v>
      </c>
      <c r="M112">
        <v>1268868</v>
      </c>
      <c r="N112">
        <v>1048</v>
      </c>
      <c r="O112">
        <v>82</v>
      </c>
      <c r="P112">
        <v>2218</v>
      </c>
      <c r="Q112">
        <v>5697</v>
      </c>
    </row>
    <row r="113" spans="1:17" x14ac:dyDescent="0.55000000000000004">
      <c r="A113">
        <f>VLOOKUP(テーブル2[[#This Row],[駅名]],station_geocode[[name]:[name4]],4,)</f>
        <v>6021</v>
      </c>
      <c r="B113" t="s">
        <v>113</v>
      </c>
      <c r="C113" t="s">
        <v>117</v>
      </c>
      <c r="D113">
        <v>21903</v>
      </c>
      <c r="E113">
        <v>19375</v>
      </c>
      <c r="F113">
        <v>1681</v>
      </c>
      <c r="G113">
        <v>13078</v>
      </c>
      <c r="H113">
        <v>4397</v>
      </c>
      <c r="I113">
        <v>13671</v>
      </c>
      <c r="J113">
        <v>10597</v>
      </c>
      <c r="K113">
        <v>5871</v>
      </c>
      <c r="L113">
        <v>234</v>
      </c>
      <c r="M113">
        <v>1364479</v>
      </c>
      <c r="N113">
        <v>1161</v>
      </c>
      <c r="O113">
        <v>79</v>
      </c>
      <c r="P113">
        <v>2110</v>
      </c>
      <c r="Q113">
        <v>6109</v>
      </c>
    </row>
    <row r="114" spans="1:17" x14ac:dyDescent="0.55000000000000004">
      <c r="A114">
        <f>VLOOKUP(テーブル2[[#This Row],[駅名]],station_geocode[[name]:[name4]],4,)</f>
        <v>2187</v>
      </c>
      <c r="B114" t="s">
        <v>114</v>
      </c>
      <c r="C114" t="s">
        <v>117</v>
      </c>
      <c r="D114">
        <v>14102</v>
      </c>
      <c r="E114">
        <v>18905</v>
      </c>
      <c r="F114">
        <v>1746</v>
      </c>
      <c r="G114">
        <v>12786</v>
      </c>
      <c r="H114">
        <v>4180</v>
      </c>
      <c r="I114">
        <v>12516</v>
      </c>
      <c r="J114">
        <v>10135</v>
      </c>
      <c r="K114">
        <v>5396</v>
      </c>
      <c r="L114">
        <v>190</v>
      </c>
      <c r="M114">
        <v>1255893</v>
      </c>
      <c r="N114">
        <v>1017</v>
      </c>
      <c r="O114">
        <v>62</v>
      </c>
      <c r="P114">
        <v>1371</v>
      </c>
      <c r="Q114">
        <v>5884</v>
      </c>
    </row>
    <row r="115" spans="1:17" x14ac:dyDescent="0.55000000000000004">
      <c r="A115">
        <f>VLOOKUP(テーブル2[[#This Row],[駅名]],station_geocode[[name]:[name4]],4,)</f>
        <v>948</v>
      </c>
      <c r="B115" t="s">
        <v>115</v>
      </c>
      <c r="C115" t="s">
        <v>117</v>
      </c>
      <c r="D115">
        <v>7434</v>
      </c>
      <c r="E115">
        <v>16795</v>
      </c>
      <c r="F115">
        <v>1716</v>
      </c>
      <c r="G115">
        <v>11150</v>
      </c>
      <c r="H115">
        <v>3733</v>
      </c>
      <c r="I115">
        <v>15714</v>
      </c>
      <c r="J115">
        <v>8701</v>
      </c>
      <c r="K115">
        <v>4425</v>
      </c>
      <c r="L115">
        <v>108</v>
      </c>
      <c r="M115">
        <v>559582</v>
      </c>
      <c r="N115">
        <v>108836</v>
      </c>
      <c r="O115">
        <v>50</v>
      </c>
      <c r="P115">
        <v>3435</v>
      </c>
      <c r="Q115">
        <v>7263</v>
      </c>
    </row>
    <row r="116" spans="1:17" x14ac:dyDescent="0.55000000000000004">
      <c r="A116">
        <f>VLOOKUP(テーブル2[[#This Row],[駅名]],station_geocode[[name]:[name4]],4,)</f>
        <v>5517</v>
      </c>
      <c r="B116" t="s">
        <v>116</v>
      </c>
      <c r="C116" t="s">
        <v>117</v>
      </c>
      <c r="D116">
        <v>137052</v>
      </c>
      <c r="E116">
        <v>13812</v>
      </c>
      <c r="F116">
        <v>1382</v>
      </c>
      <c r="G116">
        <v>9844</v>
      </c>
      <c r="H116">
        <v>2367</v>
      </c>
      <c r="I116">
        <v>22410</v>
      </c>
      <c r="J116">
        <v>7727</v>
      </c>
      <c r="K116">
        <v>4376</v>
      </c>
      <c r="L116">
        <v>265</v>
      </c>
      <c r="M116">
        <v>6106679</v>
      </c>
      <c r="N116">
        <v>1523</v>
      </c>
      <c r="O116">
        <v>205</v>
      </c>
      <c r="P116">
        <v>1581</v>
      </c>
      <c r="Q116">
        <v>17166</v>
      </c>
    </row>
    <row r="117" spans="1:17" x14ac:dyDescent="0.55000000000000004">
      <c r="A117">
        <f>VLOOKUP(テーブル2[[#This Row],[駅名]],station_geocode[[name]:[name4]],4,)</f>
        <v>5504</v>
      </c>
      <c r="B117" t="s">
        <v>118</v>
      </c>
      <c r="C117" t="s">
        <v>128</v>
      </c>
      <c r="D117">
        <v>30171</v>
      </c>
      <c r="E117">
        <v>11486</v>
      </c>
      <c r="F117">
        <v>762</v>
      </c>
      <c r="G117">
        <v>8044</v>
      </c>
      <c r="H117">
        <v>2260</v>
      </c>
      <c r="I117">
        <v>30296</v>
      </c>
      <c r="J117">
        <v>6964</v>
      </c>
      <c r="K117">
        <v>4205</v>
      </c>
      <c r="L117">
        <v>400</v>
      </c>
      <c r="M117">
        <v>4329438</v>
      </c>
      <c r="N117">
        <v>2367</v>
      </c>
      <c r="O117">
        <v>219</v>
      </c>
      <c r="P117">
        <v>1271</v>
      </c>
      <c r="Q117">
        <v>25954</v>
      </c>
    </row>
    <row r="118" spans="1:17" x14ac:dyDescent="0.55000000000000004">
      <c r="A118">
        <f>VLOOKUP(テーブル2[[#This Row],[駅名]],station_geocode[[name]:[name4]],4,)</f>
        <v>6133</v>
      </c>
      <c r="B118" t="s">
        <v>119</v>
      </c>
      <c r="C118" t="s">
        <v>128</v>
      </c>
      <c r="D118">
        <v>187998</v>
      </c>
      <c r="E118">
        <v>13993</v>
      </c>
      <c r="F118">
        <v>1082</v>
      </c>
      <c r="G118">
        <v>9801</v>
      </c>
      <c r="H118">
        <v>2559</v>
      </c>
      <c r="I118">
        <v>22125</v>
      </c>
      <c r="J118">
        <v>8074</v>
      </c>
      <c r="K118">
        <v>4514</v>
      </c>
      <c r="L118">
        <v>227</v>
      </c>
      <c r="M118">
        <v>2685378</v>
      </c>
      <c r="N118">
        <v>1399</v>
      </c>
      <c r="O118">
        <v>151</v>
      </c>
      <c r="P118">
        <v>827</v>
      </c>
      <c r="Q118">
        <v>17850</v>
      </c>
    </row>
    <row r="119" spans="1:17" x14ac:dyDescent="0.55000000000000004">
      <c r="A119">
        <f>VLOOKUP(テーブル2[[#This Row],[駅名]],station_geocode[[name]:[name4]],4,)</f>
        <v>8866</v>
      </c>
      <c r="B119" t="s">
        <v>120</v>
      </c>
      <c r="C119" t="s">
        <v>128</v>
      </c>
      <c r="D119">
        <v>29742</v>
      </c>
      <c r="E119">
        <v>16100</v>
      </c>
      <c r="F119">
        <v>1187</v>
      </c>
      <c r="G119">
        <v>10998</v>
      </c>
      <c r="H119">
        <v>3401</v>
      </c>
      <c r="I119">
        <v>10332</v>
      </c>
      <c r="J119">
        <v>9059</v>
      </c>
      <c r="K119">
        <v>4855</v>
      </c>
      <c r="L119">
        <v>149</v>
      </c>
      <c r="M119">
        <v>1190709</v>
      </c>
      <c r="N119">
        <v>748</v>
      </c>
      <c r="O119">
        <v>71</v>
      </c>
      <c r="P119">
        <v>870</v>
      </c>
      <c r="Q119">
        <v>5356</v>
      </c>
    </row>
    <row r="120" spans="1:17" x14ac:dyDescent="0.55000000000000004">
      <c r="A120">
        <f>VLOOKUP(テーブル2[[#This Row],[駅名]],station_geocode[[name]:[name4]],4,)</f>
        <v>1216</v>
      </c>
      <c r="B120" t="s">
        <v>121</v>
      </c>
      <c r="C120" t="s">
        <v>128</v>
      </c>
      <c r="D120">
        <v>74384</v>
      </c>
      <c r="E120">
        <v>16228</v>
      </c>
      <c r="F120">
        <v>1199</v>
      </c>
      <c r="G120">
        <v>11568</v>
      </c>
      <c r="H120">
        <v>3217</v>
      </c>
      <c r="I120">
        <v>11417</v>
      </c>
      <c r="J120">
        <v>8899</v>
      </c>
      <c r="K120">
        <v>4421</v>
      </c>
      <c r="L120">
        <v>247</v>
      </c>
      <c r="M120">
        <v>2533047</v>
      </c>
      <c r="N120">
        <v>1188</v>
      </c>
      <c r="O120">
        <v>138</v>
      </c>
      <c r="P120">
        <v>278</v>
      </c>
      <c r="Q120">
        <v>7306</v>
      </c>
    </row>
    <row r="121" spans="1:17" x14ac:dyDescent="0.55000000000000004">
      <c r="A121">
        <f>VLOOKUP(テーブル2[[#This Row],[駅名]],station_geocode[[name]:[name4]],4,)</f>
        <v>6556</v>
      </c>
      <c r="B121" t="s">
        <v>122</v>
      </c>
      <c r="C121" t="s">
        <v>128</v>
      </c>
      <c r="D121">
        <v>47039</v>
      </c>
      <c r="E121">
        <v>13824</v>
      </c>
      <c r="F121">
        <v>1242</v>
      </c>
      <c r="G121">
        <v>9830</v>
      </c>
      <c r="H121">
        <v>2637</v>
      </c>
      <c r="I121">
        <v>10594</v>
      </c>
      <c r="J121">
        <v>7061</v>
      </c>
      <c r="K121">
        <v>3103</v>
      </c>
      <c r="L121">
        <v>142</v>
      </c>
      <c r="M121">
        <v>1149940</v>
      </c>
      <c r="N121">
        <v>723</v>
      </c>
      <c r="O121">
        <v>63</v>
      </c>
      <c r="P121">
        <v>1482</v>
      </c>
      <c r="Q121">
        <v>5418</v>
      </c>
    </row>
    <row r="122" spans="1:17" x14ac:dyDescent="0.55000000000000004">
      <c r="A122">
        <f>VLOOKUP(テーブル2[[#This Row],[駅名]],station_geocode[[name]:[name4]],4,)</f>
        <v>6459</v>
      </c>
      <c r="B122" t="s">
        <v>123</v>
      </c>
      <c r="C122" t="s">
        <v>128</v>
      </c>
      <c r="D122">
        <v>35839</v>
      </c>
      <c r="E122">
        <v>7845</v>
      </c>
      <c r="F122">
        <v>852</v>
      </c>
      <c r="G122">
        <v>5165</v>
      </c>
      <c r="H122">
        <v>1764</v>
      </c>
      <c r="I122">
        <v>6530</v>
      </c>
      <c r="J122">
        <v>3723</v>
      </c>
      <c r="K122">
        <v>1566</v>
      </c>
      <c r="L122">
        <v>103</v>
      </c>
      <c r="M122">
        <v>1032103</v>
      </c>
      <c r="N122">
        <v>331</v>
      </c>
      <c r="O122">
        <v>33</v>
      </c>
      <c r="P122">
        <v>1177</v>
      </c>
      <c r="Q122">
        <v>2923</v>
      </c>
    </row>
    <row r="123" spans="1:17" x14ac:dyDescent="0.55000000000000004">
      <c r="A123">
        <f>VLOOKUP(テーブル2[[#This Row],[駅名]],station_geocode[[name]:[name4]],4,)</f>
        <v>5463</v>
      </c>
      <c r="B123" t="s">
        <v>124</v>
      </c>
      <c r="C123" t="s">
        <v>128</v>
      </c>
      <c r="D123">
        <v>21338</v>
      </c>
      <c r="E123">
        <v>7178</v>
      </c>
      <c r="F123">
        <v>752</v>
      </c>
      <c r="G123">
        <v>4815</v>
      </c>
      <c r="H123">
        <v>1546</v>
      </c>
      <c r="I123">
        <v>3960</v>
      </c>
      <c r="J123">
        <v>3504</v>
      </c>
      <c r="K123">
        <v>1533</v>
      </c>
      <c r="L123">
        <v>37</v>
      </c>
      <c r="M123">
        <v>166493</v>
      </c>
      <c r="N123">
        <v>185</v>
      </c>
      <c r="O123">
        <v>14</v>
      </c>
      <c r="P123">
        <v>640</v>
      </c>
      <c r="Q123">
        <v>1011</v>
      </c>
    </row>
    <row r="124" spans="1:17" x14ac:dyDescent="0.55000000000000004">
      <c r="A124">
        <f>VLOOKUP(テーブル2[[#This Row],[駅名]],station_geocode[[name]:[name4]],4,)</f>
        <v>4200</v>
      </c>
      <c r="B124" t="s">
        <v>125</v>
      </c>
      <c r="C124" t="s">
        <v>128</v>
      </c>
      <c r="D124">
        <v>25927</v>
      </c>
      <c r="E124">
        <v>17884</v>
      </c>
      <c r="F124">
        <v>1541</v>
      </c>
      <c r="G124">
        <v>13629</v>
      </c>
      <c r="H124">
        <v>2397</v>
      </c>
      <c r="I124">
        <v>13855</v>
      </c>
      <c r="J124">
        <v>10531</v>
      </c>
      <c r="K124">
        <v>6283</v>
      </c>
      <c r="L124">
        <v>170</v>
      </c>
      <c r="M124">
        <v>2131213</v>
      </c>
      <c r="N124">
        <v>883</v>
      </c>
      <c r="O124">
        <v>93</v>
      </c>
      <c r="P124">
        <v>634</v>
      </c>
      <c r="Q124">
        <v>9094</v>
      </c>
    </row>
    <row r="125" spans="1:17" x14ac:dyDescent="0.55000000000000004">
      <c r="A125">
        <f>VLOOKUP(テーブル2[[#This Row],[駅名]],station_geocode[[name]:[name4]],4,)</f>
        <v>7965</v>
      </c>
      <c r="B125" t="s">
        <v>126</v>
      </c>
      <c r="C125" t="s">
        <v>128</v>
      </c>
    </row>
    <row r="126" spans="1:17" x14ac:dyDescent="0.55000000000000004">
      <c r="A126">
        <f>VLOOKUP(テーブル2[[#This Row],[駅名]],station_geocode[[name]:[name4]],4,)</f>
        <v>2117</v>
      </c>
      <c r="B126" t="s">
        <v>127</v>
      </c>
      <c r="C126" t="s">
        <v>128</v>
      </c>
    </row>
    <row r="127" spans="1:17" x14ac:dyDescent="0.55000000000000004">
      <c r="A127">
        <f>VLOOKUP(テーブル2[[#This Row],[駅名]],station_geocode[[name]:[name4]],4,)</f>
        <v>8684</v>
      </c>
      <c r="B127" t="s">
        <v>129</v>
      </c>
      <c r="C127" t="s">
        <v>135</v>
      </c>
      <c r="D127">
        <v>251530</v>
      </c>
      <c r="E127">
        <v>12824</v>
      </c>
      <c r="F127">
        <v>1096</v>
      </c>
      <c r="G127">
        <v>9184</v>
      </c>
      <c r="H127">
        <v>2278</v>
      </c>
      <c r="I127">
        <v>25386</v>
      </c>
      <c r="J127">
        <v>7091</v>
      </c>
      <c r="K127">
        <v>3599</v>
      </c>
      <c r="L127">
        <v>163</v>
      </c>
      <c r="M127">
        <v>3434138</v>
      </c>
      <c r="N127">
        <v>1113</v>
      </c>
      <c r="O127">
        <v>117</v>
      </c>
      <c r="P127">
        <v>2205</v>
      </c>
      <c r="Q127">
        <v>20107</v>
      </c>
    </row>
    <row r="128" spans="1:17" x14ac:dyDescent="0.55000000000000004">
      <c r="A128">
        <f>VLOOKUP(テーブル2[[#This Row],[駅名]],station_geocode[[name]:[name4]],4,)</f>
        <v>7857</v>
      </c>
      <c r="B128" t="s">
        <v>130</v>
      </c>
      <c r="C128" t="s">
        <v>135</v>
      </c>
      <c r="D128">
        <v>28909</v>
      </c>
      <c r="E128">
        <v>18358</v>
      </c>
      <c r="F128">
        <v>1828</v>
      </c>
      <c r="G128">
        <v>13271</v>
      </c>
      <c r="H128">
        <v>2950</v>
      </c>
      <c r="I128">
        <v>19976</v>
      </c>
      <c r="J128">
        <v>10195</v>
      </c>
      <c r="K128">
        <v>5681</v>
      </c>
      <c r="L128">
        <v>107</v>
      </c>
      <c r="M128">
        <v>3175800</v>
      </c>
      <c r="N128">
        <v>920</v>
      </c>
      <c r="O128">
        <v>62</v>
      </c>
      <c r="P128">
        <v>1870</v>
      </c>
      <c r="Q128">
        <v>13749</v>
      </c>
    </row>
    <row r="129" spans="1:17" x14ac:dyDescent="0.55000000000000004">
      <c r="A129">
        <f>VLOOKUP(テーブル2[[#This Row],[駅名]],station_geocode[[name]:[name4]],4,)</f>
        <v>7964</v>
      </c>
      <c r="B129" t="s">
        <v>131</v>
      </c>
      <c r="C129" t="s">
        <v>135</v>
      </c>
      <c r="D129">
        <v>51337</v>
      </c>
      <c r="E129">
        <v>20188</v>
      </c>
      <c r="F129">
        <v>1852</v>
      </c>
      <c r="G129">
        <v>14064</v>
      </c>
      <c r="H129">
        <v>4056</v>
      </c>
      <c r="I129">
        <v>13588</v>
      </c>
      <c r="J129">
        <v>10756</v>
      </c>
      <c r="K129">
        <v>5565</v>
      </c>
      <c r="L129">
        <v>248</v>
      </c>
      <c r="M129">
        <v>1655170</v>
      </c>
      <c r="N129">
        <v>1206</v>
      </c>
      <c r="O129">
        <v>106</v>
      </c>
      <c r="P129">
        <v>2006</v>
      </c>
      <c r="Q129">
        <v>6394</v>
      </c>
    </row>
    <row r="130" spans="1:17" x14ac:dyDescent="0.55000000000000004">
      <c r="A130">
        <f>VLOOKUP(テーブル2[[#This Row],[駅名]],station_geocode[[name]:[name4]],4,)</f>
        <v>4800</v>
      </c>
      <c r="B130" t="s">
        <v>132</v>
      </c>
      <c r="C130" t="s">
        <v>135</v>
      </c>
      <c r="D130">
        <v>35397</v>
      </c>
      <c r="E130">
        <v>19339</v>
      </c>
      <c r="F130">
        <v>1608</v>
      </c>
      <c r="G130">
        <v>13116</v>
      </c>
      <c r="H130">
        <v>4375</v>
      </c>
      <c r="I130">
        <v>12773</v>
      </c>
      <c r="J130">
        <v>10437</v>
      </c>
      <c r="K130">
        <v>5391</v>
      </c>
      <c r="L130">
        <v>228</v>
      </c>
      <c r="M130">
        <v>1661394</v>
      </c>
      <c r="N130">
        <v>1232</v>
      </c>
      <c r="O130">
        <v>85</v>
      </c>
      <c r="P130">
        <v>1100</v>
      </c>
      <c r="Q130">
        <v>6326</v>
      </c>
    </row>
    <row r="131" spans="1:17" x14ac:dyDescent="0.55000000000000004">
      <c r="A131">
        <f>VLOOKUP(テーブル2[[#This Row],[駅名]],station_geocode[[name]:[name4]],4,)</f>
        <v>5276</v>
      </c>
      <c r="B131" t="s">
        <v>133</v>
      </c>
      <c r="C131" t="s">
        <v>135</v>
      </c>
      <c r="D131">
        <v>14499</v>
      </c>
      <c r="E131">
        <v>13720</v>
      </c>
      <c r="F131">
        <v>1311</v>
      </c>
      <c r="G131">
        <v>9245</v>
      </c>
      <c r="H131">
        <v>3020</v>
      </c>
      <c r="I131">
        <v>8472</v>
      </c>
      <c r="J131">
        <v>6958</v>
      </c>
      <c r="K131">
        <v>3270</v>
      </c>
      <c r="L131">
        <v>99</v>
      </c>
      <c r="M131">
        <v>1135741</v>
      </c>
      <c r="N131">
        <v>474</v>
      </c>
      <c r="O131">
        <v>34</v>
      </c>
      <c r="P131">
        <v>461</v>
      </c>
      <c r="Q131">
        <v>3920</v>
      </c>
    </row>
    <row r="132" spans="1:17" x14ac:dyDescent="0.55000000000000004">
      <c r="A132">
        <f>VLOOKUP(テーブル2[[#This Row],[駅名]],station_geocode[[name]:[name4]],4,)</f>
        <v>803</v>
      </c>
      <c r="B132" t="s">
        <v>134</v>
      </c>
      <c r="C132" t="s">
        <v>135</v>
      </c>
      <c r="D132">
        <v>13636</v>
      </c>
      <c r="E132">
        <v>13654</v>
      </c>
      <c r="F132">
        <v>1153</v>
      </c>
      <c r="G132">
        <v>9320</v>
      </c>
      <c r="H132">
        <v>2845</v>
      </c>
      <c r="I132">
        <v>11350</v>
      </c>
      <c r="J132">
        <v>7257</v>
      </c>
      <c r="K132">
        <v>3763</v>
      </c>
      <c r="L132">
        <v>300</v>
      </c>
      <c r="M132">
        <v>3181634</v>
      </c>
      <c r="N132">
        <v>959</v>
      </c>
      <c r="O132">
        <v>116</v>
      </c>
      <c r="P132">
        <v>382</v>
      </c>
      <c r="Q132">
        <v>7325</v>
      </c>
    </row>
    <row r="133" spans="1:17" x14ac:dyDescent="0.55000000000000004">
      <c r="A133">
        <f>VLOOKUP(テーブル2[[#This Row],[駅名]],station_geocode[[name]:[name4]],4,)</f>
        <v>3890</v>
      </c>
      <c r="B133" t="s">
        <v>136</v>
      </c>
      <c r="C133" t="s">
        <v>142</v>
      </c>
      <c r="D133">
        <v>10557</v>
      </c>
      <c r="E133">
        <v>9721</v>
      </c>
      <c r="F133">
        <v>1061</v>
      </c>
      <c r="G133">
        <v>6807</v>
      </c>
      <c r="H133">
        <v>1743</v>
      </c>
      <c r="I133">
        <v>5515</v>
      </c>
      <c r="J133">
        <v>4897</v>
      </c>
      <c r="K133">
        <v>2310</v>
      </c>
      <c r="L133">
        <v>40</v>
      </c>
      <c r="M133">
        <v>464501</v>
      </c>
      <c r="N133">
        <v>211</v>
      </c>
      <c r="O133">
        <v>17</v>
      </c>
      <c r="P133">
        <v>1058</v>
      </c>
      <c r="Q133">
        <v>1607</v>
      </c>
    </row>
    <row r="134" spans="1:17" x14ac:dyDescent="0.55000000000000004">
      <c r="A134">
        <f>VLOOKUP(テーブル2[[#This Row],[駅名]],station_geocode[[name]:[name4]],4,)</f>
        <v>598</v>
      </c>
      <c r="B134" t="s">
        <v>137</v>
      </c>
      <c r="C134" t="s">
        <v>142</v>
      </c>
      <c r="D134">
        <v>18830</v>
      </c>
      <c r="E134">
        <v>14087</v>
      </c>
      <c r="F134">
        <v>1408</v>
      </c>
      <c r="G134">
        <v>9542</v>
      </c>
      <c r="H134">
        <v>3085</v>
      </c>
      <c r="I134">
        <v>8833</v>
      </c>
      <c r="J134">
        <v>6984</v>
      </c>
      <c r="K134">
        <v>3280</v>
      </c>
      <c r="L134">
        <v>92</v>
      </c>
      <c r="M134">
        <v>1018581</v>
      </c>
      <c r="N134">
        <v>534</v>
      </c>
      <c r="O134">
        <v>31</v>
      </c>
      <c r="P134">
        <v>1128</v>
      </c>
      <c r="Q134">
        <v>3423</v>
      </c>
    </row>
    <row r="135" spans="1:17" x14ac:dyDescent="0.55000000000000004">
      <c r="A135">
        <f>VLOOKUP(テーブル2[[#This Row],[駅名]],station_geocode[[name]:[name4]],4,)</f>
        <v>914</v>
      </c>
      <c r="B135" t="s">
        <v>138</v>
      </c>
      <c r="C135" t="s">
        <v>142</v>
      </c>
      <c r="D135">
        <v>37857</v>
      </c>
      <c r="E135">
        <v>12480</v>
      </c>
      <c r="F135">
        <v>1201</v>
      </c>
      <c r="G135">
        <v>8551</v>
      </c>
      <c r="H135">
        <v>2655</v>
      </c>
      <c r="I135">
        <v>8804</v>
      </c>
      <c r="J135">
        <v>6536</v>
      </c>
      <c r="K135">
        <v>3335</v>
      </c>
      <c r="L135">
        <v>91</v>
      </c>
      <c r="M135">
        <v>779000</v>
      </c>
      <c r="N135">
        <v>674</v>
      </c>
      <c r="O135">
        <v>54</v>
      </c>
      <c r="P135">
        <v>648</v>
      </c>
      <c r="Q135">
        <v>4453</v>
      </c>
    </row>
    <row r="136" spans="1:17" x14ac:dyDescent="0.55000000000000004">
      <c r="A136">
        <f>VLOOKUP(テーブル2[[#This Row],[駅名]],station_geocode[[name]:[name4]],4,)</f>
        <v>7967</v>
      </c>
      <c r="B136" t="s">
        <v>139</v>
      </c>
      <c r="C136" t="s">
        <v>142</v>
      </c>
      <c r="D136">
        <v>25229</v>
      </c>
      <c r="E136">
        <v>15287</v>
      </c>
      <c r="F136">
        <v>1638</v>
      </c>
      <c r="G136">
        <v>10671</v>
      </c>
      <c r="H136">
        <v>2854</v>
      </c>
      <c r="I136">
        <v>12248</v>
      </c>
      <c r="J136">
        <v>7947</v>
      </c>
      <c r="K136">
        <v>4153</v>
      </c>
      <c r="L136">
        <v>120</v>
      </c>
      <c r="M136">
        <v>1607172</v>
      </c>
      <c r="N136">
        <v>824</v>
      </c>
      <c r="O136">
        <v>66</v>
      </c>
      <c r="P136">
        <v>1681</v>
      </c>
      <c r="Q136">
        <v>6496</v>
      </c>
    </row>
    <row r="137" spans="1:17" x14ac:dyDescent="0.55000000000000004">
      <c r="A137">
        <f>VLOOKUP(テーブル2[[#This Row],[駅名]],station_geocode[[name]:[name4]],4,)</f>
        <v>8767</v>
      </c>
      <c r="B137" t="s">
        <v>140</v>
      </c>
      <c r="C137" t="s">
        <v>142</v>
      </c>
      <c r="D137">
        <v>23683</v>
      </c>
      <c r="E137">
        <v>15267</v>
      </c>
      <c r="F137">
        <v>1487</v>
      </c>
      <c r="G137">
        <v>10489</v>
      </c>
      <c r="H137">
        <v>3149</v>
      </c>
      <c r="I137">
        <v>11324</v>
      </c>
      <c r="J137">
        <v>7786</v>
      </c>
      <c r="K137">
        <v>3973</v>
      </c>
      <c r="L137">
        <v>118</v>
      </c>
      <c r="M137">
        <v>1264075</v>
      </c>
      <c r="N137">
        <v>733</v>
      </c>
      <c r="O137">
        <v>43</v>
      </c>
      <c r="P137">
        <v>848</v>
      </c>
      <c r="Q137">
        <v>5963</v>
      </c>
    </row>
    <row r="138" spans="1:17" x14ac:dyDescent="0.55000000000000004">
      <c r="A138">
        <f>VLOOKUP(テーブル2[[#This Row],[駅名]],station_geocode[[name]:[name4]],4,)</f>
        <v>1277</v>
      </c>
      <c r="B138" t="s">
        <v>141</v>
      </c>
      <c r="C138" t="s">
        <v>142</v>
      </c>
      <c r="D138">
        <v>157601</v>
      </c>
      <c r="E138">
        <v>15715</v>
      </c>
      <c r="F138">
        <v>1160</v>
      </c>
      <c r="G138">
        <v>11371</v>
      </c>
      <c r="H138">
        <v>2873</v>
      </c>
      <c r="I138">
        <v>35144</v>
      </c>
      <c r="J138">
        <v>9216</v>
      </c>
      <c r="K138">
        <v>5595</v>
      </c>
      <c r="L138">
        <v>494</v>
      </c>
      <c r="M138">
        <v>6901487</v>
      </c>
      <c r="N138">
        <v>2142</v>
      </c>
      <c r="O138">
        <v>262</v>
      </c>
      <c r="P138">
        <v>6010</v>
      </c>
      <c r="Q138">
        <v>25535</v>
      </c>
    </row>
    <row r="139" spans="1:17" x14ac:dyDescent="0.55000000000000004">
      <c r="A139">
        <f>VLOOKUP(テーブル2[[#This Row],[駅名]],station_geocode[[name]:[name4]],4,)</f>
        <v>2244</v>
      </c>
      <c r="B139" t="s">
        <v>143</v>
      </c>
      <c r="C139" t="s">
        <v>154</v>
      </c>
      <c r="D139">
        <v>107444</v>
      </c>
      <c r="E139">
        <v>12767</v>
      </c>
      <c r="F139">
        <v>1052</v>
      </c>
      <c r="G139">
        <v>9309</v>
      </c>
      <c r="H139">
        <v>2135</v>
      </c>
      <c r="I139">
        <v>54768</v>
      </c>
      <c r="J139">
        <v>7726</v>
      </c>
      <c r="K139">
        <v>4653</v>
      </c>
      <c r="L139">
        <v>214</v>
      </c>
      <c r="M139">
        <v>3713220</v>
      </c>
      <c r="N139">
        <v>2498</v>
      </c>
      <c r="O139">
        <v>218</v>
      </c>
      <c r="P139">
        <v>2315</v>
      </c>
      <c r="Q139">
        <v>49854</v>
      </c>
    </row>
    <row r="140" spans="1:17" x14ac:dyDescent="0.55000000000000004">
      <c r="A140">
        <f>VLOOKUP(テーブル2[[#This Row],[駅名]],station_geocode[[name]:[name4]],4,)</f>
        <v>5614</v>
      </c>
      <c r="B140" t="s">
        <v>144</v>
      </c>
      <c r="C140" t="s">
        <v>154</v>
      </c>
      <c r="D140">
        <v>7733</v>
      </c>
      <c r="E140">
        <v>14275</v>
      </c>
      <c r="F140">
        <v>1159</v>
      </c>
      <c r="G140">
        <v>10287</v>
      </c>
      <c r="H140">
        <v>2573</v>
      </c>
      <c r="I140">
        <v>52301</v>
      </c>
      <c r="J140">
        <v>8454</v>
      </c>
      <c r="K140">
        <v>5059</v>
      </c>
      <c r="L140">
        <v>189</v>
      </c>
      <c r="M140">
        <v>3510917</v>
      </c>
      <c r="N140">
        <v>2125</v>
      </c>
      <c r="O140">
        <v>172</v>
      </c>
      <c r="P140">
        <v>6649</v>
      </c>
      <c r="Q140">
        <v>41402</v>
      </c>
    </row>
    <row r="141" spans="1:17" x14ac:dyDescent="0.55000000000000004">
      <c r="A141">
        <f>VLOOKUP(テーブル2[[#This Row],[駅名]],station_geocode[[name]:[name4]],4,)</f>
        <v>2186</v>
      </c>
      <c r="B141" t="s">
        <v>145</v>
      </c>
      <c r="C141" t="s">
        <v>154</v>
      </c>
      <c r="D141">
        <v>19356</v>
      </c>
      <c r="E141">
        <v>21234</v>
      </c>
      <c r="F141">
        <v>1860</v>
      </c>
      <c r="G141">
        <v>15077</v>
      </c>
      <c r="H141">
        <v>4008</v>
      </c>
      <c r="I141">
        <v>17393</v>
      </c>
      <c r="J141">
        <v>11976</v>
      </c>
      <c r="K141">
        <v>6911</v>
      </c>
      <c r="L141">
        <v>212</v>
      </c>
      <c r="M141">
        <v>3337030</v>
      </c>
      <c r="N141">
        <v>1176</v>
      </c>
      <c r="O141">
        <v>84</v>
      </c>
      <c r="P141">
        <v>2663</v>
      </c>
      <c r="Q141">
        <v>9432</v>
      </c>
    </row>
    <row r="142" spans="1:17" x14ac:dyDescent="0.55000000000000004">
      <c r="A142">
        <f>VLOOKUP(テーブル2[[#This Row],[駅名]],station_geocode[[name]:[name4]],4,)</f>
        <v>643</v>
      </c>
      <c r="B142" t="s">
        <v>146</v>
      </c>
      <c r="C142" t="s">
        <v>154</v>
      </c>
      <c r="D142">
        <v>12757</v>
      </c>
      <c r="E142">
        <v>20701</v>
      </c>
      <c r="F142">
        <v>1842</v>
      </c>
      <c r="G142">
        <v>14152</v>
      </c>
      <c r="H142">
        <v>4490</v>
      </c>
      <c r="I142">
        <v>14730</v>
      </c>
      <c r="J142">
        <v>11274</v>
      </c>
      <c r="K142">
        <v>6190</v>
      </c>
      <c r="L142">
        <v>250</v>
      </c>
      <c r="M142">
        <v>1529800</v>
      </c>
      <c r="N142">
        <v>1287</v>
      </c>
      <c r="O142">
        <v>88</v>
      </c>
      <c r="P142">
        <v>1538</v>
      </c>
      <c r="Q142">
        <v>7520</v>
      </c>
    </row>
    <row r="143" spans="1:17" x14ac:dyDescent="0.55000000000000004">
      <c r="A143">
        <f>VLOOKUP(テーブル2[[#This Row],[駅名]],station_geocode[[name]:[name4]],4,)</f>
        <v>6215</v>
      </c>
      <c r="B143" t="s">
        <v>778</v>
      </c>
      <c r="C143" t="s">
        <v>154</v>
      </c>
      <c r="D143">
        <v>14949</v>
      </c>
      <c r="E143">
        <v>15139</v>
      </c>
      <c r="F143">
        <v>1479</v>
      </c>
      <c r="G143">
        <v>10411</v>
      </c>
      <c r="H143">
        <v>3084</v>
      </c>
      <c r="I143">
        <v>9569</v>
      </c>
      <c r="J143">
        <v>7948</v>
      </c>
      <c r="K143">
        <v>4158</v>
      </c>
      <c r="L143">
        <v>134</v>
      </c>
      <c r="M143">
        <v>1779455</v>
      </c>
      <c r="N143">
        <v>649</v>
      </c>
      <c r="O143">
        <v>49</v>
      </c>
      <c r="P143">
        <v>980</v>
      </c>
      <c r="Q143">
        <v>4290</v>
      </c>
    </row>
    <row r="144" spans="1:17" x14ac:dyDescent="0.55000000000000004">
      <c r="A144">
        <f>VLOOKUP(テーブル2[[#This Row],[駅名]],station_geocode[[name]:[name4]],4,)</f>
        <v>5277</v>
      </c>
      <c r="B144" t="s">
        <v>779</v>
      </c>
      <c r="C144" t="s">
        <v>154</v>
      </c>
      <c r="D144">
        <v>17965</v>
      </c>
      <c r="E144">
        <v>11747</v>
      </c>
      <c r="F144">
        <v>1434</v>
      </c>
      <c r="G144">
        <v>7807</v>
      </c>
      <c r="H144">
        <v>2415</v>
      </c>
      <c r="I144">
        <v>7037</v>
      </c>
      <c r="J144">
        <v>5728</v>
      </c>
      <c r="K144">
        <v>2664</v>
      </c>
      <c r="L144">
        <v>84</v>
      </c>
      <c r="M144">
        <v>899341</v>
      </c>
      <c r="N144">
        <v>423</v>
      </c>
      <c r="O144">
        <v>31</v>
      </c>
      <c r="P144">
        <v>802</v>
      </c>
      <c r="Q144">
        <v>2654</v>
      </c>
    </row>
    <row r="145" spans="1:17" x14ac:dyDescent="0.55000000000000004">
      <c r="A145">
        <f>VLOOKUP(テーブル2[[#This Row],[駅名]],station_geocode[[name]:[name4]],4,)</f>
        <v>5046</v>
      </c>
      <c r="B145" t="s">
        <v>147</v>
      </c>
      <c r="C145" t="s">
        <v>154</v>
      </c>
      <c r="D145">
        <v>14662</v>
      </c>
      <c r="E145">
        <v>16051</v>
      </c>
      <c r="F145">
        <v>1835</v>
      </c>
      <c r="G145">
        <v>11000</v>
      </c>
      <c r="H145">
        <v>3045</v>
      </c>
      <c r="I145">
        <v>9258</v>
      </c>
      <c r="J145">
        <v>8067</v>
      </c>
      <c r="K145">
        <v>3855</v>
      </c>
      <c r="L145">
        <v>96</v>
      </c>
      <c r="M145">
        <v>879238</v>
      </c>
      <c r="N145">
        <v>459</v>
      </c>
      <c r="O145">
        <v>35</v>
      </c>
      <c r="P145">
        <v>1358</v>
      </c>
      <c r="Q145">
        <v>3335</v>
      </c>
    </row>
    <row r="146" spans="1:17" x14ac:dyDescent="0.55000000000000004">
      <c r="A146">
        <f>VLOOKUP(テーブル2[[#This Row],[駅名]],station_geocode[[name]:[name4]],4,)</f>
        <v>5121</v>
      </c>
      <c r="B146" t="s">
        <v>148</v>
      </c>
      <c r="C146" t="s">
        <v>154</v>
      </c>
      <c r="D146">
        <v>23969</v>
      </c>
      <c r="E146">
        <v>14725</v>
      </c>
      <c r="F146">
        <v>1654</v>
      </c>
      <c r="G146">
        <v>10121</v>
      </c>
      <c r="H146">
        <v>2800</v>
      </c>
      <c r="I146">
        <v>9772</v>
      </c>
      <c r="J146">
        <v>7423</v>
      </c>
      <c r="K146">
        <v>3567</v>
      </c>
      <c r="L146">
        <v>110</v>
      </c>
      <c r="M146">
        <v>1147201</v>
      </c>
      <c r="N146">
        <v>473</v>
      </c>
      <c r="O146">
        <v>35</v>
      </c>
      <c r="P146">
        <v>1172</v>
      </c>
      <c r="Q146">
        <v>4421</v>
      </c>
    </row>
    <row r="147" spans="1:17" x14ac:dyDescent="0.55000000000000004">
      <c r="A147">
        <f>VLOOKUP(テーブル2[[#This Row],[駅名]],station_geocode[[name]:[name4]],4,)</f>
        <v>2313</v>
      </c>
      <c r="B147" t="s">
        <v>149</v>
      </c>
      <c r="C147" t="s">
        <v>154</v>
      </c>
      <c r="D147">
        <v>24869</v>
      </c>
      <c r="E147">
        <v>13262</v>
      </c>
      <c r="F147">
        <v>1349</v>
      </c>
      <c r="G147">
        <v>9056</v>
      </c>
      <c r="H147">
        <v>2730</v>
      </c>
      <c r="I147">
        <v>7994</v>
      </c>
      <c r="J147">
        <v>6522</v>
      </c>
      <c r="K147">
        <v>3044</v>
      </c>
      <c r="L147">
        <v>103</v>
      </c>
      <c r="M147">
        <v>1162400</v>
      </c>
      <c r="N147">
        <v>428</v>
      </c>
      <c r="O147">
        <v>32</v>
      </c>
      <c r="P147">
        <v>1156</v>
      </c>
      <c r="Q147">
        <v>2932</v>
      </c>
    </row>
    <row r="148" spans="1:17" x14ac:dyDescent="0.55000000000000004">
      <c r="A148">
        <f>VLOOKUP(テーブル2[[#This Row],[駅名]],station_geocode[[name]:[name4]],4,)</f>
        <v>1591</v>
      </c>
      <c r="B148" t="s">
        <v>150</v>
      </c>
      <c r="C148" t="s">
        <v>154</v>
      </c>
      <c r="D148">
        <v>14910</v>
      </c>
      <c r="E148">
        <v>12891</v>
      </c>
      <c r="F148">
        <v>6090</v>
      </c>
      <c r="G148">
        <v>1346</v>
      </c>
      <c r="H148">
        <v>8680</v>
      </c>
      <c r="I148">
        <v>2784</v>
      </c>
      <c r="J148">
        <v>6032</v>
      </c>
      <c r="K148">
        <v>2528</v>
      </c>
      <c r="L148">
        <v>99</v>
      </c>
      <c r="M148">
        <v>1013851</v>
      </c>
      <c r="N148">
        <v>417</v>
      </c>
      <c r="O148">
        <v>29</v>
      </c>
      <c r="P148">
        <v>623</v>
      </c>
      <c r="Q148">
        <v>2305</v>
      </c>
    </row>
    <row r="149" spans="1:17" x14ac:dyDescent="0.55000000000000004">
      <c r="A149">
        <f>VLOOKUP(テーブル2[[#This Row],[駅名]],station_geocode[[name]:[name4]],4,)</f>
        <v>5165</v>
      </c>
      <c r="B149" t="s">
        <v>151</v>
      </c>
      <c r="C149" t="s">
        <v>154</v>
      </c>
      <c r="D149">
        <v>15021</v>
      </c>
      <c r="E149">
        <v>14308</v>
      </c>
      <c r="F149">
        <v>1578</v>
      </c>
      <c r="G149">
        <v>9877</v>
      </c>
      <c r="H149">
        <v>2754</v>
      </c>
      <c r="I149">
        <v>9580</v>
      </c>
      <c r="J149">
        <v>7145</v>
      </c>
      <c r="K149">
        <v>3425</v>
      </c>
      <c r="L149">
        <v>90</v>
      </c>
      <c r="M149">
        <v>971478</v>
      </c>
      <c r="N149">
        <v>559</v>
      </c>
      <c r="O149">
        <v>46</v>
      </c>
      <c r="P149">
        <v>1134</v>
      </c>
      <c r="Q149">
        <v>4287</v>
      </c>
    </row>
    <row r="150" spans="1:17" x14ac:dyDescent="0.55000000000000004">
      <c r="A150">
        <f>VLOOKUP(テーブル2[[#This Row],[駅名]],station_geocode[[name]:[name4]],4,)</f>
        <v>5943</v>
      </c>
      <c r="B150" t="s">
        <v>152</v>
      </c>
      <c r="C150" t="s">
        <v>154</v>
      </c>
      <c r="D150">
        <v>34252</v>
      </c>
      <c r="E150">
        <v>17564</v>
      </c>
      <c r="F150">
        <v>1786</v>
      </c>
      <c r="G150">
        <v>11977</v>
      </c>
      <c r="H150">
        <v>3554</v>
      </c>
      <c r="I150">
        <v>13514</v>
      </c>
      <c r="J150">
        <v>9239</v>
      </c>
      <c r="K150">
        <v>4768</v>
      </c>
      <c r="L150">
        <v>172</v>
      </c>
      <c r="M150">
        <v>2080708</v>
      </c>
      <c r="N150">
        <v>914</v>
      </c>
      <c r="O150">
        <v>81</v>
      </c>
      <c r="P150">
        <v>1358</v>
      </c>
      <c r="Q150">
        <v>7088</v>
      </c>
    </row>
    <row r="151" spans="1:17" x14ac:dyDescent="0.55000000000000004">
      <c r="A151">
        <f>VLOOKUP(テーブル2[[#This Row],[駅名]],station_geocode[[name]:[name4]],4,)</f>
        <v>9067</v>
      </c>
      <c r="B151" t="s">
        <v>153</v>
      </c>
      <c r="C151" t="s">
        <v>154</v>
      </c>
      <c r="D151">
        <v>7715</v>
      </c>
      <c r="E151">
        <v>18197</v>
      </c>
      <c r="F151">
        <v>1533</v>
      </c>
      <c r="G151">
        <v>13370</v>
      </c>
      <c r="H151">
        <v>3688</v>
      </c>
      <c r="I151">
        <v>18666</v>
      </c>
      <c r="J151">
        <v>10783</v>
      </c>
      <c r="K151">
        <v>6348</v>
      </c>
      <c r="L151">
        <v>206</v>
      </c>
      <c r="M151">
        <v>2262066</v>
      </c>
      <c r="N151">
        <v>1208</v>
      </c>
      <c r="O151">
        <v>112</v>
      </c>
      <c r="P151">
        <v>3543</v>
      </c>
      <c r="Q151">
        <v>10326</v>
      </c>
    </row>
    <row r="152" spans="1:17" x14ac:dyDescent="0.55000000000000004">
      <c r="A152">
        <f>VLOOKUP(テーブル2[[#This Row],[駅名]],station_geocode[[name]:[name4]],4,)</f>
        <v>6422</v>
      </c>
      <c r="B152" t="s">
        <v>155</v>
      </c>
      <c r="C152" t="s">
        <v>164</v>
      </c>
      <c r="D152">
        <v>27259</v>
      </c>
      <c r="E152">
        <v>4671</v>
      </c>
      <c r="F152">
        <v>554</v>
      </c>
      <c r="G152">
        <v>3455</v>
      </c>
      <c r="H152">
        <v>599</v>
      </c>
      <c r="I152">
        <v>20672</v>
      </c>
      <c r="J152">
        <v>2417</v>
      </c>
      <c r="K152">
        <v>1138</v>
      </c>
      <c r="L152">
        <v>22</v>
      </c>
      <c r="M152">
        <v>367873</v>
      </c>
      <c r="N152">
        <v>316</v>
      </c>
      <c r="O152">
        <v>44</v>
      </c>
      <c r="P152">
        <v>429</v>
      </c>
      <c r="Q152">
        <v>19504</v>
      </c>
    </row>
    <row r="153" spans="1:17" x14ac:dyDescent="0.55000000000000004">
      <c r="A153">
        <f>VLOOKUP(テーブル2[[#This Row],[駅名]],station_geocode[[name]:[name4]],4,)</f>
        <v>5516</v>
      </c>
      <c r="B153" t="s">
        <v>156</v>
      </c>
      <c r="C153" t="s">
        <v>164</v>
      </c>
      <c r="D153">
        <v>8840</v>
      </c>
      <c r="E153">
        <v>4125</v>
      </c>
      <c r="F153">
        <v>434</v>
      </c>
      <c r="G153">
        <v>2965</v>
      </c>
      <c r="H153">
        <v>700</v>
      </c>
      <c r="I153">
        <v>4737</v>
      </c>
      <c r="J153">
        <v>2005</v>
      </c>
      <c r="K153">
        <v>906</v>
      </c>
      <c r="L153">
        <v>14</v>
      </c>
      <c r="M153">
        <v>1381750</v>
      </c>
      <c r="N153">
        <v>190</v>
      </c>
      <c r="O153">
        <v>8</v>
      </c>
      <c r="P153">
        <v>147</v>
      </c>
      <c r="Q153">
        <v>3469</v>
      </c>
    </row>
    <row r="154" spans="1:17" x14ac:dyDescent="0.55000000000000004">
      <c r="A154">
        <f>VLOOKUP(テーブル2[[#This Row],[駅名]],station_geocode[[name]:[name4]],4,)</f>
        <v>9001</v>
      </c>
      <c r="B154" t="s">
        <v>160</v>
      </c>
      <c r="C154" t="s">
        <v>164</v>
      </c>
      <c r="D154">
        <v>17490</v>
      </c>
      <c r="E154">
        <v>215</v>
      </c>
      <c r="F154">
        <v>12</v>
      </c>
      <c r="G154">
        <v>76</v>
      </c>
      <c r="H154">
        <v>8</v>
      </c>
      <c r="I154">
        <v>8211</v>
      </c>
      <c r="J154">
        <v>176</v>
      </c>
      <c r="K154">
        <v>42</v>
      </c>
      <c r="L154">
        <v>9</v>
      </c>
      <c r="M154">
        <v>458339</v>
      </c>
      <c r="N154">
        <v>226</v>
      </c>
      <c r="O154">
        <v>18</v>
      </c>
      <c r="P154">
        <v>6</v>
      </c>
      <c r="Q154">
        <v>8183</v>
      </c>
    </row>
    <row r="155" spans="1:17" x14ac:dyDescent="0.55000000000000004">
      <c r="A155">
        <f>VLOOKUP(テーブル2[[#This Row],[駅名]],station_geocode[[name]:[name4]],4,)</f>
        <v>3812</v>
      </c>
      <c r="B155" t="s">
        <v>161</v>
      </c>
      <c r="C155" t="s">
        <v>164</v>
      </c>
      <c r="D155">
        <v>5511</v>
      </c>
      <c r="E155">
        <v>512</v>
      </c>
      <c r="F155">
        <v>51</v>
      </c>
      <c r="G155">
        <v>352</v>
      </c>
      <c r="H155">
        <v>92</v>
      </c>
      <c r="I155">
        <v>2971</v>
      </c>
      <c r="J155">
        <v>274</v>
      </c>
      <c r="K155">
        <v>149</v>
      </c>
      <c r="L155">
        <v>1</v>
      </c>
      <c r="M155">
        <v>21163</v>
      </c>
      <c r="N155">
        <v>106</v>
      </c>
      <c r="O155">
        <v>1</v>
      </c>
      <c r="P155">
        <v>0</v>
      </c>
      <c r="Q155">
        <v>2831</v>
      </c>
    </row>
    <row r="156" spans="1:17" x14ac:dyDescent="0.55000000000000004">
      <c r="A156">
        <f>VLOOKUP(テーブル2[[#This Row],[駅名]],station_geocode[[name]:[name4]],4,)</f>
        <v>4642</v>
      </c>
      <c r="B156" t="s">
        <v>162</v>
      </c>
      <c r="C156" t="s">
        <v>164</v>
      </c>
      <c r="D156">
        <v>2120</v>
      </c>
      <c r="E156">
        <v>2378</v>
      </c>
      <c r="F156">
        <v>197</v>
      </c>
      <c r="G156">
        <v>1568</v>
      </c>
      <c r="H156">
        <v>534</v>
      </c>
      <c r="I156">
        <v>6184</v>
      </c>
      <c r="J156">
        <v>1432</v>
      </c>
      <c r="K156">
        <v>919</v>
      </c>
      <c r="L156">
        <v>5</v>
      </c>
      <c r="M156">
        <v>221619</v>
      </c>
      <c r="N156">
        <v>164</v>
      </c>
      <c r="O156">
        <v>6</v>
      </c>
      <c r="P156">
        <v>339</v>
      </c>
      <c r="Q156">
        <v>5209</v>
      </c>
    </row>
    <row r="157" spans="1:17" x14ac:dyDescent="0.55000000000000004">
      <c r="A157">
        <f>VLOOKUP(テーブル2[[#This Row],[駅名]],station_geocode[[name]:[name4]],4,)</f>
        <v>6429</v>
      </c>
      <c r="B157" t="s">
        <v>165</v>
      </c>
      <c r="C157" t="s">
        <v>164</v>
      </c>
      <c r="D157">
        <v>10135</v>
      </c>
      <c r="E157">
        <v>2766</v>
      </c>
      <c r="F157">
        <v>211</v>
      </c>
      <c r="G157">
        <v>1841</v>
      </c>
      <c r="H157">
        <v>653</v>
      </c>
      <c r="I157">
        <v>2023</v>
      </c>
      <c r="J157">
        <v>1574</v>
      </c>
      <c r="K157">
        <v>966</v>
      </c>
      <c r="L157">
        <v>6</v>
      </c>
      <c r="M157">
        <v>24873</v>
      </c>
      <c r="N157">
        <v>78</v>
      </c>
      <c r="O157">
        <v>3</v>
      </c>
      <c r="P157">
        <v>22</v>
      </c>
      <c r="Q157">
        <v>1196</v>
      </c>
    </row>
    <row r="158" spans="1:17" x14ac:dyDescent="0.55000000000000004">
      <c r="A158">
        <f>VLOOKUP(テーブル2[[#This Row],[駅名]],station_geocode[[name]:[name4]],4,)</f>
        <v>9590</v>
      </c>
      <c r="B158" t="s">
        <v>785</v>
      </c>
      <c r="C158" t="s">
        <v>164</v>
      </c>
    </row>
    <row r="159" spans="1:17" x14ac:dyDescent="0.55000000000000004">
      <c r="A159">
        <f>VLOOKUP(テーブル2[[#This Row],[駅名]],station_geocode[[name]:[name4]],4,)</f>
        <v>4276</v>
      </c>
      <c r="B159" t="s">
        <v>163</v>
      </c>
      <c r="C159" t="s">
        <v>164</v>
      </c>
      <c r="D159">
        <v>3927</v>
      </c>
      <c r="E159">
        <v>0</v>
      </c>
      <c r="F159">
        <v>0</v>
      </c>
      <c r="G159">
        <v>0</v>
      </c>
      <c r="H159">
        <v>0</v>
      </c>
      <c r="I159">
        <v>2364</v>
      </c>
      <c r="J159">
        <v>0</v>
      </c>
      <c r="K159">
        <v>0</v>
      </c>
      <c r="L159">
        <v>8</v>
      </c>
      <c r="M159">
        <v>321117</v>
      </c>
      <c r="N159">
        <v>34</v>
      </c>
      <c r="O159">
        <v>6</v>
      </c>
      <c r="P159">
        <v>0</v>
      </c>
      <c r="Q159">
        <v>2364</v>
      </c>
    </row>
    <row r="160" spans="1:17" x14ac:dyDescent="0.55000000000000004">
      <c r="A160">
        <f>VLOOKUP(テーブル2[[#This Row],[駅名]],station_geocode[[name]:[name4]],4,)</f>
        <v>9396</v>
      </c>
      <c r="B160" t="s">
        <v>786</v>
      </c>
      <c r="C160" t="s">
        <v>164</v>
      </c>
      <c r="D160">
        <v>66043</v>
      </c>
      <c r="E160">
        <v>1</v>
      </c>
      <c r="F160">
        <v>0</v>
      </c>
      <c r="G160">
        <v>0</v>
      </c>
      <c r="H160">
        <v>0</v>
      </c>
      <c r="I160">
        <v>13111</v>
      </c>
      <c r="J160">
        <v>1</v>
      </c>
      <c r="K160">
        <v>0</v>
      </c>
      <c r="L160">
        <v>48</v>
      </c>
      <c r="M160">
        <v>2051254</v>
      </c>
      <c r="N160">
        <v>161</v>
      </c>
      <c r="O160">
        <v>31</v>
      </c>
      <c r="P160">
        <v>0</v>
      </c>
      <c r="Q160">
        <v>13111</v>
      </c>
    </row>
    <row r="161" spans="1:17" x14ac:dyDescent="0.55000000000000004">
      <c r="A161">
        <f>VLOOKUP(テーブル2[[#This Row],[駅名]],station_geocode[[name]:[name4]],4,)</f>
        <v>9397</v>
      </c>
      <c r="B161" t="s">
        <v>782</v>
      </c>
      <c r="C161" t="s">
        <v>164</v>
      </c>
    </row>
    <row r="162" spans="1:17" x14ac:dyDescent="0.55000000000000004">
      <c r="A162">
        <f>VLOOKUP(テーブル2[[#This Row],[駅名]],station_geocode[[name]:[name4]],4,)</f>
        <v>6021</v>
      </c>
      <c r="B162" t="s">
        <v>166</v>
      </c>
      <c r="C162" t="s">
        <v>547</v>
      </c>
      <c r="D162">
        <v>28819</v>
      </c>
      <c r="E162">
        <v>19214</v>
      </c>
      <c r="F162">
        <v>1650</v>
      </c>
      <c r="G162">
        <v>13010</v>
      </c>
      <c r="H162">
        <v>4343</v>
      </c>
      <c r="I162">
        <v>13642</v>
      </c>
      <c r="J162">
        <v>10524</v>
      </c>
      <c r="K162">
        <v>5820</v>
      </c>
      <c r="L162">
        <v>216</v>
      </c>
      <c r="M162">
        <v>1338030</v>
      </c>
      <c r="N162">
        <v>1145</v>
      </c>
      <c r="O162">
        <v>75</v>
      </c>
      <c r="P162">
        <v>2122</v>
      </c>
      <c r="Q162">
        <v>6107</v>
      </c>
    </row>
    <row r="163" spans="1:17" x14ac:dyDescent="0.55000000000000004">
      <c r="A163">
        <f>VLOOKUP(テーブル2[[#This Row],[駅名]],station_geocode[[name]:[name4]],4,)</f>
        <v>6547</v>
      </c>
      <c r="B163" t="s">
        <v>167</v>
      </c>
      <c r="C163" t="s">
        <v>548</v>
      </c>
      <c r="D163">
        <v>43750</v>
      </c>
      <c r="E163">
        <v>6346</v>
      </c>
      <c r="F163">
        <v>323</v>
      </c>
      <c r="G163">
        <v>4625</v>
      </c>
      <c r="H163">
        <v>1076</v>
      </c>
      <c r="I163">
        <v>128073</v>
      </c>
      <c r="J163">
        <v>4415</v>
      </c>
      <c r="K163">
        <v>3014</v>
      </c>
      <c r="L163">
        <v>348</v>
      </c>
      <c r="M163">
        <v>24698037</v>
      </c>
      <c r="N163">
        <v>2860</v>
      </c>
      <c r="O163">
        <v>342</v>
      </c>
      <c r="P163">
        <v>5195</v>
      </c>
      <c r="Q163">
        <v>121537</v>
      </c>
    </row>
    <row r="164" spans="1:17" x14ac:dyDescent="0.55000000000000004">
      <c r="A164">
        <f>VLOOKUP(テーブル2[[#This Row],[駅名]],station_geocode[[name]:[name4]],4,)</f>
        <v>9217</v>
      </c>
      <c r="B164" t="s">
        <v>168</v>
      </c>
      <c r="C164" t="s">
        <v>548</v>
      </c>
      <c r="D164">
        <v>56005</v>
      </c>
      <c r="E164">
        <v>4227</v>
      </c>
      <c r="F164">
        <v>148</v>
      </c>
      <c r="G164">
        <v>3020</v>
      </c>
      <c r="H164">
        <v>764</v>
      </c>
      <c r="I164">
        <v>141775</v>
      </c>
      <c r="J164">
        <v>3132</v>
      </c>
      <c r="K164">
        <v>2224</v>
      </c>
      <c r="L164">
        <v>661</v>
      </c>
      <c r="M164">
        <v>52572167</v>
      </c>
      <c r="N164">
        <v>5140</v>
      </c>
      <c r="O164">
        <v>691</v>
      </c>
      <c r="P164">
        <v>8102</v>
      </c>
      <c r="Q164">
        <v>132595</v>
      </c>
    </row>
    <row r="165" spans="1:17" x14ac:dyDescent="0.55000000000000004">
      <c r="A165">
        <f>VLOOKUP(テーブル2[[#This Row],[駅名]],station_geocode[[name]:[name4]],4,)</f>
        <v>9213</v>
      </c>
      <c r="B165" t="s">
        <v>169</v>
      </c>
      <c r="C165" t="s">
        <v>548</v>
      </c>
      <c r="D165">
        <v>30445</v>
      </c>
      <c r="E165">
        <v>16889</v>
      </c>
      <c r="F165">
        <v>1593</v>
      </c>
      <c r="G165">
        <v>11543</v>
      </c>
      <c r="H165">
        <v>3417</v>
      </c>
      <c r="I165">
        <v>18738</v>
      </c>
      <c r="J165">
        <v>9475</v>
      </c>
      <c r="K165">
        <v>5495</v>
      </c>
      <c r="L165">
        <v>111</v>
      </c>
      <c r="M165">
        <v>1517799</v>
      </c>
      <c r="N165">
        <v>581</v>
      </c>
      <c r="O165">
        <v>60</v>
      </c>
      <c r="P165">
        <v>3027</v>
      </c>
      <c r="Q165">
        <v>10669</v>
      </c>
    </row>
    <row r="166" spans="1:17" x14ac:dyDescent="0.55000000000000004">
      <c r="A166">
        <f>VLOOKUP(テーブル2[[#This Row],[駅名]],station_geocode[[name]:[name4]],4,)</f>
        <v>9211</v>
      </c>
      <c r="B166" t="s">
        <v>170</v>
      </c>
      <c r="C166" t="s">
        <v>548</v>
      </c>
      <c r="D166">
        <v>19686</v>
      </c>
      <c r="E166">
        <v>17828</v>
      </c>
      <c r="F166">
        <v>1792</v>
      </c>
      <c r="G166">
        <v>12489</v>
      </c>
      <c r="H166">
        <v>3196</v>
      </c>
      <c r="I166">
        <v>20650</v>
      </c>
      <c r="J166">
        <v>9731</v>
      </c>
      <c r="K166">
        <v>5627</v>
      </c>
      <c r="L166">
        <v>92</v>
      </c>
      <c r="M166">
        <v>1455797</v>
      </c>
      <c r="N166">
        <v>592</v>
      </c>
      <c r="O166">
        <v>51</v>
      </c>
      <c r="P166">
        <v>3793</v>
      </c>
      <c r="Q166">
        <v>12116</v>
      </c>
    </row>
    <row r="167" spans="1:17" x14ac:dyDescent="0.55000000000000004">
      <c r="A167">
        <f>VLOOKUP(テーブル2[[#This Row],[駅名]],station_geocode[[name]:[name4]],4,)</f>
        <v>9210</v>
      </c>
      <c r="B167" t="s">
        <v>171</v>
      </c>
      <c r="C167" t="s">
        <v>548</v>
      </c>
      <c r="D167">
        <v>14126</v>
      </c>
      <c r="E167">
        <v>14276</v>
      </c>
      <c r="F167">
        <v>1352</v>
      </c>
      <c r="G167">
        <v>10092</v>
      </c>
      <c r="H167">
        <v>2580</v>
      </c>
      <c r="I167">
        <v>24995</v>
      </c>
      <c r="J167">
        <v>8057</v>
      </c>
      <c r="K167">
        <v>4663</v>
      </c>
      <c r="L167">
        <v>162</v>
      </c>
      <c r="M167">
        <v>2691605</v>
      </c>
      <c r="N167">
        <v>1387</v>
      </c>
      <c r="O167">
        <v>168</v>
      </c>
      <c r="P167">
        <v>2370</v>
      </c>
      <c r="Q167">
        <v>18968</v>
      </c>
    </row>
    <row r="168" spans="1:17" x14ac:dyDescent="0.55000000000000004">
      <c r="A168">
        <f>VLOOKUP(テーブル2[[#This Row],[駅名]],station_geocode[[name]:[name4]],4,)</f>
        <v>3582</v>
      </c>
      <c r="B168" t="s">
        <v>172</v>
      </c>
      <c r="C168" t="s">
        <v>548</v>
      </c>
      <c r="D168">
        <v>54748</v>
      </c>
      <c r="E168">
        <v>14229</v>
      </c>
      <c r="F168">
        <v>1304</v>
      </c>
      <c r="G168">
        <v>10072</v>
      </c>
      <c r="H168">
        <v>2536</v>
      </c>
      <c r="I168">
        <v>34252</v>
      </c>
      <c r="J168">
        <v>8011</v>
      </c>
      <c r="K168">
        <v>4525</v>
      </c>
      <c r="L168">
        <v>209</v>
      </c>
      <c r="M168">
        <v>1918149</v>
      </c>
      <c r="N168">
        <v>1754</v>
      </c>
      <c r="O168">
        <v>150</v>
      </c>
      <c r="P168">
        <v>7281</v>
      </c>
      <c r="Q168">
        <v>23661</v>
      </c>
    </row>
    <row r="169" spans="1:17" x14ac:dyDescent="0.55000000000000004">
      <c r="A169">
        <f>VLOOKUP(テーブル2[[#This Row],[駅名]],station_geocode[[name]:[name4]],4,)</f>
        <v>9215</v>
      </c>
      <c r="B169" t="s">
        <v>173</v>
      </c>
      <c r="C169" t="s">
        <v>548</v>
      </c>
      <c r="D169">
        <v>54021</v>
      </c>
      <c r="E169">
        <v>6480</v>
      </c>
      <c r="F169">
        <v>395</v>
      </c>
      <c r="G169">
        <v>4284</v>
      </c>
      <c r="H169">
        <v>1597</v>
      </c>
      <c r="I169">
        <v>51928</v>
      </c>
      <c r="J169">
        <v>3759</v>
      </c>
      <c r="K169">
        <v>2241</v>
      </c>
      <c r="L169">
        <v>691</v>
      </c>
      <c r="M169">
        <v>19245123</v>
      </c>
      <c r="N169">
        <v>4353</v>
      </c>
      <c r="O169">
        <v>433</v>
      </c>
      <c r="P169">
        <v>886</v>
      </c>
      <c r="Q169">
        <v>49537</v>
      </c>
    </row>
    <row r="170" spans="1:17" x14ac:dyDescent="0.55000000000000004">
      <c r="A170">
        <f>VLOOKUP(テーブル2[[#This Row],[駅名]],station_geocode[[name]:[name4]],4,)</f>
        <v>9216</v>
      </c>
      <c r="B170" t="s">
        <v>174</v>
      </c>
      <c r="C170" t="s">
        <v>548</v>
      </c>
      <c r="D170">
        <v>45195</v>
      </c>
      <c r="E170">
        <v>15636</v>
      </c>
      <c r="F170">
        <v>1291</v>
      </c>
      <c r="G170">
        <v>10659</v>
      </c>
      <c r="H170">
        <v>3390</v>
      </c>
      <c r="I170">
        <v>39714</v>
      </c>
      <c r="J170">
        <v>8415</v>
      </c>
      <c r="K170">
        <v>4466</v>
      </c>
      <c r="L170">
        <v>316</v>
      </c>
      <c r="M170">
        <v>777279</v>
      </c>
      <c r="N170">
        <v>3378</v>
      </c>
      <c r="O170">
        <v>192</v>
      </c>
      <c r="P170">
        <v>1538</v>
      </c>
      <c r="Q170">
        <v>34469</v>
      </c>
    </row>
    <row r="171" spans="1:17" x14ac:dyDescent="0.55000000000000004">
      <c r="A171">
        <f>VLOOKUP(テーブル2[[#This Row],[駅名]],station_geocode[[name]:[name4]],4,)</f>
        <v>5419</v>
      </c>
      <c r="B171" t="s">
        <v>175</v>
      </c>
      <c r="C171" t="s">
        <v>548</v>
      </c>
      <c r="D171">
        <v>31142</v>
      </c>
      <c r="E171">
        <v>14967</v>
      </c>
      <c r="F171">
        <v>1374</v>
      </c>
      <c r="G171">
        <v>10495</v>
      </c>
      <c r="H171">
        <v>2836</v>
      </c>
      <c r="I171">
        <v>24977</v>
      </c>
      <c r="J171">
        <v>8243</v>
      </c>
      <c r="K171">
        <v>4564</v>
      </c>
      <c r="L171">
        <v>201</v>
      </c>
      <c r="M171">
        <v>1824605</v>
      </c>
      <c r="N171">
        <v>1922</v>
      </c>
      <c r="O171">
        <v>135</v>
      </c>
      <c r="P171">
        <v>1236</v>
      </c>
      <c r="Q171">
        <v>20428</v>
      </c>
    </row>
    <row r="172" spans="1:17" x14ac:dyDescent="0.55000000000000004">
      <c r="A172">
        <f>VLOOKUP(テーブル2[[#This Row],[駅名]],station_geocode[[name]:[name4]],4,)</f>
        <v>9226</v>
      </c>
      <c r="B172" t="s">
        <v>176</v>
      </c>
      <c r="C172" t="s">
        <v>548</v>
      </c>
      <c r="D172">
        <v>29556</v>
      </c>
      <c r="E172">
        <v>12320</v>
      </c>
      <c r="F172">
        <v>1153</v>
      </c>
      <c r="G172">
        <v>9082</v>
      </c>
      <c r="H172">
        <v>2008</v>
      </c>
      <c r="I172">
        <v>26522</v>
      </c>
      <c r="J172">
        <v>6606</v>
      </c>
      <c r="K172">
        <v>3552</v>
      </c>
      <c r="L172">
        <v>146</v>
      </c>
      <c r="M172">
        <v>1685073</v>
      </c>
      <c r="N172">
        <v>1401</v>
      </c>
      <c r="O172">
        <v>92</v>
      </c>
      <c r="P172">
        <v>5729</v>
      </c>
      <c r="Q172">
        <v>18053</v>
      </c>
    </row>
    <row r="173" spans="1:17" x14ac:dyDescent="0.55000000000000004">
      <c r="A173">
        <f>VLOOKUP(テーブル2[[#This Row],[駅名]],station_geocode[[name]:[name4]],4,)</f>
        <v>4388</v>
      </c>
      <c r="B173" t="s">
        <v>177</v>
      </c>
      <c r="C173" t="s">
        <v>548</v>
      </c>
      <c r="D173">
        <v>63211</v>
      </c>
      <c r="E173">
        <v>17969</v>
      </c>
      <c r="F173">
        <v>1629</v>
      </c>
      <c r="G173">
        <v>13121</v>
      </c>
      <c r="H173">
        <v>3184</v>
      </c>
      <c r="I173">
        <v>16814</v>
      </c>
      <c r="J173">
        <v>9614</v>
      </c>
      <c r="K173">
        <v>5074</v>
      </c>
      <c r="L173">
        <v>173</v>
      </c>
      <c r="M173">
        <v>1419266</v>
      </c>
      <c r="N173">
        <v>1533</v>
      </c>
      <c r="O173">
        <v>106</v>
      </c>
      <c r="P173">
        <v>693</v>
      </c>
      <c r="Q173">
        <v>11875</v>
      </c>
    </row>
    <row r="174" spans="1:17" x14ac:dyDescent="0.55000000000000004">
      <c r="A174">
        <f>VLOOKUP(テーブル2[[#This Row],[駅名]],station_geocode[[name]:[name4]],4,)</f>
        <v>9214</v>
      </c>
      <c r="B174" t="s">
        <v>178</v>
      </c>
      <c r="C174" t="s">
        <v>548</v>
      </c>
      <c r="D174">
        <v>93798</v>
      </c>
      <c r="E174">
        <v>16305</v>
      </c>
      <c r="F174">
        <v>1913</v>
      </c>
      <c r="G174">
        <v>11618</v>
      </c>
      <c r="H174">
        <v>2775</v>
      </c>
      <c r="I174">
        <v>16496</v>
      </c>
      <c r="J174">
        <v>8714</v>
      </c>
      <c r="K174">
        <v>4222</v>
      </c>
      <c r="L174">
        <v>72</v>
      </c>
      <c r="M174">
        <v>1341193</v>
      </c>
      <c r="N174">
        <v>796</v>
      </c>
      <c r="O174">
        <v>91</v>
      </c>
      <c r="P174">
        <v>813</v>
      </c>
      <c r="Q174">
        <v>12078</v>
      </c>
    </row>
    <row r="175" spans="1:17" x14ac:dyDescent="0.55000000000000004">
      <c r="A175">
        <f>VLOOKUP(テーブル2[[#This Row],[駅名]],station_geocode[[name]:[name4]],4,)</f>
        <v>9221</v>
      </c>
      <c r="B175" t="s">
        <v>179</v>
      </c>
      <c r="C175" t="s">
        <v>548</v>
      </c>
      <c r="D175">
        <v>27365</v>
      </c>
      <c r="E175">
        <v>3480</v>
      </c>
      <c r="F175">
        <v>328</v>
      </c>
      <c r="G175">
        <v>2575</v>
      </c>
      <c r="H175">
        <v>576</v>
      </c>
      <c r="I175">
        <v>65864</v>
      </c>
      <c r="J175">
        <v>2124</v>
      </c>
      <c r="K175">
        <v>1337</v>
      </c>
      <c r="L175">
        <v>322</v>
      </c>
      <c r="M175">
        <v>6558247</v>
      </c>
      <c r="N175">
        <v>3640</v>
      </c>
      <c r="O175">
        <v>352</v>
      </c>
      <c r="P175">
        <v>399</v>
      </c>
      <c r="Q175">
        <v>64814</v>
      </c>
    </row>
    <row r="176" spans="1:17" x14ac:dyDescent="0.55000000000000004">
      <c r="A176">
        <f>VLOOKUP(テーブル2[[#This Row],[駅名]],station_geocode[[name]:[name4]],4,)</f>
        <v>5767</v>
      </c>
      <c r="B176" t="s">
        <v>180</v>
      </c>
      <c r="C176" t="s">
        <v>548</v>
      </c>
      <c r="D176">
        <v>120752</v>
      </c>
      <c r="E176">
        <v>5186</v>
      </c>
      <c r="F176">
        <v>448</v>
      </c>
      <c r="G176">
        <v>3791</v>
      </c>
      <c r="H176">
        <v>876</v>
      </c>
      <c r="I176">
        <v>66531</v>
      </c>
      <c r="J176">
        <v>3084</v>
      </c>
      <c r="K176">
        <v>1855</v>
      </c>
      <c r="L176">
        <v>175</v>
      </c>
      <c r="M176">
        <v>5592368</v>
      </c>
      <c r="N176">
        <v>3118</v>
      </c>
      <c r="O176">
        <v>240</v>
      </c>
      <c r="P176">
        <v>1255</v>
      </c>
      <c r="Q176">
        <v>64195</v>
      </c>
    </row>
    <row r="177" spans="1:17" x14ac:dyDescent="0.55000000000000004">
      <c r="A177">
        <f>VLOOKUP(テーブル2[[#This Row],[駅名]],station_geocode[[name]:[name4]],4,)</f>
        <v>9220</v>
      </c>
      <c r="B177" t="s">
        <v>181</v>
      </c>
      <c r="C177" t="s">
        <v>548</v>
      </c>
      <c r="D177">
        <v>36187</v>
      </c>
      <c r="E177">
        <v>8393</v>
      </c>
      <c r="F177">
        <v>772</v>
      </c>
      <c r="G177">
        <v>6225</v>
      </c>
      <c r="H177">
        <v>1312</v>
      </c>
      <c r="I177">
        <v>28569</v>
      </c>
      <c r="J177">
        <v>4819</v>
      </c>
      <c r="K177">
        <v>2749</v>
      </c>
      <c r="L177">
        <v>84</v>
      </c>
      <c r="M177">
        <v>1935617</v>
      </c>
      <c r="N177">
        <v>1019</v>
      </c>
      <c r="O177">
        <v>71</v>
      </c>
      <c r="P177">
        <v>1527</v>
      </c>
      <c r="Q177">
        <v>25274</v>
      </c>
    </row>
    <row r="178" spans="1:17" x14ac:dyDescent="0.55000000000000004">
      <c r="A178">
        <f>VLOOKUP(テーブル2[[#This Row],[駅名]],station_geocode[[name]:[name4]],4,)</f>
        <v>9202</v>
      </c>
      <c r="B178" t="s">
        <v>182</v>
      </c>
      <c r="C178" t="s">
        <v>548</v>
      </c>
      <c r="D178">
        <v>9513</v>
      </c>
      <c r="E178">
        <v>3952</v>
      </c>
      <c r="F178">
        <v>1787</v>
      </c>
      <c r="G178">
        <v>2704</v>
      </c>
      <c r="H178">
        <v>775</v>
      </c>
      <c r="I178">
        <v>15352</v>
      </c>
      <c r="J178">
        <v>2352</v>
      </c>
      <c r="K178">
        <v>1418</v>
      </c>
      <c r="L178">
        <v>34</v>
      </c>
      <c r="M178">
        <v>614386</v>
      </c>
      <c r="N178">
        <v>605</v>
      </c>
      <c r="O178">
        <v>45</v>
      </c>
      <c r="P178">
        <v>803</v>
      </c>
      <c r="Q178">
        <v>13421</v>
      </c>
    </row>
    <row r="179" spans="1:17" x14ac:dyDescent="0.55000000000000004">
      <c r="A179">
        <f>VLOOKUP(テーブル2[[#This Row],[駅名]],station_geocode[[name]:[name4]],4,)</f>
        <v>3053</v>
      </c>
      <c r="B179" t="s">
        <v>183</v>
      </c>
      <c r="C179" t="s">
        <v>549</v>
      </c>
      <c r="D179">
        <v>1675</v>
      </c>
      <c r="E179">
        <v>9596</v>
      </c>
      <c r="F179">
        <v>747</v>
      </c>
      <c r="G179">
        <v>6866</v>
      </c>
      <c r="H179">
        <v>1927</v>
      </c>
      <c r="I179">
        <v>65548</v>
      </c>
      <c r="J179">
        <v>5781</v>
      </c>
      <c r="K179">
        <v>3402</v>
      </c>
      <c r="L179">
        <v>149</v>
      </c>
      <c r="M179">
        <v>4158154</v>
      </c>
      <c r="N179">
        <v>2433</v>
      </c>
      <c r="O179">
        <v>218</v>
      </c>
      <c r="P179">
        <v>2129</v>
      </c>
      <c r="Q179">
        <v>61140</v>
      </c>
    </row>
    <row r="180" spans="1:17" x14ac:dyDescent="0.55000000000000004">
      <c r="A180">
        <f>VLOOKUP(テーブル2[[#This Row],[駅名]],station_geocode[[name]:[name4]],4,)</f>
        <v>3415</v>
      </c>
      <c r="B180" t="s">
        <v>184</v>
      </c>
      <c r="C180" t="s">
        <v>549</v>
      </c>
      <c r="D180">
        <v>28850</v>
      </c>
      <c r="E180">
        <v>7998</v>
      </c>
      <c r="F180">
        <v>667</v>
      </c>
      <c r="G180">
        <v>5908</v>
      </c>
      <c r="H180">
        <v>1357</v>
      </c>
      <c r="I180">
        <v>58336</v>
      </c>
      <c r="J180">
        <v>4755</v>
      </c>
      <c r="K180">
        <v>2855</v>
      </c>
      <c r="L180">
        <v>156</v>
      </c>
      <c r="M180">
        <v>4843554</v>
      </c>
      <c r="N180">
        <v>2601</v>
      </c>
      <c r="O180">
        <v>188</v>
      </c>
      <c r="P180">
        <v>865</v>
      </c>
      <c r="Q180">
        <v>55811</v>
      </c>
    </row>
    <row r="181" spans="1:17" x14ac:dyDescent="0.55000000000000004">
      <c r="A181">
        <f>VLOOKUP(テーブル2[[#This Row],[駅名]],station_geocode[[name]:[name4]],4,)</f>
        <v>2292</v>
      </c>
      <c r="B181" t="s">
        <v>185</v>
      </c>
      <c r="C181" t="s">
        <v>549</v>
      </c>
      <c r="D181">
        <v>41507</v>
      </c>
      <c r="E181">
        <v>3914</v>
      </c>
      <c r="F181">
        <v>230</v>
      </c>
      <c r="G181">
        <v>2786</v>
      </c>
      <c r="H181">
        <v>866</v>
      </c>
      <c r="I181">
        <v>85957</v>
      </c>
      <c r="J181">
        <v>2334</v>
      </c>
      <c r="K181">
        <v>1468</v>
      </c>
      <c r="L181">
        <v>205</v>
      </c>
      <c r="M181">
        <v>6459901</v>
      </c>
      <c r="N181">
        <v>4115</v>
      </c>
      <c r="O181">
        <v>286</v>
      </c>
      <c r="P181">
        <v>3764</v>
      </c>
      <c r="Q181">
        <v>81461</v>
      </c>
    </row>
    <row r="182" spans="1:17" x14ac:dyDescent="0.55000000000000004">
      <c r="A182">
        <f>VLOOKUP(テーブル2[[#This Row],[駅名]],station_geocode[[name]:[name4]],4,)</f>
        <v>7018</v>
      </c>
      <c r="B182" t="s">
        <v>186</v>
      </c>
      <c r="C182" t="s">
        <v>549</v>
      </c>
      <c r="D182">
        <v>39977</v>
      </c>
      <c r="E182">
        <v>1023</v>
      </c>
      <c r="F182">
        <v>49</v>
      </c>
      <c r="G182">
        <v>624</v>
      </c>
      <c r="H182">
        <v>342</v>
      </c>
      <c r="I182">
        <v>123840</v>
      </c>
      <c r="J182">
        <v>585</v>
      </c>
      <c r="K182">
        <v>346</v>
      </c>
      <c r="L182">
        <v>488</v>
      </c>
      <c r="M182">
        <v>12070527</v>
      </c>
      <c r="N182">
        <v>7170</v>
      </c>
      <c r="O182">
        <v>750</v>
      </c>
      <c r="P182">
        <v>434</v>
      </c>
      <c r="Q182">
        <v>123167</v>
      </c>
    </row>
    <row r="183" spans="1:17" x14ac:dyDescent="0.55000000000000004">
      <c r="A183">
        <f>VLOOKUP(テーブル2[[#This Row],[駅名]],station_geocode[[name]:[name4]],4,)</f>
        <v>7454</v>
      </c>
      <c r="B183" t="s">
        <v>187</v>
      </c>
      <c r="C183" t="s">
        <v>549</v>
      </c>
      <c r="D183">
        <v>47278</v>
      </c>
      <c r="E183">
        <v>15604</v>
      </c>
      <c r="F183">
        <v>1508</v>
      </c>
      <c r="G183">
        <v>10941</v>
      </c>
      <c r="H183">
        <v>2847</v>
      </c>
      <c r="I183">
        <v>32770</v>
      </c>
      <c r="J183">
        <v>8434</v>
      </c>
      <c r="K183">
        <v>4716</v>
      </c>
      <c r="L183">
        <v>161</v>
      </c>
      <c r="M183">
        <v>1517256</v>
      </c>
      <c r="N183">
        <v>1003</v>
      </c>
      <c r="O183">
        <v>83</v>
      </c>
      <c r="P183">
        <v>19422</v>
      </c>
      <c r="Q183">
        <v>9255</v>
      </c>
    </row>
    <row r="184" spans="1:17" x14ac:dyDescent="0.55000000000000004">
      <c r="A184">
        <f>VLOOKUP(テーブル2[[#This Row],[駅名]],station_geocode[[name]:[name4]],4,)</f>
        <v>5147</v>
      </c>
      <c r="B184" t="s">
        <v>188</v>
      </c>
      <c r="C184" t="s">
        <v>549</v>
      </c>
      <c r="D184">
        <v>31543</v>
      </c>
      <c r="E184">
        <v>15564</v>
      </c>
      <c r="F184">
        <v>1725</v>
      </c>
      <c r="G184">
        <v>10678</v>
      </c>
      <c r="H184">
        <v>2902</v>
      </c>
      <c r="I184">
        <v>19246</v>
      </c>
      <c r="J184">
        <v>8029</v>
      </c>
      <c r="K184">
        <v>4186</v>
      </c>
      <c r="L184">
        <v>135</v>
      </c>
      <c r="M184">
        <v>1212086</v>
      </c>
      <c r="N184">
        <v>932</v>
      </c>
      <c r="O184">
        <v>73</v>
      </c>
      <c r="P184">
        <v>2990</v>
      </c>
      <c r="Q184">
        <v>12110</v>
      </c>
    </row>
    <row r="185" spans="1:17" x14ac:dyDescent="0.55000000000000004">
      <c r="A185">
        <f>VLOOKUP(テーブル2[[#This Row],[駅名]],station_geocode[[name]:[name4]],4,)</f>
        <v>4839</v>
      </c>
      <c r="B185" t="s">
        <v>189</v>
      </c>
      <c r="C185" t="s">
        <v>549</v>
      </c>
      <c r="D185">
        <v>27322</v>
      </c>
      <c r="E185">
        <v>18215</v>
      </c>
      <c r="F185">
        <v>1526</v>
      </c>
      <c r="G185">
        <v>12481</v>
      </c>
      <c r="H185">
        <v>3976</v>
      </c>
      <c r="I185">
        <v>25889</v>
      </c>
      <c r="J185">
        <v>9733</v>
      </c>
      <c r="K185">
        <v>5226</v>
      </c>
      <c r="L185">
        <v>130</v>
      </c>
      <c r="M185">
        <v>853979</v>
      </c>
      <c r="N185">
        <v>721</v>
      </c>
      <c r="O185">
        <v>59</v>
      </c>
      <c r="P185">
        <v>5930</v>
      </c>
      <c r="Q185">
        <v>5055</v>
      </c>
    </row>
    <row r="186" spans="1:17" x14ac:dyDescent="0.55000000000000004">
      <c r="A186">
        <f>VLOOKUP(テーブル2[[#This Row],[駅名]],station_geocode[[name]:[name4]],4,)</f>
        <v>4351</v>
      </c>
      <c r="B186" t="s">
        <v>190</v>
      </c>
      <c r="C186" t="s">
        <v>549</v>
      </c>
      <c r="D186">
        <v>27844</v>
      </c>
      <c r="E186">
        <v>17663</v>
      </c>
      <c r="F186">
        <v>1353</v>
      </c>
      <c r="G186">
        <v>12391</v>
      </c>
      <c r="H186">
        <v>3503</v>
      </c>
      <c r="I186">
        <v>15878</v>
      </c>
      <c r="J186">
        <v>10087</v>
      </c>
      <c r="K186">
        <v>6024</v>
      </c>
      <c r="L186">
        <v>152</v>
      </c>
      <c r="M186">
        <v>1349656</v>
      </c>
      <c r="N186">
        <v>1161</v>
      </c>
      <c r="O186">
        <v>110</v>
      </c>
      <c r="P186">
        <v>1523</v>
      </c>
      <c r="Q186">
        <v>9533</v>
      </c>
    </row>
    <row r="187" spans="1:17" x14ac:dyDescent="0.55000000000000004">
      <c r="A187">
        <f>VLOOKUP(テーブル2[[#This Row],[駅名]],station_geocode[[name]:[name4]],4,)</f>
        <v>7600</v>
      </c>
      <c r="B187" t="s">
        <v>191</v>
      </c>
      <c r="C187" t="s">
        <v>549</v>
      </c>
      <c r="D187">
        <v>31799</v>
      </c>
      <c r="E187">
        <v>17669</v>
      </c>
      <c r="F187">
        <v>1419</v>
      </c>
      <c r="G187">
        <v>12411</v>
      </c>
      <c r="H187">
        <v>3404</v>
      </c>
      <c r="I187">
        <v>17238</v>
      </c>
      <c r="J187">
        <v>10191</v>
      </c>
      <c r="K187">
        <v>6119</v>
      </c>
      <c r="L187">
        <v>190</v>
      </c>
      <c r="M187">
        <v>1443972</v>
      </c>
      <c r="N187">
        <v>1117</v>
      </c>
      <c r="O187">
        <v>96</v>
      </c>
      <c r="P187">
        <v>1290</v>
      </c>
      <c r="Q187">
        <v>11134</v>
      </c>
    </row>
    <row r="188" spans="1:17" x14ac:dyDescent="0.55000000000000004">
      <c r="A188">
        <f>VLOOKUP(テーブル2[[#This Row],[駅名]],station_geocode[[name]:[name4]],4,)</f>
        <v>7601</v>
      </c>
      <c r="B188" t="s">
        <v>192</v>
      </c>
      <c r="C188" t="s">
        <v>549</v>
      </c>
      <c r="D188">
        <v>31773</v>
      </c>
      <c r="E188">
        <v>17924</v>
      </c>
      <c r="F188">
        <v>1741</v>
      </c>
      <c r="G188">
        <v>12178</v>
      </c>
      <c r="H188">
        <v>3585</v>
      </c>
      <c r="I188">
        <v>11246</v>
      </c>
      <c r="J188">
        <v>9737</v>
      </c>
      <c r="K188">
        <v>5442</v>
      </c>
      <c r="L188">
        <v>106</v>
      </c>
      <c r="M188">
        <v>978017</v>
      </c>
      <c r="N188">
        <v>639</v>
      </c>
      <c r="O188">
        <v>55</v>
      </c>
      <c r="P188">
        <v>1761</v>
      </c>
      <c r="Q188">
        <v>4544</v>
      </c>
    </row>
    <row r="189" spans="1:17" x14ac:dyDescent="0.55000000000000004">
      <c r="A189">
        <f>VLOOKUP(テーブル2[[#This Row],[駅名]],station_geocode[[name]:[name4]],4,)</f>
        <v>8507</v>
      </c>
      <c r="B189" t="s">
        <v>193</v>
      </c>
      <c r="C189" t="s">
        <v>549</v>
      </c>
      <c r="D189">
        <v>22179</v>
      </c>
      <c r="E189">
        <v>15520</v>
      </c>
      <c r="F189">
        <v>1637</v>
      </c>
      <c r="G189">
        <v>10444</v>
      </c>
      <c r="H189">
        <v>3038</v>
      </c>
      <c r="I189">
        <v>11836</v>
      </c>
      <c r="J189">
        <v>8158</v>
      </c>
      <c r="K189">
        <v>4343</v>
      </c>
      <c r="L189">
        <v>123</v>
      </c>
      <c r="M189">
        <v>748651</v>
      </c>
      <c r="N189">
        <v>679</v>
      </c>
      <c r="O189">
        <v>54</v>
      </c>
      <c r="P189">
        <v>952</v>
      </c>
      <c r="Q189">
        <v>6488</v>
      </c>
    </row>
    <row r="190" spans="1:17" x14ac:dyDescent="0.55000000000000004">
      <c r="A190">
        <f>VLOOKUP(テーブル2[[#This Row],[駅名]],station_geocode[[name]:[name4]],4,)</f>
        <v>3261</v>
      </c>
      <c r="B190" t="s">
        <v>194</v>
      </c>
      <c r="C190" t="s">
        <v>549</v>
      </c>
      <c r="D190">
        <v>28687</v>
      </c>
      <c r="E190">
        <v>10267</v>
      </c>
      <c r="F190">
        <v>843</v>
      </c>
      <c r="G190">
        <v>6881</v>
      </c>
      <c r="H190">
        <v>2188</v>
      </c>
      <c r="I190">
        <v>13461</v>
      </c>
      <c r="J190">
        <v>5370</v>
      </c>
      <c r="K190">
        <v>2769</v>
      </c>
      <c r="L190">
        <v>116</v>
      </c>
      <c r="M190">
        <v>1594677</v>
      </c>
      <c r="N190">
        <v>615</v>
      </c>
      <c r="O190">
        <v>68</v>
      </c>
      <c r="P190">
        <v>336</v>
      </c>
      <c r="Q190">
        <v>10043</v>
      </c>
    </row>
    <row r="191" spans="1:17" x14ac:dyDescent="0.55000000000000004">
      <c r="A191">
        <f>VLOOKUP(テーブル2[[#This Row],[駅名]],station_geocode[[name]:[name4]],4,)</f>
        <v>3262</v>
      </c>
      <c r="B191" t="s">
        <v>195</v>
      </c>
      <c r="C191" t="s">
        <v>549</v>
      </c>
      <c r="D191">
        <v>31511</v>
      </c>
      <c r="E191">
        <v>14557</v>
      </c>
      <c r="F191">
        <v>1628</v>
      </c>
      <c r="G191">
        <v>9441</v>
      </c>
      <c r="H191">
        <v>3097</v>
      </c>
      <c r="I191">
        <v>12773</v>
      </c>
      <c r="J191">
        <v>7056</v>
      </c>
      <c r="K191">
        <v>3049</v>
      </c>
      <c r="L191">
        <v>92</v>
      </c>
      <c r="M191">
        <v>2318210</v>
      </c>
      <c r="N191">
        <v>489</v>
      </c>
      <c r="O191">
        <v>55</v>
      </c>
      <c r="P191">
        <v>1786</v>
      </c>
      <c r="Q191">
        <v>6464</v>
      </c>
    </row>
    <row r="192" spans="1:17" x14ac:dyDescent="0.55000000000000004">
      <c r="A192">
        <f>VLOOKUP(テーブル2[[#This Row],[駅名]],station_geocode[[name]:[name4]],4,)</f>
        <v>9066</v>
      </c>
      <c r="B192" t="s">
        <v>196</v>
      </c>
      <c r="C192" t="s">
        <v>549</v>
      </c>
      <c r="D192">
        <v>17963</v>
      </c>
      <c r="E192">
        <v>17246</v>
      </c>
      <c r="F192">
        <v>1903</v>
      </c>
      <c r="G192">
        <v>11384</v>
      </c>
      <c r="H192">
        <v>3625</v>
      </c>
      <c r="I192">
        <v>12739</v>
      </c>
      <c r="J192">
        <v>8254</v>
      </c>
      <c r="K192">
        <v>3574</v>
      </c>
      <c r="L192">
        <v>120</v>
      </c>
      <c r="M192">
        <v>1746634</v>
      </c>
      <c r="N192">
        <v>618</v>
      </c>
      <c r="O192">
        <v>66</v>
      </c>
      <c r="P192">
        <v>1906</v>
      </c>
      <c r="Q192">
        <v>5329</v>
      </c>
    </row>
    <row r="193" spans="1:17" x14ac:dyDescent="0.55000000000000004">
      <c r="A193">
        <f>VLOOKUP(テーブル2[[#This Row],[駅名]],station_geocode[[name]:[name4]],4,)</f>
        <v>4847</v>
      </c>
      <c r="B193" t="s">
        <v>197</v>
      </c>
      <c r="C193" t="s">
        <v>549</v>
      </c>
      <c r="D193">
        <v>24100</v>
      </c>
      <c r="E193">
        <v>17675</v>
      </c>
      <c r="F193">
        <v>1799</v>
      </c>
      <c r="G193">
        <v>11577</v>
      </c>
      <c r="H193">
        <v>3906</v>
      </c>
      <c r="I193">
        <v>14790</v>
      </c>
      <c r="J193">
        <v>8919</v>
      </c>
      <c r="K193">
        <v>4054</v>
      </c>
      <c r="L193">
        <v>105</v>
      </c>
      <c r="M193">
        <v>1841803</v>
      </c>
      <c r="N193">
        <v>635</v>
      </c>
      <c r="O193">
        <v>76</v>
      </c>
      <c r="P193">
        <v>1791</v>
      </c>
      <c r="Q193">
        <v>7301</v>
      </c>
    </row>
    <row r="194" spans="1:17" x14ac:dyDescent="0.55000000000000004">
      <c r="A194">
        <f>VLOOKUP(テーブル2[[#This Row],[駅名]],station_geocode[[name]:[name4]],4,)</f>
        <v>2621</v>
      </c>
      <c r="B194" t="s">
        <v>198</v>
      </c>
      <c r="C194" t="s">
        <v>549</v>
      </c>
      <c r="D194">
        <v>29075</v>
      </c>
      <c r="E194">
        <v>14553</v>
      </c>
      <c r="F194">
        <v>1394</v>
      </c>
      <c r="G194">
        <v>9321</v>
      </c>
      <c r="H194">
        <v>3474</v>
      </c>
      <c r="I194">
        <v>11659</v>
      </c>
      <c r="J194">
        <v>7750</v>
      </c>
      <c r="K194">
        <v>3802</v>
      </c>
      <c r="L194">
        <v>110</v>
      </c>
      <c r="M194">
        <v>2032787</v>
      </c>
      <c r="N194">
        <v>500</v>
      </c>
      <c r="O194">
        <v>44</v>
      </c>
      <c r="P194">
        <v>1544</v>
      </c>
      <c r="Q194">
        <v>5310</v>
      </c>
    </row>
    <row r="195" spans="1:17" x14ac:dyDescent="0.55000000000000004">
      <c r="A195">
        <f>VLOOKUP(テーブル2[[#This Row],[駅名]],station_geocode[[name]:[name4]],4,)</f>
        <v>4229</v>
      </c>
      <c r="B195" t="s">
        <v>199</v>
      </c>
      <c r="C195" t="s">
        <v>549</v>
      </c>
      <c r="D195">
        <v>9612</v>
      </c>
      <c r="E195">
        <v>9432</v>
      </c>
      <c r="F195">
        <v>848</v>
      </c>
      <c r="G195">
        <v>5972</v>
      </c>
      <c r="H195">
        <v>2445</v>
      </c>
      <c r="I195">
        <v>9413</v>
      </c>
      <c r="J195">
        <v>4657</v>
      </c>
      <c r="K195">
        <v>2014</v>
      </c>
      <c r="L195">
        <v>58</v>
      </c>
      <c r="M195">
        <v>976225</v>
      </c>
      <c r="N195">
        <v>376</v>
      </c>
      <c r="O195">
        <v>43</v>
      </c>
      <c r="P195">
        <v>1529</v>
      </c>
      <c r="Q195">
        <v>4667</v>
      </c>
    </row>
    <row r="196" spans="1:17" x14ac:dyDescent="0.55000000000000004">
      <c r="A196">
        <f>VLOOKUP(テーブル2[[#This Row],[駅名]],station_geocode[[name]:[name4]],4,)</f>
        <v>4773</v>
      </c>
      <c r="B196" t="s">
        <v>200</v>
      </c>
      <c r="C196" t="s">
        <v>549</v>
      </c>
      <c r="D196">
        <v>12250</v>
      </c>
      <c r="E196">
        <v>5288</v>
      </c>
      <c r="F196">
        <v>595</v>
      </c>
      <c r="G196">
        <v>3452</v>
      </c>
      <c r="H196">
        <v>1113</v>
      </c>
      <c r="I196">
        <v>5183</v>
      </c>
      <c r="J196">
        <v>2512</v>
      </c>
      <c r="K196">
        <v>1151</v>
      </c>
      <c r="L196">
        <v>16</v>
      </c>
      <c r="M196">
        <v>179327</v>
      </c>
      <c r="N196">
        <v>221</v>
      </c>
      <c r="O196">
        <v>14</v>
      </c>
      <c r="P196">
        <v>265</v>
      </c>
      <c r="Q196">
        <v>3214</v>
      </c>
    </row>
    <row r="197" spans="1:17" x14ac:dyDescent="0.55000000000000004">
      <c r="A197">
        <f>VLOOKUP(テーブル2[[#This Row],[駅名]],station_geocode[[name]:[name4]],4,)</f>
        <v>3612</v>
      </c>
      <c r="B197" t="s">
        <v>201</v>
      </c>
      <c r="C197" t="s">
        <v>550</v>
      </c>
      <c r="D197">
        <v>35845</v>
      </c>
      <c r="E197">
        <v>15691</v>
      </c>
      <c r="F197">
        <v>1461</v>
      </c>
      <c r="G197">
        <v>11449</v>
      </c>
      <c r="H197">
        <v>2497</v>
      </c>
      <c r="I197">
        <v>27746</v>
      </c>
      <c r="J197">
        <v>9330</v>
      </c>
      <c r="K197">
        <v>5908</v>
      </c>
      <c r="L197">
        <v>151</v>
      </c>
      <c r="M197">
        <v>2067695</v>
      </c>
      <c r="N197">
        <v>1652</v>
      </c>
      <c r="O197">
        <v>190</v>
      </c>
      <c r="P197">
        <v>241</v>
      </c>
      <c r="Q197">
        <v>22918</v>
      </c>
    </row>
    <row r="198" spans="1:17" x14ac:dyDescent="0.55000000000000004">
      <c r="A198">
        <f>VLOOKUP(テーブル2[[#This Row],[駅名]],station_geocode[[name]:[name4]],4,)</f>
        <v>3710</v>
      </c>
      <c r="B198" t="s">
        <v>202</v>
      </c>
      <c r="C198" t="s">
        <v>550</v>
      </c>
      <c r="D198">
        <v>66850</v>
      </c>
      <c r="E198">
        <v>3867</v>
      </c>
      <c r="F198">
        <v>272</v>
      </c>
      <c r="G198">
        <v>2647</v>
      </c>
      <c r="H198">
        <v>947</v>
      </c>
      <c r="I198">
        <v>100751</v>
      </c>
      <c r="J198">
        <v>2249</v>
      </c>
      <c r="K198">
        <v>1377</v>
      </c>
      <c r="L198">
        <v>383</v>
      </c>
      <c r="M198">
        <v>9293968</v>
      </c>
      <c r="N198">
        <v>4862</v>
      </c>
      <c r="O198">
        <v>393</v>
      </c>
      <c r="P198">
        <v>14786</v>
      </c>
      <c r="Q198">
        <v>85138</v>
      </c>
    </row>
    <row r="199" spans="1:17" x14ac:dyDescent="0.55000000000000004">
      <c r="A199">
        <f>VLOOKUP(テーブル2[[#This Row],[駅名]],station_geocode[[name]:[name4]],4,)</f>
        <v>1443</v>
      </c>
      <c r="B199" t="s">
        <v>203</v>
      </c>
      <c r="C199" t="s">
        <v>551</v>
      </c>
      <c r="D199">
        <v>46296</v>
      </c>
      <c r="E199">
        <v>6150</v>
      </c>
      <c r="F199">
        <v>406</v>
      </c>
      <c r="G199">
        <v>4521</v>
      </c>
      <c r="H199">
        <v>1212</v>
      </c>
      <c r="I199">
        <v>85022</v>
      </c>
      <c r="J199">
        <v>3767</v>
      </c>
      <c r="K199">
        <v>2412</v>
      </c>
      <c r="L199">
        <v>383</v>
      </c>
      <c r="M199">
        <v>10840070</v>
      </c>
      <c r="N199">
        <v>5518</v>
      </c>
      <c r="O199">
        <v>373</v>
      </c>
      <c r="P199">
        <v>778</v>
      </c>
      <c r="Q199">
        <v>83086</v>
      </c>
    </row>
    <row r="200" spans="1:17" x14ac:dyDescent="0.55000000000000004">
      <c r="A200">
        <f>VLOOKUP(テーブル2[[#This Row],[駅名]],station_geocode[[name]:[name4]],4,)</f>
        <v>7372</v>
      </c>
      <c r="B200" t="s">
        <v>204</v>
      </c>
      <c r="C200" t="s">
        <v>551</v>
      </c>
      <c r="D200">
        <v>108190</v>
      </c>
      <c r="E200">
        <v>11972</v>
      </c>
      <c r="F200">
        <v>990</v>
      </c>
      <c r="G200">
        <v>9457</v>
      </c>
      <c r="H200">
        <v>1512</v>
      </c>
      <c r="I200">
        <v>73293</v>
      </c>
      <c r="J200">
        <v>7430</v>
      </c>
      <c r="K200">
        <v>4698</v>
      </c>
      <c r="L200">
        <v>229</v>
      </c>
      <c r="M200">
        <v>3116598</v>
      </c>
      <c r="N200">
        <v>4734</v>
      </c>
      <c r="O200">
        <v>236</v>
      </c>
      <c r="P200">
        <v>1211</v>
      </c>
      <c r="Q200">
        <v>70469</v>
      </c>
    </row>
    <row r="201" spans="1:17" x14ac:dyDescent="0.55000000000000004">
      <c r="A201">
        <f>VLOOKUP(テーブル2[[#This Row],[駅名]],station_geocode[[name]:[name4]],4,)</f>
        <v>7848</v>
      </c>
      <c r="B201" t="s">
        <v>205</v>
      </c>
      <c r="C201" t="s">
        <v>551</v>
      </c>
      <c r="D201">
        <v>21381</v>
      </c>
      <c r="E201">
        <v>14935</v>
      </c>
      <c r="F201">
        <v>1493</v>
      </c>
      <c r="G201">
        <v>11361</v>
      </c>
      <c r="H201">
        <v>2164</v>
      </c>
      <c r="I201">
        <v>43701</v>
      </c>
      <c r="J201">
        <v>8424</v>
      </c>
      <c r="K201">
        <v>4656</v>
      </c>
      <c r="L201">
        <v>189</v>
      </c>
      <c r="M201">
        <v>1798520</v>
      </c>
      <c r="N201">
        <v>2941</v>
      </c>
      <c r="O201">
        <v>190</v>
      </c>
      <c r="P201">
        <v>721</v>
      </c>
      <c r="Q201">
        <v>40226</v>
      </c>
    </row>
    <row r="202" spans="1:17" x14ac:dyDescent="0.55000000000000004">
      <c r="A202">
        <f>VLOOKUP(テーブル2[[#This Row],[駅名]],station_geocode[[name]:[name4]],4,)</f>
        <v>1542</v>
      </c>
      <c r="B202" t="s">
        <v>206</v>
      </c>
      <c r="C202" t="s">
        <v>551</v>
      </c>
      <c r="D202">
        <v>23357</v>
      </c>
      <c r="E202">
        <v>18972</v>
      </c>
      <c r="F202">
        <v>1917</v>
      </c>
      <c r="G202">
        <v>13759</v>
      </c>
      <c r="H202">
        <v>3234</v>
      </c>
      <c r="I202">
        <v>17186</v>
      </c>
      <c r="J202">
        <v>9622</v>
      </c>
      <c r="K202">
        <v>4662</v>
      </c>
      <c r="L202">
        <v>126</v>
      </c>
      <c r="M202">
        <v>1247724</v>
      </c>
      <c r="N202">
        <v>1191</v>
      </c>
      <c r="O202">
        <v>67</v>
      </c>
      <c r="P202">
        <v>927</v>
      </c>
      <c r="Q202">
        <v>11596</v>
      </c>
    </row>
    <row r="203" spans="1:17" x14ac:dyDescent="0.55000000000000004">
      <c r="A203">
        <f>VLOOKUP(テーブル2[[#This Row],[駅名]],station_geocode[[name]:[name4]],4,)</f>
        <v>4862</v>
      </c>
      <c r="B203" t="s">
        <v>207</v>
      </c>
      <c r="C203" t="s">
        <v>551</v>
      </c>
      <c r="D203">
        <v>26632</v>
      </c>
      <c r="E203">
        <v>17194</v>
      </c>
      <c r="F203">
        <v>1859</v>
      </c>
      <c r="G203">
        <v>12347</v>
      </c>
      <c r="H203">
        <v>3706</v>
      </c>
      <c r="I203">
        <v>15644</v>
      </c>
      <c r="J203">
        <v>8674</v>
      </c>
      <c r="K203">
        <v>3624</v>
      </c>
      <c r="L203">
        <v>133</v>
      </c>
      <c r="M203">
        <v>1495994</v>
      </c>
      <c r="N203">
        <v>745</v>
      </c>
      <c r="O203">
        <v>65</v>
      </c>
      <c r="P203">
        <v>1661</v>
      </c>
      <c r="Q203">
        <v>8557</v>
      </c>
    </row>
    <row r="204" spans="1:17" x14ac:dyDescent="0.55000000000000004">
      <c r="A204">
        <f>VLOOKUP(テーブル2[[#This Row],[駅名]],station_geocode[[name]:[name4]],4,)</f>
        <v>5730</v>
      </c>
      <c r="B204" t="s">
        <v>208</v>
      </c>
      <c r="C204" t="s">
        <v>551</v>
      </c>
      <c r="D204">
        <v>30032</v>
      </c>
      <c r="E204">
        <v>24167</v>
      </c>
      <c r="F204">
        <v>2455</v>
      </c>
      <c r="G204">
        <v>16120</v>
      </c>
      <c r="H204">
        <v>5591</v>
      </c>
      <c r="I204">
        <v>15875</v>
      </c>
      <c r="J204">
        <v>11668</v>
      </c>
      <c r="K204">
        <v>4755</v>
      </c>
      <c r="L204">
        <v>183</v>
      </c>
      <c r="M204">
        <v>1664733</v>
      </c>
      <c r="N204">
        <v>837</v>
      </c>
      <c r="O204">
        <v>79</v>
      </c>
      <c r="P204">
        <v>1524</v>
      </c>
      <c r="Q204">
        <v>6360</v>
      </c>
    </row>
    <row r="205" spans="1:17" x14ac:dyDescent="0.55000000000000004">
      <c r="A205">
        <f>VLOOKUP(テーブル2[[#This Row],[駅名]],station_geocode[[name]:[name4]],4,)</f>
        <v>6781</v>
      </c>
      <c r="B205" t="s">
        <v>209</v>
      </c>
      <c r="C205" t="s">
        <v>551</v>
      </c>
      <c r="D205">
        <v>31259</v>
      </c>
      <c r="E205">
        <v>13746</v>
      </c>
      <c r="F205">
        <v>1674</v>
      </c>
      <c r="G205">
        <v>9060</v>
      </c>
      <c r="H205">
        <v>2991</v>
      </c>
      <c r="I205">
        <v>7605</v>
      </c>
      <c r="J205">
        <v>5941</v>
      </c>
      <c r="K205">
        <v>1819</v>
      </c>
      <c r="L205">
        <v>46</v>
      </c>
      <c r="M205">
        <v>537084</v>
      </c>
      <c r="N205">
        <v>249</v>
      </c>
      <c r="O205">
        <v>18</v>
      </c>
      <c r="P205">
        <v>831</v>
      </c>
      <c r="Q205">
        <v>2336</v>
      </c>
    </row>
    <row r="206" spans="1:17" x14ac:dyDescent="0.55000000000000004">
      <c r="A206">
        <f>VLOOKUP(テーブル2[[#This Row],[駅名]],station_geocode[[name]:[name4]],4,)</f>
        <v>5300</v>
      </c>
      <c r="B206" t="s">
        <v>210</v>
      </c>
      <c r="C206" t="s">
        <v>551</v>
      </c>
      <c r="D206">
        <v>5875</v>
      </c>
      <c r="E206">
        <v>15444</v>
      </c>
      <c r="F206">
        <v>2196</v>
      </c>
      <c r="G206">
        <v>10517</v>
      </c>
      <c r="H206">
        <v>2580</v>
      </c>
      <c r="I206">
        <v>12728</v>
      </c>
      <c r="J206">
        <v>7127</v>
      </c>
      <c r="K206">
        <v>2868</v>
      </c>
      <c r="L206">
        <v>111</v>
      </c>
      <c r="M206">
        <v>1765938</v>
      </c>
      <c r="N206">
        <v>598</v>
      </c>
      <c r="O206">
        <v>44</v>
      </c>
      <c r="P206">
        <v>1136</v>
      </c>
      <c r="Q206">
        <v>6812</v>
      </c>
    </row>
    <row r="207" spans="1:17" x14ac:dyDescent="0.55000000000000004">
      <c r="A207">
        <f>VLOOKUP(テーブル2[[#This Row],[駅名]],station_geocode[[name]:[name4]],4,)</f>
        <v>460</v>
      </c>
      <c r="B207" t="s">
        <v>211</v>
      </c>
      <c r="C207" t="s">
        <v>551</v>
      </c>
      <c r="D207">
        <v>40085</v>
      </c>
      <c r="E207">
        <v>11931</v>
      </c>
      <c r="F207">
        <v>1639</v>
      </c>
      <c r="G207">
        <v>7983</v>
      </c>
      <c r="H207">
        <v>2197</v>
      </c>
      <c r="I207">
        <v>7289</v>
      </c>
      <c r="J207">
        <v>5550</v>
      </c>
      <c r="K207">
        <v>2320</v>
      </c>
      <c r="L207">
        <v>67</v>
      </c>
      <c r="M207">
        <v>128786</v>
      </c>
      <c r="N207">
        <v>359</v>
      </c>
      <c r="O207">
        <v>23</v>
      </c>
      <c r="P207">
        <v>866</v>
      </c>
      <c r="Q207">
        <v>2899</v>
      </c>
    </row>
    <row r="208" spans="1:17" x14ac:dyDescent="0.55000000000000004">
      <c r="A208">
        <f>VLOOKUP(テーブル2[[#This Row],[駅名]],station_geocode[[name]:[name4]],4,)</f>
        <v>4580</v>
      </c>
      <c r="B208" t="s">
        <v>212</v>
      </c>
      <c r="C208" t="s">
        <v>551</v>
      </c>
      <c r="D208">
        <v>52173</v>
      </c>
      <c r="E208">
        <v>12951</v>
      </c>
      <c r="F208">
        <v>1963</v>
      </c>
      <c r="G208">
        <v>8736</v>
      </c>
      <c r="H208">
        <v>2118</v>
      </c>
      <c r="I208">
        <v>10649</v>
      </c>
      <c r="J208">
        <v>5799</v>
      </c>
      <c r="K208">
        <v>2430</v>
      </c>
      <c r="L208">
        <v>113</v>
      </c>
      <c r="M208">
        <v>1833061</v>
      </c>
      <c r="N208">
        <v>563</v>
      </c>
      <c r="O208">
        <v>51</v>
      </c>
      <c r="P208">
        <v>1812</v>
      </c>
      <c r="Q208">
        <v>5076</v>
      </c>
    </row>
    <row r="209" spans="1:17" x14ac:dyDescent="0.55000000000000004">
      <c r="A209">
        <f>VLOOKUP(テーブル2[[#This Row],[駅名]],station_geocode[[name]:[name4]],4,)</f>
        <v>3399</v>
      </c>
      <c r="B209" t="s">
        <v>213</v>
      </c>
      <c r="C209" t="s">
        <v>551</v>
      </c>
      <c r="D209">
        <v>36238</v>
      </c>
      <c r="E209">
        <v>13068</v>
      </c>
      <c r="F209">
        <v>2171</v>
      </c>
      <c r="G209">
        <v>8858</v>
      </c>
      <c r="H209">
        <v>1927</v>
      </c>
      <c r="I209">
        <v>8248</v>
      </c>
      <c r="J209">
        <v>5738</v>
      </c>
      <c r="K209">
        <v>2183</v>
      </c>
      <c r="L209">
        <v>87</v>
      </c>
      <c r="M209">
        <v>1121649</v>
      </c>
      <c r="N209">
        <v>592</v>
      </c>
      <c r="O209">
        <v>40</v>
      </c>
      <c r="P209">
        <v>527</v>
      </c>
      <c r="Q209">
        <v>4236</v>
      </c>
    </row>
    <row r="210" spans="1:17" x14ac:dyDescent="0.55000000000000004">
      <c r="A210">
        <f>VLOOKUP(テーブル2[[#This Row],[駅名]],station_geocode[[name]:[name4]],4,)</f>
        <v>8497</v>
      </c>
      <c r="B210" t="s">
        <v>214</v>
      </c>
      <c r="C210" t="s">
        <v>551</v>
      </c>
    </row>
    <row r="211" spans="1:17" x14ac:dyDescent="0.55000000000000004">
      <c r="A211">
        <f>VLOOKUP(テーブル2[[#This Row],[駅名]],station_geocode[[name]:[name4]],4,)</f>
        <v>4908</v>
      </c>
      <c r="B211" t="s">
        <v>215</v>
      </c>
      <c r="C211" t="s">
        <v>547</v>
      </c>
      <c r="D211">
        <v>43086</v>
      </c>
      <c r="E211">
        <v>12393</v>
      </c>
      <c r="F211">
        <v>1427</v>
      </c>
      <c r="G211">
        <v>8811</v>
      </c>
      <c r="H211">
        <v>2023</v>
      </c>
      <c r="I211">
        <v>8334</v>
      </c>
      <c r="J211">
        <v>6212</v>
      </c>
      <c r="K211">
        <v>2873</v>
      </c>
      <c r="L211">
        <v>69</v>
      </c>
      <c r="M211">
        <v>1081315</v>
      </c>
      <c r="N211">
        <v>404</v>
      </c>
      <c r="O211">
        <v>20</v>
      </c>
      <c r="P211">
        <v>1524</v>
      </c>
      <c r="Q211">
        <v>3491</v>
      </c>
    </row>
    <row r="212" spans="1:17" x14ac:dyDescent="0.55000000000000004">
      <c r="A212">
        <f>VLOOKUP(テーブル2[[#This Row],[駅名]],station_geocode[[name]:[name4]],4,)</f>
        <v>7374</v>
      </c>
      <c r="B212" t="s">
        <v>216</v>
      </c>
      <c r="C212" t="s">
        <v>547</v>
      </c>
      <c r="D212">
        <v>24750</v>
      </c>
      <c r="E212">
        <v>15654</v>
      </c>
      <c r="F212">
        <v>1599</v>
      </c>
      <c r="G212">
        <v>10940</v>
      </c>
      <c r="H212">
        <v>2953</v>
      </c>
      <c r="I212">
        <v>9269</v>
      </c>
      <c r="J212">
        <v>8157</v>
      </c>
      <c r="K212">
        <v>4143</v>
      </c>
      <c r="L212">
        <v>83</v>
      </c>
      <c r="M212">
        <v>721222</v>
      </c>
      <c r="N212">
        <v>562</v>
      </c>
      <c r="O212">
        <v>35</v>
      </c>
      <c r="P212">
        <v>1044</v>
      </c>
      <c r="Q212">
        <v>3876</v>
      </c>
    </row>
    <row r="213" spans="1:17" x14ac:dyDescent="0.55000000000000004">
      <c r="A213">
        <f>VLOOKUP(テーブル2[[#This Row],[駅名]],station_geocode[[name]:[name4]],4,)</f>
        <v>2185</v>
      </c>
      <c r="B213" t="s">
        <v>217</v>
      </c>
      <c r="C213" t="s">
        <v>547</v>
      </c>
      <c r="D213">
        <v>20036</v>
      </c>
      <c r="E213">
        <v>21255</v>
      </c>
      <c r="F213">
        <v>1869</v>
      </c>
      <c r="G213">
        <v>14919</v>
      </c>
      <c r="H213">
        <v>4187</v>
      </c>
      <c r="I213">
        <v>16428</v>
      </c>
      <c r="J213">
        <v>11923</v>
      </c>
      <c r="K213">
        <v>6814</v>
      </c>
      <c r="L213">
        <v>230</v>
      </c>
      <c r="M213">
        <v>2616646</v>
      </c>
      <c r="N213">
        <v>1215</v>
      </c>
      <c r="O213">
        <v>84</v>
      </c>
      <c r="P213">
        <v>2162</v>
      </c>
      <c r="Q213">
        <v>8851</v>
      </c>
    </row>
    <row r="214" spans="1:17" x14ac:dyDescent="0.55000000000000004">
      <c r="A214">
        <f>VLOOKUP(テーブル2[[#This Row],[駅名]],station_geocode[[name]:[name4]],4,)</f>
        <v>2643</v>
      </c>
      <c r="B214" t="s">
        <v>218</v>
      </c>
      <c r="C214" t="s">
        <v>547</v>
      </c>
      <c r="D214">
        <v>14090</v>
      </c>
      <c r="E214">
        <v>10928</v>
      </c>
      <c r="F214">
        <v>1171</v>
      </c>
      <c r="G214">
        <v>7657</v>
      </c>
      <c r="H214">
        <v>1916</v>
      </c>
      <c r="I214">
        <v>20997</v>
      </c>
      <c r="J214">
        <v>5894</v>
      </c>
      <c r="K214">
        <v>3090</v>
      </c>
      <c r="L214">
        <v>94</v>
      </c>
      <c r="M214">
        <v>1478134</v>
      </c>
      <c r="N214">
        <v>637</v>
      </c>
      <c r="O214">
        <v>51</v>
      </c>
      <c r="P214">
        <v>7412</v>
      </c>
      <c r="Q214">
        <v>10771</v>
      </c>
    </row>
    <row r="215" spans="1:17" x14ac:dyDescent="0.55000000000000004">
      <c r="A215">
        <f>VLOOKUP(テーブル2[[#This Row],[駅名]],station_geocode[[name]:[name4]],4,)</f>
        <v>8178</v>
      </c>
      <c r="B215" t="s">
        <v>219</v>
      </c>
      <c r="C215" t="s">
        <v>547</v>
      </c>
      <c r="D215">
        <v>24313</v>
      </c>
      <c r="E215">
        <v>6025</v>
      </c>
      <c r="F215">
        <v>411</v>
      </c>
      <c r="G215">
        <v>4569</v>
      </c>
      <c r="H215">
        <v>1042</v>
      </c>
      <c r="I215">
        <v>110492</v>
      </c>
      <c r="J215">
        <v>3766</v>
      </c>
      <c r="K215">
        <v>2388</v>
      </c>
      <c r="L215">
        <v>472</v>
      </c>
      <c r="M215">
        <v>27675939</v>
      </c>
      <c r="N215">
        <v>6621</v>
      </c>
      <c r="O215">
        <v>460</v>
      </c>
      <c r="P215">
        <v>176</v>
      </c>
      <c r="Q215">
        <v>109263</v>
      </c>
    </row>
    <row r="216" spans="1:17" x14ac:dyDescent="0.55000000000000004">
      <c r="A216">
        <f>VLOOKUP(テーブル2[[#This Row],[駅名]],station_geocode[[name]:[name4]],4,)</f>
        <v>6811</v>
      </c>
      <c r="B216" t="s">
        <v>220</v>
      </c>
      <c r="C216" t="s">
        <v>547</v>
      </c>
      <c r="D216">
        <v>77514</v>
      </c>
      <c r="E216">
        <v>12334</v>
      </c>
      <c r="F216">
        <v>1042</v>
      </c>
      <c r="G216">
        <v>9600</v>
      </c>
      <c r="H216">
        <v>1661</v>
      </c>
      <c r="I216">
        <v>57769</v>
      </c>
      <c r="J216">
        <v>7424</v>
      </c>
      <c r="K216">
        <v>4534</v>
      </c>
      <c r="L216">
        <v>224</v>
      </c>
      <c r="M216">
        <v>2761717</v>
      </c>
      <c r="N216">
        <v>3917</v>
      </c>
      <c r="O216">
        <v>206</v>
      </c>
      <c r="P216">
        <v>1360</v>
      </c>
      <c r="Q216">
        <v>54548</v>
      </c>
    </row>
    <row r="217" spans="1:17" x14ac:dyDescent="0.55000000000000004">
      <c r="A217">
        <f>VLOOKUP(テーブル2[[#This Row],[駅名]],station_geocode[[name]:[name4]],4,)</f>
        <v>8471</v>
      </c>
      <c r="B217" t="s">
        <v>221</v>
      </c>
      <c r="C217" t="s">
        <v>547</v>
      </c>
      <c r="D217">
        <v>17706</v>
      </c>
      <c r="E217">
        <v>14938</v>
      </c>
      <c r="F217">
        <v>1391</v>
      </c>
      <c r="G217">
        <v>10385</v>
      </c>
      <c r="H217">
        <v>3081</v>
      </c>
      <c r="I217">
        <v>16936</v>
      </c>
      <c r="J217">
        <v>7654</v>
      </c>
      <c r="K217">
        <v>3696</v>
      </c>
      <c r="L217">
        <v>150</v>
      </c>
      <c r="M217">
        <v>1193477</v>
      </c>
      <c r="N217">
        <v>1270</v>
      </c>
      <c r="O217">
        <v>100</v>
      </c>
      <c r="P217">
        <v>1075</v>
      </c>
      <c r="Q217">
        <v>11581</v>
      </c>
    </row>
    <row r="218" spans="1:17" x14ac:dyDescent="0.55000000000000004">
      <c r="A218">
        <f>VLOOKUP(テーブル2[[#This Row],[駅名]],station_geocode[[name]:[name4]],4,)</f>
        <v>2957</v>
      </c>
      <c r="B218" t="s">
        <v>222</v>
      </c>
      <c r="C218" t="s">
        <v>552</v>
      </c>
    </row>
    <row r="219" spans="1:17" x14ac:dyDescent="0.55000000000000004">
      <c r="A219">
        <f>VLOOKUP(テーブル2[[#This Row],[駅名]],station_geocode[[name]:[name4]],4,)</f>
        <v>9212</v>
      </c>
      <c r="B219" t="s">
        <v>223</v>
      </c>
      <c r="C219" t="s">
        <v>552</v>
      </c>
    </row>
    <row r="220" spans="1:17" x14ac:dyDescent="0.55000000000000004">
      <c r="A220">
        <f>VLOOKUP(テーブル2[[#This Row],[駅名]],station_geocode[[name]:[name4]],4,)</f>
        <v>2490</v>
      </c>
      <c r="B220" t="s">
        <v>224</v>
      </c>
      <c r="C220" t="s">
        <v>552</v>
      </c>
    </row>
    <row r="221" spans="1:17" x14ac:dyDescent="0.55000000000000004">
      <c r="A221">
        <f>VLOOKUP(テーブル2[[#This Row],[駅名]],station_geocode[[name]:[name4]],4,)</f>
        <v>2493</v>
      </c>
      <c r="B221" t="s">
        <v>225</v>
      </c>
      <c r="C221" t="s">
        <v>552</v>
      </c>
    </row>
    <row r="222" spans="1:17" x14ac:dyDescent="0.55000000000000004">
      <c r="A222">
        <f>VLOOKUP(テーブル2[[#This Row],[駅名]],station_geocode[[name]:[name4]],4,)</f>
        <v>2491</v>
      </c>
      <c r="B222" t="s">
        <v>226</v>
      </c>
      <c r="C222" t="s">
        <v>552</v>
      </c>
    </row>
    <row r="223" spans="1:17" x14ac:dyDescent="0.55000000000000004">
      <c r="A223">
        <f>VLOOKUP(テーブル2[[#This Row],[駅名]],station_geocode[[name]:[name4]],4,)</f>
        <v>6192</v>
      </c>
      <c r="B223" t="s">
        <v>227</v>
      </c>
      <c r="C223" t="s">
        <v>552</v>
      </c>
    </row>
    <row r="224" spans="1:17" x14ac:dyDescent="0.55000000000000004">
      <c r="A224">
        <f>VLOOKUP(テーブル2[[#This Row],[駅名]],station_geocode[[name]:[name4]],4,)</f>
        <v>6193</v>
      </c>
      <c r="B224" t="s">
        <v>228</v>
      </c>
      <c r="C224" t="s">
        <v>552</v>
      </c>
    </row>
    <row r="225" spans="1:17" x14ac:dyDescent="0.55000000000000004">
      <c r="A225">
        <f>VLOOKUP(テーブル2[[#This Row],[駅名]],station_geocode[[name]:[name4]],4,)</f>
        <v>6824</v>
      </c>
      <c r="B225" t="s">
        <v>229</v>
      </c>
      <c r="C225" t="s">
        <v>552</v>
      </c>
    </row>
    <row r="226" spans="1:17" x14ac:dyDescent="0.55000000000000004">
      <c r="A226">
        <f>VLOOKUP(テーブル2[[#This Row],[駅名]],station_geocode[[name]:[name4]],4,)</f>
        <v>1975</v>
      </c>
      <c r="B226" t="s">
        <v>230</v>
      </c>
      <c r="C226" t="s">
        <v>553</v>
      </c>
      <c r="D226">
        <v>7870</v>
      </c>
      <c r="E226">
        <v>11934</v>
      </c>
      <c r="F226">
        <v>1203</v>
      </c>
      <c r="G226">
        <v>7788</v>
      </c>
      <c r="H226">
        <v>2775</v>
      </c>
      <c r="I226">
        <v>1142</v>
      </c>
      <c r="J226">
        <v>5665</v>
      </c>
      <c r="K226">
        <v>2469</v>
      </c>
      <c r="L226">
        <v>120</v>
      </c>
      <c r="M226">
        <v>530014</v>
      </c>
      <c r="N226">
        <v>717</v>
      </c>
      <c r="O226">
        <v>54</v>
      </c>
      <c r="P226">
        <v>1748</v>
      </c>
      <c r="Q226">
        <v>5519</v>
      </c>
    </row>
    <row r="227" spans="1:17" x14ac:dyDescent="0.55000000000000004">
      <c r="A227">
        <f>VLOOKUP(テーブル2[[#This Row],[駅名]],station_geocode[[name]:[name4]],4,)</f>
        <v>1638</v>
      </c>
      <c r="B227" t="s">
        <v>231</v>
      </c>
      <c r="C227" t="s">
        <v>552</v>
      </c>
    </row>
    <row r="228" spans="1:17" x14ac:dyDescent="0.55000000000000004">
      <c r="A228">
        <f>VLOOKUP(テーブル2[[#This Row],[駅名]],station_geocode[[name]:[name4]],4,)</f>
        <v>3719</v>
      </c>
      <c r="B228" t="s">
        <v>232</v>
      </c>
      <c r="C228" t="s">
        <v>552</v>
      </c>
    </row>
    <row r="229" spans="1:17" x14ac:dyDescent="0.55000000000000004">
      <c r="A229">
        <f>VLOOKUP(テーブル2[[#This Row],[駅名]],station_geocode[[name]:[name4]],4,)</f>
        <v>2494</v>
      </c>
      <c r="B229" t="s">
        <v>233</v>
      </c>
      <c r="C229" t="s">
        <v>552</v>
      </c>
    </row>
    <row r="230" spans="1:17" x14ac:dyDescent="0.55000000000000004">
      <c r="A230">
        <f>VLOOKUP(テーブル2[[#This Row],[駅名]],station_geocode[[name]:[name4]],4,)</f>
        <v>2492</v>
      </c>
      <c r="B230" t="s">
        <v>234</v>
      </c>
      <c r="C230" t="s">
        <v>552</v>
      </c>
    </row>
    <row r="231" spans="1:17" x14ac:dyDescent="0.55000000000000004">
      <c r="A231">
        <f>VLOOKUP(テーブル2[[#This Row],[駅名]],station_geocode[[name]:[name4]],4,)</f>
        <v>1250</v>
      </c>
      <c r="B231" t="s">
        <v>235</v>
      </c>
      <c r="C231" t="s">
        <v>552</v>
      </c>
    </row>
    <row r="232" spans="1:17" x14ac:dyDescent="0.55000000000000004">
      <c r="A232">
        <f>VLOOKUP(テーブル2[[#This Row],[駅名]],station_geocode[[name]:[name4]],4,)</f>
        <v>6718</v>
      </c>
      <c r="B232" t="s">
        <v>236</v>
      </c>
      <c r="C232" t="s">
        <v>554</v>
      </c>
      <c r="D232">
        <v>44280</v>
      </c>
      <c r="E232">
        <v>17610</v>
      </c>
      <c r="F232">
        <v>1282</v>
      </c>
      <c r="G232">
        <v>11848</v>
      </c>
      <c r="H232">
        <v>4182</v>
      </c>
      <c r="I232">
        <v>13624</v>
      </c>
      <c r="J232">
        <v>9896</v>
      </c>
      <c r="K232">
        <v>5679</v>
      </c>
      <c r="L232">
        <v>229</v>
      </c>
      <c r="M232">
        <v>1334984</v>
      </c>
      <c r="N232">
        <v>1175</v>
      </c>
      <c r="O232">
        <v>129</v>
      </c>
      <c r="P232">
        <v>879</v>
      </c>
      <c r="Q232">
        <v>6821</v>
      </c>
    </row>
    <row r="233" spans="1:17" x14ac:dyDescent="0.55000000000000004">
      <c r="A233">
        <f>VLOOKUP(テーブル2[[#This Row],[駅名]],station_geocode[[name]:[name4]],4,)</f>
        <v>840</v>
      </c>
      <c r="B233" t="s">
        <v>237</v>
      </c>
      <c r="C233" t="s">
        <v>554</v>
      </c>
      <c r="D233">
        <v>122134</v>
      </c>
      <c r="E233">
        <v>10754</v>
      </c>
      <c r="F233">
        <v>915</v>
      </c>
      <c r="G233">
        <v>7383</v>
      </c>
      <c r="H233">
        <v>2303</v>
      </c>
      <c r="I233">
        <v>14833</v>
      </c>
      <c r="J233">
        <v>5793</v>
      </c>
      <c r="K233">
        <v>3101</v>
      </c>
      <c r="L233">
        <v>141</v>
      </c>
      <c r="M233">
        <v>1233905</v>
      </c>
      <c r="N233">
        <v>840</v>
      </c>
      <c r="O233">
        <v>91</v>
      </c>
      <c r="P233">
        <v>2672</v>
      </c>
      <c r="Q233">
        <v>8940</v>
      </c>
    </row>
    <row r="234" spans="1:17" x14ac:dyDescent="0.55000000000000004">
      <c r="A234">
        <f>VLOOKUP(テーブル2[[#This Row],[駅名]],station_geocode[[name]:[name4]],4,)</f>
        <v>657</v>
      </c>
      <c r="B234" t="s">
        <v>238</v>
      </c>
      <c r="C234" t="s">
        <v>552</v>
      </c>
    </row>
    <row r="235" spans="1:17" x14ac:dyDescent="0.55000000000000004">
      <c r="A235">
        <f>VLOOKUP(テーブル2[[#This Row],[駅名]],station_geocode[[name]:[name4]],4,)</f>
        <v>4018</v>
      </c>
      <c r="B235" t="s">
        <v>239</v>
      </c>
      <c r="C235" t="s">
        <v>554</v>
      </c>
      <c r="D235">
        <v>14188</v>
      </c>
      <c r="E235">
        <v>11008</v>
      </c>
      <c r="F235">
        <v>936</v>
      </c>
      <c r="G235">
        <v>7152</v>
      </c>
      <c r="H235">
        <v>2808</v>
      </c>
      <c r="I235">
        <v>100058</v>
      </c>
      <c r="J235">
        <v>5510</v>
      </c>
      <c r="K235">
        <v>2607</v>
      </c>
      <c r="L235">
        <v>105</v>
      </c>
      <c r="M235">
        <v>524324</v>
      </c>
      <c r="N235">
        <v>580</v>
      </c>
      <c r="O235">
        <v>41</v>
      </c>
      <c r="P235">
        <v>1091</v>
      </c>
      <c r="Q235">
        <v>5161</v>
      </c>
    </row>
    <row r="236" spans="1:17" x14ac:dyDescent="0.55000000000000004">
      <c r="A236">
        <f>VLOOKUP(テーブル2[[#This Row],[駅名]],station_geocode[[name]:[name4]],4,)</f>
        <v>841</v>
      </c>
      <c r="B236" t="s">
        <v>240</v>
      </c>
      <c r="C236" t="s">
        <v>552</v>
      </c>
    </row>
    <row r="237" spans="1:17" x14ac:dyDescent="0.55000000000000004">
      <c r="A237">
        <f>VLOOKUP(テーブル2[[#This Row],[駅名]],station_geocode[[name]:[name4]],4,)</f>
        <v>6491</v>
      </c>
      <c r="B237" t="s">
        <v>241</v>
      </c>
      <c r="C237" t="s">
        <v>554</v>
      </c>
      <c r="D237">
        <v>88310</v>
      </c>
      <c r="E237">
        <v>12973</v>
      </c>
      <c r="F237">
        <v>1015</v>
      </c>
      <c r="G237">
        <v>9258</v>
      </c>
      <c r="H237">
        <v>2407</v>
      </c>
      <c r="I237">
        <v>16042</v>
      </c>
      <c r="J237">
        <v>7362</v>
      </c>
      <c r="K237">
        <v>4297</v>
      </c>
      <c r="L237">
        <v>108</v>
      </c>
      <c r="M237">
        <v>1128601</v>
      </c>
      <c r="N237">
        <v>810</v>
      </c>
      <c r="O237">
        <v>63</v>
      </c>
      <c r="P237">
        <v>1106</v>
      </c>
      <c r="Q237">
        <v>11085</v>
      </c>
    </row>
    <row r="238" spans="1:17" x14ac:dyDescent="0.55000000000000004">
      <c r="A238">
        <f>VLOOKUP(テーブル2[[#This Row],[駅名]],station_geocode[[name]:[name4]],4,)</f>
        <v>7695</v>
      </c>
      <c r="B238" t="s">
        <v>242</v>
      </c>
      <c r="C238" t="s">
        <v>552</v>
      </c>
    </row>
    <row r="239" spans="1:17" x14ac:dyDescent="0.55000000000000004">
      <c r="A239">
        <f>VLOOKUP(テーブル2[[#This Row],[駅名]],station_geocode[[name]:[name4]],4,)</f>
        <v>4905</v>
      </c>
      <c r="B239" t="s">
        <v>243</v>
      </c>
      <c r="C239" t="s">
        <v>554</v>
      </c>
      <c r="D239">
        <v>194536</v>
      </c>
      <c r="E239">
        <v>15398</v>
      </c>
      <c r="F239">
        <v>1375</v>
      </c>
      <c r="G239">
        <v>10829</v>
      </c>
      <c r="H239">
        <v>2857</v>
      </c>
      <c r="I239">
        <v>18454</v>
      </c>
      <c r="J239">
        <v>8328</v>
      </c>
      <c r="K239">
        <v>4525</v>
      </c>
      <c r="L239">
        <v>165</v>
      </c>
      <c r="M239">
        <v>1474414</v>
      </c>
      <c r="N239">
        <v>1370</v>
      </c>
      <c r="O239">
        <v>101</v>
      </c>
      <c r="P239">
        <v>3151</v>
      </c>
      <c r="Q239">
        <v>11381</v>
      </c>
    </row>
    <row r="240" spans="1:17" x14ac:dyDescent="0.55000000000000004">
      <c r="A240">
        <f>VLOOKUP(テーブル2[[#This Row],[駅名]],station_geocode[[name]:[name4]],4,)</f>
        <v>5833</v>
      </c>
      <c r="B240" t="s">
        <v>244</v>
      </c>
      <c r="C240" t="s">
        <v>552</v>
      </c>
    </row>
    <row r="241" spans="1:17" x14ac:dyDescent="0.55000000000000004">
      <c r="A241">
        <f>VLOOKUP(テーブル2[[#This Row],[駅名]],station_geocode[[name]:[name4]],4,)</f>
        <v>7293</v>
      </c>
      <c r="B241" t="s">
        <v>245</v>
      </c>
      <c r="C241" t="s">
        <v>554</v>
      </c>
      <c r="D241">
        <v>199750</v>
      </c>
      <c r="E241">
        <v>13827</v>
      </c>
      <c r="F241">
        <v>1137</v>
      </c>
      <c r="G241">
        <v>9732</v>
      </c>
      <c r="H241">
        <v>2614</v>
      </c>
      <c r="I241">
        <v>15807</v>
      </c>
      <c r="J241">
        <v>7548</v>
      </c>
      <c r="K241">
        <v>4112</v>
      </c>
      <c r="L241">
        <v>212</v>
      </c>
      <c r="M241">
        <v>1671961</v>
      </c>
      <c r="N241">
        <v>1316</v>
      </c>
      <c r="O241">
        <v>112</v>
      </c>
      <c r="P241">
        <v>1383</v>
      </c>
      <c r="Q241">
        <v>11057</v>
      </c>
    </row>
    <row r="242" spans="1:17" x14ac:dyDescent="0.55000000000000004">
      <c r="A242">
        <f>VLOOKUP(テーブル2[[#This Row],[駅名]],station_geocode[[name]:[name4]],4,)</f>
        <v>4700</v>
      </c>
      <c r="B242" t="s">
        <v>246</v>
      </c>
      <c r="C242" t="s">
        <v>552</v>
      </c>
    </row>
    <row r="243" spans="1:17" x14ac:dyDescent="0.55000000000000004">
      <c r="A243">
        <f>VLOOKUP(テーブル2[[#This Row],[駅名]],station_geocode[[name]:[name4]],4,)</f>
        <v>9194</v>
      </c>
      <c r="B243" t="s">
        <v>247</v>
      </c>
      <c r="C243" t="s">
        <v>554</v>
      </c>
      <c r="D243">
        <v>48962</v>
      </c>
      <c r="E243">
        <v>9930</v>
      </c>
      <c r="F243">
        <v>843</v>
      </c>
      <c r="G243">
        <v>6656</v>
      </c>
      <c r="H243">
        <v>2143</v>
      </c>
      <c r="I243">
        <v>14585</v>
      </c>
      <c r="J243">
        <v>5401</v>
      </c>
      <c r="K243">
        <v>2960</v>
      </c>
      <c r="L243">
        <v>119</v>
      </c>
      <c r="M243">
        <v>1060389</v>
      </c>
      <c r="N243">
        <v>916</v>
      </c>
      <c r="O243">
        <v>92</v>
      </c>
      <c r="P243">
        <v>4014</v>
      </c>
      <c r="Q243">
        <v>7837</v>
      </c>
    </row>
    <row r="244" spans="1:17" x14ac:dyDescent="0.55000000000000004">
      <c r="A244">
        <f>VLOOKUP(テーブル2[[#This Row],[駅名]],station_geocode[[name]:[name4]],4,)</f>
        <v>4226</v>
      </c>
      <c r="B244" t="s">
        <v>248</v>
      </c>
      <c r="C244" t="s">
        <v>552</v>
      </c>
    </row>
    <row r="245" spans="1:17" x14ac:dyDescent="0.55000000000000004">
      <c r="A245">
        <f>VLOOKUP(テーブル2[[#This Row],[駅名]],station_geocode[[name]:[name4]],4,)</f>
        <v>4067</v>
      </c>
      <c r="B245" t="s">
        <v>249</v>
      </c>
      <c r="C245" t="s">
        <v>554</v>
      </c>
      <c r="D245">
        <v>367222</v>
      </c>
      <c r="E245">
        <v>4847</v>
      </c>
      <c r="F245">
        <v>386</v>
      </c>
      <c r="G245">
        <v>3168</v>
      </c>
      <c r="H245">
        <v>1168</v>
      </c>
      <c r="I245">
        <v>32569</v>
      </c>
      <c r="J245">
        <v>2679</v>
      </c>
      <c r="K245">
        <v>1477</v>
      </c>
      <c r="L245">
        <v>373</v>
      </c>
      <c r="M245">
        <v>8088031</v>
      </c>
      <c r="N245">
        <v>2242</v>
      </c>
      <c r="O245">
        <v>205</v>
      </c>
      <c r="P245">
        <v>2531</v>
      </c>
      <c r="Q245">
        <v>28573</v>
      </c>
    </row>
    <row r="246" spans="1:17" x14ac:dyDescent="0.55000000000000004">
      <c r="A246">
        <f>VLOOKUP(テーブル2[[#This Row],[駅名]],station_geocode[[name]:[name4]],4,)</f>
        <v>2407</v>
      </c>
      <c r="B246" t="s">
        <v>250</v>
      </c>
      <c r="C246" t="s">
        <v>552</v>
      </c>
    </row>
    <row r="247" spans="1:17" x14ac:dyDescent="0.55000000000000004">
      <c r="A247">
        <f>VLOOKUP(テーブル2[[#This Row],[駅名]],station_geocode[[name]:[name4]],4,)</f>
        <v>2300</v>
      </c>
      <c r="B247" t="s">
        <v>251</v>
      </c>
      <c r="C247" t="s">
        <v>554</v>
      </c>
      <c r="D247">
        <v>135186</v>
      </c>
      <c r="E247">
        <v>7702</v>
      </c>
      <c r="F247">
        <v>477</v>
      </c>
      <c r="G247">
        <v>5085</v>
      </c>
      <c r="H247">
        <v>1930</v>
      </c>
      <c r="I247">
        <v>54681</v>
      </c>
      <c r="J247">
        <v>4362</v>
      </c>
      <c r="K247">
        <v>2507</v>
      </c>
      <c r="L247">
        <v>604</v>
      </c>
      <c r="M247">
        <v>19155809</v>
      </c>
      <c r="N247">
        <v>4619</v>
      </c>
      <c r="O247">
        <v>408</v>
      </c>
      <c r="P247">
        <v>922</v>
      </c>
      <c r="Q247">
        <v>51952</v>
      </c>
    </row>
    <row r="248" spans="1:17" x14ac:dyDescent="0.55000000000000004">
      <c r="A248">
        <f>VLOOKUP(テーブル2[[#This Row],[駅名]],station_geocode[[name]:[name4]],4,)</f>
        <v>5372</v>
      </c>
      <c r="B248" t="s">
        <v>252</v>
      </c>
      <c r="C248" t="s">
        <v>552</v>
      </c>
    </row>
    <row r="249" spans="1:17" x14ac:dyDescent="0.55000000000000004">
      <c r="A249">
        <f>VLOOKUP(テーブル2[[#This Row],[駅名]],station_geocode[[name]:[name4]],4,)</f>
        <v>3494</v>
      </c>
      <c r="B249" t="s">
        <v>253</v>
      </c>
      <c r="C249" t="s">
        <v>554</v>
      </c>
      <c r="D249">
        <v>480654</v>
      </c>
      <c r="E249">
        <v>5660</v>
      </c>
      <c r="F249">
        <v>384</v>
      </c>
      <c r="G249">
        <v>4011</v>
      </c>
      <c r="H249">
        <v>1230</v>
      </c>
      <c r="I249">
        <v>76348</v>
      </c>
      <c r="J249">
        <v>3289</v>
      </c>
      <c r="K249">
        <v>1956</v>
      </c>
      <c r="L249">
        <v>500</v>
      </c>
      <c r="M249">
        <v>17971738</v>
      </c>
      <c r="N249">
        <v>4667</v>
      </c>
      <c r="O249">
        <v>375</v>
      </c>
      <c r="P249">
        <v>2373</v>
      </c>
      <c r="Q249">
        <v>72785</v>
      </c>
    </row>
    <row r="250" spans="1:17" x14ac:dyDescent="0.55000000000000004">
      <c r="A250">
        <f>VLOOKUP(テーブル2[[#This Row],[駅名]],station_geocode[[name]:[name4]],4,)</f>
        <v>5720</v>
      </c>
      <c r="B250" t="s">
        <v>254</v>
      </c>
      <c r="C250" t="s">
        <v>552</v>
      </c>
    </row>
    <row r="251" spans="1:17" x14ac:dyDescent="0.55000000000000004">
      <c r="A251">
        <f>VLOOKUP(テーブル2[[#This Row],[駅名]],station_geocode[[name]:[name4]],4,)</f>
        <v>2359</v>
      </c>
      <c r="B251" t="s">
        <v>255</v>
      </c>
      <c r="C251" t="s">
        <v>552</v>
      </c>
    </row>
    <row r="252" spans="1:17" x14ac:dyDescent="0.55000000000000004">
      <c r="A252">
        <f>VLOOKUP(テーブル2[[#This Row],[駅名]],station_geocode[[name]:[name4]],4,)</f>
        <v>6785</v>
      </c>
      <c r="B252" t="s">
        <v>256</v>
      </c>
      <c r="C252" t="s">
        <v>552</v>
      </c>
    </row>
    <row r="253" spans="1:17" x14ac:dyDescent="0.55000000000000004">
      <c r="A253">
        <f>VLOOKUP(テーブル2[[#This Row],[駅名]],station_geocode[[name]:[name4]],4,)</f>
        <v>8837</v>
      </c>
      <c r="B253" t="s">
        <v>257</v>
      </c>
      <c r="C253" t="s">
        <v>554</v>
      </c>
      <c r="D253">
        <v>334730</v>
      </c>
      <c r="E253">
        <v>364</v>
      </c>
      <c r="F253">
        <v>22</v>
      </c>
      <c r="G253">
        <v>229</v>
      </c>
      <c r="H253">
        <v>109</v>
      </c>
      <c r="I253">
        <v>102697</v>
      </c>
      <c r="J253">
        <v>226</v>
      </c>
      <c r="K253">
        <v>124</v>
      </c>
      <c r="L253">
        <v>711</v>
      </c>
      <c r="M253">
        <v>53098156</v>
      </c>
      <c r="N253">
        <v>5069</v>
      </c>
      <c r="O253">
        <v>611</v>
      </c>
      <c r="P253">
        <v>233</v>
      </c>
      <c r="Q253">
        <v>102412</v>
      </c>
    </row>
    <row r="254" spans="1:17" x14ac:dyDescent="0.55000000000000004">
      <c r="A254">
        <f>VLOOKUP(テーブル2[[#This Row],[駅名]],station_geocode[[name]:[name4]],4,)</f>
        <v>2937</v>
      </c>
      <c r="B254" t="s">
        <v>258</v>
      </c>
      <c r="C254" t="s">
        <v>552</v>
      </c>
    </row>
    <row r="255" spans="1:17" x14ac:dyDescent="0.55000000000000004">
      <c r="A255">
        <f>VLOOKUP(テーブル2[[#This Row],[駅名]],station_geocode[[name]:[name4]],4,)</f>
        <v>4212</v>
      </c>
      <c r="B255" t="s">
        <v>259</v>
      </c>
      <c r="C255" t="s">
        <v>554</v>
      </c>
      <c r="D255">
        <v>509890</v>
      </c>
      <c r="E255">
        <v>1419</v>
      </c>
      <c r="F255">
        <v>81</v>
      </c>
      <c r="G255">
        <v>925</v>
      </c>
      <c r="H255">
        <v>401</v>
      </c>
      <c r="I255">
        <v>134629</v>
      </c>
      <c r="J255">
        <v>815</v>
      </c>
      <c r="K255">
        <v>479</v>
      </c>
      <c r="L255">
        <v>496</v>
      </c>
      <c r="M255">
        <v>13105397</v>
      </c>
      <c r="N255">
        <v>7824</v>
      </c>
      <c r="O255">
        <v>900</v>
      </c>
      <c r="P255">
        <v>524</v>
      </c>
      <c r="Q255">
        <v>133776</v>
      </c>
    </row>
    <row r="256" spans="1:17" x14ac:dyDescent="0.55000000000000004">
      <c r="A256">
        <f>VLOOKUP(テーブル2[[#This Row],[駅名]],station_geocode[[name]:[name4]],4,)</f>
        <v>1513</v>
      </c>
      <c r="B256" t="s">
        <v>260</v>
      </c>
      <c r="C256" t="s">
        <v>552</v>
      </c>
    </row>
    <row r="257" spans="1:17" x14ac:dyDescent="0.55000000000000004">
      <c r="A257">
        <f>VLOOKUP(テーブル2[[#This Row],[駅名]],station_geocode[[name]:[name4]],4,)</f>
        <v>7843</v>
      </c>
      <c r="B257" t="s">
        <v>261</v>
      </c>
      <c r="C257" t="s">
        <v>554</v>
      </c>
      <c r="D257">
        <v>311568</v>
      </c>
      <c r="E257">
        <v>4823</v>
      </c>
      <c r="F257">
        <v>441</v>
      </c>
      <c r="G257">
        <v>3541</v>
      </c>
      <c r="H257">
        <v>766</v>
      </c>
      <c r="I257">
        <v>59144</v>
      </c>
      <c r="J257">
        <v>2879</v>
      </c>
      <c r="K257">
        <v>1729</v>
      </c>
      <c r="L257">
        <v>151</v>
      </c>
      <c r="M257">
        <v>5132027</v>
      </c>
      <c r="N257">
        <v>2486</v>
      </c>
      <c r="O257">
        <v>214</v>
      </c>
      <c r="P257">
        <v>795</v>
      </c>
      <c r="Q257">
        <v>57304</v>
      </c>
    </row>
    <row r="258" spans="1:17" x14ac:dyDescent="0.55000000000000004">
      <c r="A258">
        <f>VLOOKUP(テーブル2[[#This Row],[駅名]],station_geocode[[name]:[name4]],4,)</f>
        <v>1219</v>
      </c>
      <c r="B258" t="s">
        <v>262</v>
      </c>
      <c r="C258" t="s">
        <v>552</v>
      </c>
    </row>
    <row r="259" spans="1:17" x14ac:dyDescent="0.55000000000000004">
      <c r="A259">
        <f>VLOOKUP(テーブル2[[#This Row],[駅名]],station_geocode[[name]:[name4]],4,)</f>
        <v>6495</v>
      </c>
      <c r="B259" t="s">
        <v>263</v>
      </c>
      <c r="C259" t="s">
        <v>554</v>
      </c>
      <c r="D259">
        <v>288866</v>
      </c>
      <c r="E259">
        <v>8883</v>
      </c>
      <c r="F259">
        <v>786</v>
      </c>
      <c r="G259">
        <v>6246</v>
      </c>
      <c r="H259">
        <v>1810</v>
      </c>
      <c r="I259">
        <v>59751</v>
      </c>
      <c r="J259">
        <v>5175</v>
      </c>
      <c r="K259">
        <v>2869</v>
      </c>
      <c r="L259">
        <v>128</v>
      </c>
      <c r="M259">
        <v>3236936</v>
      </c>
      <c r="N259">
        <v>2041</v>
      </c>
      <c r="O259">
        <v>191</v>
      </c>
      <c r="P259">
        <v>3267</v>
      </c>
      <c r="Q259">
        <v>54226</v>
      </c>
    </row>
    <row r="260" spans="1:17" x14ac:dyDescent="0.55000000000000004">
      <c r="A260">
        <f>VLOOKUP(テーブル2[[#This Row],[駅名]],station_geocode[[name]:[name4]],4,)</f>
        <v>8621</v>
      </c>
      <c r="B260" t="s">
        <v>264</v>
      </c>
      <c r="C260" t="s">
        <v>552</v>
      </c>
    </row>
    <row r="261" spans="1:17" x14ac:dyDescent="0.55000000000000004">
      <c r="A261">
        <f>VLOOKUP(テーブル2[[#This Row],[駅名]],station_geocode[[name]:[name4]],4,)</f>
        <v>7825</v>
      </c>
      <c r="B261" t="s">
        <v>265</v>
      </c>
      <c r="C261" t="s">
        <v>554</v>
      </c>
      <c r="D261">
        <v>671322</v>
      </c>
      <c r="E261">
        <v>3867</v>
      </c>
      <c r="F261">
        <v>387</v>
      </c>
      <c r="G261">
        <v>2672</v>
      </c>
      <c r="H261">
        <v>772</v>
      </c>
      <c r="I261">
        <v>54654</v>
      </c>
      <c r="J261">
        <v>2018</v>
      </c>
      <c r="K261">
        <v>934</v>
      </c>
      <c r="L261">
        <v>153</v>
      </c>
      <c r="M261">
        <v>4382242</v>
      </c>
      <c r="N261">
        <v>1104</v>
      </c>
      <c r="O261">
        <v>136</v>
      </c>
      <c r="P261">
        <v>297</v>
      </c>
      <c r="Q261">
        <v>53245</v>
      </c>
    </row>
    <row r="262" spans="1:17" x14ac:dyDescent="0.55000000000000004">
      <c r="A262">
        <f>VLOOKUP(テーブル2[[#This Row],[駅名]],station_geocode[[name]:[name4]],4,)</f>
        <v>5358</v>
      </c>
      <c r="B262" t="s">
        <v>266</v>
      </c>
      <c r="C262" t="s">
        <v>552</v>
      </c>
    </row>
    <row r="263" spans="1:17" x14ac:dyDescent="0.55000000000000004">
      <c r="A263">
        <f>VLOOKUP(テーブル2[[#This Row],[駅名]],station_geocode[[name]:[name4]],4,)</f>
        <v>6636</v>
      </c>
      <c r="B263" t="s">
        <v>267</v>
      </c>
      <c r="C263" t="s">
        <v>555</v>
      </c>
      <c r="D263">
        <v>12900</v>
      </c>
      <c r="E263">
        <v>5382</v>
      </c>
      <c r="F263">
        <v>930</v>
      </c>
      <c r="G263">
        <v>3847</v>
      </c>
      <c r="H263">
        <v>609</v>
      </c>
      <c r="I263">
        <v>5843</v>
      </c>
      <c r="J263">
        <v>2224</v>
      </c>
      <c r="K263">
        <v>588</v>
      </c>
      <c r="L263">
        <v>13</v>
      </c>
      <c r="M263">
        <v>2635842</v>
      </c>
      <c r="N263">
        <v>128</v>
      </c>
      <c r="O263">
        <v>3</v>
      </c>
      <c r="P263">
        <v>167</v>
      </c>
      <c r="Q263">
        <v>4033</v>
      </c>
    </row>
    <row r="264" spans="1:17" x14ac:dyDescent="0.55000000000000004">
      <c r="A264">
        <f>VLOOKUP(テーブル2[[#This Row],[駅名]],station_geocode[[name]:[name4]],4,)</f>
        <v>5641</v>
      </c>
      <c r="B264" t="s">
        <v>268</v>
      </c>
      <c r="C264" t="s">
        <v>554</v>
      </c>
      <c r="D264">
        <v>185924</v>
      </c>
      <c r="E264">
        <v>16522</v>
      </c>
      <c r="F264">
        <v>1529</v>
      </c>
      <c r="G264">
        <v>11465</v>
      </c>
      <c r="H264">
        <v>3312</v>
      </c>
      <c r="I264">
        <v>31494</v>
      </c>
      <c r="J264">
        <v>9207</v>
      </c>
      <c r="K264">
        <v>5047</v>
      </c>
      <c r="L264">
        <v>258</v>
      </c>
      <c r="M264">
        <v>10025451</v>
      </c>
      <c r="N264">
        <v>1760</v>
      </c>
      <c r="O264">
        <v>182</v>
      </c>
      <c r="P264">
        <v>1184</v>
      </c>
      <c r="Q264">
        <v>26010</v>
      </c>
    </row>
    <row r="265" spans="1:17" x14ac:dyDescent="0.55000000000000004">
      <c r="A265">
        <f>VLOOKUP(テーブル2[[#This Row],[駅名]],station_geocode[[name]:[name4]],4,)</f>
        <v>2665</v>
      </c>
      <c r="B265" t="s">
        <v>269</v>
      </c>
      <c r="C265" t="s">
        <v>555</v>
      </c>
      <c r="D265">
        <v>66900</v>
      </c>
      <c r="E265">
        <v>808</v>
      </c>
      <c r="F265">
        <v>113</v>
      </c>
      <c r="G265">
        <v>669</v>
      </c>
      <c r="H265">
        <v>26</v>
      </c>
      <c r="I265">
        <v>4536</v>
      </c>
      <c r="J265">
        <v>431</v>
      </c>
      <c r="K265">
        <v>198</v>
      </c>
      <c r="L265">
        <v>14</v>
      </c>
      <c r="M265">
        <v>1234957</v>
      </c>
      <c r="N265">
        <v>123</v>
      </c>
      <c r="O265">
        <v>29</v>
      </c>
      <c r="P265">
        <v>47</v>
      </c>
      <c r="Q265">
        <v>4452</v>
      </c>
    </row>
    <row r="266" spans="1:17" x14ac:dyDescent="0.55000000000000004">
      <c r="A266">
        <f>VLOOKUP(テーブル2[[#This Row],[駅名]],station_geocode[[name]:[name4]],4,)</f>
        <v>6669</v>
      </c>
      <c r="B266" t="s">
        <v>270</v>
      </c>
      <c r="C266" t="s">
        <v>555</v>
      </c>
      <c r="D266">
        <v>61900</v>
      </c>
      <c r="E266">
        <v>1947</v>
      </c>
      <c r="F266">
        <v>329</v>
      </c>
      <c r="G266">
        <v>1356</v>
      </c>
      <c r="H266">
        <v>173</v>
      </c>
      <c r="I266">
        <v>9711</v>
      </c>
      <c r="J266">
        <v>813</v>
      </c>
      <c r="K266">
        <v>231</v>
      </c>
      <c r="L266">
        <v>230</v>
      </c>
      <c r="M266">
        <v>1951630</v>
      </c>
      <c r="N266">
        <v>325</v>
      </c>
      <c r="O266">
        <v>68</v>
      </c>
      <c r="P266">
        <v>0</v>
      </c>
      <c r="Q266">
        <v>9241</v>
      </c>
    </row>
    <row r="267" spans="1:17" x14ac:dyDescent="0.55000000000000004">
      <c r="A267">
        <f>VLOOKUP(テーブル2[[#This Row],[駅名]],station_geocode[[name]:[name4]],4,)</f>
        <v>7548</v>
      </c>
      <c r="B267" t="s">
        <v>271</v>
      </c>
      <c r="C267" t="s">
        <v>556</v>
      </c>
      <c r="D267">
        <v>61768</v>
      </c>
      <c r="E267">
        <v>10294</v>
      </c>
      <c r="F267">
        <v>734</v>
      </c>
      <c r="G267">
        <v>7817</v>
      </c>
      <c r="H267">
        <v>1743</v>
      </c>
      <c r="I267">
        <v>76233</v>
      </c>
      <c r="J267">
        <v>6251</v>
      </c>
      <c r="K267">
        <v>3819</v>
      </c>
      <c r="L267">
        <v>256</v>
      </c>
      <c r="M267">
        <v>8644382</v>
      </c>
      <c r="N267">
        <v>5287</v>
      </c>
      <c r="O267">
        <v>300</v>
      </c>
      <c r="P267">
        <v>558</v>
      </c>
      <c r="Q267">
        <v>73775</v>
      </c>
    </row>
    <row r="268" spans="1:17" x14ac:dyDescent="0.55000000000000004">
      <c r="A268">
        <f>VLOOKUP(テーブル2[[#This Row],[駅名]],station_geocode[[name]:[name4]],4,)</f>
        <v>9239</v>
      </c>
      <c r="B268" t="s">
        <v>272</v>
      </c>
      <c r="C268" t="s">
        <v>555</v>
      </c>
      <c r="D268">
        <v>33900</v>
      </c>
      <c r="E268">
        <v>4034</v>
      </c>
      <c r="F268">
        <v>370</v>
      </c>
      <c r="G268">
        <v>2843</v>
      </c>
      <c r="H268">
        <v>760</v>
      </c>
      <c r="I268">
        <v>21137</v>
      </c>
      <c r="J268">
        <v>2163</v>
      </c>
      <c r="K268">
        <v>1132</v>
      </c>
      <c r="L268">
        <v>25</v>
      </c>
      <c r="M268">
        <v>317065</v>
      </c>
      <c r="N268">
        <v>316</v>
      </c>
      <c r="O268">
        <v>44</v>
      </c>
      <c r="P268">
        <v>38</v>
      </c>
      <c r="Q268">
        <v>20002</v>
      </c>
    </row>
    <row r="269" spans="1:17" x14ac:dyDescent="0.55000000000000004">
      <c r="A269">
        <f>VLOOKUP(テーブル2[[#This Row],[駅名]],station_geocode[[name]:[name4]],4,)</f>
        <v>733</v>
      </c>
      <c r="B269" t="s">
        <v>273</v>
      </c>
      <c r="C269" t="s">
        <v>556</v>
      </c>
      <c r="D269">
        <v>9138</v>
      </c>
      <c r="E269">
        <v>10371</v>
      </c>
      <c r="F269">
        <v>1125</v>
      </c>
      <c r="G269">
        <v>7232</v>
      </c>
      <c r="H269">
        <v>2015</v>
      </c>
      <c r="I269">
        <v>10826</v>
      </c>
      <c r="J269">
        <v>4973</v>
      </c>
      <c r="K269">
        <v>2103</v>
      </c>
      <c r="L269">
        <v>66</v>
      </c>
      <c r="M269">
        <v>740401</v>
      </c>
      <c r="N269">
        <v>514</v>
      </c>
      <c r="O269">
        <v>55</v>
      </c>
      <c r="P269">
        <v>1295</v>
      </c>
      <c r="Q269">
        <v>6370</v>
      </c>
    </row>
    <row r="270" spans="1:17" x14ac:dyDescent="0.55000000000000004">
      <c r="A270">
        <f>VLOOKUP(テーブル2[[#This Row],[駅名]],station_geocode[[name]:[name4]],4,)</f>
        <v>9321</v>
      </c>
      <c r="B270" t="s">
        <v>274</v>
      </c>
      <c r="C270" t="s">
        <v>555</v>
      </c>
      <c r="D270">
        <v>43200</v>
      </c>
      <c r="E270">
        <v>7930</v>
      </c>
      <c r="F270">
        <v>1015</v>
      </c>
      <c r="G270">
        <v>5651</v>
      </c>
      <c r="H270">
        <v>1197</v>
      </c>
      <c r="I270">
        <v>17537</v>
      </c>
      <c r="J270">
        <v>3793</v>
      </c>
      <c r="K270">
        <v>1514</v>
      </c>
      <c r="L270">
        <v>46</v>
      </c>
      <c r="M270">
        <v>1923174</v>
      </c>
      <c r="N270">
        <v>362</v>
      </c>
      <c r="O270">
        <v>45</v>
      </c>
      <c r="P270">
        <v>1648</v>
      </c>
      <c r="Q270">
        <v>13890</v>
      </c>
    </row>
    <row r="271" spans="1:17" x14ac:dyDescent="0.55000000000000004">
      <c r="A271">
        <f>VLOOKUP(テーブル2[[#This Row],[駅名]],station_geocode[[name]:[name4]],4,)</f>
        <v>6188</v>
      </c>
      <c r="B271" t="s">
        <v>275</v>
      </c>
      <c r="C271" t="s">
        <v>556</v>
      </c>
      <c r="D271">
        <v>22718</v>
      </c>
      <c r="E271">
        <v>7209</v>
      </c>
      <c r="F271">
        <v>1124</v>
      </c>
      <c r="G271">
        <v>5185</v>
      </c>
      <c r="H271">
        <v>901</v>
      </c>
      <c r="I271">
        <v>7522</v>
      </c>
      <c r="J271">
        <v>3037</v>
      </c>
      <c r="K271">
        <v>1058</v>
      </c>
      <c r="L271">
        <v>14</v>
      </c>
      <c r="M271">
        <v>770350</v>
      </c>
      <c r="N271">
        <v>127</v>
      </c>
      <c r="O271">
        <v>7</v>
      </c>
      <c r="P271">
        <v>64</v>
      </c>
      <c r="Q271">
        <v>5198</v>
      </c>
    </row>
    <row r="272" spans="1:17" x14ac:dyDescent="0.55000000000000004">
      <c r="A272">
        <f>VLOOKUP(テーブル2[[#This Row],[駅名]],station_geocode[[name]:[name4]],4,)</f>
        <v>4376</v>
      </c>
      <c r="B272" t="s">
        <v>276</v>
      </c>
      <c r="C272" t="s">
        <v>556</v>
      </c>
      <c r="D272">
        <v>141662</v>
      </c>
      <c r="E272">
        <v>3</v>
      </c>
      <c r="F272">
        <v>0</v>
      </c>
      <c r="G272">
        <v>0</v>
      </c>
      <c r="H272">
        <v>0</v>
      </c>
      <c r="I272">
        <v>5409</v>
      </c>
      <c r="J272">
        <v>2</v>
      </c>
      <c r="K272">
        <v>0</v>
      </c>
      <c r="L272">
        <v>14</v>
      </c>
      <c r="M272">
        <v>211959</v>
      </c>
      <c r="N272">
        <v>141</v>
      </c>
      <c r="O272">
        <v>15</v>
      </c>
      <c r="P272">
        <v>0</v>
      </c>
      <c r="Q272">
        <v>5408</v>
      </c>
    </row>
    <row r="273" spans="1:17" x14ac:dyDescent="0.55000000000000004">
      <c r="A273">
        <f>VLOOKUP(テーブル2[[#This Row],[駅名]],station_geocode[[name]:[name4]],4,)</f>
        <v>1789</v>
      </c>
      <c r="B273" t="s">
        <v>277</v>
      </c>
      <c r="C273" t="s">
        <v>557</v>
      </c>
      <c r="D273">
        <v>107663</v>
      </c>
      <c r="E273">
        <v>15304</v>
      </c>
      <c r="F273">
        <v>1497</v>
      </c>
      <c r="G273">
        <v>10598</v>
      </c>
      <c r="H273">
        <v>3132</v>
      </c>
      <c r="I273">
        <v>15294</v>
      </c>
      <c r="J273">
        <v>7711</v>
      </c>
      <c r="K273">
        <v>3630</v>
      </c>
      <c r="L273">
        <v>150</v>
      </c>
      <c r="M273">
        <v>905956</v>
      </c>
      <c r="N273">
        <v>1137</v>
      </c>
      <c r="O273">
        <v>97</v>
      </c>
      <c r="P273">
        <v>863</v>
      </c>
      <c r="Q273">
        <v>10112</v>
      </c>
    </row>
    <row r="274" spans="1:17" x14ac:dyDescent="0.55000000000000004">
      <c r="A274">
        <f>VLOOKUP(テーブル2[[#This Row],[駅名]],station_geocode[[name]:[name4]],4,)</f>
        <v>1263</v>
      </c>
      <c r="B274" t="s">
        <v>278</v>
      </c>
      <c r="C274" t="s">
        <v>556</v>
      </c>
      <c r="D274">
        <v>25798</v>
      </c>
      <c r="E274">
        <v>480</v>
      </c>
      <c r="F274">
        <v>71</v>
      </c>
      <c r="G274">
        <v>360</v>
      </c>
      <c r="H274">
        <v>41</v>
      </c>
      <c r="I274">
        <v>1873</v>
      </c>
      <c r="J274">
        <v>197</v>
      </c>
      <c r="K274">
        <v>71</v>
      </c>
      <c r="L274">
        <v>4</v>
      </c>
      <c r="M274">
        <v>0</v>
      </c>
      <c r="N274">
        <v>67</v>
      </c>
      <c r="O274">
        <v>4</v>
      </c>
      <c r="P274">
        <v>0</v>
      </c>
      <c r="Q274">
        <v>1742</v>
      </c>
    </row>
    <row r="275" spans="1:17" x14ac:dyDescent="0.55000000000000004">
      <c r="A275">
        <f>VLOOKUP(テーブル2[[#This Row],[駅名]],station_geocode[[name]:[name4]],4,)</f>
        <v>650</v>
      </c>
      <c r="B275" t="s">
        <v>279</v>
      </c>
      <c r="C275" t="s">
        <v>557</v>
      </c>
      <c r="D275">
        <v>24668</v>
      </c>
      <c r="E275">
        <v>17454</v>
      </c>
      <c r="F275">
        <v>1794</v>
      </c>
      <c r="G275">
        <v>11371</v>
      </c>
      <c r="H275">
        <v>4242</v>
      </c>
      <c r="I275">
        <v>13158</v>
      </c>
      <c r="J275">
        <v>8338</v>
      </c>
      <c r="K275">
        <v>3534</v>
      </c>
      <c r="L275">
        <v>214</v>
      </c>
      <c r="M275">
        <v>1735126</v>
      </c>
      <c r="N275">
        <v>1135</v>
      </c>
      <c r="O275">
        <v>103</v>
      </c>
      <c r="P275">
        <v>1069</v>
      </c>
      <c r="Q275">
        <v>6731</v>
      </c>
    </row>
    <row r="276" spans="1:17" x14ac:dyDescent="0.55000000000000004">
      <c r="A276">
        <f>VLOOKUP(テーブル2[[#This Row],[駅名]],station_geocode[[name]:[name4]],4,)</f>
        <v>7988</v>
      </c>
      <c r="B276" t="s">
        <v>280</v>
      </c>
      <c r="C276" t="s">
        <v>556</v>
      </c>
    </row>
    <row r="277" spans="1:17" x14ac:dyDescent="0.55000000000000004">
      <c r="A277">
        <f>VLOOKUP(テーブル2[[#This Row],[駅名]],station_geocode[[name]:[name4]],4,)</f>
        <v>6686</v>
      </c>
      <c r="B277" t="s">
        <v>281</v>
      </c>
      <c r="C277" t="s">
        <v>557</v>
      </c>
      <c r="D277">
        <v>17726</v>
      </c>
      <c r="E277">
        <v>16989</v>
      </c>
      <c r="F277">
        <v>1948</v>
      </c>
      <c r="G277">
        <v>11049</v>
      </c>
      <c r="H277">
        <v>3951</v>
      </c>
      <c r="I277">
        <v>13397</v>
      </c>
      <c r="J277">
        <v>7776</v>
      </c>
      <c r="K277">
        <v>3154</v>
      </c>
      <c r="L277">
        <v>194</v>
      </c>
      <c r="M277">
        <v>1184510</v>
      </c>
      <c r="N277">
        <v>990</v>
      </c>
      <c r="O277">
        <v>65</v>
      </c>
      <c r="P277">
        <v>1887</v>
      </c>
      <c r="Q277">
        <v>6229</v>
      </c>
    </row>
    <row r="278" spans="1:17" x14ac:dyDescent="0.55000000000000004">
      <c r="A278">
        <f>VLOOKUP(テーブル2[[#This Row],[駅名]],station_geocode[[name]:[name4]],4,)</f>
        <v>5613</v>
      </c>
      <c r="B278" t="s">
        <v>282</v>
      </c>
      <c r="C278" t="s">
        <v>558</v>
      </c>
      <c r="D278">
        <v>286794</v>
      </c>
      <c r="E278">
        <v>13735</v>
      </c>
      <c r="F278">
        <v>1355</v>
      </c>
      <c r="G278">
        <v>10056</v>
      </c>
      <c r="H278">
        <v>2127</v>
      </c>
      <c r="I278">
        <v>39866</v>
      </c>
      <c r="J278">
        <v>7487</v>
      </c>
      <c r="K278">
        <v>3819</v>
      </c>
      <c r="L278">
        <v>83</v>
      </c>
      <c r="M278">
        <v>1622145</v>
      </c>
      <c r="N278">
        <v>1017</v>
      </c>
      <c r="O278">
        <v>89</v>
      </c>
      <c r="P278">
        <v>3195</v>
      </c>
      <c r="Q278">
        <v>33904</v>
      </c>
    </row>
    <row r="279" spans="1:17" x14ac:dyDescent="0.55000000000000004">
      <c r="A279">
        <f>VLOOKUP(テーブル2[[#This Row],[駅名]],station_geocode[[name]:[name4]],4,)</f>
        <v>2025</v>
      </c>
      <c r="B279" t="s">
        <v>283</v>
      </c>
      <c r="C279" t="s">
        <v>558</v>
      </c>
      <c r="D279">
        <v>267106</v>
      </c>
      <c r="E279">
        <v>12889</v>
      </c>
      <c r="F279">
        <v>831</v>
      </c>
      <c r="G279">
        <v>9161</v>
      </c>
      <c r="H279">
        <v>2352</v>
      </c>
      <c r="I279">
        <v>42978</v>
      </c>
      <c r="J279">
        <v>8195</v>
      </c>
      <c r="K279">
        <v>5360</v>
      </c>
      <c r="L279">
        <v>338</v>
      </c>
      <c r="M279">
        <v>5665380</v>
      </c>
      <c r="N279">
        <v>2936</v>
      </c>
      <c r="O279">
        <v>319</v>
      </c>
      <c r="P279">
        <v>726</v>
      </c>
      <c r="Q279">
        <v>39196</v>
      </c>
    </row>
    <row r="280" spans="1:17" x14ac:dyDescent="0.55000000000000004">
      <c r="A280">
        <f>VLOOKUP(テーブル2[[#This Row],[駅名]],station_geocode[[name]:[name4]],4,)</f>
        <v>3902</v>
      </c>
      <c r="B280" t="s">
        <v>284</v>
      </c>
      <c r="C280" t="s">
        <v>557</v>
      </c>
      <c r="D280">
        <v>12553</v>
      </c>
      <c r="E280">
        <v>11744</v>
      </c>
      <c r="F280">
        <v>1219</v>
      </c>
      <c r="G280">
        <v>7261</v>
      </c>
      <c r="H280">
        <v>3241</v>
      </c>
      <c r="I280">
        <v>7902</v>
      </c>
      <c r="J280">
        <v>5201</v>
      </c>
      <c r="K280">
        <v>1801</v>
      </c>
      <c r="L280">
        <v>116</v>
      </c>
      <c r="M280">
        <v>565181</v>
      </c>
      <c r="N280">
        <v>640</v>
      </c>
      <c r="O280">
        <v>41</v>
      </c>
      <c r="P280">
        <v>524</v>
      </c>
      <c r="Q280">
        <v>3319</v>
      </c>
    </row>
    <row r="281" spans="1:17" x14ac:dyDescent="0.55000000000000004">
      <c r="A281">
        <f>VLOOKUP(テーブル2[[#This Row],[駅名]],station_geocode[[name]:[name4]],4,)</f>
        <v>8431</v>
      </c>
      <c r="B281" t="s">
        <v>285</v>
      </c>
      <c r="C281" t="s">
        <v>557</v>
      </c>
      <c r="D281">
        <v>3991</v>
      </c>
      <c r="E281">
        <v>6413</v>
      </c>
      <c r="F281">
        <v>755</v>
      </c>
      <c r="G281">
        <v>4277</v>
      </c>
      <c r="H281">
        <v>1355</v>
      </c>
      <c r="I281">
        <v>6202</v>
      </c>
      <c r="J281">
        <v>2967</v>
      </c>
      <c r="K281">
        <v>1157</v>
      </c>
      <c r="L281">
        <v>19</v>
      </c>
      <c r="M281">
        <v>29645</v>
      </c>
      <c r="N281">
        <v>199</v>
      </c>
      <c r="O281">
        <v>8</v>
      </c>
      <c r="P281">
        <v>850</v>
      </c>
      <c r="Q281">
        <v>3488</v>
      </c>
    </row>
    <row r="282" spans="1:17" x14ac:dyDescent="0.55000000000000004">
      <c r="A282">
        <f>VLOOKUP(テーブル2[[#This Row],[駅名]],station_geocode[[name]:[name4]],4,)</f>
        <v>1690</v>
      </c>
      <c r="B282" t="s">
        <v>286</v>
      </c>
      <c r="C282" t="s">
        <v>557</v>
      </c>
      <c r="D282">
        <v>22723</v>
      </c>
      <c r="E282">
        <v>13438</v>
      </c>
      <c r="F282">
        <v>1603</v>
      </c>
      <c r="G282">
        <v>9012</v>
      </c>
      <c r="H282">
        <v>2753</v>
      </c>
      <c r="I282">
        <v>11127</v>
      </c>
      <c r="J282">
        <v>6232</v>
      </c>
      <c r="K282">
        <v>2462</v>
      </c>
      <c r="L282">
        <v>83</v>
      </c>
      <c r="M282">
        <v>464831</v>
      </c>
      <c r="N282">
        <v>451</v>
      </c>
      <c r="O282">
        <v>36</v>
      </c>
      <c r="P282">
        <v>1508</v>
      </c>
      <c r="Q282">
        <v>5815</v>
      </c>
    </row>
    <row r="283" spans="1:17" x14ac:dyDescent="0.55000000000000004">
      <c r="A283">
        <f>VLOOKUP(テーブル2[[#This Row],[駅名]],station_geocode[[name]:[name4]],4,)</f>
        <v>3701</v>
      </c>
      <c r="B283" t="s">
        <v>287</v>
      </c>
      <c r="C283" t="s">
        <v>557</v>
      </c>
      <c r="D283">
        <v>5604</v>
      </c>
      <c r="E283">
        <v>8843</v>
      </c>
      <c r="F283">
        <v>763</v>
      </c>
      <c r="G283">
        <v>6353</v>
      </c>
      <c r="H283">
        <v>1699</v>
      </c>
      <c r="I283">
        <v>6777</v>
      </c>
      <c r="J283">
        <v>3575</v>
      </c>
      <c r="K283">
        <v>1614</v>
      </c>
      <c r="L283">
        <v>42</v>
      </c>
      <c r="M283">
        <v>210176</v>
      </c>
      <c r="N283">
        <v>213</v>
      </c>
      <c r="O283">
        <v>12</v>
      </c>
      <c r="P283">
        <v>128</v>
      </c>
      <c r="Q283">
        <v>1928</v>
      </c>
    </row>
    <row r="284" spans="1:17" x14ac:dyDescent="0.55000000000000004">
      <c r="A284">
        <f>VLOOKUP(テーブル2[[#This Row],[駅名]],station_geocode[[name]:[name4]],4,)</f>
        <v>7599</v>
      </c>
      <c r="B284" t="s">
        <v>288</v>
      </c>
      <c r="C284" t="s">
        <v>559</v>
      </c>
      <c r="D284">
        <v>63782</v>
      </c>
      <c r="E284">
        <v>21707</v>
      </c>
      <c r="F284">
        <v>1872</v>
      </c>
      <c r="G284">
        <v>15394</v>
      </c>
      <c r="H284">
        <v>4040</v>
      </c>
      <c r="I284">
        <v>15876</v>
      </c>
      <c r="J284">
        <v>12119</v>
      </c>
      <c r="K284">
        <v>6879</v>
      </c>
      <c r="L284">
        <v>199</v>
      </c>
      <c r="M284">
        <v>1673544</v>
      </c>
      <c r="N284">
        <v>1253</v>
      </c>
      <c r="O284">
        <v>110</v>
      </c>
      <c r="P284">
        <v>1126</v>
      </c>
      <c r="Q284">
        <v>9142</v>
      </c>
    </row>
    <row r="285" spans="1:17" x14ac:dyDescent="0.55000000000000004">
      <c r="A285">
        <f>VLOOKUP(テーブル2[[#This Row],[駅名]],station_geocode[[name]:[name4]],4,)</f>
        <v>2245</v>
      </c>
      <c r="B285" t="s">
        <v>289</v>
      </c>
      <c r="C285" t="s">
        <v>557</v>
      </c>
      <c r="D285">
        <v>34695</v>
      </c>
      <c r="E285">
        <v>16004</v>
      </c>
      <c r="F285">
        <v>1768</v>
      </c>
      <c r="G285">
        <v>10725</v>
      </c>
      <c r="H285">
        <v>3412</v>
      </c>
      <c r="I285">
        <v>10908</v>
      </c>
      <c r="J285">
        <v>7966</v>
      </c>
      <c r="K285">
        <v>3731</v>
      </c>
      <c r="L285">
        <v>146</v>
      </c>
      <c r="M285">
        <v>1075059</v>
      </c>
      <c r="N285">
        <v>652</v>
      </c>
      <c r="O285">
        <v>53</v>
      </c>
      <c r="P285">
        <v>1387</v>
      </c>
      <c r="Q285">
        <v>4417</v>
      </c>
    </row>
    <row r="286" spans="1:17" x14ac:dyDescent="0.55000000000000004">
      <c r="A286">
        <f>VLOOKUP(テーブル2[[#This Row],[駅名]],station_geocode[[name]:[name4]],4,)</f>
        <v>3525</v>
      </c>
      <c r="B286" t="s">
        <v>290</v>
      </c>
      <c r="C286" t="s">
        <v>559</v>
      </c>
      <c r="D286">
        <v>71886</v>
      </c>
      <c r="E286">
        <v>14615</v>
      </c>
      <c r="F286">
        <v>1111</v>
      </c>
      <c r="G286">
        <v>9713</v>
      </c>
      <c r="H286">
        <v>3541</v>
      </c>
      <c r="I286">
        <v>17712</v>
      </c>
      <c r="J286">
        <v>8073</v>
      </c>
      <c r="K286">
        <v>4546</v>
      </c>
      <c r="L286">
        <v>249</v>
      </c>
      <c r="M286">
        <v>1419019</v>
      </c>
      <c r="N286">
        <v>1038</v>
      </c>
      <c r="O286">
        <v>120</v>
      </c>
      <c r="P286">
        <v>6115</v>
      </c>
      <c r="Q286">
        <v>6667</v>
      </c>
    </row>
    <row r="287" spans="1:17" x14ac:dyDescent="0.55000000000000004">
      <c r="A287">
        <f>VLOOKUP(テーブル2[[#This Row],[駅名]],station_geocode[[name]:[name4]],4,)</f>
        <v>7403</v>
      </c>
      <c r="B287" t="s">
        <v>291</v>
      </c>
      <c r="C287" t="s">
        <v>557</v>
      </c>
      <c r="D287">
        <v>31068</v>
      </c>
      <c r="E287">
        <v>15537</v>
      </c>
      <c r="F287">
        <v>1867</v>
      </c>
      <c r="G287">
        <v>10551</v>
      </c>
      <c r="H287">
        <v>3029</v>
      </c>
      <c r="I287">
        <v>11539</v>
      </c>
      <c r="J287">
        <v>7475</v>
      </c>
      <c r="K287">
        <v>3256</v>
      </c>
      <c r="L287">
        <v>131</v>
      </c>
      <c r="M287">
        <v>1384269</v>
      </c>
      <c r="N287">
        <v>663</v>
      </c>
      <c r="O287">
        <v>61</v>
      </c>
      <c r="P287">
        <v>2024</v>
      </c>
      <c r="Q287">
        <v>5047</v>
      </c>
    </row>
    <row r="288" spans="1:17" x14ac:dyDescent="0.55000000000000004">
      <c r="A288">
        <f>VLOOKUP(テーブル2[[#This Row],[駅名]],station_geocode[[name]:[name4]],4,)</f>
        <v>5069</v>
      </c>
      <c r="B288" t="s">
        <v>292</v>
      </c>
      <c r="C288" t="s">
        <v>559</v>
      </c>
      <c r="D288">
        <v>176280</v>
      </c>
      <c r="E288">
        <v>14411</v>
      </c>
      <c r="F288">
        <v>1076</v>
      </c>
      <c r="G288">
        <v>9665</v>
      </c>
      <c r="H288">
        <v>3411</v>
      </c>
      <c r="I288">
        <v>22881</v>
      </c>
      <c r="J288">
        <v>8091</v>
      </c>
      <c r="K288">
        <v>4548</v>
      </c>
      <c r="L288">
        <v>302</v>
      </c>
      <c r="M288">
        <v>5021323</v>
      </c>
      <c r="N288">
        <v>1563</v>
      </c>
      <c r="O288">
        <v>178</v>
      </c>
      <c r="P288">
        <v>1106</v>
      </c>
      <c r="Q288">
        <v>16984</v>
      </c>
    </row>
    <row r="289" spans="1:17" x14ac:dyDescent="0.55000000000000004">
      <c r="A289">
        <f>VLOOKUP(テーブル2[[#This Row],[駅名]],station_geocode[[name]:[name4]],4,)</f>
        <v>4812</v>
      </c>
      <c r="B289" t="s">
        <v>293</v>
      </c>
      <c r="C289" t="s">
        <v>557</v>
      </c>
      <c r="D289">
        <v>63669</v>
      </c>
      <c r="E289">
        <v>14365</v>
      </c>
      <c r="F289">
        <v>1659</v>
      </c>
      <c r="G289">
        <v>9794</v>
      </c>
      <c r="H289">
        <v>2801</v>
      </c>
      <c r="I289">
        <v>10270</v>
      </c>
      <c r="J289">
        <v>7208</v>
      </c>
      <c r="K289">
        <v>3340</v>
      </c>
      <c r="L289">
        <v>166</v>
      </c>
      <c r="M289">
        <v>1842763</v>
      </c>
      <c r="N289">
        <v>733</v>
      </c>
      <c r="O289">
        <v>71</v>
      </c>
      <c r="P289">
        <v>823</v>
      </c>
      <c r="Q289">
        <v>5596</v>
      </c>
    </row>
    <row r="290" spans="1:17" x14ac:dyDescent="0.55000000000000004">
      <c r="A290">
        <f>VLOOKUP(テーブル2[[#This Row],[駅名]],station_geocode[[name]:[name4]],4,)</f>
        <v>8353</v>
      </c>
      <c r="B290" t="s">
        <v>294</v>
      </c>
      <c r="C290" t="s">
        <v>559</v>
      </c>
      <c r="D290">
        <v>35114</v>
      </c>
      <c r="E290">
        <v>13236</v>
      </c>
      <c r="F290">
        <v>1578</v>
      </c>
      <c r="G290">
        <v>8330</v>
      </c>
      <c r="H290">
        <v>3247</v>
      </c>
      <c r="I290">
        <v>8495</v>
      </c>
      <c r="J290">
        <v>6167</v>
      </c>
      <c r="K290">
        <v>2299</v>
      </c>
      <c r="L290">
        <v>63</v>
      </c>
      <c r="M290">
        <v>681032</v>
      </c>
      <c r="N290">
        <v>358</v>
      </c>
      <c r="O290">
        <v>28</v>
      </c>
      <c r="P290">
        <v>828</v>
      </c>
      <c r="Q290">
        <v>2756</v>
      </c>
    </row>
    <row r="291" spans="1:17" x14ac:dyDescent="0.55000000000000004">
      <c r="A291">
        <f>VLOOKUP(テーブル2[[#This Row],[駅名]],station_geocode[[name]:[name4]],4,)</f>
        <v>5968</v>
      </c>
      <c r="B291" t="s">
        <v>295</v>
      </c>
      <c r="C291" t="s">
        <v>557</v>
      </c>
      <c r="D291">
        <v>71275</v>
      </c>
      <c r="E291">
        <v>12202</v>
      </c>
      <c r="F291">
        <v>1242</v>
      </c>
      <c r="G291">
        <v>7980</v>
      </c>
      <c r="H291">
        <v>2907</v>
      </c>
      <c r="I291">
        <v>12214</v>
      </c>
      <c r="J291">
        <v>6238</v>
      </c>
      <c r="K291">
        <v>2973</v>
      </c>
      <c r="L291">
        <v>175</v>
      </c>
      <c r="M291">
        <v>2051950</v>
      </c>
      <c r="N291">
        <v>818</v>
      </c>
      <c r="O291">
        <v>91</v>
      </c>
      <c r="P291">
        <v>1302</v>
      </c>
      <c r="Q291">
        <v>6896</v>
      </c>
    </row>
    <row r="292" spans="1:17" x14ac:dyDescent="0.55000000000000004">
      <c r="A292">
        <f>VLOOKUP(テーブル2[[#This Row],[駅名]],station_geocode[[name]:[name4]],4,)</f>
        <v>7933</v>
      </c>
      <c r="B292" t="s">
        <v>296</v>
      </c>
      <c r="C292" t="s">
        <v>559</v>
      </c>
      <c r="D292">
        <v>42062</v>
      </c>
      <c r="E292">
        <v>7792</v>
      </c>
      <c r="F292">
        <v>974</v>
      </c>
      <c r="G292">
        <v>5446</v>
      </c>
      <c r="H292">
        <v>1218</v>
      </c>
      <c r="I292">
        <v>8550</v>
      </c>
      <c r="J292">
        <v>3909</v>
      </c>
      <c r="K292">
        <v>1924</v>
      </c>
      <c r="L292">
        <v>40</v>
      </c>
      <c r="M292">
        <v>542287</v>
      </c>
      <c r="N292">
        <v>371</v>
      </c>
      <c r="O292">
        <v>15</v>
      </c>
      <c r="P292">
        <v>1040</v>
      </c>
      <c r="Q292">
        <v>5427</v>
      </c>
    </row>
    <row r="293" spans="1:17" x14ac:dyDescent="0.55000000000000004">
      <c r="A293">
        <f>VLOOKUP(テーブル2[[#This Row],[駅名]],station_geocode[[name]:[name4]],4,)</f>
        <v>5876</v>
      </c>
      <c r="B293" t="s">
        <v>297</v>
      </c>
      <c r="C293" t="s">
        <v>557</v>
      </c>
    </row>
    <row r="294" spans="1:17" x14ac:dyDescent="0.55000000000000004">
      <c r="A294">
        <f>VLOOKUP(テーブル2[[#This Row],[駅名]],station_geocode[[name]:[name4]],4,)</f>
        <v>5403</v>
      </c>
      <c r="B294" t="s">
        <v>298</v>
      </c>
      <c r="C294" t="s">
        <v>557</v>
      </c>
    </row>
    <row r="295" spans="1:17" x14ac:dyDescent="0.55000000000000004">
      <c r="A295">
        <f>VLOOKUP(テーブル2[[#This Row],[駅名]],station_geocode[[name]:[name4]],4,)</f>
        <v>3718</v>
      </c>
      <c r="B295" t="s">
        <v>299</v>
      </c>
      <c r="C295" t="s">
        <v>560</v>
      </c>
      <c r="D295">
        <v>10407</v>
      </c>
      <c r="E295">
        <v>16685</v>
      </c>
      <c r="F295">
        <v>2182</v>
      </c>
      <c r="G295">
        <v>10678</v>
      </c>
      <c r="H295">
        <v>3793</v>
      </c>
      <c r="I295">
        <v>12833</v>
      </c>
      <c r="J295">
        <v>7395</v>
      </c>
      <c r="K295">
        <v>2708</v>
      </c>
      <c r="L295">
        <v>111</v>
      </c>
      <c r="M295">
        <v>1175130</v>
      </c>
      <c r="N295">
        <v>856</v>
      </c>
      <c r="O295">
        <v>50</v>
      </c>
      <c r="P295">
        <v>893</v>
      </c>
      <c r="Q295">
        <v>6673</v>
      </c>
    </row>
    <row r="296" spans="1:17" x14ac:dyDescent="0.55000000000000004">
      <c r="A296">
        <f>VLOOKUP(テーブル2[[#This Row],[駅名]],station_geocode[[name]:[name4]],4,)</f>
        <v>6629</v>
      </c>
      <c r="B296" t="s">
        <v>300</v>
      </c>
      <c r="C296" t="s">
        <v>560</v>
      </c>
      <c r="D296">
        <v>7180</v>
      </c>
      <c r="E296">
        <v>15382</v>
      </c>
      <c r="F296">
        <v>1745</v>
      </c>
      <c r="G296">
        <v>10006</v>
      </c>
      <c r="H296">
        <v>3600</v>
      </c>
      <c r="I296">
        <v>12252</v>
      </c>
      <c r="J296">
        <v>6961</v>
      </c>
      <c r="K296">
        <v>2603</v>
      </c>
      <c r="L296">
        <v>88</v>
      </c>
      <c r="M296">
        <v>673039</v>
      </c>
      <c r="N296">
        <v>735</v>
      </c>
      <c r="O296">
        <v>44</v>
      </c>
      <c r="P296">
        <v>989</v>
      </c>
      <c r="Q296">
        <v>6299</v>
      </c>
    </row>
    <row r="297" spans="1:17" x14ac:dyDescent="0.55000000000000004">
      <c r="A297">
        <f>VLOOKUP(テーブル2[[#This Row],[駅名]],station_geocode[[name]:[name4]],4,)</f>
        <v>2128</v>
      </c>
      <c r="B297" t="s">
        <v>301</v>
      </c>
      <c r="C297" t="s">
        <v>558</v>
      </c>
      <c r="D297">
        <v>141732</v>
      </c>
      <c r="E297">
        <v>3244</v>
      </c>
      <c r="F297">
        <v>259</v>
      </c>
      <c r="G297">
        <v>2050</v>
      </c>
      <c r="H297">
        <v>740</v>
      </c>
      <c r="I297">
        <v>18347</v>
      </c>
      <c r="J297">
        <v>1830</v>
      </c>
      <c r="K297">
        <v>968</v>
      </c>
      <c r="L297">
        <v>425</v>
      </c>
      <c r="M297">
        <v>5613851</v>
      </c>
      <c r="N297">
        <v>1538</v>
      </c>
      <c r="O297">
        <v>116</v>
      </c>
      <c r="P297">
        <v>1468</v>
      </c>
      <c r="Q297">
        <v>16009</v>
      </c>
    </row>
    <row r="298" spans="1:17" x14ac:dyDescent="0.55000000000000004">
      <c r="A298">
        <f>VLOOKUP(テーブル2[[#This Row],[駅名]],station_geocode[[name]:[name4]],4,)</f>
        <v>1523</v>
      </c>
      <c r="B298" t="s">
        <v>302</v>
      </c>
      <c r="C298" t="s">
        <v>560</v>
      </c>
      <c r="D298">
        <v>3827</v>
      </c>
      <c r="E298">
        <v>13670</v>
      </c>
      <c r="F298">
        <v>1311</v>
      </c>
      <c r="G298">
        <v>9316</v>
      </c>
      <c r="H298">
        <v>3035</v>
      </c>
      <c r="I298">
        <v>11763</v>
      </c>
      <c r="J298">
        <v>6986</v>
      </c>
      <c r="K298">
        <v>3355</v>
      </c>
      <c r="L298">
        <v>151</v>
      </c>
      <c r="M298">
        <v>1528251</v>
      </c>
      <c r="N298">
        <v>754</v>
      </c>
      <c r="O298">
        <v>67</v>
      </c>
      <c r="P298">
        <v>995</v>
      </c>
      <c r="Q298">
        <v>6524</v>
      </c>
    </row>
    <row r="299" spans="1:17" x14ac:dyDescent="0.55000000000000004">
      <c r="A299">
        <f>VLOOKUP(テーブル2[[#This Row],[駅名]],station_geocode[[name]:[name4]],4,)</f>
        <v>5622</v>
      </c>
      <c r="B299" t="s">
        <v>303</v>
      </c>
      <c r="C299" t="s">
        <v>561</v>
      </c>
      <c r="D299">
        <v>13516</v>
      </c>
      <c r="E299">
        <v>13562</v>
      </c>
      <c r="F299">
        <v>1639</v>
      </c>
      <c r="G299">
        <v>8947</v>
      </c>
      <c r="H299">
        <v>2898</v>
      </c>
      <c r="I299">
        <v>8878</v>
      </c>
      <c r="J299">
        <v>6599</v>
      </c>
      <c r="K299">
        <v>2958</v>
      </c>
      <c r="L299">
        <v>135</v>
      </c>
      <c r="M299">
        <v>857875</v>
      </c>
      <c r="N299">
        <v>647</v>
      </c>
      <c r="O299">
        <v>72</v>
      </c>
      <c r="P299">
        <v>617</v>
      </c>
      <c r="Q299">
        <v>3976</v>
      </c>
    </row>
    <row r="300" spans="1:17" x14ac:dyDescent="0.55000000000000004">
      <c r="A300">
        <f>VLOOKUP(テーブル2[[#This Row],[駅名]],station_geocode[[name]:[name4]],4,)</f>
        <v>4302</v>
      </c>
      <c r="B300" t="s">
        <v>304</v>
      </c>
      <c r="C300" t="s">
        <v>558</v>
      </c>
      <c r="D300">
        <v>79258</v>
      </c>
      <c r="E300">
        <v>16394</v>
      </c>
      <c r="F300">
        <v>982</v>
      </c>
      <c r="G300">
        <v>12205</v>
      </c>
      <c r="H300">
        <v>2751</v>
      </c>
      <c r="I300">
        <v>32117</v>
      </c>
      <c r="J300">
        <v>10374</v>
      </c>
      <c r="K300">
        <v>6760</v>
      </c>
      <c r="L300">
        <v>189</v>
      </c>
      <c r="M300">
        <v>2658361</v>
      </c>
      <c r="N300">
        <v>2142</v>
      </c>
      <c r="O300">
        <v>206</v>
      </c>
      <c r="P300">
        <v>4028</v>
      </c>
      <c r="Q300">
        <v>23722</v>
      </c>
    </row>
    <row r="301" spans="1:17" x14ac:dyDescent="0.55000000000000004">
      <c r="A301">
        <f>VLOOKUP(テーブル2[[#This Row],[駅名]],station_geocode[[name]:[name4]],4,)</f>
        <v>8370</v>
      </c>
      <c r="B301" t="s">
        <v>305</v>
      </c>
      <c r="C301" t="s">
        <v>562</v>
      </c>
      <c r="D301">
        <v>8921</v>
      </c>
      <c r="E301">
        <v>19718</v>
      </c>
      <c r="F301">
        <v>1630</v>
      </c>
      <c r="G301">
        <v>14095</v>
      </c>
      <c r="H301">
        <v>3756</v>
      </c>
      <c r="I301">
        <v>12687</v>
      </c>
      <c r="J301">
        <v>11076</v>
      </c>
      <c r="K301">
        <v>6486</v>
      </c>
      <c r="L301">
        <v>7</v>
      </c>
      <c r="M301">
        <v>831840</v>
      </c>
      <c r="N301">
        <v>859</v>
      </c>
      <c r="O301">
        <v>46</v>
      </c>
      <c r="P301">
        <v>1554</v>
      </c>
      <c r="Q301">
        <v>6308</v>
      </c>
    </row>
    <row r="302" spans="1:17" x14ac:dyDescent="0.55000000000000004">
      <c r="A302">
        <f>VLOOKUP(テーブル2[[#This Row],[駅名]],station_geocode[[name]:[name4]],4,)</f>
        <v>8687</v>
      </c>
      <c r="B302" t="s">
        <v>306</v>
      </c>
      <c r="C302" t="s">
        <v>558</v>
      </c>
      <c r="D302">
        <v>75864</v>
      </c>
      <c r="E302">
        <v>11142</v>
      </c>
      <c r="F302">
        <v>973</v>
      </c>
      <c r="G302">
        <v>7894</v>
      </c>
      <c r="H302">
        <v>2072</v>
      </c>
      <c r="I302">
        <v>22947</v>
      </c>
      <c r="J302">
        <v>6138</v>
      </c>
      <c r="K302">
        <v>3502</v>
      </c>
      <c r="L302">
        <v>107</v>
      </c>
      <c r="M302">
        <v>947176</v>
      </c>
      <c r="N302">
        <v>707</v>
      </c>
      <c r="O302">
        <v>65</v>
      </c>
      <c r="P302">
        <v>10545</v>
      </c>
      <c r="Q302">
        <v>9867</v>
      </c>
    </row>
    <row r="303" spans="1:17" x14ac:dyDescent="0.55000000000000004">
      <c r="A303">
        <f>VLOOKUP(テーブル2[[#This Row],[駅名]],station_geocode[[name]:[name4]],4,)</f>
        <v>5618</v>
      </c>
      <c r="B303" t="s">
        <v>307</v>
      </c>
      <c r="C303" t="s">
        <v>562</v>
      </c>
      <c r="D303">
        <v>49419</v>
      </c>
      <c r="E303">
        <v>17530</v>
      </c>
      <c r="F303">
        <v>1474</v>
      </c>
      <c r="G303">
        <v>12122</v>
      </c>
      <c r="H303">
        <v>3551</v>
      </c>
      <c r="I303">
        <v>17294</v>
      </c>
      <c r="J303">
        <v>9987</v>
      </c>
      <c r="K303">
        <v>5964</v>
      </c>
      <c r="L303">
        <v>253</v>
      </c>
      <c r="M303">
        <v>1858647</v>
      </c>
      <c r="N303">
        <v>1380</v>
      </c>
      <c r="O303">
        <v>150</v>
      </c>
      <c r="P303">
        <v>1119</v>
      </c>
      <c r="Q303">
        <v>11145</v>
      </c>
    </row>
    <row r="304" spans="1:17" x14ac:dyDescent="0.55000000000000004">
      <c r="A304">
        <f>VLOOKUP(テーブル2[[#This Row],[駅名]],station_geocode[[name]:[name4]],4,)</f>
        <v>5718</v>
      </c>
      <c r="B304" t="s">
        <v>308</v>
      </c>
      <c r="C304" t="s">
        <v>558</v>
      </c>
      <c r="D304">
        <v>106284</v>
      </c>
      <c r="E304">
        <v>20866</v>
      </c>
      <c r="F304">
        <v>1458</v>
      </c>
      <c r="G304">
        <v>15242</v>
      </c>
      <c r="H304">
        <v>3763</v>
      </c>
      <c r="I304">
        <v>28250</v>
      </c>
      <c r="J304">
        <v>12839</v>
      </c>
      <c r="K304">
        <v>814</v>
      </c>
      <c r="L304">
        <v>215</v>
      </c>
      <c r="M304">
        <v>2131126</v>
      </c>
      <c r="N304">
        <v>1940</v>
      </c>
      <c r="O304">
        <v>209</v>
      </c>
      <c r="P304">
        <v>1863</v>
      </c>
      <c r="Q304">
        <v>22052</v>
      </c>
    </row>
    <row r="305" spans="1:17" x14ac:dyDescent="0.55000000000000004">
      <c r="A305">
        <f>VLOOKUP(テーブル2[[#This Row],[駅名]],station_geocode[[name]:[name4]],4,)</f>
        <v>6122</v>
      </c>
      <c r="B305" t="s">
        <v>309</v>
      </c>
      <c r="C305" t="s">
        <v>562</v>
      </c>
      <c r="D305">
        <v>26961</v>
      </c>
      <c r="E305">
        <v>17083</v>
      </c>
      <c r="F305">
        <v>1395</v>
      </c>
      <c r="G305">
        <v>11325</v>
      </c>
      <c r="H305">
        <v>3843</v>
      </c>
      <c r="I305">
        <v>11190</v>
      </c>
      <c r="J305">
        <v>9671</v>
      </c>
      <c r="K305">
        <v>5668</v>
      </c>
      <c r="L305">
        <v>189</v>
      </c>
      <c r="M305">
        <v>1459855</v>
      </c>
      <c r="N305">
        <v>955</v>
      </c>
      <c r="O305">
        <v>86</v>
      </c>
      <c r="P305">
        <v>639</v>
      </c>
      <c r="Q305">
        <v>5483</v>
      </c>
    </row>
    <row r="306" spans="1:17" x14ac:dyDescent="0.55000000000000004">
      <c r="A306">
        <f>VLOOKUP(テーブル2[[#This Row],[駅名]],station_geocode[[name]:[name4]],4,)</f>
        <v>5371</v>
      </c>
      <c r="B306" t="s">
        <v>310</v>
      </c>
      <c r="C306" t="s">
        <v>558</v>
      </c>
      <c r="D306">
        <v>154178</v>
      </c>
      <c r="E306">
        <v>16136</v>
      </c>
      <c r="F306">
        <v>1598</v>
      </c>
      <c r="G306">
        <v>1455</v>
      </c>
      <c r="H306">
        <v>2840</v>
      </c>
      <c r="I306">
        <v>25517</v>
      </c>
      <c r="J306">
        <v>8885</v>
      </c>
      <c r="K306">
        <v>4938</v>
      </c>
      <c r="L306">
        <v>195</v>
      </c>
      <c r="M306">
        <v>2629414</v>
      </c>
      <c r="N306">
        <v>1335</v>
      </c>
      <c r="O306">
        <v>134</v>
      </c>
      <c r="P306">
        <v>6358</v>
      </c>
      <c r="Q306">
        <v>15747</v>
      </c>
    </row>
    <row r="307" spans="1:17" x14ac:dyDescent="0.55000000000000004">
      <c r="A307">
        <f>VLOOKUP(テーブル2[[#This Row],[駅名]],station_geocode[[name]:[name4]],4,)</f>
        <v>86</v>
      </c>
      <c r="B307" t="s">
        <v>311</v>
      </c>
      <c r="C307" t="s">
        <v>562</v>
      </c>
      <c r="D307">
        <v>46664</v>
      </c>
      <c r="E307">
        <v>14278</v>
      </c>
      <c r="F307">
        <v>1299</v>
      </c>
      <c r="G307">
        <v>9651</v>
      </c>
      <c r="H307">
        <v>2924</v>
      </c>
      <c r="I307">
        <v>9886</v>
      </c>
      <c r="J307">
        <v>7775</v>
      </c>
      <c r="K307">
        <v>4301</v>
      </c>
      <c r="L307">
        <v>116</v>
      </c>
      <c r="M307">
        <v>1043419</v>
      </c>
      <c r="N307">
        <v>773</v>
      </c>
      <c r="O307">
        <v>71</v>
      </c>
      <c r="P307">
        <v>948</v>
      </c>
      <c r="Q307">
        <v>4826</v>
      </c>
    </row>
    <row r="308" spans="1:17" x14ac:dyDescent="0.55000000000000004">
      <c r="A308">
        <f>VLOOKUP(テーブル2[[#This Row],[駅名]],station_geocode[[name]:[name4]],4,)</f>
        <v>4037</v>
      </c>
      <c r="B308" t="s">
        <v>312</v>
      </c>
      <c r="C308" t="s">
        <v>562</v>
      </c>
      <c r="D308">
        <v>49284</v>
      </c>
      <c r="E308">
        <v>16715</v>
      </c>
      <c r="F308">
        <v>1555</v>
      </c>
      <c r="G308">
        <v>11078</v>
      </c>
      <c r="H308">
        <v>3710</v>
      </c>
      <c r="I308">
        <v>12272</v>
      </c>
      <c r="J308">
        <v>8806</v>
      </c>
      <c r="K308">
        <v>4660</v>
      </c>
      <c r="L308">
        <v>199</v>
      </c>
      <c r="M308">
        <v>1766339</v>
      </c>
      <c r="N308">
        <v>949</v>
      </c>
      <c r="O308">
        <v>110</v>
      </c>
      <c r="P308">
        <v>740</v>
      </c>
      <c r="Q308">
        <v>6170</v>
      </c>
    </row>
    <row r="309" spans="1:17" x14ac:dyDescent="0.55000000000000004">
      <c r="A309">
        <f>VLOOKUP(テーブル2[[#This Row],[駅名]],station_geocode[[name]:[name4]],4,)</f>
        <v>1940</v>
      </c>
      <c r="B309" t="s">
        <v>313</v>
      </c>
      <c r="C309" t="s">
        <v>558</v>
      </c>
      <c r="D309">
        <v>94980</v>
      </c>
      <c r="E309">
        <v>17147</v>
      </c>
      <c r="F309">
        <v>1250</v>
      </c>
      <c r="G309">
        <v>11968</v>
      </c>
      <c r="H309">
        <v>3673</v>
      </c>
      <c r="I309">
        <v>16515</v>
      </c>
      <c r="J309">
        <v>9929</v>
      </c>
      <c r="K309">
        <v>5815</v>
      </c>
      <c r="L309">
        <v>222</v>
      </c>
      <c r="M309">
        <v>1551762</v>
      </c>
      <c r="N309">
        <v>1265</v>
      </c>
      <c r="O309">
        <v>121</v>
      </c>
      <c r="P309">
        <v>2331</v>
      </c>
      <c r="Q309">
        <v>9885</v>
      </c>
    </row>
    <row r="310" spans="1:17" x14ac:dyDescent="0.55000000000000004">
      <c r="A310">
        <f>VLOOKUP(テーブル2[[#This Row],[駅名]],station_geocode[[name]:[name4]],4,)</f>
        <v>6837</v>
      </c>
      <c r="B310" t="s">
        <v>314</v>
      </c>
      <c r="C310" t="s">
        <v>562</v>
      </c>
      <c r="D310">
        <v>59102</v>
      </c>
      <c r="E310">
        <v>15041</v>
      </c>
      <c r="F310">
        <v>1567</v>
      </c>
      <c r="G310">
        <v>10257</v>
      </c>
      <c r="H310">
        <v>2997</v>
      </c>
      <c r="I310">
        <v>11714</v>
      </c>
      <c r="J310">
        <v>7513</v>
      </c>
      <c r="K310">
        <v>3697</v>
      </c>
      <c r="L310">
        <v>155</v>
      </c>
      <c r="M310">
        <v>2609251</v>
      </c>
      <c r="N310">
        <v>768</v>
      </c>
      <c r="O310">
        <v>78</v>
      </c>
      <c r="P310">
        <v>903</v>
      </c>
      <c r="Q310">
        <v>6543</v>
      </c>
    </row>
    <row r="311" spans="1:17" x14ac:dyDescent="0.55000000000000004">
      <c r="A311">
        <f>VLOOKUP(テーブル2[[#This Row],[駅名]],station_geocode[[name]:[name4]],4,)</f>
        <v>953</v>
      </c>
      <c r="B311" t="s">
        <v>315</v>
      </c>
      <c r="C311" t="s">
        <v>562</v>
      </c>
      <c r="D311">
        <v>16822</v>
      </c>
      <c r="E311">
        <v>15360</v>
      </c>
      <c r="F311">
        <v>1469</v>
      </c>
      <c r="G311">
        <v>10344</v>
      </c>
      <c r="H311">
        <v>3289</v>
      </c>
      <c r="I311">
        <v>9461</v>
      </c>
      <c r="J311">
        <v>8057</v>
      </c>
      <c r="K311">
        <v>4108</v>
      </c>
      <c r="L311">
        <v>164</v>
      </c>
      <c r="M311">
        <v>1558206</v>
      </c>
      <c r="N311">
        <v>689</v>
      </c>
      <c r="O311">
        <v>66</v>
      </c>
      <c r="P311">
        <v>522</v>
      </c>
      <c r="Q311">
        <v>4204</v>
      </c>
    </row>
    <row r="312" spans="1:17" x14ac:dyDescent="0.55000000000000004">
      <c r="A312">
        <f>VLOOKUP(テーブル2[[#This Row],[駅名]],station_geocode[[name]:[name4]],4,)</f>
        <v>4635</v>
      </c>
      <c r="B312" t="s">
        <v>316</v>
      </c>
      <c r="C312" t="s">
        <v>562</v>
      </c>
      <c r="D312">
        <v>57729</v>
      </c>
      <c r="E312">
        <v>15217</v>
      </c>
      <c r="F312">
        <v>1470</v>
      </c>
      <c r="G312">
        <v>10833</v>
      </c>
      <c r="H312">
        <v>2455</v>
      </c>
      <c r="I312">
        <v>11783</v>
      </c>
      <c r="J312">
        <v>8537</v>
      </c>
      <c r="K312">
        <v>4947</v>
      </c>
      <c r="L312">
        <v>147</v>
      </c>
      <c r="M312">
        <v>2057963</v>
      </c>
      <c r="N312">
        <v>764</v>
      </c>
      <c r="O312">
        <v>71</v>
      </c>
      <c r="P312">
        <v>1203</v>
      </c>
      <c r="Q312">
        <v>6767</v>
      </c>
    </row>
    <row r="313" spans="1:17" x14ac:dyDescent="0.55000000000000004">
      <c r="A313">
        <f>VLOOKUP(テーブル2[[#This Row],[駅名]],station_geocode[[name]:[name4]],4,)</f>
        <v>6166</v>
      </c>
      <c r="B313" t="s">
        <v>317</v>
      </c>
      <c r="C313" t="s">
        <v>562</v>
      </c>
    </row>
    <row r="314" spans="1:17" x14ac:dyDescent="0.55000000000000004">
      <c r="A314">
        <f>VLOOKUP(テーブル2[[#This Row],[駅名]],station_geocode[[name]:[name4]],4,)</f>
        <v>4246</v>
      </c>
      <c r="B314" t="s">
        <v>318</v>
      </c>
      <c r="C314" t="s">
        <v>563</v>
      </c>
      <c r="D314">
        <v>3941</v>
      </c>
      <c r="E314">
        <v>11523</v>
      </c>
      <c r="F314">
        <v>1477</v>
      </c>
      <c r="G314">
        <v>7387</v>
      </c>
      <c r="H314">
        <v>2655</v>
      </c>
      <c r="I314">
        <v>8073</v>
      </c>
      <c r="J314">
        <v>4880</v>
      </c>
      <c r="K314">
        <v>1605</v>
      </c>
      <c r="L314">
        <v>78</v>
      </c>
      <c r="M314">
        <v>608641</v>
      </c>
      <c r="N314">
        <v>380</v>
      </c>
      <c r="O314">
        <v>28</v>
      </c>
      <c r="P314">
        <v>1246</v>
      </c>
      <c r="Q314">
        <v>2751</v>
      </c>
    </row>
    <row r="315" spans="1:17" x14ac:dyDescent="0.55000000000000004">
      <c r="A315">
        <f>VLOOKUP(テーブル2[[#This Row],[駅名]],station_geocode[[name]:[name4]],4,)</f>
        <v>8775</v>
      </c>
      <c r="B315" t="s">
        <v>319</v>
      </c>
      <c r="C315" t="s">
        <v>563</v>
      </c>
    </row>
    <row r="316" spans="1:17" x14ac:dyDescent="0.55000000000000004">
      <c r="A316">
        <f>VLOOKUP(テーブル2[[#This Row],[駅名]],station_geocode[[name]:[name4]],4,)</f>
        <v>8311</v>
      </c>
      <c r="B316" t="s">
        <v>320</v>
      </c>
      <c r="C316" t="s">
        <v>563</v>
      </c>
    </row>
    <row r="317" spans="1:17" x14ac:dyDescent="0.55000000000000004">
      <c r="A317">
        <f>VLOOKUP(テーブル2[[#This Row],[駅名]],station_geocode[[name]:[name4]],4,)</f>
        <v>3488</v>
      </c>
      <c r="B317" t="s">
        <v>321</v>
      </c>
      <c r="C317" t="s">
        <v>563</v>
      </c>
    </row>
    <row r="318" spans="1:17" x14ac:dyDescent="0.55000000000000004">
      <c r="A318">
        <f>VLOOKUP(テーブル2[[#This Row],[駅名]],station_geocode[[name]:[name4]],4,)</f>
        <v>2985</v>
      </c>
      <c r="B318" t="s">
        <v>322</v>
      </c>
      <c r="C318" t="s">
        <v>564</v>
      </c>
      <c r="D318">
        <v>20484</v>
      </c>
      <c r="E318">
        <v>20868</v>
      </c>
      <c r="F318">
        <v>1940</v>
      </c>
      <c r="G318">
        <v>14100</v>
      </c>
      <c r="H318">
        <v>4155</v>
      </c>
      <c r="I318">
        <v>17077</v>
      </c>
      <c r="J318">
        <v>10397</v>
      </c>
      <c r="K318">
        <v>4976</v>
      </c>
      <c r="L318">
        <v>196</v>
      </c>
      <c r="M318">
        <v>1455846</v>
      </c>
      <c r="N318">
        <v>1272</v>
      </c>
      <c r="O318">
        <v>101</v>
      </c>
      <c r="P318">
        <v>1059</v>
      </c>
      <c r="Q318">
        <v>10090</v>
      </c>
    </row>
    <row r="319" spans="1:17" x14ac:dyDescent="0.55000000000000004">
      <c r="A319">
        <f>VLOOKUP(テーブル2[[#This Row],[駅名]],station_geocode[[name]:[name4]],4,)</f>
        <v>6726</v>
      </c>
      <c r="B319" t="s">
        <v>323</v>
      </c>
      <c r="C319" t="s">
        <v>563</v>
      </c>
    </row>
    <row r="320" spans="1:17" x14ac:dyDescent="0.55000000000000004">
      <c r="A320">
        <f>VLOOKUP(テーブル2[[#This Row],[駅名]],station_geocode[[name]:[name4]],4,)</f>
        <v>7124</v>
      </c>
      <c r="B320" t="s">
        <v>324</v>
      </c>
      <c r="C320" t="s">
        <v>564</v>
      </c>
      <c r="D320">
        <v>31980</v>
      </c>
      <c r="E320">
        <v>14154</v>
      </c>
      <c r="F320">
        <v>1692</v>
      </c>
      <c r="G320">
        <v>9322</v>
      </c>
      <c r="H320">
        <v>2986</v>
      </c>
      <c r="I320">
        <v>11672</v>
      </c>
      <c r="J320">
        <v>6682</v>
      </c>
      <c r="K320">
        <v>2620</v>
      </c>
      <c r="L320">
        <v>96</v>
      </c>
      <c r="M320">
        <v>857359</v>
      </c>
      <c r="N320">
        <v>631</v>
      </c>
      <c r="O320">
        <v>55</v>
      </c>
      <c r="P320">
        <v>502</v>
      </c>
      <c r="Q320">
        <v>6210</v>
      </c>
    </row>
    <row r="321" spans="1:17" x14ac:dyDescent="0.55000000000000004">
      <c r="A321">
        <f>VLOOKUP(テーブル2[[#This Row],[駅名]],station_geocode[[name]:[name4]],4,)</f>
        <v>3868</v>
      </c>
      <c r="B321" t="s">
        <v>325</v>
      </c>
      <c r="C321" t="s">
        <v>563</v>
      </c>
    </row>
    <row r="322" spans="1:17" x14ac:dyDescent="0.55000000000000004">
      <c r="A322">
        <f>VLOOKUP(テーブル2[[#This Row],[駅名]],station_geocode[[name]:[name4]],4,)</f>
        <v>8355</v>
      </c>
      <c r="B322" t="s">
        <v>326</v>
      </c>
      <c r="C322" t="s">
        <v>564</v>
      </c>
      <c r="D322">
        <v>404830</v>
      </c>
      <c r="E322">
        <v>14602</v>
      </c>
      <c r="F322">
        <v>1131</v>
      </c>
      <c r="G322">
        <v>9569</v>
      </c>
      <c r="H322">
        <v>3730</v>
      </c>
      <c r="I322">
        <v>19816</v>
      </c>
      <c r="J322">
        <v>7793</v>
      </c>
      <c r="K322">
        <v>4078</v>
      </c>
      <c r="L322">
        <v>400</v>
      </c>
      <c r="M322">
        <v>8091425</v>
      </c>
      <c r="N322">
        <v>1450</v>
      </c>
      <c r="O322">
        <v>177</v>
      </c>
      <c r="P322">
        <v>2209</v>
      </c>
      <c r="Q322">
        <v>13090</v>
      </c>
    </row>
    <row r="323" spans="1:17" x14ac:dyDescent="0.55000000000000004">
      <c r="A323">
        <f>VLOOKUP(テーブル2[[#This Row],[駅名]],station_geocode[[name]:[name4]],4,)</f>
        <v>5707</v>
      </c>
      <c r="B323" t="s">
        <v>327</v>
      </c>
      <c r="C323" t="s">
        <v>563</v>
      </c>
    </row>
    <row r="324" spans="1:17" x14ac:dyDescent="0.55000000000000004">
      <c r="A324">
        <f>VLOOKUP(テーブル2[[#This Row],[駅名]],station_geocode[[name]:[name4]],4,)</f>
        <v>237</v>
      </c>
      <c r="B324" t="s">
        <v>328</v>
      </c>
      <c r="C324" t="s">
        <v>564</v>
      </c>
      <c r="D324">
        <v>31026</v>
      </c>
      <c r="E324">
        <v>14327</v>
      </c>
      <c r="F324">
        <v>1490</v>
      </c>
      <c r="G324">
        <v>10529</v>
      </c>
      <c r="H324">
        <v>2180</v>
      </c>
      <c r="I324">
        <v>12411</v>
      </c>
      <c r="J324">
        <v>7738</v>
      </c>
      <c r="K324">
        <v>4178</v>
      </c>
      <c r="L324">
        <v>176</v>
      </c>
      <c r="M324">
        <v>2047812</v>
      </c>
      <c r="N324">
        <v>846</v>
      </c>
      <c r="O324">
        <v>102</v>
      </c>
      <c r="P324">
        <v>1430</v>
      </c>
      <c r="Q324">
        <v>7573</v>
      </c>
    </row>
    <row r="325" spans="1:17" x14ac:dyDescent="0.55000000000000004">
      <c r="A325">
        <f>VLOOKUP(テーブル2[[#This Row],[駅名]],station_geocode[[name]:[name4]],4,)</f>
        <v>4196</v>
      </c>
      <c r="B325" t="s">
        <v>329</v>
      </c>
      <c r="C325" t="s">
        <v>563</v>
      </c>
    </row>
    <row r="326" spans="1:17" x14ac:dyDescent="0.55000000000000004">
      <c r="A326">
        <f>VLOOKUP(テーブル2[[#This Row],[駅名]],station_geocode[[name]:[name4]],4,)</f>
        <v>1532</v>
      </c>
      <c r="B326" t="s">
        <v>330</v>
      </c>
      <c r="C326" t="s">
        <v>564</v>
      </c>
      <c r="D326">
        <v>80542</v>
      </c>
      <c r="E326">
        <v>15721</v>
      </c>
      <c r="F326">
        <v>1904</v>
      </c>
      <c r="G326">
        <v>10910</v>
      </c>
      <c r="H326">
        <v>2886</v>
      </c>
      <c r="I326">
        <v>13842</v>
      </c>
      <c r="J326">
        <v>7658</v>
      </c>
      <c r="K326">
        <v>3360</v>
      </c>
      <c r="L326">
        <v>339</v>
      </c>
      <c r="M326">
        <v>3545999</v>
      </c>
      <c r="N326">
        <v>1167</v>
      </c>
      <c r="O326">
        <v>133</v>
      </c>
      <c r="P326">
        <v>971</v>
      </c>
      <c r="Q326">
        <v>8405</v>
      </c>
    </row>
    <row r="327" spans="1:17" x14ac:dyDescent="0.55000000000000004">
      <c r="A327">
        <f>VLOOKUP(テーブル2[[#This Row],[駅名]],station_geocode[[name]:[name4]],4,)</f>
        <v>4911</v>
      </c>
      <c r="B327" t="s">
        <v>331</v>
      </c>
      <c r="C327" t="s">
        <v>563</v>
      </c>
    </row>
    <row r="328" spans="1:17" x14ac:dyDescent="0.55000000000000004">
      <c r="A328">
        <f>VLOOKUP(テーブル2[[#This Row],[駅名]],station_geocode[[name]:[name4]],4,)</f>
        <v>1896</v>
      </c>
      <c r="B328" t="s">
        <v>332</v>
      </c>
      <c r="C328" t="s">
        <v>564</v>
      </c>
      <c r="D328">
        <v>95774</v>
      </c>
      <c r="E328">
        <v>13622</v>
      </c>
      <c r="F328">
        <v>1400</v>
      </c>
      <c r="G328">
        <v>9068</v>
      </c>
      <c r="H328">
        <v>3154</v>
      </c>
      <c r="I328">
        <v>10906</v>
      </c>
      <c r="J328">
        <v>6716</v>
      </c>
      <c r="K328">
        <v>2918</v>
      </c>
      <c r="L328">
        <v>232</v>
      </c>
      <c r="M328">
        <v>2062571</v>
      </c>
      <c r="N328">
        <v>924</v>
      </c>
      <c r="O328">
        <v>94</v>
      </c>
      <c r="P328">
        <v>760</v>
      </c>
      <c r="Q328">
        <v>6042</v>
      </c>
    </row>
    <row r="329" spans="1:17" x14ac:dyDescent="0.55000000000000004">
      <c r="A329">
        <f>VLOOKUP(テーブル2[[#This Row],[駅名]],station_geocode[[name]:[name4]],4,)</f>
        <v>7439</v>
      </c>
      <c r="B329" t="s">
        <v>333</v>
      </c>
      <c r="C329" t="s">
        <v>563</v>
      </c>
    </row>
    <row r="330" spans="1:17" x14ac:dyDescent="0.55000000000000004">
      <c r="A330">
        <f>VLOOKUP(テーブル2[[#This Row],[駅名]],station_geocode[[name]:[name4]],4,)</f>
        <v>4341</v>
      </c>
      <c r="B330" t="s">
        <v>334</v>
      </c>
      <c r="C330" t="s">
        <v>565</v>
      </c>
      <c r="D330">
        <v>36102</v>
      </c>
      <c r="E330">
        <v>4621</v>
      </c>
      <c r="F330">
        <v>326</v>
      </c>
      <c r="G330">
        <v>3503</v>
      </c>
      <c r="H330">
        <v>790</v>
      </c>
      <c r="I330">
        <v>120042</v>
      </c>
      <c r="J330">
        <v>2885</v>
      </c>
      <c r="K330">
        <v>1824</v>
      </c>
      <c r="L330">
        <v>254</v>
      </c>
      <c r="M330">
        <v>18157695</v>
      </c>
      <c r="N330">
        <v>5977</v>
      </c>
      <c r="O330">
        <v>442</v>
      </c>
      <c r="P330">
        <v>2502</v>
      </c>
      <c r="Q330">
        <v>116878</v>
      </c>
    </row>
    <row r="331" spans="1:17" x14ac:dyDescent="0.55000000000000004">
      <c r="A331">
        <f>VLOOKUP(テーブル2[[#This Row],[駅名]],station_geocode[[name]:[name4]],4,)</f>
        <v>3689</v>
      </c>
      <c r="B331" t="s">
        <v>335</v>
      </c>
      <c r="C331" t="s">
        <v>563</v>
      </c>
    </row>
    <row r="332" spans="1:17" x14ac:dyDescent="0.55000000000000004">
      <c r="A332">
        <f>VLOOKUP(テーブル2[[#This Row],[駅名]],station_geocode[[name]:[name4]],4,)</f>
        <v>7373</v>
      </c>
      <c r="B332" t="s">
        <v>336</v>
      </c>
      <c r="C332" t="s">
        <v>565</v>
      </c>
      <c r="D332">
        <v>49228</v>
      </c>
      <c r="E332">
        <v>10731</v>
      </c>
      <c r="F332">
        <v>855</v>
      </c>
      <c r="G332">
        <v>8332</v>
      </c>
      <c r="H332">
        <v>1516</v>
      </c>
      <c r="I332">
        <v>75192</v>
      </c>
      <c r="J332">
        <v>6638</v>
      </c>
      <c r="K332">
        <v>4214</v>
      </c>
      <c r="L332">
        <v>258</v>
      </c>
      <c r="M332">
        <v>3585736</v>
      </c>
      <c r="N332">
        <v>4957</v>
      </c>
      <c r="O332">
        <v>258</v>
      </c>
      <c r="P332">
        <v>1044</v>
      </c>
      <c r="Q332">
        <v>72621</v>
      </c>
    </row>
    <row r="333" spans="1:17" x14ac:dyDescent="0.55000000000000004">
      <c r="A333">
        <f>VLOOKUP(テーブル2[[#This Row],[駅名]],station_geocode[[name]:[name4]],4,)</f>
        <v>5173</v>
      </c>
      <c r="B333" t="s">
        <v>337</v>
      </c>
      <c r="C333" t="s">
        <v>563</v>
      </c>
    </row>
    <row r="334" spans="1:17" x14ac:dyDescent="0.55000000000000004">
      <c r="A334">
        <f>VLOOKUP(テーブル2[[#This Row],[駅名]],station_geocode[[name]:[name4]],4,)</f>
        <v>1824</v>
      </c>
      <c r="B334" t="s">
        <v>338</v>
      </c>
      <c r="C334" t="s">
        <v>565</v>
      </c>
      <c r="D334">
        <v>207044</v>
      </c>
      <c r="E334">
        <v>13037</v>
      </c>
      <c r="F334">
        <v>1120</v>
      </c>
      <c r="G334">
        <v>9752</v>
      </c>
      <c r="H334">
        <v>2082</v>
      </c>
      <c r="I334">
        <v>31904</v>
      </c>
      <c r="J334">
        <v>7336</v>
      </c>
      <c r="K334">
        <v>4092</v>
      </c>
      <c r="L334">
        <v>273</v>
      </c>
      <c r="M334">
        <v>8626620</v>
      </c>
      <c r="N334">
        <v>1765</v>
      </c>
      <c r="O334">
        <v>239</v>
      </c>
      <c r="P334">
        <v>1928</v>
      </c>
      <c r="Q334">
        <v>26894</v>
      </c>
    </row>
    <row r="335" spans="1:17" x14ac:dyDescent="0.55000000000000004">
      <c r="A335">
        <f>VLOOKUP(テーブル2[[#This Row],[駅名]],station_geocode[[name]:[name4]],4,)</f>
        <v>498</v>
      </c>
      <c r="B335" t="s">
        <v>339</v>
      </c>
      <c r="C335" t="s">
        <v>563</v>
      </c>
    </row>
    <row r="336" spans="1:17" x14ac:dyDescent="0.55000000000000004">
      <c r="A336">
        <f>VLOOKUP(テーブル2[[#This Row],[駅名]],station_geocode[[name]:[name4]],4,)</f>
        <v>1522</v>
      </c>
      <c r="B336" t="s">
        <v>340</v>
      </c>
      <c r="C336" t="s">
        <v>565</v>
      </c>
      <c r="D336">
        <v>113386</v>
      </c>
      <c r="E336">
        <v>15650</v>
      </c>
      <c r="F336">
        <v>1513</v>
      </c>
      <c r="G336">
        <v>11072</v>
      </c>
      <c r="H336">
        <v>3059</v>
      </c>
      <c r="I336">
        <v>19662</v>
      </c>
      <c r="J336">
        <v>8143</v>
      </c>
      <c r="K336">
        <v>3956</v>
      </c>
      <c r="L336">
        <v>289</v>
      </c>
      <c r="M336">
        <v>3221112</v>
      </c>
      <c r="N336">
        <v>1306</v>
      </c>
      <c r="O336">
        <v>144</v>
      </c>
      <c r="P336">
        <v>1685</v>
      </c>
      <c r="Q336">
        <v>13612</v>
      </c>
    </row>
    <row r="337" spans="1:17" x14ac:dyDescent="0.55000000000000004">
      <c r="A337">
        <f>VLOOKUP(テーブル2[[#This Row],[駅名]],station_geocode[[name]:[name4]],4,)</f>
        <v>9199</v>
      </c>
      <c r="B337" t="s">
        <v>341</v>
      </c>
      <c r="C337" t="s">
        <v>563</v>
      </c>
    </row>
    <row r="338" spans="1:17" x14ac:dyDescent="0.55000000000000004">
      <c r="A338">
        <f>VLOOKUP(テーブル2[[#This Row],[駅名]],station_geocode[[name]:[name4]],4,)</f>
        <v>8061</v>
      </c>
      <c r="B338" t="s">
        <v>342</v>
      </c>
      <c r="C338" t="s">
        <v>565</v>
      </c>
      <c r="D338">
        <v>62956</v>
      </c>
      <c r="E338">
        <v>14899</v>
      </c>
      <c r="F338">
        <v>1435</v>
      </c>
      <c r="G338">
        <v>9913</v>
      </c>
      <c r="H338">
        <v>3356</v>
      </c>
      <c r="I338">
        <v>11043</v>
      </c>
      <c r="J338">
        <v>7908</v>
      </c>
      <c r="K338">
        <v>4106</v>
      </c>
      <c r="L338">
        <v>159</v>
      </c>
      <c r="M338">
        <v>1397871</v>
      </c>
      <c r="N338">
        <v>753</v>
      </c>
      <c r="O338">
        <v>78</v>
      </c>
      <c r="P338">
        <v>1424</v>
      </c>
      <c r="Q338">
        <v>5073</v>
      </c>
    </row>
    <row r="339" spans="1:17" x14ac:dyDescent="0.55000000000000004">
      <c r="A339">
        <f>VLOOKUP(テーブル2[[#This Row],[駅名]],station_geocode[[name]:[name4]],4,)</f>
        <v>9587</v>
      </c>
      <c r="B339" t="s">
        <v>343</v>
      </c>
    </row>
    <row r="340" spans="1:17" x14ac:dyDescent="0.55000000000000004">
      <c r="A340">
        <f>VLOOKUP(テーブル2[[#This Row],[駅名]],station_geocode[[name]:[name4]],4,)</f>
        <v>4260</v>
      </c>
      <c r="B340" t="s">
        <v>344</v>
      </c>
      <c r="C340" t="s">
        <v>565</v>
      </c>
      <c r="D340">
        <v>114612</v>
      </c>
      <c r="E340">
        <v>14847</v>
      </c>
      <c r="F340">
        <v>1322</v>
      </c>
      <c r="G340">
        <v>10498</v>
      </c>
      <c r="H340">
        <v>2995</v>
      </c>
      <c r="I340">
        <v>13198</v>
      </c>
      <c r="J340">
        <v>8018</v>
      </c>
      <c r="K340">
        <v>4152</v>
      </c>
      <c r="L340">
        <v>284</v>
      </c>
      <c r="M340">
        <v>2637744</v>
      </c>
      <c r="N340">
        <v>1132</v>
      </c>
      <c r="O340">
        <v>139</v>
      </c>
      <c r="P340">
        <v>823</v>
      </c>
      <c r="Q340">
        <v>8077</v>
      </c>
    </row>
    <row r="341" spans="1:17" x14ac:dyDescent="0.55000000000000004">
      <c r="A341">
        <f>VLOOKUP(テーブル2[[#This Row],[駅名]],station_geocode[[name]:[name4]],4,)</f>
        <v>1948</v>
      </c>
      <c r="B341" t="s">
        <v>780</v>
      </c>
      <c r="C341" t="s">
        <v>567</v>
      </c>
    </row>
    <row r="342" spans="1:17" x14ac:dyDescent="0.55000000000000004">
      <c r="A342">
        <f>VLOOKUP(テーブル2[[#This Row],[駅名]],station_geocode[[name]:[name4]],4,)</f>
        <v>3658</v>
      </c>
      <c r="B342" t="s">
        <v>345</v>
      </c>
      <c r="C342" t="s">
        <v>565</v>
      </c>
      <c r="D342">
        <v>126576</v>
      </c>
      <c r="E342">
        <v>16285</v>
      </c>
      <c r="F342">
        <v>1459</v>
      </c>
      <c r="G342">
        <v>11220</v>
      </c>
      <c r="H342">
        <v>3364</v>
      </c>
      <c r="I342">
        <v>15327</v>
      </c>
      <c r="J342">
        <v>8600</v>
      </c>
      <c r="K342">
        <v>4551</v>
      </c>
      <c r="L342">
        <v>314</v>
      </c>
      <c r="M342">
        <v>2830802</v>
      </c>
      <c r="N342">
        <v>1408</v>
      </c>
      <c r="O342">
        <v>174</v>
      </c>
      <c r="P342">
        <v>791</v>
      </c>
      <c r="Q342">
        <v>9852</v>
      </c>
    </row>
    <row r="343" spans="1:17" x14ac:dyDescent="0.55000000000000004">
      <c r="A343">
        <f>VLOOKUP(テーブル2[[#This Row],[駅名]],station_geocode[[name]:[name4]],4,)</f>
        <v>4637</v>
      </c>
      <c r="B343" t="s">
        <v>781</v>
      </c>
      <c r="C343" t="s">
        <v>567</v>
      </c>
    </row>
    <row r="344" spans="1:17" x14ac:dyDescent="0.55000000000000004">
      <c r="A344">
        <f>VLOOKUP(テーブル2[[#This Row],[駅名]],station_geocode[[name]:[name4]],4,)</f>
        <v>3213</v>
      </c>
      <c r="B344" t="s">
        <v>346</v>
      </c>
      <c r="C344" t="s">
        <v>568</v>
      </c>
    </row>
    <row r="345" spans="1:17" x14ac:dyDescent="0.55000000000000004">
      <c r="A345">
        <f>VLOOKUP(テーブル2[[#This Row],[駅名]],station_geocode[[name]:[name4]],4,)</f>
        <v>8496</v>
      </c>
      <c r="B345" t="s">
        <v>347</v>
      </c>
      <c r="C345" t="s">
        <v>568</v>
      </c>
    </row>
    <row r="346" spans="1:17" x14ac:dyDescent="0.55000000000000004">
      <c r="A346">
        <f>VLOOKUP(テーブル2[[#This Row],[駅名]],station_geocode[[name]:[name4]],4,)</f>
        <v>965</v>
      </c>
      <c r="B346" t="s">
        <v>348</v>
      </c>
      <c r="C346" t="s">
        <v>568</v>
      </c>
    </row>
    <row r="347" spans="1:17" x14ac:dyDescent="0.55000000000000004">
      <c r="A347">
        <f>VLOOKUP(テーブル2[[#This Row],[駅名]],station_geocode[[name]:[name4]],4,)</f>
        <v>4837</v>
      </c>
      <c r="B347" t="s">
        <v>349</v>
      </c>
      <c r="C347" t="s">
        <v>568</v>
      </c>
    </row>
    <row r="348" spans="1:17" x14ac:dyDescent="0.55000000000000004">
      <c r="A348">
        <f>VLOOKUP(テーブル2[[#This Row],[駅名]],station_geocode[[name]:[name4]],4,)</f>
        <v>5271</v>
      </c>
      <c r="B348" t="s">
        <v>350</v>
      </c>
      <c r="C348" t="s">
        <v>565</v>
      </c>
      <c r="D348">
        <v>106654</v>
      </c>
      <c r="E348">
        <v>10978</v>
      </c>
      <c r="F348">
        <v>849</v>
      </c>
      <c r="G348">
        <v>7796</v>
      </c>
      <c r="H348">
        <v>2169</v>
      </c>
      <c r="I348">
        <v>54353</v>
      </c>
      <c r="J348">
        <v>6301</v>
      </c>
      <c r="K348">
        <v>3677</v>
      </c>
      <c r="L348">
        <v>321</v>
      </c>
      <c r="M348">
        <v>3763746</v>
      </c>
      <c r="N348">
        <v>3955</v>
      </c>
      <c r="O348">
        <v>249</v>
      </c>
      <c r="P348">
        <v>1348</v>
      </c>
      <c r="Q348">
        <v>50802</v>
      </c>
    </row>
    <row r="349" spans="1:17" x14ac:dyDescent="0.55000000000000004">
      <c r="A349">
        <f>VLOOKUP(テーブル2[[#This Row],[駅名]],station_geocode[[name]:[name4]],4,)</f>
        <v>9019</v>
      </c>
      <c r="B349" t="s">
        <v>351</v>
      </c>
      <c r="C349" t="s">
        <v>565</v>
      </c>
      <c r="D349">
        <v>75992</v>
      </c>
      <c r="E349">
        <v>10171</v>
      </c>
      <c r="F349">
        <v>823</v>
      </c>
      <c r="G349">
        <v>7470</v>
      </c>
      <c r="H349">
        <v>1759</v>
      </c>
      <c r="I349">
        <v>27955</v>
      </c>
      <c r="J349">
        <v>5640</v>
      </c>
      <c r="K349">
        <v>3191</v>
      </c>
      <c r="L349">
        <v>144</v>
      </c>
      <c r="M349">
        <v>1818567</v>
      </c>
      <c r="N349">
        <v>1504</v>
      </c>
      <c r="O349">
        <v>120</v>
      </c>
      <c r="P349">
        <v>4483</v>
      </c>
      <c r="Q349">
        <v>21257</v>
      </c>
    </row>
    <row r="350" spans="1:17" x14ac:dyDescent="0.55000000000000004">
      <c r="A350">
        <f>VLOOKUP(テーブル2[[#This Row],[駅名]],station_geocode[[name]:[name4]],4,)</f>
        <v>4848</v>
      </c>
      <c r="B350" t="s">
        <v>352</v>
      </c>
      <c r="C350" t="s">
        <v>566</v>
      </c>
      <c r="D350">
        <v>30966</v>
      </c>
      <c r="E350">
        <v>18871</v>
      </c>
      <c r="F350">
        <v>1923</v>
      </c>
      <c r="G350">
        <v>12589</v>
      </c>
      <c r="H350">
        <v>4143</v>
      </c>
      <c r="I350">
        <v>11787</v>
      </c>
      <c r="J350">
        <v>9629</v>
      </c>
      <c r="K350">
        <v>4765</v>
      </c>
      <c r="L350">
        <v>104</v>
      </c>
      <c r="M350">
        <v>514411</v>
      </c>
      <c r="N350">
        <v>807</v>
      </c>
      <c r="O350">
        <v>43</v>
      </c>
      <c r="P350">
        <v>1317</v>
      </c>
      <c r="Q350">
        <v>4999</v>
      </c>
    </row>
    <row r="351" spans="1:17" x14ac:dyDescent="0.55000000000000004">
      <c r="A351">
        <f>VLOOKUP(テーブル2[[#This Row],[駅名]],station_geocode[[name]:[name4]],4,)</f>
        <v>4814</v>
      </c>
      <c r="B351" t="s">
        <v>353</v>
      </c>
      <c r="C351" t="s">
        <v>548</v>
      </c>
      <c r="D351">
        <v>30220</v>
      </c>
      <c r="E351">
        <v>17711</v>
      </c>
      <c r="F351">
        <v>947</v>
      </c>
      <c r="G351">
        <v>12096</v>
      </c>
      <c r="H351">
        <v>3060</v>
      </c>
      <c r="I351">
        <v>37755</v>
      </c>
      <c r="J351">
        <v>11660</v>
      </c>
      <c r="K351">
        <v>8000</v>
      </c>
      <c r="L351">
        <v>124</v>
      </c>
      <c r="M351">
        <v>1613233</v>
      </c>
      <c r="N351">
        <v>1252</v>
      </c>
      <c r="O351">
        <v>116</v>
      </c>
      <c r="P351">
        <v>2488</v>
      </c>
      <c r="Q351">
        <v>31073</v>
      </c>
    </row>
    <row r="352" spans="1:17" x14ac:dyDescent="0.55000000000000004">
      <c r="A352">
        <f>VLOOKUP(テーブル2[[#This Row],[駅名]],station_geocode[[name]:[name4]],4,)</f>
        <v>8914</v>
      </c>
      <c r="B352" t="s">
        <v>354</v>
      </c>
      <c r="C352" t="s">
        <v>548</v>
      </c>
      <c r="D352">
        <v>24329</v>
      </c>
      <c r="E352">
        <v>16484</v>
      </c>
      <c r="F352">
        <v>1344</v>
      </c>
      <c r="G352">
        <v>11689</v>
      </c>
      <c r="H352">
        <v>3194</v>
      </c>
      <c r="I352">
        <v>10003</v>
      </c>
      <c r="J352">
        <v>9550</v>
      </c>
      <c r="K352">
        <v>5780</v>
      </c>
      <c r="L352">
        <v>133</v>
      </c>
      <c r="M352">
        <v>906299</v>
      </c>
      <c r="N352">
        <v>620</v>
      </c>
      <c r="O352">
        <v>54</v>
      </c>
      <c r="P352">
        <v>1148</v>
      </c>
      <c r="Q352">
        <v>4460</v>
      </c>
    </row>
    <row r="353" spans="1:17" x14ac:dyDescent="0.55000000000000004">
      <c r="A353">
        <f>VLOOKUP(テーブル2[[#This Row],[駅名]],station_geocode[[name]:[name4]],4,)</f>
        <v>4227</v>
      </c>
      <c r="B353" t="s">
        <v>355</v>
      </c>
      <c r="C353" t="s">
        <v>548</v>
      </c>
      <c r="D353">
        <v>24692</v>
      </c>
      <c r="E353">
        <v>14511</v>
      </c>
      <c r="F353">
        <v>1041</v>
      </c>
      <c r="G353">
        <v>10491</v>
      </c>
      <c r="H353">
        <v>2832</v>
      </c>
      <c r="I353">
        <v>10776</v>
      </c>
      <c r="J353">
        <v>8519</v>
      </c>
      <c r="K353">
        <v>5089</v>
      </c>
      <c r="L353">
        <v>107</v>
      </c>
      <c r="M353">
        <v>1119488</v>
      </c>
      <c r="N353">
        <v>595</v>
      </c>
      <c r="O353">
        <v>85</v>
      </c>
      <c r="P353">
        <v>227</v>
      </c>
      <c r="Q353">
        <v>4676</v>
      </c>
    </row>
    <row r="354" spans="1:17" x14ac:dyDescent="0.55000000000000004">
      <c r="A354">
        <f>VLOOKUP(テーブル2[[#This Row],[駅名]],station_geocode[[name]:[name4]],4,)</f>
        <v>8247</v>
      </c>
      <c r="B354" t="s">
        <v>356</v>
      </c>
      <c r="C354" t="s">
        <v>548</v>
      </c>
      <c r="D354">
        <v>11131</v>
      </c>
      <c r="E354">
        <v>11662</v>
      </c>
      <c r="F354">
        <v>1170</v>
      </c>
      <c r="G354">
        <v>8329</v>
      </c>
      <c r="H354">
        <v>2079</v>
      </c>
      <c r="I354">
        <v>6812</v>
      </c>
      <c r="J354">
        <v>6271</v>
      </c>
      <c r="K354">
        <v>3375</v>
      </c>
      <c r="L354">
        <v>74</v>
      </c>
      <c r="M354">
        <v>1016299</v>
      </c>
      <c r="N354">
        <v>426</v>
      </c>
      <c r="O354">
        <v>37</v>
      </c>
      <c r="P354">
        <v>413</v>
      </c>
      <c r="Q354">
        <v>3245</v>
      </c>
    </row>
    <row r="355" spans="1:17" x14ac:dyDescent="0.55000000000000004">
      <c r="A355">
        <f>VLOOKUP(テーブル2[[#This Row],[駅名]],station_geocode[[name]:[name4]],4,)</f>
        <v>9062</v>
      </c>
      <c r="B355" t="s">
        <v>357</v>
      </c>
      <c r="C355" t="s">
        <v>548</v>
      </c>
      <c r="D355">
        <v>20478</v>
      </c>
      <c r="E355">
        <v>12032</v>
      </c>
      <c r="F355">
        <v>1520</v>
      </c>
      <c r="G355">
        <v>8205</v>
      </c>
      <c r="H355">
        <v>2268</v>
      </c>
      <c r="I355">
        <v>7011</v>
      </c>
      <c r="J355">
        <v>5460</v>
      </c>
      <c r="K355">
        <v>2081</v>
      </c>
      <c r="L355">
        <v>52</v>
      </c>
      <c r="M355">
        <v>647838</v>
      </c>
      <c r="N355">
        <v>332</v>
      </c>
      <c r="O355">
        <v>20</v>
      </c>
      <c r="P355">
        <v>857</v>
      </c>
      <c r="Q355">
        <v>2333</v>
      </c>
    </row>
    <row r="356" spans="1:17" x14ac:dyDescent="0.55000000000000004">
      <c r="A356">
        <f>VLOOKUP(テーブル2[[#This Row],[駅名]],station_geocode[[name]:[name4]],4,)</f>
        <v>2321</v>
      </c>
      <c r="B356" t="s">
        <v>358</v>
      </c>
      <c r="C356" t="s">
        <v>548</v>
      </c>
      <c r="D356">
        <v>59157</v>
      </c>
      <c r="E356">
        <v>19486</v>
      </c>
      <c r="F356">
        <v>2333</v>
      </c>
      <c r="G356">
        <v>13536</v>
      </c>
      <c r="H356">
        <v>3587</v>
      </c>
      <c r="I356">
        <v>13089</v>
      </c>
      <c r="J356">
        <v>7795</v>
      </c>
      <c r="K356">
        <v>1792</v>
      </c>
      <c r="L356">
        <v>100</v>
      </c>
      <c r="M356">
        <v>3102186</v>
      </c>
      <c r="N356">
        <v>347</v>
      </c>
      <c r="O356">
        <v>31</v>
      </c>
      <c r="P356">
        <v>1406</v>
      </c>
      <c r="Q356">
        <v>5647</v>
      </c>
    </row>
    <row r="357" spans="1:17" x14ac:dyDescent="0.55000000000000004">
      <c r="A357">
        <f>VLOOKUP(テーブル2[[#This Row],[駅名]],station_geocode[[name]:[name4]],4,)</f>
        <v>9444</v>
      </c>
      <c r="B357" t="s">
        <v>359</v>
      </c>
      <c r="C357" t="s">
        <v>569</v>
      </c>
      <c r="D357">
        <v>19000</v>
      </c>
      <c r="E357">
        <v>14863</v>
      </c>
      <c r="F357">
        <v>1259</v>
      </c>
      <c r="G357">
        <v>9951</v>
      </c>
      <c r="H357">
        <v>3377</v>
      </c>
      <c r="I357">
        <v>21399</v>
      </c>
      <c r="J357">
        <v>8062</v>
      </c>
      <c r="K357">
        <v>4367</v>
      </c>
      <c r="L357">
        <v>526</v>
      </c>
      <c r="M357">
        <v>4691594</v>
      </c>
      <c r="N357">
        <v>2335</v>
      </c>
      <c r="O357">
        <v>336</v>
      </c>
      <c r="P357">
        <v>1026</v>
      </c>
      <c r="Q357">
        <v>16349</v>
      </c>
    </row>
    <row r="358" spans="1:17" x14ac:dyDescent="0.55000000000000004">
      <c r="A358">
        <f>VLOOKUP(テーブル2[[#This Row],[駅名]],station_geocode[[name]:[name4]],4,)</f>
        <v>9445</v>
      </c>
      <c r="B358" t="s">
        <v>360</v>
      </c>
      <c r="C358" t="s">
        <v>569</v>
      </c>
      <c r="D358">
        <v>9300</v>
      </c>
      <c r="E358">
        <v>14343</v>
      </c>
      <c r="F358">
        <v>1480</v>
      </c>
      <c r="G358">
        <v>9215</v>
      </c>
      <c r="H358">
        <v>3479</v>
      </c>
      <c r="I358">
        <v>12790</v>
      </c>
      <c r="J358">
        <v>7115</v>
      </c>
      <c r="K358">
        <v>2925</v>
      </c>
      <c r="L358">
        <v>122</v>
      </c>
      <c r="M358">
        <v>782959</v>
      </c>
      <c r="N358">
        <v>800</v>
      </c>
      <c r="O358">
        <v>70</v>
      </c>
      <c r="P358">
        <v>489</v>
      </c>
      <c r="Q358">
        <v>7021</v>
      </c>
    </row>
    <row r="359" spans="1:17" x14ac:dyDescent="0.55000000000000004">
      <c r="A359">
        <f>VLOOKUP(テーブル2[[#This Row],[駅名]],station_geocode[[name]:[name4]],4,)</f>
        <v>9520</v>
      </c>
      <c r="B359" t="s">
        <v>361</v>
      </c>
      <c r="C359" t="s">
        <v>553</v>
      </c>
      <c r="D359">
        <v>4332</v>
      </c>
      <c r="E359">
        <v>18413</v>
      </c>
      <c r="F359">
        <v>1620</v>
      </c>
      <c r="G359">
        <v>12512</v>
      </c>
      <c r="H359">
        <v>3966</v>
      </c>
      <c r="I359">
        <v>15144</v>
      </c>
      <c r="J359">
        <v>9349</v>
      </c>
      <c r="K359">
        <v>4613</v>
      </c>
      <c r="L359">
        <v>184</v>
      </c>
      <c r="M359">
        <v>1365411</v>
      </c>
      <c r="N359">
        <v>1206</v>
      </c>
      <c r="O359">
        <v>82</v>
      </c>
      <c r="P359">
        <v>1271</v>
      </c>
      <c r="Q359">
        <v>8281</v>
      </c>
    </row>
    <row r="360" spans="1:17" x14ac:dyDescent="0.55000000000000004">
      <c r="A360">
        <f>VLOOKUP(テーブル2[[#This Row],[駅名]],station_geocode[[name]:[name4]],4,)</f>
        <v>9521</v>
      </c>
      <c r="B360" t="s">
        <v>362</v>
      </c>
      <c r="C360" t="s">
        <v>553</v>
      </c>
      <c r="D360">
        <v>3273</v>
      </c>
      <c r="E360">
        <v>4146</v>
      </c>
      <c r="F360">
        <v>529</v>
      </c>
      <c r="G360">
        <v>2784</v>
      </c>
      <c r="H360">
        <v>806</v>
      </c>
      <c r="I360">
        <v>3298</v>
      </c>
      <c r="J360">
        <v>1864</v>
      </c>
      <c r="K360">
        <v>729</v>
      </c>
      <c r="L360">
        <v>18</v>
      </c>
      <c r="M360">
        <v>67077</v>
      </c>
      <c r="N360">
        <v>157</v>
      </c>
      <c r="O360">
        <v>4</v>
      </c>
      <c r="P360">
        <v>219</v>
      </c>
      <c r="Q360">
        <v>1873</v>
      </c>
    </row>
    <row r="361" spans="1:17" x14ac:dyDescent="0.55000000000000004">
      <c r="A361">
        <f>VLOOKUP(テーブル2[[#This Row],[駅名]],station_geocode[[name]:[name4]],4,)</f>
        <v>9522</v>
      </c>
      <c r="B361" t="s">
        <v>363</v>
      </c>
      <c r="C361" t="s">
        <v>553</v>
      </c>
      <c r="D361">
        <v>7581</v>
      </c>
      <c r="E361">
        <v>7706</v>
      </c>
      <c r="F361">
        <v>905</v>
      </c>
      <c r="G361">
        <v>4837</v>
      </c>
      <c r="H361">
        <v>1937</v>
      </c>
      <c r="I361">
        <v>4794</v>
      </c>
      <c r="J361">
        <v>3439</v>
      </c>
      <c r="K361">
        <v>1297</v>
      </c>
      <c r="L361">
        <v>38</v>
      </c>
      <c r="M361">
        <v>265651</v>
      </c>
      <c r="N361">
        <v>307</v>
      </c>
      <c r="O361">
        <v>13</v>
      </c>
      <c r="P361">
        <v>335</v>
      </c>
      <c r="Q361">
        <v>1927</v>
      </c>
    </row>
    <row r="362" spans="1:17" x14ac:dyDescent="0.55000000000000004">
      <c r="A362">
        <f>VLOOKUP(テーブル2[[#This Row],[駅名]],station_geocode[[name]:[name4]],4,)</f>
        <v>7725</v>
      </c>
      <c r="B362" t="s">
        <v>364</v>
      </c>
      <c r="C362" t="s">
        <v>570</v>
      </c>
      <c r="D362">
        <v>16056</v>
      </c>
      <c r="E362">
        <v>12074</v>
      </c>
      <c r="F362">
        <v>1171</v>
      </c>
      <c r="G362">
        <v>8014</v>
      </c>
      <c r="H362">
        <v>2750</v>
      </c>
      <c r="I362">
        <v>10209</v>
      </c>
      <c r="J362">
        <v>5805</v>
      </c>
      <c r="K362">
        <v>2537</v>
      </c>
      <c r="L362">
        <v>103</v>
      </c>
      <c r="M362">
        <v>848233</v>
      </c>
      <c r="N362">
        <v>700</v>
      </c>
      <c r="O362">
        <v>43</v>
      </c>
      <c r="P362">
        <v>520</v>
      </c>
      <c r="Q362">
        <v>5632</v>
      </c>
    </row>
    <row r="363" spans="1:17" x14ac:dyDescent="0.55000000000000004">
      <c r="A363">
        <f>VLOOKUP(テーブル2[[#This Row],[駅名]],station_geocode[[name]:[name4]],4,)</f>
        <v>9523</v>
      </c>
      <c r="B363" t="s">
        <v>365</v>
      </c>
      <c r="C363" t="s">
        <v>553</v>
      </c>
      <c r="D363">
        <v>4704</v>
      </c>
      <c r="E363">
        <v>9926</v>
      </c>
      <c r="F363">
        <v>1149</v>
      </c>
      <c r="G363">
        <v>6186</v>
      </c>
      <c r="H363">
        <v>2550</v>
      </c>
      <c r="I363">
        <v>6868</v>
      </c>
      <c r="J363">
        <v>4343</v>
      </c>
      <c r="K363">
        <v>1607</v>
      </c>
      <c r="L363">
        <v>67</v>
      </c>
      <c r="M363">
        <v>591140</v>
      </c>
      <c r="N363">
        <v>387</v>
      </c>
      <c r="O363">
        <v>20</v>
      </c>
      <c r="P363">
        <v>572</v>
      </c>
      <c r="Q363">
        <v>2726</v>
      </c>
    </row>
    <row r="364" spans="1:17" x14ac:dyDescent="0.55000000000000004">
      <c r="A364">
        <f>VLOOKUP(テーブル2[[#This Row],[駅名]],station_geocode[[name]:[name4]],4,)</f>
        <v>9318</v>
      </c>
      <c r="B364" t="s">
        <v>366</v>
      </c>
      <c r="C364" t="s">
        <v>571</v>
      </c>
      <c r="D364">
        <v>8273</v>
      </c>
      <c r="E364">
        <v>3199</v>
      </c>
      <c r="F364">
        <v>302</v>
      </c>
      <c r="G364">
        <v>2380</v>
      </c>
      <c r="H364">
        <v>488</v>
      </c>
      <c r="I364">
        <v>92936</v>
      </c>
      <c r="J364">
        <v>1826</v>
      </c>
      <c r="K364">
        <v>1013</v>
      </c>
      <c r="L364">
        <v>216</v>
      </c>
      <c r="M364">
        <v>5093905</v>
      </c>
      <c r="N364">
        <v>3729</v>
      </c>
      <c r="O364">
        <v>425</v>
      </c>
      <c r="P364">
        <v>513</v>
      </c>
      <c r="Q364">
        <v>91779</v>
      </c>
    </row>
    <row r="365" spans="1:17" x14ac:dyDescent="0.55000000000000004">
      <c r="A365">
        <f>VLOOKUP(テーブル2[[#This Row],[駅名]],station_geocode[[name]:[name4]],4,)</f>
        <v>9524</v>
      </c>
      <c r="B365" t="s">
        <v>367</v>
      </c>
      <c r="C365" t="s">
        <v>553</v>
      </c>
      <c r="D365">
        <v>8417</v>
      </c>
      <c r="E365">
        <v>11207</v>
      </c>
      <c r="F365">
        <v>1191</v>
      </c>
      <c r="G365">
        <v>6866</v>
      </c>
      <c r="H365">
        <v>3112</v>
      </c>
      <c r="I365">
        <v>8932</v>
      </c>
      <c r="J365">
        <v>5011</v>
      </c>
      <c r="K365">
        <v>1908</v>
      </c>
      <c r="L365">
        <v>67</v>
      </c>
      <c r="M365">
        <v>1162522</v>
      </c>
      <c r="N365">
        <v>393</v>
      </c>
      <c r="O365">
        <v>28</v>
      </c>
      <c r="P365">
        <v>1228</v>
      </c>
      <c r="Q365">
        <v>3198</v>
      </c>
    </row>
    <row r="366" spans="1:17" x14ac:dyDescent="0.55000000000000004">
      <c r="A366">
        <f>VLOOKUP(テーブル2[[#This Row],[駅名]],station_geocode[[name]:[name4]],4,)</f>
        <v>9525</v>
      </c>
      <c r="B366" t="s">
        <v>368</v>
      </c>
      <c r="C366" t="s">
        <v>553</v>
      </c>
      <c r="D366">
        <v>9640</v>
      </c>
      <c r="E366">
        <v>10593</v>
      </c>
      <c r="F366">
        <v>1308</v>
      </c>
      <c r="G366">
        <v>6724</v>
      </c>
      <c r="H366">
        <v>2513</v>
      </c>
      <c r="I366">
        <v>8243</v>
      </c>
      <c r="J366">
        <v>4801</v>
      </c>
      <c r="K366">
        <v>1841</v>
      </c>
      <c r="L366">
        <v>82</v>
      </c>
      <c r="M366">
        <v>1281147</v>
      </c>
      <c r="N366">
        <v>411</v>
      </c>
      <c r="O366">
        <v>27</v>
      </c>
      <c r="P366">
        <v>1225</v>
      </c>
      <c r="Q366">
        <v>3571</v>
      </c>
    </row>
    <row r="367" spans="1:17" x14ac:dyDescent="0.55000000000000004">
      <c r="A367">
        <f>VLOOKUP(テーブル2[[#This Row],[駅名]],station_geocode[[name]:[name4]],4,)</f>
        <v>5975</v>
      </c>
      <c r="B367" t="s">
        <v>369</v>
      </c>
      <c r="C367" t="s">
        <v>572</v>
      </c>
      <c r="D367">
        <v>4752</v>
      </c>
      <c r="E367">
        <v>1912</v>
      </c>
      <c r="F367">
        <v>236</v>
      </c>
      <c r="G367">
        <v>1451</v>
      </c>
      <c r="H367">
        <v>184</v>
      </c>
      <c r="I367">
        <v>26844</v>
      </c>
      <c r="J367">
        <v>1094</v>
      </c>
      <c r="K367">
        <v>616</v>
      </c>
      <c r="L367">
        <v>45</v>
      </c>
      <c r="M367">
        <v>1732095</v>
      </c>
      <c r="N367">
        <v>646</v>
      </c>
      <c r="O367">
        <v>79</v>
      </c>
      <c r="P367">
        <v>504</v>
      </c>
      <c r="Q367">
        <v>25885</v>
      </c>
    </row>
    <row r="368" spans="1:17" x14ac:dyDescent="0.55000000000000004">
      <c r="A368">
        <f>VLOOKUP(テーブル2[[#This Row],[駅名]],station_geocode[[name]:[name4]],4,)</f>
        <v>7236</v>
      </c>
      <c r="B368" t="s">
        <v>370</v>
      </c>
      <c r="C368" t="s">
        <v>572</v>
      </c>
      <c r="D368">
        <v>2181</v>
      </c>
      <c r="E368">
        <v>3033</v>
      </c>
      <c r="F368">
        <v>304</v>
      </c>
      <c r="G368">
        <v>2374</v>
      </c>
      <c r="H368">
        <v>333</v>
      </c>
      <c r="I368">
        <v>31060</v>
      </c>
      <c r="J368">
        <v>1860</v>
      </c>
      <c r="K368">
        <v>1162</v>
      </c>
      <c r="L368">
        <v>46</v>
      </c>
      <c r="M368">
        <v>1374228</v>
      </c>
      <c r="N368">
        <v>731</v>
      </c>
      <c r="O368">
        <v>53</v>
      </c>
      <c r="P368">
        <v>44</v>
      </c>
      <c r="Q368">
        <v>30485</v>
      </c>
    </row>
    <row r="369" spans="1:17" x14ac:dyDescent="0.55000000000000004">
      <c r="A369">
        <f>VLOOKUP(テーブル2[[#This Row],[駅名]],station_geocode[[name]:[name4]],4,)</f>
        <v>3414</v>
      </c>
      <c r="B369" t="s">
        <v>371</v>
      </c>
      <c r="C369" t="s">
        <v>572</v>
      </c>
      <c r="D369">
        <v>4769</v>
      </c>
      <c r="E369">
        <v>4767</v>
      </c>
      <c r="F369">
        <v>510</v>
      </c>
      <c r="G369">
        <v>3697</v>
      </c>
      <c r="H369">
        <v>511</v>
      </c>
      <c r="I369">
        <v>9996</v>
      </c>
      <c r="J369">
        <v>2744</v>
      </c>
      <c r="K369">
        <v>1385</v>
      </c>
      <c r="L369">
        <v>15</v>
      </c>
      <c r="M369">
        <v>395050</v>
      </c>
      <c r="N369">
        <v>277</v>
      </c>
      <c r="O369">
        <v>19</v>
      </c>
      <c r="P369">
        <v>0</v>
      </c>
      <c r="Q369">
        <v>9376</v>
      </c>
    </row>
    <row r="370" spans="1:17" x14ac:dyDescent="0.55000000000000004">
      <c r="A370">
        <f>VLOOKUP(テーブル2[[#This Row],[駅名]],station_geocode[[name]:[name4]],4,)</f>
        <v>43</v>
      </c>
      <c r="B370" t="s">
        <v>372</v>
      </c>
      <c r="C370" t="s">
        <v>572</v>
      </c>
      <c r="D370">
        <v>16515</v>
      </c>
      <c r="E370">
        <v>3909</v>
      </c>
      <c r="F370">
        <v>690</v>
      </c>
      <c r="G370">
        <v>2788</v>
      </c>
      <c r="H370">
        <v>349</v>
      </c>
      <c r="I370">
        <v>7722</v>
      </c>
      <c r="J370">
        <v>1668</v>
      </c>
      <c r="K370">
        <v>480</v>
      </c>
      <c r="L370">
        <v>160</v>
      </c>
      <c r="M370">
        <v>1152676</v>
      </c>
      <c r="N370">
        <v>226</v>
      </c>
      <c r="O370">
        <v>46</v>
      </c>
      <c r="P370">
        <v>66</v>
      </c>
      <c r="Q370">
        <v>6680</v>
      </c>
    </row>
    <row r="371" spans="1:17" x14ac:dyDescent="0.55000000000000004">
      <c r="A371">
        <f>VLOOKUP(テーブル2[[#This Row],[駅名]],station_geocode[[name]:[name4]],4,)</f>
        <v>5512</v>
      </c>
      <c r="B371" t="s">
        <v>373</v>
      </c>
      <c r="C371" t="s">
        <v>572</v>
      </c>
      <c r="D371">
        <v>23809</v>
      </c>
      <c r="E371">
        <v>33</v>
      </c>
      <c r="F371">
        <v>0</v>
      </c>
      <c r="G371">
        <v>0</v>
      </c>
      <c r="H371">
        <v>0</v>
      </c>
      <c r="I371">
        <v>8260</v>
      </c>
      <c r="J371">
        <v>4</v>
      </c>
      <c r="K371">
        <v>0</v>
      </c>
      <c r="L371">
        <v>109</v>
      </c>
      <c r="M371">
        <v>1573730</v>
      </c>
      <c r="N371">
        <v>390</v>
      </c>
      <c r="O371">
        <v>76</v>
      </c>
      <c r="P371">
        <v>0</v>
      </c>
      <c r="Q371">
        <v>8258</v>
      </c>
    </row>
    <row r="372" spans="1:17" x14ac:dyDescent="0.55000000000000004">
      <c r="A372">
        <f>VLOOKUP(テーブル2[[#This Row],[駅名]],station_geocode[[name]:[name4]],4,)</f>
        <v>5281</v>
      </c>
      <c r="B372" t="s">
        <v>374</v>
      </c>
      <c r="C372" t="s">
        <v>572</v>
      </c>
      <c r="D372">
        <v>3782</v>
      </c>
      <c r="E372">
        <v>393</v>
      </c>
      <c r="F372">
        <v>43</v>
      </c>
      <c r="G372">
        <v>331</v>
      </c>
      <c r="H372">
        <v>1</v>
      </c>
      <c r="I372">
        <v>4043</v>
      </c>
      <c r="J372">
        <v>84</v>
      </c>
      <c r="K372">
        <v>20</v>
      </c>
      <c r="L372">
        <v>48</v>
      </c>
      <c r="M372">
        <v>593006</v>
      </c>
      <c r="N372">
        <v>247</v>
      </c>
      <c r="O372">
        <v>32</v>
      </c>
      <c r="P372">
        <v>0</v>
      </c>
      <c r="Q372">
        <v>3979</v>
      </c>
    </row>
    <row r="373" spans="1:17" x14ac:dyDescent="0.55000000000000004">
      <c r="A373">
        <f>VLOOKUP(テーブル2[[#This Row],[駅名]],station_geocode[[name]:[name4]],4,)</f>
        <v>83</v>
      </c>
      <c r="B373" t="s">
        <v>375</v>
      </c>
      <c r="C373" t="s">
        <v>573</v>
      </c>
      <c r="D373">
        <v>14138</v>
      </c>
      <c r="E373">
        <v>368</v>
      </c>
      <c r="F373">
        <v>14</v>
      </c>
      <c r="G373">
        <v>426</v>
      </c>
      <c r="H373">
        <v>3</v>
      </c>
      <c r="I373">
        <v>4415</v>
      </c>
      <c r="J373">
        <v>111</v>
      </c>
      <c r="K373">
        <v>33</v>
      </c>
      <c r="L373">
        <v>18</v>
      </c>
      <c r="M373">
        <v>240364</v>
      </c>
      <c r="N373">
        <v>91</v>
      </c>
      <c r="O373">
        <v>12</v>
      </c>
      <c r="P373">
        <v>0</v>
      </c>
      <c r="Q373">
        <v>4334</v>
      </c>
    </row>
    <row r="374" spans="1:17" x14ac:dyDescent="0.55000000000000004">
      <c r="A374">
        <f>VLOOKUP(テーブル2[[#This Row],[駅名]],station_geocode[[name]:[name4]],4,)</f>
        <v>4966</v>
      </c>
      <c r="B374" t="s">
        <v>376</v>
      </c>
      <c r="C374" t="s">
        <v>573</v>
      </c>
      <c r="D374">
        <v>5348</v>
      </c>
      <c r="E374">
        <v>136</v>
      </c>
      <c r="F374">
        <v>2</v>
      </c>
      <c r="G374">
        <v>60</v>
      </c>
      <c r="H374">
        <v>0</v>
      </c>
      <c r="I374">
        <v>6013</v>
      </c>
      <c r="J374">
        <v>21</v>
      </c>
      <c r="K374">
        <v>5</v>
      </c>
      <c r="L374">
        <v>185</v>
      </c>
      <c r="M374">
        <v>1442094</v>
      </c>
      <c r="N374">
        <v>208</v>
      </c>
      <c r="O374">
        <v>39</v>
      </c>
      <c r="P374">
        <v>0</v>
      </c>
      <c r="Q374">
        <v>6002</v>
      </c>
    </row>
    <row r="375" spans="1:17" x14ac:dyDescent="0.55000000000000004">
      <c r="A375">
        <f>VLOOKUP(テーブル2[[#This Row],[駅名]],station_geocode[[name]:[name4]],4,)</f>
        <v>2666</v>
      </c>
      <c r="B375" t="s">
        <v>377</v>
      </c>
      <c r="C375" t="s">
        <v>573</v>
      </c>
      <c r="D375">
        <v>19958</v>
      </c>
      <c r="E375">
        <v>204</v>
      </c>
      <c r="F375">
        <v>25</v>
      </c>
      <c r="G375">
        <v>174</v>
      </c>
      <c r="H375">
        <v>5</v>
      </c>
      <c r="I375">
        <v>5788</v>
      </c>
      <c r="J375">
        <v>118</v>
      </c>
      <c r="K375">
        <v>66</v>
      </c>
      <c r="L375">
        <v>15</v>
      </c>
      <c r="M375">
        <v>1631603</v>
      </c>
      <c r="N375">
        <v>162</v>
      </c>
      <c r="O375">
        <v>43</v>
      </c>
      <c r="P375">
        <v>18</v>
      </c>
      <c r="Q375">
        <v>5769</v>
      </c>
    </row>
    <row r="376" spans="1:17" x14ac:dyDescent="0.55000000000000004">
      <c r="A376">
        <f>VLOOKUP(テーブル2[[#This Row],[駅名]],station_geocode[[name]:[name4]],4,)</f>
        <v>8854</v>
      </c>
      <c r="B376" t="s">
        <v>378</v>
      </c>
      <c r="C376" t="s">
        <v>573</v>
      </c>
      <c r="D376">
        <v>5226</v>
      </c>
      <c r="E376">
        <v>614</v>
      </c>
      <c r="F376">
        <v>82</v>
      </c>
      <c r="G376">
        <v>512</v>
      </c>
      <c r="H376">
        <v>20</v>
      </c>
      <c r="I376">
        <v>3963</v>
      </c>
      <c r="J376">
        <v>340</v>
      </c>
      <c r="K376">
        <v>169</v>
      </c>
      <c r="L376">
        <v>12</v>
      </c>
      <c r="M376">
        <v>1032681</v>
      </c>
      <c r="N376">
        <v>108</v>
      </c>
      <c r="O376">
        <v>26</v>
      </c>
      <c r="P376">
        <v>95</v>
      </c>
      <c r="Q376">
        <v>3834</v>
      </c>
    </row>
    <row r="377" spans="1:17" x14ac:dyDescent="0.55000000000000004">
      <c r="A377">
        <f>VLOOKUP(テーブル2[[#This Row],[駅名]],station_geocode[[name]:[name4]],4,)</f>
        <v>9470</v>
      </c>
      <c r="B377" t="s">
        <v>379</v>
      </c>
      <c r="C377" t="s">
        <v>573</v>
      </c>
    </row>
    <row r="378" spans="1:17" x14ac:dyDescent="0.55000000000000004">
      <c r="A378">
        <f>VLOOKUP(テーブル2[[#This Row],[駅名]],station_geocode[[name]:[name4]],4,)</f>
        <v>9465</v>
      </c>
      <c r="B378" t="s">
        <v>380</v>
      </c>
      <c r="C378" t="s">
        <v>573</v>
      </c>
    </row>
    <row r="379" spans="1:17" x14ac:dyDescent="0.55000000000000004">
      <c r="A379">
        <f>VLOOKUP(テーブル2[[#This Row],[駅名]],station_geocode[[name]:[name4]],4,)</f>
        <v>9466</v>
      </c>
      <c r="B379" t="s">
        <v>381</v>
      </c>
      <c r="C379" t="s">
        <v>573</v>
      </c>
    </row>
    <row r="380" spans="1:17" x14ac:dyDescent="0.55000000000000004">
      <c r="A380">
        <f>VLOOKUP(テーブル2[[#This Row],[駅名]],station_geocode[[name]:[name4]],4,)</f>
        <v>8223</v>
      </c>
      <c r="B380" t="s">
        <v>382</v>
      </c>
      <c r="C380" t="s">
        <v>574</v>
      </c>
      <c r="D380">
        <v>182294</v>
      </c>
      <c r="E380">
        <v>10443</v>
      </c>
      <c r="F380">
        <v>1741</v>
      </c>
      <c r="G380">
        <v>7577</v>
      </c>
      <c r="H380">
        <v>1124</v>
      </c>
      <c r="I380">
        <v>15450</v>
      </c>
      <c r="J380">
        <v>4539</v>
      </c>
      <c r="K380">
        <v>1239</v>
      </c>
      <c r="L380">
        <v>91</v>
      </c>
      <c r="M380">
        <v>1433657</v>
      </c>
      <c r="N380">
        <v>156</v>
      </c>
      <c r="O380">
        <v>24</v>
      </c>
      <c r="P380">
        <v>1516</v>
      </c>
      <c r="Q380">
        <v>12232</v>
      </c>
    </row>
    <row r="381" spans="1:17" x14ac:dyDescent="0.55000000000000004">
      <c r="A381">
        <f>VLOOKUP(テーブル2[[#This Row],[駅名]],station_geocode[[name]:[name4]],4,)</f>
        <v>813</v>
      </c>
      <c r="B381" t="s">
        <v>383</v>
      </c>
      <c r="C381" t="s">
        <v>575</v>
      </c>
      <c r="D381">
        <v>153857</v>
      </c>
      <c r="E381">
        <v>16623</v>
      </c>
      <c r="F381">
        <v>1658</v>
      </c>
      <c r="G381">
        <v>11497</v>
      </c>
      <c r="H381">
        <v>3403</v>
      </c>
      <c r="I381">
        <v>14257</v>
      </c>
      <c r="J381">
        <v>8339</v>
      </c>
      <c r="K381">
        <v>3918</v>
      </c>
      <c r="L381">
        <v>169</v>
      </c>
      <c r="M381">
        <v>1209551</v>
      </c>
      <c r="N381">
        <v>1219</v>
      </c>
      <c r="O381">
        <v>98</v>
      </c>
      <c r="P381">
        <v>365</v>
      </c>
      <c r="Q381">
        <v>9307</v>
      </c>
    </row>
    <row r="382" spans="1:17" x14ac:dyDescent="0.55000000000000004">
      <c r="A382">
        <f>VLOOKUP(テーブル2[[#This Row],[駅名]],station_geocode[[name]:[name4]],4,)</f>
        <v>1733</v>
      </c>
      <c r="B382" t="s">
        <v>384</v>
      </c>
      <c r="C382" t="s">
        <v>576</v>
      </c>
      <c r="D382">
        <v>18111</v>
      </c>
      <c r="E382">
        <v>17941</v>
      </c>
      <c r="F382">
        <v>1779</v>
      </c>
      <c r="G382">
        <v>11618</v>
      </c>
      <c r="H382">
        <v>4494</v>
      </c>
      <c r="I382">
        <v>13049</v>
      </c>
      <c r="J382">
        <v>8596</v>
      </c>
      <c r="K382">
        <v>3646</v>
      </c>
      <c r="L382">
        <v>241</v>
      </c>
      <c r="M382">
        <v>1740398</v>
      </c>
      <c r="N382">
        <v>1185</v>
      </c>
      <c r="O382">
        <v>101</v>
      </c>
      <c r="P382">
        <v>753</v>
      </c>
      <c r="Q382">
        <v>6708</v>
      </c>
    </row>
    <row r="383" spans="1:17" x14ac:dyDescent="0.55000000000000004">
      <c r="A383">
        <f>VLOOKUP(テーブル2[[#This Row],[駅名]],station_geocode[[name]:[name4]],4,)</f>
        <v>7522</v>
      </c>
      <c r="B383" t="s">
        <v>385</v>
      </c>
      <c r="C383" t="s">
        <v>576</v>
      </c>
      <c r="D383">
        <v>10418</v>
      </c>
      <c r="E383">
        <v>8614</v>
      </c>
      <c r="F383">
        <v>977</v>
      </c>
      <c r="G383">
        <v>5433</v>
      </c>
      <c r="H383">
        <v>2188</v>
      </c>
      <c r="I383">
        <v>6664</v>
      </c>
      <c r="J383">
        <v>3864</v>
      </c>
      <c r="K383">
        <v>1426</v>
      </c>
      <c r="L383">
        <v>78</v>
      </c>
      <c r="M383">
        <v>368698</v>
      </c>
      <c r="N383">
        <v>520</v>
      </c>
      <c r="O383">
        <v>27</v>
      </c>
      <c r="P383">
        <v>974</v>
      </c>
      <c r="Q383">
        <v>2870</v>
      </c>
    </row>
    <row r="384" spans="1:17" x14ac:dyDescent="0.55000000000000004">
      <c r="A384">
        <f>VLOOKUP(テーブル2[[#This Row],[駅名]],station_geocode[[name]:[name4]],4,)</f>
        <v>3177</v>
      </c>
      <c r="B384" t="s">
        <v>386</v>
      </c>
      <c r="C384" t="s">
        <v>576</v>
      </c>
      <c r="D384">
        <v>14096</v>
      </c>
      <c r="E384">
        <v>8926</v>
      </c>
      <c r="F384">
        <v>1049</v>
      </c>
      <c r="G384">
        <v>5635</v>
      </c>
      <c r="H384">
        <v>2240</v>
      </c>
      <c r="I384">
        <v>6266</v>
      </c>
      <c r="J384">
        <v>3937</v>
      </c>
      <c r="K384">
        <v>1416</v>
      </c>
      <c r="L384">
        <v>95</v>
      </c>
      <c r="M384">
        <v>566526</v>
      </c>
      <c r="N384">
        <v>554</v>
      </c>
      <c r="O384">
        <v>29</v>
      </c>
      <c r="P384">
        <v>711</v>
      </c>
      <c r="Q384">
        <v>2548</v>
      </c>
    </row>
    <row r="385" spans="1:17" x14ac:dyDescent="0.55000000000000004">
      <c r="A385">
        <f>VLOOKUP(テーブル2[[#This Row],[駅名]],station_geocode[[name]:[name4]],4,)</f>
        <v>1752</v>
      </c>
      <c r="B385" t="s">
        <v>387</v>
      </c>
      <c r="C385" t="s">
        <v>576</v>
      </c>
      <c r="D385">
        <v>36317</v>
      </c>
      <c r="E385">
        <v>13448</v>
      </c>
      <c r="F385">
        <v>1404</v>
      </c>
      <c r="G385">
        <v>8856</v>
      </c>
      <c r="H385">
        <v>3188</v>
      </c>
      <c r="I385">
        <v>12355</v>
      </c>
      <c r="J385">
        <v>6222</v>
      </c>
      <c r="K385">
        <v>2534</v>
      </c>
      <c r="L385">
        <v>225</v>
      </c>
      <c r="M385">
        <v>1424494</v>
      </c>
      <c r="N385">
        <v>1140</v>
      </c>
      <c r="O385">
        <v>102</v>
      </c>
      <c r="P385">
        <v>886</v>
      </c>
      <c r="Q385">
        <v>7149</v>
      </c>
    </row>
    <row r="386" spans="1:17" x14ac:dyDescent="0.55000000000000004">
      <c r="A386">
        <f>VLOOKUP(テーブル2[[#This Row],[駅名]],station_geocode[[name]:[name4]],4,)</f>
        <v>4980</v>
      </c>
      <c r="B386" t="s">
        <v>388</v>
      </c>
      <c r="C386" t="s">
        <v>576</v>
      </c>
      <c r="D386">
        <v>46501</v>
      </c>
      <c r="E386">
        <v>11448</v>
      </c>
      <c r="F386">
        <v>1173</v>
      </c>
      <c r="G386">
        <v>7697</v>
      </c>
      <c r="H386">
        <v>2577</v>
      </c>
      <c r="I386">
        <v>9766</v>
      </c>
      <c r="J386">
        <v>5474</v>
      </c>
      <c r="K386">
        <v>2292</v>
      </c>
      <c r="L386">
        <v>154</v>
      </c>
      <c r="M386">
        <v>1030846</v>
      </c>
      <c r="N386">
        <v>736</v>
      </c>
      <c r="O386">
        <v>67</v>
      </c>
      <c r="P386">
        <v>497</v>
      </c>
      <c r="Q386">
        <v>5579</v>
      </c>
    </row>
    <row r="387" spans="1:17" x14ac:dyDescent="0.55000000000000004">
      <c r="A387">
        <f>VLOOKUP(テーブル2[[#This Row],[駅名]],station_geocode[[name]:[name4]],4,)</f>
        <v>1736</v>
      </c>
      <c r="B387" t="s">
        <v>389</v>
      </c>
      <c r="C387" t="s">
        <v>577</v>
      </c>
      <c r="D387">
        <v>96669</v>
      </c>
      <c r="E387">
        <v>11248</v>
      </c>
      <c r="F387">
        <v>1137</v>
      </c>
      <c r="G387">
        <v>7312</v>
      </c>
      <c r="H387">
        <v>2800</v>
      </c>
      <c r="I387">
        <v>8444</v>
      </c>
      <c r="J387">
        <v>5383</v>
      </c>
      <c r="K387">
        <v>2279</v>
      </c>
      <c r="L387">
        <v>112</v>
      </c>
      <c r="M387">
        <v>1077537</v>
      </c>
      <c r="N387">
        <v>564</v>
      </c>
      <c r="O387">
        <v>42</v>
      </c>
      <c r="P387">
        <v>696</v>
      </c>
      <c r="Q387">
        <v>3854</v>
      </c>
    </row>
    <row r="388" spans="1:17" x14ac:dyDescent="0.55000000000000004">
      <c r="A388">
        <f>VLOOKUP(テーブル2[[#This Row],[駅名]],station_geocode[[name]:[name4]],4,)</f>
        <v>3413</v>
      </c>
      <c r="B388" t="s">
        <v>390</v>
      </c>
      <c r="C388" t="s">
        <v>578</v>
      </c>
      <c r="D388">
        <v>8870</v>
      </c>
      <c r="E388">
        <v>11934</v>
      </c>
      <c r="F388">
        <v>1383</v>
      </c>
      <c r="G388">
        <v>7753</v>
      </c>
      <c r="H388">
        <v>2795</v>
      </c>
      <c r="I388">
        <v>7687</v>
      </c>
      <c r="J388">
        <v>5241</v>
      </c>
      <c r="K388">
        <v>1921</v>
      </c>
      <c r="L388">
        <v>141</v>
      </c>
      <c r="M388">
        <v>696386</v>
      </c>
      <c r="N388">
        <v>526</v>
      </c>
      <c r="O388">
        <v>48</v>
      </c>
      <c r="P388">
        <v>568</v>
      </c>
      <c r="Q388">
        <v>3037</v>
      </c>
    </row>
    <row r="389" spans="1:17" x14ac:dyDescent="0.55000000000000004">
      <c r="A389">
        <f>VLOOKUP(テーブル2[[#This Row],[駅名]],station_geocode[[name]:[name4]],4,)</f>
        <v>1735</v>
      </c>
      <c r="B389" t="s">
        <v>391</v>
      </c>
      <c r="C389" t="s">
        <v>578</v>
      </c>
      <c r="D389">
        <v>24275</v>
      </c>
      <c r="E389">
        <v>13220</v>
      </c>
      <c r="F389">
        <v>1369</v>
      </c>
      <c r="G389">
        <v>8890</v>
      </c>
      <c r="H389">
        <v>2962</v>
      </c>
      <c r="I389">
        <v>10767</v>
      </c>
      <c r="J389">
        <v>6480</v>
      </c>
      <c r="K389">
        <v>2814</v>
      </c>
      <c r="L389">
        <v>226</v>
      </c>
      <c r="M389">
        <v>1987684</v>
      </c>
      <c r="N389">
        <v>902</v>
      </c>
      <c r="O389">
        <v>91</v>
      </c>
      <c r="P389">
        <v>784</v>
      </c>
      <c r="Q389">
        <v>6108</v>
      </c>
    </row>
    <row r="390" spans="1:17" x14ac:dyDescent="0.55000000000000004">
      <c r="A390">
        <f>VLOOKUP(テーブル2[[#This Row],[駅名]],station_geocode[[name]:[name4]],4,)</f>
        <v>1740</v>
      </c>
      <c r="B390" t="s">
        <v>392</v>
      </c>
      <c r="C390" t="s">
        <v>577</v>
      </c>
      <c r="D390">
        <v>43363</v>
      </c>
      <c r="E390">
        <v>3392</v>
      </c>
      <c r="F390">
        <v>223</v>
      </c>
      <c r="G390">
        <v>2185</v>
      </c>
      <c r="H390">
        <v>866</v>
      </c>
      <c r="I390">
        <v>33081</v>
      </c>
      <c r="J390">
        <v>1944</v>
      </c>
      <c r="K390">
        <v>1121</v>
      </c>
      <c r="L390">
        <v>568</v>
      </c>
      <c r="M390">
        <v>12145233</v>
      </c>
      <c r="N390">
        <v>2625</v>
      </c>
      <c r="O390">
        <v>301</v>
      </c>
      <c r="P390">
        <v>565</v>
      </c>
      <c r="Q390">
        <v>31577</v>
      </c>
    </row>
    <row r="391" spans="1:17" x14ac:dyDescent="0.55000000000000004">
      <c r="A391">
        <f>VLOOKUP(テーブル2[[#This Row],[駅名]],station_geocode[[name]:[name4]],4,)</f>
        <v>4238</v>
      </c>
      <c r="B391" t="s">
        <v>393</v>
      </c>
      <c r="C391" t="s">
        <v>577</v>
      </c>
      <c r="D391">
        <v>5312</v>
      </c>
      <c r="E391">
        <v>20897</v>
      </c>
      <c r="F391">
        <v>1940</v>
      </c>
      <c r="G391">
        <v>14387</v>
      </c>
      <c r="H391">
        <v>4177</v>
      </c>
      <c r="I391">
        <v>15106</v>
      </c>
      <c r="J391">
        <v>10478</v>
      </c>
      <c r="K391">
        <v>4980</v>
      </c>
      <c r="L391">
        <v>148</v>
      </c>
      <c r="M391">
        <v>1122959</v>
      </c>
      <c r="N391">
        <v>1194</v>
      </c>
      <c r="O391">
        <v>63</v>
      </c>
      <c r="P391">
        <v>667</v>
      </c>
      <c r="Q391">
        <v>8426</v>
      </c>
    </row>
    <row r="392" spans="1:17" x14ac:dyDescent="0.55000000000000004">
      <c r="A392">
        <f>VLOOKUP(テーブル2[[#This Row],[駅名]],station_geocode[[name]:[name4]],4,)</f>
        <v>6191</v>
      </c>
      <c r="B392" t="s">
        <v>394</v>
      </c>
      <c r="C392" t="s">
        <v>577</v>
      </c>
      <c r="D392">
        <v>19609</v>
      </c>
      <c r="E392">
        <v>15997</v>
      </c>
      <c r="F392">
        <v>1464</v>
      </c>
      <c r="G392">
        <v>10516</v>
      </c>
      <c r="H392">
        <v>3787</v>
      </c>
      <c r="I392">
        <v>13307</v>
      </c>
      <c r="J392">
        <v>7830</v>
      </c>
      <c r="K392">
        <v>3570</v>
      </c>
      <c r="L392">
        <v>194</v>
      </c>
      <c r="M392">
        <v>1404140</v>
      </c>
      <c r="N392">
        <v>1133</v>
      </c>
      <c r="O392">
        <v>98</v>
      </c>
      <c r="P392">
        <v>936</v>
      </c>
      <c r="Q392">
        <v>7218</v>
      </c>
    </row>
    <row r="393" spans="1:17" x14ac:dyDescent="0.55000000000000004">
      <c r="A393">
        <f>VLOOKUP(テーブル2[[#This Row],[駅名]],station_geocode[[name]:[name4]],4,)</f>
        <v>5142</v>
      </c>
      <c r="B393" t="s">
        <v>395</v>
      </c>
      <c r="C393" t="s">
        <v>577</v>
      </c>
      <c r="D393">
        <v>12949</v>
      </c>
      <c r="E393">
        <v>10349</v>
      </c>
      <c r="F393">
        <v>1078</v>
      </c>
      <c r="G393">
        <v>7037</v>
      </c>
      <c r="H393">
        <v>2132</v>
      </c>
      <c r="I393">
        <v>8683</v>
      </c>
      <c r="J393">
        <v>4946</v>
      </c>
      <c r="K393">
        <v>2137</v>
      </c>
      <c r="L393">
        <v>73</v>
      </c>
      <c r="M393">
        <v>496919</v>
      </c>
      <c r="N393">
        <v>508</v>
      </c>
      <c r="O393">
        <v>33</v>
      </c>
      <c r="P393">
        <v>1072</v>
      </c>
      <c r="Q393">
        <v>4509</v>
      </c>
    </row>
    <row r="394" spans="1:17" x14ac:dyDescent="0.55000000000000004">
      <c r="A394">
        <f>VLOOKUP(テーブル2[[#This Row],[駅名]],station_geocode[[name]:[name4]],4,)</f>
        <v>1734</v>
      </c>
      <c r="B394" t="s">
        <v>396</v>
      </c>
      <c r="C394" t="s">
        <v>577</v>
      </c>
      <c r="D394">
        <v>24708</v>
      </c>
      <c r="E394">
        <v>13667</v>
      </c>
      <c r="F394">
        <v>1781</v>
      </c>
      <c r="G394">
        <v>9214</v>
      </c>
      <c r="H394">
        <v>2606</v>
      </c>
      <c r="I394">
        <v>10363</v>
      </c>
      <c r="J394">
        <v>6184</v>
      </c>
      <c r="K394">
        <v>2300</v>
      </c>
      <c r="L394">
        <v>70</v>
      </c>
      <c r="M394">
        <v>404730</v>
      </c>
      <c r="N394">
        <v>399</v>
      </c>
      <c r="O394">
        <v>32</v>
      </c>
      <c r="P394">
        <v>1289</v>
      </c>
      <c r="Q394">
        <v>5414</v>
      </c>
    </row>
    <row r="395" spans="1:17" x14ac:dyDescent="0.55000000000000004">
      <c r="A395">
        <f>VLOOKUP(テーブル2[[#This Row],[駅名]],station_geocode[[name]:[name4]],4,)</f>
        <v>8432</v>
      </c>
      <c r="B395" t="s">
        <v>397</v>
      </c>
      <c r="C395" t="s">
        <v>577</v>
      </c>
      <c r="D395">
        <v>20311</v>
      </c>
      <c r="E395">
        <v>12735</v>
      </c>
      <c r="F395">
        <v>1272</v>
      </c>
      <c r="G395">
        <v>8189</v>
      </c>
      <c r="H395">
        <v>3258</v>
      </c>
      <c r="I395">
        <v>8514</v>
      </c>
      <c r="J395">
        <v>5949</v>
      </c>
      <c r="K395">
        <v>2459</v>
      </c>
      <c r="L395">
        <v>158</v>
      </c>
      <c r="M395">
        <v>773232</v>
      </c>
      <c r="N395">
        <v>855</v>
      </c>
      <c r="O395">
        <v>68</v>
      </c>
      <c r="P395">
        <v>407</v>
      </c>
      <c r="Q395">
        <v>3817</v>
      </c>
    </row>
    <row r="396" spans="1:17" x14ac:dyDescent="0.55000000000000004">
      <c r="A396">
        <f>VLOOKUP(テーブル2[[#This Row],[駅名]],station_geocode[[name]:[name4]],4,)</f>
        <v>42</v>
      </c>
      <c r="B396" t="s">
        <v>398</v>
      </c>
      <c r="C396" t="s">
        <v>577</v>
      </c>
      <c r="D396">
        <v>31141</v>
      </c>
      <c r="E396">
        <v>14337</v>
      </c>
      <c r="F396">
        <v>1698</v>
      </c>
      <c r="G396">
        <v>9360</v>
      </c>
      <c r="H396">
        <v>3270</v>
      </c>
      <c r="I396">
        <v>11374</v>
      </c>
      <c r="J396">
        <v>6518</v>
      </c>
      <c r="K396">
        <v>2564</v>
      </c>
      <c r="L396">
        <v>143</v>
      </c>
      <c r="M396">
        <v>1446655</v>
      </c>
      <c r="N396">
        <v>763</v>
      </c>
      <c r="O396">
        <v>56</v>
      </c>
      <c r="P396">
        <v>1347</v>
      </c>
      <c r="Q396">
        <v>5397</v>
      </c>
    </row>
    <row r="397" spans="1:17" x14ac:dyDescent="0.55000000000000004">
      <c r="A397">
        <f>VLOOKUP(テーブル2[[#This Row],[駅名]],station_geocode[[name]:[name4]],4,)</f>
        <v>1739</v>
      </c>
      <c r="B397" t="s">
        <v>399</v>
      </c>
      <c r="C397" t="s">
        <v>577</v>
      </c>
      <c r="D397">
        <v>16983</v>
      </c>
      <c r="E397">
        <v>15944</v>
      </c>
      <c r="F397">
        <v>1865</v>
      </c>
      <c r="G397">
        <v>10537</v>
      </c>
      <c r="H397">
        <v>3427</v>
      </c>
      <c r="I397">
        <v>10947</v>
      </c>
      <c r="J397">
        <v>7529</v>
      </c>
      <c r="K397">
        <v>3244</v>
      </c>
      <c r="L397">
        <v>138</v>
      </c>
      <c r="M397">
        <v>822457</v>
      </c>
      <c r="N397">
        <v>720</v>
      </c>
      <c r="O397">
        <v>61</v>
      </c>
      <c r="P397">
        <v>1684</v>
      </c>
      <c r="Q397">
        <v>4103</v>
      </c>
    </row>
    <row r="398" spans="1:17" x14ac:dyDescent="0.55000000000000004">
      <c r="A398">
        <f>VLOOKUP(テーブル2[[#This Row],[駅名]],station_geocode[[name]:[name4]],4,)</f>
        <v>2423</v>
      </c>
      <c r="B398" t="s">
        <v>400</v>
      </c>
      <c r="C398" t="s">
        <v>577</v>
      </c>
      <c r="D398">
        <v>5203</v>
      </c>
      <c r="E398">
        <v>8923</v>
      </c>
      <c r="F398">
        <v>1044</v>
      </c>
      <c r="G398">
        <v>5888</v>
      </c>
      <c r="H398">
        <v>1910</v>
      </c>
      <c r="I398">
        <v>4896</v>
      </c>
      <c r="J398">
        <v>4145</v>
      </c>
      <c r="K398">
        <v>1799</v>
      </c>
      <c r="L398">
        <v>39</v>
      </c>
      <c r="M398">
        <v>310375</v>
      </c>
      <c r="N398">
        <v>293</v>
      </c>
      <c r="O398">
        <v>22</v>
      </c>
      <c r="P398">
        <v>265</v>
      </c>
      <c r="Q398">
        <v>1819</v>
      </c>
    </row>
    <row r="399" spans="1:17" x14ac:dyDescent="0.55000000000000004">
      <c r="A399">
        <f>VLOOKUP(テーブル2[[#This Row],[駅名]],station_geocode[[name]:[name4]],4,)</f>
        <v>2674</v>
      </c>
      <c r="B399" t="s">
        <v>401</v>
      </c>
      <c r="C399" t="s">
        <v>577</v>
      </c>
    </row>
    <row r="400" spans="1:17" x14ac:dyDescent="0.55000000000000004">
      <c r="A400">
        <f>VLOOKUP(テーブル2[[#This Row],[駅名]],station_geocode[[name]:[name4]],4,)</f>
        <v>3215</v>
      </c>
      <c r="B400" t="s">
        <v>402</v>
      </c>
      <c r="C400" t="s">
        <v>577</v>
      </c>
    </row>
    <row r="401" spans="1:17" x14ac:dyDescent="0.55000000000000004">
      <c r="A401">
        <f>VLOOKUP(テーブル2[[#This Row],[駅名]],station_geocode[[name]:[name4]],4,)</f>
        <v>4599</v>
      </c>
      <c r="B401" t="s">
        <v>403</v>
      </c>
      <c r="C401" t="s">
        <v>577</v>
      </c>
    </row>
    <row r="402" spans="1:17" x14ac:dyDescent="0.55000000000000004">
      <c r="A402">
        <f>VLOOKUP(テーブル2[[#This Row],[駅名]],station_geocode[[name]:[name4]],4,)</f>
        <v>1749</v>
      </c>
      <c r="B402" t="s">
        <v>404</v>
      </c>
      <c r="C402" t="s">
        <v>577</v>
      </c>
    </row>
    <row r="403" spans="1:17" x14ac:dyDescent="0.55000000000000004">
      <c r="A403">
        <f>VLOOKUP(テーブル2[[#This Row],[駅名]],station_geocode[[name]:[name4]],4,)</f>
        <v>1715</v>
      </c>
      <c r="B403" t="s">
        <v>405</v>
      </c>
      <c r="C403" t="s">
        <v>579</v>
      </c>
      <c r="D403">
        <v>49477</v>
      </c>
      <c r="E403">
        <v>17808</v>
      </c>
      <c r="F403">
        <v>1338</v>
      </c>
      <c r="G403">
        <v>12657</v>
      </c>
      <c r="H403">
        <v>3416</v>
      </c>
      <c r="I403">
        <v>16574</v>
      </c>
      <c r="J403">
        <v>10476</v>
      </c>
      <c r="K403">
        <v>6466</v>
      </c>
      <c r="L403">
        <v>211</v>
      </c>
      <c r="M403">
        <v>1714245</v>
      </c>
      <c r="N403">
        <v>1341</v>
      </c>
      <c r="O403">
        <v>108</v>
      </c>
      <c r="P403">
        <v>900</v>
      </c>
      <c r="Q403">
        <v>11385</v>
      </c>
    </row>
    <row r="404" spans="1:17" x14ac:dyDescent="0.55000000000000004">
      <c r="A404">
        <f>VLOOKUP(テーブル2[[#This Row],[駅名]],station_geocode[[name]:[name4]],4,)</f>
        <v>9169</v>
      </c>
      <c r="B404" t="s">
        <v>406</v>
      </c>
      <c r="C404" t="s">
        <v>580</v>
      </c>
      <c r="D404">
        <v>23512</v>
      </c>
      <c r="E404">
        <v>19053</v>
      </c>
      <c r="F404">
        <v>1958</v>
      </c>
      <c r="G404">
        <v>12815</v>
      </c>
      <c r="H404">
        <v>4102</v>
      </c>
      <c r="I404">
        <v>12577</v>
      </c>
      <c r="J404">
        <v>9636</v>
      </c>
      <c r="K404">
        <v>4853</v>
      </c>
      <c r="L404">
        <v>207</v>
      </c>
      <c r="M404">
        <v>1387234</v>
      </c>
      <c r="N404">
        <v>1051</v>
      </c>
      <c r="O404">
        <v>85</v>
      </c>
      <c r="P404">
        <v>1447</v>
      </c>
      <c r="Q404">
        <v>5994</v>
      </c>
    </row>
    <row r="405" spans="1:17" x14ac:dyDescent="0.55000000000000004">
      <c r="A405">
        <f>VLOOKUP(テーブル2[[#This Row],[駅名]],station_geocode[[name]:[name4]],4,)</f>
        <v>5711</v>
      </c>
      <c r="B405" t="s">
        <v>407</v>
      </c>
      <c r="C405" t="s">
        <v>580</v>
      </c>
      <c r="D405">
        <v>27897</v>
      </c>
      <c r="E405">
        <v>12505</v>
      </c>
      <c r="F405">
        <v>1466</v>
      </c>
      <c r="G405">
        <v>8735</v>
      </c>
      <c r="H405">
        <v>2220</v>
      </c>
      <c r="I405">
        <v>13609</v>
      </c>
      <c r="J405">
        <v>6256</v>
      </c>
      <c r="K405">
        <v>3130</v>
      </c>
      <c r="L405">
        <v>100</v>
      </c>
      <c r="M405">
        <v>1191212</v>
      </c>
      <c r="N405">
        <v>728</v>
      </c>
      <c r="O405">
        <v>51</v>
      </c>
      <c r="P405">
        <v>816</v>
      </c>
      <c r="Q405">
        <v>9582</v>
      </c>
    </row>
    <row r="406" spans="1:17" x14ac:dyDescent="0.55000000000000004">
      <c r="A406">
        <f>VLOOKUP(テーブル2[[#This Row],[駅名]],station_geocode[[name]:[name4]],4,)</f>
        <v>2051</v>
      </c>
      <c r="B406" t="s">
        <v>408</v>
      </c>
      <c r="C406" t="s">
        <v>580</v>
      </c>
      <c r="D406">
        <v>14669</v>
      </c>
      <c r="E406">
        <v>11139</v>
      </c>
      <c r="F406">
        <v>1000</v>
      </c>
      <c r="G406">
        <v>7374</v>
      </c>
      <c r="H406">
        <v>2658</v>
      </c>
      <c r="I406">
        <v>11068</v>
      </c>
      <c r="J406">
        <v>5893</v>
      </c>
      <c r="K406">
        <v>3155</v>
      </c>
      <c r="L406">
        <v>95</v>
      </c>
      <c r="M406">
        <v>801704</v>
      </c>
      <c r="N406">
        <v>555</v>
      </c>
      <c r="O406">
        <v>41</v>
      </c>
      <c r="P406">
        <v>609</v>
      </c>
      <c r="Q406">
        <v>7127</v>
      </c>
    </row>
    <row r="407" spans="1:17" x14ac:dyDescent="0.55000000000000004">
      <c r="A407">
        <f>VLOOKUP(テーブル2[[#This Row],[駅名]],station_geocode[[name]:[name4]],4,)</f>
        <v>6429</v>
      </c>
      <c r="B407" t="s">
        <v>409</v>
      </c>
      <c r="C407" t="s">
        <v>580</v>
      </c>
      <c r="D407">
        <v>19474</v>
      </c>
      <c r="E407">
        <v>2729</v>
      </c>
      <c r="F407">
        <v>209</v>
      </c>
      <c r="G407">
        <v>1809</v>
      </c>
      <c r="H407">
        <v>654</v>
      </c>
      <c r="I407">
        <v>1960</v>
      </c>
      <c r="J407">
        <v>1539</v>
      </c>
      <c r="K407">
        <v>933</v>
      </c>
      <c r="L407">
        <v>6</v>
      </c>
      <c r="M407">
        <v>24953</v>
      </c>
      <c r="N407">
        <v>76</v>
      </c>
      <c r="O407">
        <v>3</v>
      </c>
      <c r="P407">
        <v>22</v>
      </c>
      <c r="Q407">
        <v>1133</v>
      </c>
    </row>
    <row r="408" spans="1:17" x14ac:dyDescent="0.55000000000000004">
      <c r="A408">
        <f>VLOOKUP(テーブル2[[#This Row],[駅名]],station_geocode[[name]:[name4]],4,)</f>
        <v>9589</v>
      </c>
      <c r="B408" t="s">
        <v>410</v>
      </c>
      <c r="C408" t="s">
        <v>580</v>
      </c>
    </row>
    <row r="409" spans="1:17" x14ac:dyDescent="0.55000000000000004">
      <c r="A409">
        <f>VLOOKUP(テーブル2[[#This Row],[駅名]],station_geocode[[name]:[name4]],4,)</f>
        <v>9395</v>
      </c>
      <c r="B409" t="s">
        <v>411</v>
      </c>
      <c r="C409" t="s">
        <v>580</v>
      </c>
      <c r="D409">
        <v>92454</v>
      </c>
      <c r="E409">
        <v>1</v>
      </c>
      <c r="F409">
        <v>0</v>
      </c>
      <c r="G409">
        <v>0</v>
      </c>
      <c r="H409">
        <v>0</v>
      </c>
      <c r="I409">
        <v>13402</v>
      </c>
      <c r="J409">
        <v>1</v>
      </c>
      <c r="K409">
        <v>0</v>
      </c>
      <c r="L409">
        <v>51</v>
      </c>
      <c r="M409">
        <v>2319124</v>
      </c>
      <c r="N409">
        <v>173</v>
      </c>
      <c r="O409">
        <v>35</v>
      </c>
      <c r="P409">
        <v>0</v>
      </c>
      <c r="Q409">
        <v>13402</v>
      </c>
    </row>
    <row r="410" spans="1:17" x14ac:dyDescent="0.55000000000000004">
      <c r="A410">
        <f>VLOOKUP(テーブル2[[#This Row],[駅名]],station_geocode[[name]:[name4]],4,)</f>
        <v>5252</v>
      </c>
      <c r="B410" t="s">
        <v>412</v>
      </c>
      <c r="C410" t="s">
        <v>581</v>
      </c>
      <c r="D410">
        <v>173577</v>
      </c>
      <c r="E410">
        <v>8671</v>
      </c>
      <c r="F410">
        <v>949</v>
      </c>
      <c r="G410">
        <v>6088</v>
      </c>
      <c r="H410">
        <v>1548</v>
      </c>
      <c r="I410">
        <v>21861</v>
      </c>
      <c r="J410">
        <v>4702</v>
      </c>
      <c r="K410">
        <v>2402</v>
      </c>
      <c r="L410">
        <v>55</v>
      </c>
      <c r="M410">
        <v>884561</v>
      </c>
      <c r="N410">
        <v>511</v>
      </c>
      <c r="O410">
        <v>35</v>
      </c>
      <c r="P410">
        <v>1820</v>
      </c>
      <c r="Q410">
        <v>17800</v>
      </c>
    </row>
    <row r="411" spans="1:17" x14ac:dyDescent="0.55000000000000004">
      <c r="A411">
        <f>VLOOKUP(テーブル2[[#This Row],[駅名]],station_geocode[[name]:[name4]],4,)</f>
        <v>8393</v>
      </c>
      <c r="B411" t="s">
        <v>413</v>
      </c>
      <c r="C411" t="s">
        <v>581</v>
      </c>
      <c r="D411">
        <v>8520</v>
      </c>
      <c r="E411">
        <v>11532</v>
      </c>
      <c r="F411">
        <v>1051</v>
      </c>
      <c r="G411">
        <v>7736</v>
      </c>
      <c r="H411">
        <v>2550</v>
      </c>
      <c r="I411">
        <v>31775</v>
      </c>
      <c r="J411">
        <v>6329</v>
      </c>
      <c r="K411">
        <v>3295</v>
      </c>
      <c r="L411">
        <v>104</v>
      </c>
      <c r="M411">
        <v>1598484</v>
      </c>
      <c r="N411">
        <v>741</v>
      </c>
      <c r="O411">
        <v>75</v>
      </c>
      <c r="P411">
        <v>1988</v>
      </c>
      <c r="Q411">
        <v>26376</v>
      </c>
    </row>
    <row r="412" spans="1:17" x14ac:dyDescent="0.55000000000000004">
      <c r="A412">
        <f>VLOOKUP(テーブル2[[#This Row],[駅名]],station_geocode[[name]:[name4]],4,)</f>
        <v>4344</v>
      </c>
      <c r="B412" t="s">
        <v>414</v>
      </c>
      <c r="C412" t="s">
        <v>581</v>
      </c>
      <c r="D412">
        <v>14618</v>
      </c>
      <c r="E412">
        <v>15800</v>
      </c>
      <c r="F412">
        <v>1698</v>
      </c>
      <c r="G412">
        <v>10776</v>
      </c>
      <c r="H412">
        <v>3135</v>
      </c>
      <c r="I412">
        <v>15206</v>
      </c>
      <c r="J412">
        <v>8209</v>
      </c>
      <c r="K412">
        <v>4115</v>
      </c>
      <c r="L412">
        <v>101</v>
      </c>
      <c r="M412">
        <v>999597</v>
      </c>
      <c r="N412">
        <v>686</v>
      </c>
      <c r="O412">
        <v>52</v>
      </c>
      <c r="P412">
        <v>728</v>
      </c>
      <c r="Q412">
        <v>10263</v>
      </c>
    </row>
    <row r="413" spans="1:17" x14ac:dyDescent="0.55000000000000004">
      <c r="A413">
        <f>VLOOKUP(テーブル2[[#This Row],[駅名]],station_geocode[[name]:[name4]],4,)</f>
        <v>4985</v>
      </c>
      <c r="B413" t="s">
        <v>415</v>
      </c>
      <c r="C413" t="s">
        <v>581</v>
      </c>
      <c r="D413">
        <v>42243</v>
      </c>
      <c r="E413">
        <v>15721</v>
      </c>
      <c r="F413">
        <v>1602</v>
      </c>
      <c r="G413">
        <v>11224</v>
      </c>
      <c r="H413">
        <v>2672</v>
      </c>
      <c r="I413">
        <v>22958</v>
      </c>
      <c r="J413">
        <v>8458</v>
      </c>
      <c r="K413">
        <v>4386</v>
      </c>
      <c r="L413">
        <v>121</v>
      </c>
      <c r="M413">
        <v>2356979</v>
      </c>
      <c r="N413">
        <v>831</v>
      </c>
      <c r="O413">
        <v>82</v>
      </c>
      <c r="P413">
        <v>2589</v>
      </c>
      <c r="Q413">
        <v>16535</v>
      </c>
    </row>
    <row r="414" spans="1:17" x14ac:dyDescent="0.55000000000000004">
      <c r="A414">
        <f>VLOOKUP(テーブル2[[#This Row],[駅名]],station_geocode[[name]:[name4]],4,)</f>
        <v>2944</v>
      </c>
      <c r="B414" t="s">
        <v>416</v>
      </c>
      <c r="C414" t="s">
        <v>581</v>
      </c>
      <c r="D414">
        <v>9525</v>
      </c>
      <c r="E414">
        <v>14423</v>
      </c>
      <c r="F414">
        <v>1494</v>
      </c>
      <c r="G414">
        <v>10374</v>
      </c>
      <c r="H414">
        <v>2326</v>
      </c>
      <c r="I414">
        <v>14631</v>
      </c>
      <c r="J414">
        <v>7898</v>
      </c>
      <c r="K414">
        <v>4230</v>
      </c>
      <c r="L414">
        <v>92</v>
      </c>
      <c r="M414">
        <v>1613541</v>
      </c>
      <c r="N414">
        <v>677</v>
      </c>
      <c r="O414">
        <v>60</v>
      </c>
      <c r="P414">
        <v>1829</v>
      </c>
      <c r="Q414">
        <v>9318</v>
      </c>
    </row>
    <row r="415" spans="1:17" x14ac:dyDescent="0.55000000000000004">
      <c r="A415">
        <f>VLOOKUP(テーブル2[[#This Row],[駅名]],station_geocode[[name]:[name4]],4,)</f>
        <v>8983</v>
      </c>
      <c r="B415" t="s">
        <v>418</v>
      </c>
      <c r="C415" t="s">
        <v>581</v>
      </c>
      <c r="D415">
        <v>17085</v>
      </c>
      <c r="E415">
        <v>15074</v>
      </c>
      <c r="F415">
        <v>1555</v>
      </c>
      <c r="G415">
        <v>10636</v>
      </c>
      <c r="H415">
        <v>2681</v>
      </c>
      <c r="I415">
        <v>10031</v>
      </c>
      <c r="J415">
        <v>8002</v>
      </c>
      <c r="K415">
        <v>4298</v>
      </c>
      <c r="L415">
        <v>81</v>
      </c>
      <c r="M415">
        <v>717450</v>
      </c>
      <c r="N415">
        <v>652</v>
      </c>
      <c r="O415">
        <v>53</v>
      </c>
      <c r="P415">
        <v>1217</v>
      </c>
      <c r="Q415">
        <v>4946</v>
      </c>
    </row>
    <row r="416" spans="1:17" x14ac:dyDescent="0.55000000000000004">
      <c r="A416">
        <f>VLOOKUP(テーブル2[[#This Row],[駅名]],station_geocode[[name]:[name4]],4,)</f>
        <v>5644</v>
      </c>
      <c r="B416" t="s">
        <v>417</v>
      </c>
      <c r="C416" t="s">
        <v>581</v>
      </c>
      <c r="D416">
        <v>13896</v>
      </c>
      <c r="E416">
        <v>19749</v>
      </c>
      <c r="F416">
        <v>2087</v>
      </c>
      <c r="G416">
        <v>14294</v>
      </c>
      <c r="H416">
        <v>3190</v>
      </c>
      <c r="I416">
        <v>29378</v>
      </c>
      <c r="J416">
        <v>10856</v>
      </c>
      <c r="K416">
        <v>5957</v>
      </c>
      <c r="L416">
        <v>118</v>
      </c>
      <c r="M416">
        <v>3703946</v>
      </c>
      <c r="N416">
        <v>1210</v>
      </c>
      <c r="O416">
        <v>117</v>
      </c>
      <c r="P416">
        <v>253</v>
      </c>
      <c r="Q416">
        <v>24230</v>
      </c>
    </row>
    <row r="417" spans="1:17" x14ac:dyDescent="0.55000000000000004">
      <c r="A417">
        <f>VLOOKUP(テーブル2[[#This Row],[駅名]],station_geocode[[name]:[name4]],4,)</f>
        <v>8246</v>
      </c>
      <c r="B417" t="s">
        <v>419</v>
      </c>
      <c r="C417" t="s">
        <v>582</v>
      </c>
      <c r="D417">
        <v>13570</v>
      </c>
      <c r="E417">
        <v>11477</v>
      </c>
      <c r="F417">
        <v>1201</v>
      </c>
      <c r="G417">
        <v>8163</v>
      </c>
      <c r="H417">
        <v>2032</v>
      </c>
      <c r="I417">
        <v>6416</v>
      </c>
      <c r="J417">
        <v>6067</v>
      </c>
      <c r="K417">
        <v>3189</v>
      </c>
      <c r="L417">
        <v>65</v>
      </c>
      <c r="M417">
        <v>793133</v>
      </c>
      <c r="N417">
        <v>384</v>
      </c>
      <c r="O417">
        <v>31</v>
      </c>
      <c r="P417">
        <v>322</v>
      </c>
      <c r="Q417">
        <v>2953</v>
      </c>
    </row>
    <row r="418" spans="1:17" x14ac:dyDescent="0.55000000000000004">
      <c r="A418">
        <f>VLOOKUP(テーブル2[[#This Row],[駅名]],station_geocode[[name]:[name4]],4,)</f>
        <v>4236</v>
      </c>
      <c r="B418" t="s">
        <v>420</v>
      </c>
      <c r="C418" t="s">
        <v>583</v>
      </c>
      <c r="D418">
        <v>8033</v>
      </c>
      <c r="E418">
        <v>15325</v>
      </c>
      <c r="F418">
        <v>1213</v>
      </c>
      <c r="G418">
        <v>11161</v>
      </c>
      <c r="H418">
        <v>2825</v>
      </c>
      <c r="I418">
        <v>10924</v>
      </c>
      <c r="J418">
        <v>9013</v>
      </c>
      <c r="K418">
        <v>5645</v>
      </c>
      <c r="L418">
        <v>132</v>
      </c>
      <c r="M418">
        <v>806351</v>
      </c>
      <c r="N418">
        <v>619</v>
      </c>
      <c r="O418">
        <v>76</v>
      </c>
      <c r="P418">
        <v>2942</v>
      </c>
      <c r="Q418">
        <v>4244</v>
      </c>
    </row>
    <row r="419" spans="1:17" x14ac:dyDescent="0.55000000000000004">
      <c r="A419">
        <f>VLOOKUP(テーブル2[[#This Row],[駅名]],station_geocode[[name]:[name4]],4,)</f>
        <v>3729</v>
      </c>
      <c r="B419" t="s">
        <v>421</v>
      </c>
      <c r="C419" t="s">
        <v>583</v>
      </c>
      <c r="D419">
        <v>12315</v>
      </c>
      <c r="E419">
        <v>13726</v>
      </c>
      <c r="F419">
        <v>1136</v>
      </c>
      <c r="G419">
        <v>9721</v>
      </c>
      <c r="H419">
        <v>2573</v>
      </c>
      <c r="I419">
        <v>9542</v>
      </c>
      <c r="J419">
        <v>7675</v>
      </c>
      <c r="K419">
        <v>4426</v>
      </c>
      <c r="L419">
        <v>53</v>
      </c>
      <c r="M419">
        <v>662553</v>
      </c>
      <c r="N419">
        <v>372</v>
      </c>
      <c r="O419">
        <v>22</v>
      </c>
      <c r="P419">
        <v>2340</v>
      </c>
      <c r="Q419">
        <v>3293</v>
      </c>
    </row>
    <row r="420" spans="1:17" x14ac:dyDescent="0.55000000000000004">
      <c r="A420">
        <f>VLOOKUP(テーブル2[[#This Row],[駅名]],station_geocode[[name]:[name4]],4,)</f>
        <v>4307</v>
      </c>
      <c r="B420" t="s">
        <v>422</v>
      </c>
      <c r="C420" t="s">
        <v>584</v>
      </c>
      <c r="D420">
        <v>23420</v>
      </c>
      <c r="E420">
        <v>18633</v>
      </c>
      <c r="F420">
        <v>1439</v>
      </c>
      <c r="G420">
        <v>13105</v>
      </c>
      <c r="H420">
        <v>3703</v>
      </c>
      <c r="I420">
        <v>19592</v>
      </c>
      <c r="J420">
        <v>10918</v>
      </c>
      <c r="K420">
        <v>6632</v>
      </c>
      <c r="L420">
        <v>174</v>
      </c>
      <c r="M420">
        <v>2303377</v>
      </c>
      <c r="N420">
        <v>1257</v>
      </c>
      <c r="O420">
        <v>95</v>
      </c>
      <c r="P420">
        <v>673</v>
      </c>
      <c r="Q420">
        <v>14179</v>
      </c>
    </row>
    <row r="421" spans="1:17" x14ac:dyDescent="0.55000000000000004">
      <c r="A421">
        <f>VLOOKUP(テーブル2[[#This Row],[駅名]],station_geocode[[name]:[name4]],4,)</f>
        <v>9173</v>
      </c>
      <c r="B421" t="s">
        <v>423</v>
      </c>
      <c r="C421" t="s">
        <v>584</v>
      </c>
      <c r="D421">
        <v>70584</v>
      </c>
      <c r="E421">
        <v>11788</v>
      </c>
      <c r="F421">
        <v>1307</v>
      </c>
      <c r="G421">
        <v>8210</v>
      </c>
      <c r="H421">
        <v>2089</v>
      </c>
      <c r="I421">
        <v>26268</v>
      </c>
      <c r="J421">
        <v>6073</v>
      </c>
      <c r="K421">
        <v>3271</v>
      </c>
      <c r="L421">
        <v>79</v>
      </c>
      <c r="M421">
        <v>1000349</v>
      </c>
      <c r="N421">
        <v>797</v>
      </c>
      <c r="O421">
        <v>58</v>
      </c>
      <c r="P421">
        <v>11489</v>
      </c>
      <c r="Q421">
        <v>11635</v>
      </c>
    </row>
    <row r="422" spans="1:17" x14ac:dyDescent="0.55000000000000004">
      <c r="A422">
        <f>VLOOKUP(テーブル2[[#This Row],[駅名]],station_geocode[[name]:[name4]],4,)</f>
        <v>2263</v>
      </c>
      <c r="B422" t="s">
        <v>424</v>
      </c>
      <c r="C422" t="s">
        <v>584</v>
      </c>
      <c r="D422">
        <v>97773</v>
      </c>
      <c r="E422">
        <v>13981</v>
      </c>
      <c r="F422">
        <v>1286</v>
      </c>
      <c r="G422">
        <v>9937</v>
      </c>
      <c r="H422">
        <v>2446</v>
      </c>
      <c r="I422">
        <v>32164</v>
      </c>
      <c r="J422">
        <v>7856</v>
      </c>
      <c r="K422">
        <v>4439</v>
      </c>
      <c r="L422">
        <v>192</v>
      </c>
      <c r="M422">
        <v>1809632</v>
      </c>
      <c r="N422">
        <v>1637</v>
      </c>
      <c r="O422">
        <v>143</v>
      </c>
      <c r="P422">
        <v>5389</v>
      </c>
      <c r="Q422">
        <v>23532</v>
      </c>
    </row>
    <row r="423" spans="1:17" x14ac:dyDescent="0.55000000000000004">
      <c r="A423">
        <f>VLOOKUP(テーブル2[[#This Row],[駅名]],station_geocode[[name]:[name4]],4,)</f>
        <v>8457</v>
      </c>
      <c r="B423" t="s">
        <v>425</v>
      </c>
      <c r="C423" t="s">
        <v>584</v>
      </c>
      <c r="D423">
        <v>51404</v>
      </c>
      <c r="E423">
        <v>12172</v>
      </c>
      <c r="F423">
        <v>989</v>
      </c>
      <c r="G423">
        <v>8564</v>
      </c>
      <c r="H423">
        <v>2286</v>
      </c>
      <c r="I423">
        <v>53344</v>
      </c>
      <c r="J423">
        <v>7176</v>
      </c>
      <c r="K423">
        <v>4417</v>
      </c>
      <c r="L423">
        <v>218</v>
      </c>
      <c r="M423">
        <v>2080318</v>
      </c>
      <c r="N423">
        <v>2432</v>
      </c>
      <c r="O423">
        <v>158</v>
      </c>
      <c r="P423">
        <v>18246</v>
      </c>
      <c r="Q423">
        <v>32432</v>
      </c>
    </row>
    <row r="424" spans="1:17" x14ac:dyDescent="0.55000000000000004">
      <c r="A424">
        <f>VLOOKUP(テーブル2[[#This Row],[駅名]],station_geocode[[name]:[name4]],4,)</f>
        <v>5901</v>
      </c>
      <c r="B424" t="s">
        <v>426</v>
      </c>
      <c r="C424" t="s">
        <v>584</v>
      </c>
      <c r="D424">
        <v>55155</v>
      </c>
      <c r="E424">
        <v>3887</v>
      </c>
      <c r="F424">
        <v>274</v>
      </c>
      <c r="G424">
        <v>2660</v>
      </c>
      <c r="H424">
        <v>951</v>
      </c>
      <c r="I424">
        <v>102218</v>
      </c>
      <c r="J424">
        <v>2262</v>
      </c>
      <c r="K424">
        <v>1385</v>
      </c>
      <c r="L424">
        <v>379</v>
      </c>
      <c r="M424">
        <v>9037710</v>
      </c>
      <c r="N424">
        <v>4922</v>
      </c>
      <c r="O424">
        <v>394</v>
      </c>
      <c r="P424">
        <v>14370</v>
      </c>
      <c r="Q424">
        <v>87021</v>
      </c>
    </row>
    <row r="425" spans="1:17" x14ac:dyDescent="0.55000000000000004">
      <c r="A425">
        <f>VLOOKUP(テーブル2[[#This Row],[駅名]],station_geocode[[name]:[name4]],4,)</f>
        <v>5630</v>
      </c>
      <c r="B425" t="s">
        <v>427</v>
      </c>
      <c r="C425" t="s">
        <v>584</v>
      </c>
      <c r="D425">
        <v>301519</v>
      </c>
      <c r="E425">
        <v>427</v>
      </c>
      <c r="F425">
        <v>25</v>
      </c>
      <c r="G425">
        <v>292</v>
      </c>
      <c r="H425">
        <v>111</v>
      </c>
      <c r="I425">
        <v>150082</v>
      </c>
      <c r="J425">
        <v>258</v>
      </c>
      <c r="K425">
        <v>156</v>
      </c>
      <c r="L425">
        <v>431</v>
      </c>
      <c r="M425">
        <v>25097132</v>
      </c>
      <c r="N425">
        <v>2717</v>
      </c>
      <c r="O425">
        <v>353</v>
      </c>
      <c r="P425">
        <v>146</v>
      </c>
      <c r="Q425">
        <v>149848</v>
      </c>
    </row>
    <row r="426" spans="1:17" x14ac:dyDescent="0.55000000000000004">
      <c r="A426">
        <f>VLOOKUP(テーブル2[[#This Row],[駅名]],station_geocode[[name]:[name4]],4,)</f>
        <v>1908</v>
      </c>
      <c r="B426" t="s">
        <v>428</v>
      </c>
      <c r="C426" t="s">
        <v>584</v>
      </c>
      <c r="D426">
        <v>241330</v>
      </c>
      <c r="E426">
        <v>1060</v>
      </c>
      <c r="F426">
        <v>80</v>
      </c>
      <c r="G426">
        <v>715</v>
      </c>
      <c r="H426">
        <v>259</v>
      </c>
      <c r="I426">
        <v>122435</v>
      </c>
      <c r="J426">
        <v>655</v>
      </c>
      <c r="K426">
        <v>395</v>
      </c>
      <c r="L426">
        <v>990</v>
      </c>
      <c r="M426">
        <v>55316127</v>
      </c>
      <c r="N426">
        <v>7912</v>
      </c>
      <c r="O426">
        <v>914</v>
      </c>
      <c r="P426">
        <v>221</v>
      </c>
      <c r="Q426">
        <v>122054</v>
      </c>
    </row>
    <row r="427" spans="1:17" x14ac:dyDescent="0.55000000000000004">
      <c r="A427">
        <f>VLOOKUP(テーブル2[[#This Row],[駅名]],station_geocode[[name]:[name4]],4,)</f>
        <v>1116</v>
      </c>
      <c r="B427" t="s">
        <v>429</v>
      </c>
      <c r="C427" t="s">
        <v>584</v>
      </c>
      <c r="D427">
        <v>141375</v>
      </c>
      <c r="E427">
        <v>363</v>
      </c>
      <c r="F427">
        <v>16</v>
      </c>
      <c r="G427">
        <v>219</v>
      </c>
      <c r="H427">
        <v>122</v>
      </c>
      <c r="I427">
        <v>88635</v>
      </c>
      <c r="J427">
        <v>213</v>
      </c>
      <c r="K427">
        <v>125</v>
      </c>
      <c r="L427">
        <v>216</v>
      </c>
      <c r="M427">
        <v>3962539</v>
      </c>
      <c r="N427">
        <v>2810</v>
      </c>
      <c r="O427">
        <v>296</v>
      </c>
      <c r="P427">
        <v>62</v>
      </c>
      <c r="Q427">
        <v>88530</v>
      </c>
    </row>
    <row r="428" spans="1:17" x14ac:dyDescent="0.55000000000000004">
      <c r="A428">
        <f>VLOOKUP(テーブル2[[#This Row],[駅名]],station_geocode[[name]:[name4]],4,)</f>
        <v>2659</v>
      </c>
      <c r="B428" t="s">
        <v>430</v>
      </c>
      <c r="C428" t="s">
        <v>584</v>
      </c>
      <c r="D428">
        <v>36861</v>
      </c>
      <c r="E428">
        <v>1797</v>
      </c>
      <c r="F428">
        <v>135</v>
      </c>
      <c r="G428">
        <v>1374</v>
      </c>
      <c r="H428">
        <v>252</v>
      </c>
      <c r="I428">
        <v>62783</v>
      </c>
      <c r="J428">
        <v>1172</v>
      </c>
      <c r="K428">
        <v>802</v>
      </c>
      <c r="L428">
        <v>115</v>
      </c>
      <c r="M428">
        <v>1531034</v>
      </c>
      <c r="N428">
        <v>2065</v>
      </c>
      <c r="O428">
        <v>265</v>
      </c>
      <c r="P428">
        <v>760</v>
      </c>
      <c r="Q428">
        <v>61869</v>
      </c>
    </row>
    <row r="429" spans="1:17" x14ac:dyDescent="0.55000000000000004">
      <c r="A429">
        <f>VLOOKUP(テーブル2[[#This Row],[駅名]],station_geocode[[name]:[name4]],4,)</f>
        <v>3188</v>
      </c>
      <c r="B429" t="s">
        <v>431</v>
      </c>
      <c r="C429" t="s">
        <v>584</v>
      </c>
      <c r="D429">
        <v>44353</v>
      </c>
      <c r="E429">
        <v>15464</v>
      </c>
      <c r="F429">
        <v>1032</v>
      </c>
      <c r="G429">
        <v>11021</v>
      </c>
      <c r="H429">
        <v>2975</v>
      </c>
      <c r="I429">
        <v>29938</v>
      </c>
      <c r="J429">
        <v>9557</v>
      </c>
      <c r="K429">
        <v>6105</v>
      </c>
      <c r="L429">
        <v>152</v>
      </c>
      <c r="M429">
        <v>1798684</v>
      </c>
      <c r="N429">
        <v>2227</v>
      </c>
      <c r="O429">
        <v>200</v>
      </c>
      <c r="P429">
        <v>1286</v>
      </c>
      <c r="Q429">
        <v>25081</v>
      </c>
    </row>
    <row r="430" spans="1:17" x14ac:dyDescent="0.55000000000000004">
      <c r="A430">
        <f>VLOOKUP(テーブル2[[#This Row],[駅名]],station_geocode[[name]:[name4]],4,)</f>
        <v>4255</v>
      </c>
      <c r="B430" t="s">
        <v>432</v>
      </c>
      <c r="C430" t="s">
        <v>584</v>
      </c>
      <c r="D430">
        <v>46562</v>
      </c>
      <c r="E430">
        <v>10147</v>
      </c>
      <c r="F430">
        <v>574</v>
      </c>
      <c r="G430">
        <v>7388</v>
      </c>
      <c r="H430">
        <v>1849</v>
      </c>
      <c r="I430">
        <v>40508</v>
      </c>
      <c r="J430">
        <v>6640</v>
      </c>
      <c r="K430">
        <v>4531</v>
      </c>
      <c r="L430">
        <v>218</v>
      </c>
      <c r="M430">
        <v>6565591</v>
      </c>
      <c r="N430">
        <v>3346</v>
      </c>
      <c r="O430">
        <v>254</v>
      </c>
      <c r="P430">
        <v>787</v>
      </c>
      <c r="Q430">
        <v>37601</v>
      </c>
    </row>
    <row r="431" spans="1:17" x14ac:dyDescent="0.55000000000000004">
      <c r="A431">
        <f>VLOOKUP(テーブル2[[#This Row],[駅名]],station_geocode[[name]:[name4]],4,)</f>
        <v>4256</v>
      </c>
      <c r="B431" t="s">
        <v>433</v>
      </c>
      <c r="C431" t="s">
        <v>584</v>
      </c>
      <c r="D431">
        <v>140767</v>
      </c>
      <c r="E431">
        <v>4381</v>
      </c>
      <c r="F431">
        <v>158</v>
      </c>
      <c r="G431">
        <v>3158</v>
      </c>
      <c r="H431">
        <v>843</v>
      </c>
      <c r="I431">
        <v>92511</v>
      </c>
      <c r="J431">
        <v>3128</v>
      </c>
      <c r="K431">
        <v>2297</v>
      </c>
      <c r="L431">
        <v>737</v>
      </c>
      <c r="M431">
        <v>71253727</v>
      </c>
      <c r="N431">
        <v>5212</v>
      </c>
      <c r="O431">
        <v>705</v>
      </c>
      <c r="P431">
        <v>2777</v>
      </c>
      <c r="Q431">
        <v>88703</v>
      </c>
    </row>
    <row r="432" spans="1:17" x14ac:dyDescent="0.55000000000000004">
      <c r="A432">
        <f>VLOOKUP(テーブル2[[#This Row],[駅名]],station_geocode[[name]:[name4]],4,)</f>
        <v>4813</v>
      </c>
      <c r="B432" t="s">
        <v>434</v>
      </c>
      <c r="C432" t="s">
        <v>584</v>
      </c>
      <c r="D432">
        <v>77390</v>
      </c>
      <c r="E432">
        <v>10391</v>
      </c>
      <c r="F432">
        <v>570</v>
      </c>
      <c r="G432">
        <v>7680</v>
      </c>
      <c r="H432">
        <v>1722</v>
      </c>
      <c r="I432">
        <v>101010</v>
      </c>
      <c r="J432">
        <v>7129</v>
      </c>
      <c r="K432">
        <v>5047</v>
      </c>
      <c r="L432">
        <v>230</v>
      </c>
      <c r="M432">
        <v>9466631</v>
      </c>
      <c r="N432">
        <v>2552</v>
      </c>
      <c r="O432">
        <v>266</v>
      </c>
      <c r="P432">
        <v>3589</v>
      </c>
      <c r="Q432">
        <v>94987</v>
      </c>
    </row>
    <row r="433" spans="1:17" x14ac:dyDescent="0.55000000000000004">
      <c r="A433">
        <f>VLOOKUP(テーブル2[[#This Row],[駅名]],station_geocode[[name]:[name4]],4,)</f>
        <v>6139</v>
      </c>
      <c r="B433" t="s">
        <v>435</v>
      </c>
      <c r="C433" t="s">
        <v>584</v>
      </c>
      <c r="D433">
        <v>70853</v>
      </c>
      <c r="E433">
        <v>18223</v>
      </c>
      <c r="F433">
        <v>1114</v>
      </c>
      <c r="G433">
        <v>13495</v>
      </c>
      <c r="H433">
        <v>3123</v>
      </c>
      <c r="I433">
        <v>25195</v>
      </c>
      <c r="J433">
        <v>11682</v>
      </c>
      <c r="K433">
        <v>7799</v>
      </c>
      <c r="L433">
        <v>106</v>
      </c>
      <c r="M433">
        <v>7382459</v>
      </c>
      <c r="N433">
        <v>984</v>
      </c>
      <c r="O433">
        <v>94</v>
      </c>
      <c r="P433">
        <v>2620</v>
      </c>
      <c r="Q433">
        <v>17866</v>
      </c>
    </row>
    <row r="434" spans="1:17" x14ac:dyDescent="0.55000000000000004">
      <c r="A434">
        <f>VLOOKUP(テーブル2[[#This Row],[駅名]],station_geocode[[name]:[name4]],4,)</f>
        <v>4312</v>
      </c>
      <c r="B434" t="s">
        <v>436</v>
      </c>
      <c r="C434" t="s">
        <v>584</v>
      </c>
      <c r="D434">
        <v>33026</v>
      </c>
      <c r="E434">
        <v>20316</v>
      </c>
      <c r="F434">
        <v>1325</v>
      </c>
      <c r="G434">
        <v>14629</v>
      </c>
      <c r="H434">
        <v>3836</v>
      </c>
      <c r="I434">
        <v>14227</v>
      </c>
      <c r="J434">
        <v>12556</v>
      </c>
      <c r="K434">
        <v>8037</v>
      </c>
      <c r="L434">
        <v>153</v>
      </c>
      <c r="M434">
        <v>1030165</v>
      </c>
      <c r="N434">
        <v>1028</v>
      </c>
      <c r="O434">
        <v>95</v>
      </c>
      <c r="P434">
        <v>626</v>
      </c>
      <c r="Q434">
        <v>8021</v>
      </c>
    </row>
    <row r="435" spans="1:17" x14ac:dyDescent="0.55000000000000004">
      <c r="A435">
        <f>VLOOKUP(テーブル2[[#This Row],[駅名]],station_geocode[[name]:[name4]],4,)</f>
        <v>6692</v>
      </c>
      <c r="B435" t="s">
        <v>437</v>
      </c>
      <c r="C435" t="s">
        <v>584</v>
      </c>
      <c r="D435">
        <v>33480</v>
      </c>
      <c r="E435">
        <v>17516</v>
      </c>
      <c r="F435">
        <v>8612</v>
      </c>
      <c r="G435">
        <v>10709</v>
      </c>
      <c r="H435">
        <v>3344</v>
      </c>
      <c r="I435">
        <v>12509</v>
      </c>
      <c r="J435">
        <v>11055</v>
      </c>
      <c r="K435">
        <v>7342</v>
      </c>
      <c r="L435">
        <v>105</v>
      </c>
      <c r="M435">
        <v>863548</v>
      </c>
      <c r="N435">
        <v>734</v>
      </c>
      <c r="O435">
        <v>72</v>
      </c>
      <c r="P435">
        <v>2678</v>
      </c>
      <c r="Q435">
        <v>5686</v>
      </c>
    </row>
    <row r="436" spans="1:17" x14ac:dyDescent="0.55000000000000004">
      <c r="A436">
        <f>VLOOKUP(テーブル2[[#This Row],[駅名]],station_geocode[[name]:[name4]],4,)</f>
        <v>4228</v>
      </c>
      <c r="B436" t="s">
        <v>438</v>
      </c>
      <c r="C436" t="s">
        <v>584</v>
      </c>
      <c r="D436">
        <v>34819</v>
      </c>
      <c r="E436">
        <v>17896</v>
      </c>
      <c r="F436">
        <v>852</v>
      </c>
      <c r="G436">
        <v>10703</v>
      </c>
      <c r="H436">
        <v>3443</v>
      </c>
      <c r="I436">
        <v>11816</v>
      </c>
      <c r="J436">
        <v>11350</v>
      </c>
      <c r="K436">
        <v>7606</v>
      </c>
      <c r="L436">
        <v>209</v>
      </c>
      <c r="M436">
        <v>1753294</v>
      </c>
      <c r="N436">
        <v>1001</v>
      </c>
      <c r="O436">
        <v>95</v>
      </c>
      <c r="P436">
        <v>1054</v>
      </c>
      <c r="Q436">
        <v>6698</v>
      </c>
    </row>
    <row r="437" spans="1:17" x14ac:dyDescent="0.55000000000000004">
      <c r="A437">
        <f>VLOOKUP(テーブル2[[#This Row],[駅名]],station_geocode[[name]:[name4]],4,)</f>
        <v>7038</v>
      </c>
      <c r="B437" t="s">
        <v>439</v>
      </c>
      <c r="C437" t="s">
        <v>584</v>
      </c>
      <c r="D437">
        <v>24000</v>
      </c>
      <c r="E437">
        <v>15192</v>
      </c>
      <c r="F437">
        <v>868</v>
      </c>
      <c r="G437">
        <v>9174</v>
      </c>
      <c r="H437">
        <v>3109</v>
      </c>
      <c r="I437">
        <v>14346</v>
      </c>
      <c r="J437">
        <v>9162</v>
      </c>
      <c r="K437">
        <v>5713</v>
      </c>
      <c r="L437">
        <v>222</v>
      </c>
      <c r="M437">
        <v>1531654</v>
      </c>
      <c r="N437">
        <v>948</v>
      </c>
      <c r="O437">
        <v>91</v>
      </c>
      <c r="P437">
        <v>1367</v>
      </c>
      <c r="Q437">
        <v>9177</v>
      </c>
    </row>
    <row r="438" spans="1:17" x14ac:dyDescent="0.55000000000000004">
      <c r="A438">
        <f>VLOOKUP(テーブル2[[#This Row],[駅名]],station_geocode[[name]:[name4]],4,)</f>
        <v>6141</v>
      </c>
      <c r="B438" t="s">
        <v>440</v>
      </c>
      <c r="C438" t="s">
        <v>584</v>
      </c>
      <c r="D438">
        <v>190020</v>
      </c>
      <c r="E438">
        <v>19389</v>
      </c>
      <c r="F438">
        <v>1299</v>
      </c>
      <c r="G438">
        <v>14058</v>
      </c>
      <c r="H438">
        <v>3644</v>
      </c>
      <c r="I438">
        <v>15159</v>
      </c>
      <c r="J438">
        <v>1878</v>
      </c>
      <c r="K438">
        <v>7529</v>
      </c>
      <c r="L438">
        <v>157</v>
      </c>
      <c r="M438">
        <v>1010278</v>
      </c>
      <c r="N438">
        <v>983</v>
      </c>
      <c r="O438">
        <v>82</v>
      </c>
      <c r="P438">
        <v>2985</v>
      </c>
      <c r="Q438">
        <v>6723</v>
      </c>
    </row>
    <row r="439" spans="1:17" x14ac:dyDescent="0.55000000000000004">
      <c r="A439">
        <f>VLOOKUP(テーブル2[[#This Row],[駅名]],station_geocode[[name]:[name4]],4,)</f>
        <v>6144</v>
      </c>
      <c r="B439" t="s">
        <v>441</v>
      </c>
      <c r="C439" t="s">
        <v>584</v>
      </c>
      <c r="D439">
        <v>18167</v>
      </c>
      <c r="E439">
        <v>17234</v>
      </c>
      <c r="F439">
        <v>1199</v>
      </c>
      <c r="G439">
        <v>11918</v>
      </c>
      <c r="H439">
        <v>3333</v>
      </c>
      <c r="I439">
        <v>13736</v>
      </c>
      <c r="J439">
        <v>9887</v>
      </c>
      <c r="K439">
        <v>5981</v>
      </c>
      <c r="L439">
        <v>139</v>
      </c>
      <c r="M439">
        <v>874912</v>
      </c>
      <c r="N439">
        <v>861</v>
      </c>
      <c r="O439">
        <v>72</v>
      </c>
      <c r="P439">
        <v>1736</v>
      </c>
      <c r="Q439">
        <v>7195</v>
      </c>
    </row>
    <row r="440" spans="1:17" x14ac:dyDescent="0.55000000000000004">
      <c r="A440">
        <f>VLOOKUP(テーブル2[[#This Row],[駅名]],station_geocode[[name]:[name4]],4,)</f>
        <v>8189</v>
      </c>
      <c r="B440" t="s">
        <v>442</v>
      </c>
      <c r="C440" t="s">
        <v>584</v>
      </c>
      <c r="D440">
        <v>33904</v>
      </c>
      <c r="E440">
        <v>15578</v>
      </c>
      <c r="F440">
        <v>1033</v>
      </c>
      <c r="G440">
        <v>9463</v>
      </c>
      <c r="H440">
        <v>3253</v>
      </c>
      <c r="I440">
        <v>12078</v>
      </c>
      <c r="J440">
        <v>8815</v>
      </c>
      <c r="K440">
        <v>4985</v>
      </c>
      <c r="L440">
        <v>99</v>
      </c>
      <c r="M440">
        <v>1010800</v>
      </c>
      <c r="N440">
        <v>620</v>
      </c>
      <c r="O440">
        <v>54</v>
      </c>
      <c r="P440">
        <v>1596</v>
      </c>
      <c r="Q440">
        <v>6120</v>
      </c>
    </row>
    <row r="441" spans="1:17" x14ac:dyDescent="0.55000000000000004">
      <c r="A441">
        <f>VLOOKUP(テーブル2[[#This Row],[駅名]],station_geocode[[name]:[name4]],4,)</f>
        <v>5270</v>
      </c>
      <c r="B441" t="s">
        <v>443</v>
      </c>
      <c r="C441" t="s">
        <v>585</v>
      </c>
      <c r="D441">
        <v>97229</v>
      </c>
      <c r="E441">
        <v>11713</v>
      </c>
      <c r="F441">
        <v>954</v>
      </c>
      <c r="G441">
        <v>8052</v>
      </c>
      <c r="H441">
        <v>2543</v>
      </c>
      <c r="I441">
        <v>20744</v>
      </c>
      <c r="J441">
        <v>6418</v>
      </c>
      <c r="K441">
        <v>3436</v>
      </c>
      <c r="L441">
        <v>471</v>
      </c>
      <c r="M441">
        <v>5153074</v>
      </c>
      <c r="N441">
        <v>1922</v>
      </c>
      <c r="O441">
        <v>315</v>
      </c>
      <c r="P441">
        <v>483</v>
      </c>
      <c r="Q441">
        <v>17353</v>
      </c>
    </row>
    <row r="442" spans="1:17" x14ac:dyDescent="0.55000000000000004">
      <c r="A442">
        <f>VLOOKUP(テーブル2[[#This Row],[駅名]],station_geocode[[name]:[name4]],4,)</f>
        <v>6468</v>
      </c>
      <c r="B442" t="s">
        <v>444</v>
      </c>
      <c r="C442" t="s">
        <v>585</v>
      </c>
      <c r="D442">
        <v>29170</v>
      </c>
      <c r="E442">
        <v>15870</v>
      </c>
      <c r="F442">
        <v>1388</v>
      </c>
      <c r="G442">
        <v>10839</v>
      </c>
      <c r="H442">
        <v>3357</v>
      </c>
      <c r="I442">
        <v>26225</v>
      </c>
      <c r="J442">
        <v>8662</v>
      </c>
      <c r="K442">
        <v>4677</v>
      </c>
      <c r="L442">
        <v>406</v>
      </c>
      <c r="M442">
        <v>4067796</v>
      </c>
      <c r="N442">
        <v>2446</v>
      </c>
      <c r="O442">
        <v>257</v>
      </c>
      <c r="P442">
        <v>1126</v>
      </c>
      <c r="Q442">
        <v>21316</v>
      </c>
    </row>
    <row r="443" spans="1:17" x14ac:dyDescent="0.55000000000000004">
      <c r="A443">
        <f>VLOOKUP(テーブル2[[#This Row],[駅名]],station_geocode[[name]:[name4]],4,)</f>
        <v>474</v>
      </c>
      <c r="B443" t="s">
        <v>445</v>
      </c>
      <c r="C443" t="s">
        <v>585</v>
      </c>
      <c r="D443">
        <v>15257</v>
      </c>
      <c r="E443">
        <v>12480</v>
      </c>
      <c r="F443">
        <v>1026</v>
      </c>
      <c r="G443">
        <v>8287</v>
      </c>
      <c r="H443">
        <v>2902</v>
      </c>
      <c r="I443">
        <v>38395</v>
      </c>
      <c r="J443">
        <v>6729</v>
      </c>
      <c r="K443">
        <v>3599</v>
      </c>
      <c r="L443">
        <v>338</v>
      </c>
      <c r="M443">
        <v>7053122</v>
      </c>
      <c r="N443">
        <v>3002</v>
      </c>
      <c r="O443">
        <v>199</v>
      </c>
      <c r="P443">
        <v>1765</v>
      </c>
      <c r="Q443">
        <v>33392</v>
      </c>
    </row>
    <row r="444" spans="1:17" x14ac:dyDescent="0.55000000000000004">
      <c r="A444">
        <f>VLOOKUP(テーブル2[[#This Row],[駅名]],station_geocode[[name]:[name4]],4,)</f>
        <v>4070</v>
      </c>
      <c r="B444" t="s">
        <v>446</v>
      </c>
      <c r="C444" t="s">
        <v>585</v>
      </c>
      <c r="D444">
        <v>22520</v>
      </c>
      <c r="E444">
        <v>6577</v>
      </c>
      <c r="F444">
        <v>402</v>
      </c>
      <c r="G444">
        <v>4354</v>
      </c>
      <c r="H444">
        <v>1616</v>
      </c>
      <c r="I444">
        <v>522216</v>
      </c>
      <c r="J444">
        <v>3815</v>
      </c>
      <c r="K444">
        <v>2273</v>
      </c>
      <c r="L444">
        <v>686</v>
      </c>
      <c r="M444">
        <v>19301176</v>
      </c>
      <c r="N444">
        <v>4368</v>
      </c>
      <c r="O444">
        <v>433</v>
      </c>
      <c r="P444">
        <v>904</v>
      </c>
      <c r="Q444">
        <v>49789</v>
      </c>
    </row>
    <row r="445" spans="1:17" x14ac:dyDescent="0.55000000000000004">
      <c r="A445">
        <f>VLOOKUP(テーブル2[[#This Row],[駅名]],station_geocode[[name]:[name4]],4,)</f>
        <v>8527</v>
      </c>
      <c r="B445" t="s">
        <v>447</v>
      </c>
      <c r="C445" t="s">
        <v>585</v>
      </c>
      <c r="D445">
        <v>21910</v>
      </c>
      <c r="E445">
        <v>8443</v>
      </c>
      <c r="F445">
        <v>575</v>
      </c>
      <c r="G445">
        <v>5849</v>
      </c>
      <c r="H445">
        <v>1827</v>
      </c>
      <c r="I445">
        <v>63085</v>
      </c>
      <c r="J445">
        <v>4941</v>
      </c>
      <c r="K445">
        <v>2973</v>
      </c>
      <c r="L445">
        <v>497</v>
      </c>
      <c r="M445">
        <v>20132630</v>
      </c>
      <c r="N445">
        <v>4305</v>
      </c>
      <c r="O445">
        <v>368</v>
      </c>
      <c r="P445">
        <v>1981</v>
      </c>
      <c r="Q445">
        <v>59367</v>
      </c>
    </row>
    <row r="446" spans="1:17" x14ac:dyDescent="0.55000000000000004">
      <c r="A446">
        <f>VLOOKUP(テーブル2[[#This Row],[駅名]],station_geocode[[name]:[name4]],4,)</f>
        <v>2964</v>
      </c>
      <c r="B446" t="s">
        <v>448</v>
      </c>
      <c r="C446" t="s">
        <v>585</v>
      </c>
      <c r="D446">
        <v>127807</v>
      </c>
      <c r="E446">
        <v>3658</v>
      </c>
      <c r="F446">
        <v>262</v>
      </c>
      <c r="G446">
        <v>2791</v>
      </c>
      <c r="H446">
        <v>604</v>
      </c>
      <c r="I446">
        <v>124752</v>
      </c>
      <c r="J446">
        <v>2306</v>
      </c>
      <c r="K446">
        <v>1469</v>
      </c>
      <c r="L446">
        <v>242</v>
      </c>
      <c r="M446">
        <v>30040679</v>
      </c>
      <c r="N446">
        <v>5258</v>
      </c>
      <c r="O446">
        <v>422</v>
      </c>
      <c r="P446">
        <v>2106</v>
      </c>
      <c r="Q446">
        <v>122167</v>
      </c>
    </row>
    <row r="447" spans="1:17" x14ac:dyDescent="0.55000000000000004">
      <c r="A447">
        <f>VLOOKUP(テーブル2[[#This Row],[駅名]],station_geocode[[name]:[name4]],4,)</f>
        <v>7297</v>
      </c>
      <c r="B447" t="s">
        <v>449</v>
      </c>
      <c r="C447" t="s">
        <v>585</v>
      </c>
      <c r="D447">
        <v>167424</v>
      </c>
      <c r="E447">
        <v>2248</v>
      </c>
      <c r="F447">
        <v>133</v>
      </c>
      <c r="G447">
        <v>1736</v>
      </c>
      <c r="H447">
        <v>377</v>
      </c>
      <c r="I447">
        <v>127781</v>
      </c>
      <c r="J447">
        <v>1481</v>
      </c>
      <c r="K447">
        <v>1002</v>
      </c>
      <c r="L447">
        <v>319</v>
      </c>
      <c r="M447">
        <v>42613323</v>
      </c>
      <c r="N447">
        <v>4927</v>
      </c>
      <c r="O447">
        <v>462</v>
      </c>
      <c r="P447">
        <v>435</v>
      </c>
      <c r="Q447">
        <v>126470</v>
      </c>
    </row>
    <row r="448" spans="1:17" x14ac:dyDescent="0.55000000000000004">
      <c r="A448">
        <f>VLOOKUP(テーブル2[[#This Row],[駅名]],station_geocode[[name]:[name4]],4,)</f>
        <v>1725</v>
      </c>
      <c r="B448" t="s">
        <v>450</v>
      </c>
      <c r="C448" t="s">
        <v>585</v>
      </c>
      <c r="D448">
        <v>52460</v>
      </c>
      <c r="E448">
        <v>3333</v>
      </c>
      <c r="F448">
        <v>219</v>
      </c>
      <c r="G448">
        <v>2522</v>
      </c>
      <c r="H448">
        <v>589</v>
      </c>
      <c r="I448">
        <v>121444</v>
      </c>
      <c r="J448">
        <v>2122</v>
      </c>
      <c r="K448">
        <v>1370</v>
      </c>
      <c r="L448">
        <v>545</v>
      </c>
      <c r="M448">
        <v>40583896</v>
      </c>
      <c r="N448">
        <v>6175</v>
      </c>
      <c r="O448">
        <v>521</v>
      </c>
      <c r="P448">
        <v>135</v>
      </c>
      <c r="Q448">
        <v>120753</v>
      </c>
    </row>
    <row r="449" spans="1:17" x14ac:dyDescent="0.55000000000000004">
      <c r="A449">
        <f>VLOOKUP(テーブル2[[#This Row],[駅名]],station_geocode[[name]:[name4]],4,)</f>
        <v>2212</v>
      </c>
      <c r="B449" t="s">
        <v>451</v>
      </c>
      <c r="C449" t="s">
        <v>585</v>
      </c>
      <c r="D449">
        <v>116937</v>
      </c>
      <c r="E449">
        <v>963</v>
      </c>
      <c r="F449">
        <v>51</v>
      </c>
      <c r="G449">
        <v>618</v>
      </c>
      <c r="H449">
        <v>283</v>
      </c>
      <c r="I449">
        <v>105598</v>
      </c>
      <c r="J449">
        <v>539</v>
      </c>
      <c r="K449">
        <v>308</v>
      </c>
      <c r="L449">
        <v>252</v>
      </c>
      <c r="M449">
        <v>5061421</v>
      </c>
      <c r="N449">
        <v>4336</v>
      </c>
      <c r="O449">
        <v>393</v>
      </c>
      <c r="P449">
        <v>99</v>
      </c>
      <c r="Q449">
        <v>105322</v>
      </c>
    </row>
    <row r="450" spans="1:17" x14ac:dyDescent="0.55000000000000004">
      <c r="A450">
        <f>VLOOKUP(テーブル2[[#This Row],[駅名]],station_geocode[[name]:[name4]],4,)</f>
        <v>9002</v>
      </c>
      <c r="B450" t="s">
        <v>452</v>
      </c>
      <c r="C450" t="s">
        <v>585</v>
      </c>
      <c r="D450">
        <v>98801</v>
      </c>
      <c r="E450">
        <v>2503</v>
      </c>
      <c r="F450">
        <v>200</v>
      </c>
      <c r="G450">
        <v>1889</v>
      </c>
      <c r="H450">
        <v>369</v>
      </c>
      <c r="I450">
        <v>65605</v>
      </c>
      <c r="J450">
        <v>1573</v>
      </c>
      <c r="K450">
        <v>1027</v>
      </c>
      <c r="L450">
        <v>128</v>
      </c>
      <c r="M450">
        <v>1739744</v>
      </c>
      <c r="N450">
        <v>2325</v>
      </c>
      <c r="O450">
        <v>298</v>
      </c>
      <c r="P450">
        <v>1041</v>
      </c>
      <c r="Q450">
        <v>64282</v>
      </c>
    </row>
    <row r="451" spans="1:17" x14ac:dyDescent="0.55000000000000004">
      <c r="A451">
        <f>VLOOKUP(テーブル2[[#This Row],[駅名]],station_geocode[[name]:[name4]],4,)</f>
        <v>4972</v>
      </c>
      <c r="B451" t="s">
        <v>453</v>
      </c>
      <c r="C451" t="s">
        <v>585</v>
      </c>
      <c r="D451">
        <v>111482</v>
      </c>
      <c r="E451">
        <v>5617</v>
      </c>
      <c r="F451">
        <v>599</v>
      </c>
      <c r="G451">
        <v>3545</v>
      </c>
      <c r="H451">
        <v>1390</v>
      </c>
      <c r="I451">
        <v>29173</v>
      </c>
      <c r="J451">
        <v>2914</v>
      </c>
      <c r="K451">
        <v>1357</v>
      </c>
      <c r="L451">
        <v>90</v>
      </c>
      <c r="M451">
        <v>1702049</v>
      </c>
      <c r="N451">
        <v>1362</v>
      </c>
      <c r="O451">
        <v>96</v>
      </c>
      <c r="P451">
        <v>513</v>
      </c>
      <c r="Q451">
        <v>26802</v>
      </c>
    </row>
    <row r="452" spans="1:17" x14ac:dyDescent="0.55000000000000004">
      <c r="A452">
        <f>VLOOKUP(テーブル2[[#This Row],[駅名]],station_geocode[[name]:[name4]],4,)</f>
        <v>1193</v>
      </c>
      <c r="B452" t="s">
        <v>454</v>
      </c>
      <c r="C452" t="s">
        <v>585</v>
      </c>
      <c r="D452">
        <v>75934</v>
      </c>
      <c r="E452">
        <v>5567</v>
      </c>
      <c r="F452">
        <v>476</v>
      </c>
      <c r="G452">
        <v>3343</v>
      </c>
      <c r="H452">
        <v>1679</v>
      </c>
      <c r="I452">
        <v>31688</v>
      </c>
      <c r="J452">
        <v>3059</v>
      </c>
      <c r="K452">
        <v>1595</v>
      </c>
      <c r="L452">
        <v>189</v>
      </c>
      <c r="M452">
        <v>3515557</v>
      </c>
      <c r="N452">
        <v>1971</v>
      </c>
      <c r="O452">
        <v>162</v>
      </c>
      <c r="P452">
        <v>2401</v>
      </c>
      <c r="Q452">
        <v>27011</v>
      </c>
    </row>
    <row r="453" spans="1:17" x14ac:dyDescent="0.55000000000000004">
      <c r="A453">
        <f>VLOOKUP(テーブル2[[#This Row],[駅名]],station_geocode[[name]:[name4]],4,)</f>
        <v>7820</v>
      </c>
      <c r="B453" t="s">
        <v>455</v>
      </c>
      <c r="C453" t="s">
        <v>585</v>
      </c>
      <c r="D453">
        <v>168713</v>
      </c>
      <c r="E453">
        <v>6160</v>
      </c>
      <c r="F453">
        <v>650</v>
      </c>
      <c r="G453">
        <v>3886</v>
      </c>
      <c r="H453">
        <v>1538</v>
      </c>
      <c r="I453">
        <v>376183</v>
      </c>
      <c r="J453">
        <v>3118</v>
      </c>
      <c r="K453">
        <v>1423</v>
      </c>
      <c r="L453">
        <v>466</v>
      </c>
      <c r="M453">
        <v>7883790</v>
      </c>
      <c r="N453">
        <v>2919</v>
      </c>
      <c r="O453">
        <v>222</v>
      </c>
      <c r="P453">
        <v>3695</v>
      </c>
      <c r="Q453">
        <v>31339</v>
      </c>
    </row>
    <row r="454" spans="1:17" x14ac:dyDescent="0.55000000000000004">
      <c r="A454">
        <f>VLOOKUP(テーブル2[[#This Row],[駅名]],station_geocode[[name]:[name4]],4,)</f>
        <v>5507</v>
      </c>
      <c r="B454" t="s">
        <v>456</v>
      </c>
      <c r="C454" t="s">
        <v>586</v>
      </c>
      <c r="D454">
        <v>24512</v>
      </c>
      <c r="E454">
        <v>9041</v>
      </c>
      <c r="F454">
        <v>710</v>
      </c>
      <c r="G454">
        <v>6442</v>
      </c>
      <c r="H454">
        <v>1548</v>
      </c>
      <c r="I454">
        <v>11229</v>
      </c>
      <c r="J454">
        <v>5474</v>
      </c>
      <c r="K454">
        <v>3325</v>
      </c>
      <c r="L454">
        <v>104</v>
      </c>
      <c r="M454">
        <v>1353587</v>
      </c>
      <c r="N454">
        <v>866</v>
      </c>
      <c r="O454">
        <v>382</v>
      </c>
      <c r="P454">
        <v>385</v>
      </c>
      <c r="Q454">
        <v>8720</v>
      </c>
    </row>
    <row r="455" spans="1:17" x14ac:dyDescent="0.55000000000000004">
      <c r="A455">
        <f>VLOOKUP(テーブル2[[#This Row],[駅名]],station_geocode[[name]:[name4]],4,)</f>
        <v>8598</v>
      </c>
      <c r="B455" t="s">
        <v>457</v>
      </c>
      <c r="C455" t="s">
        <v>586</v>
      </c>
      <c r="D455">
        <v>91026</v>
      </c>
      <c r="E455">
        <v>4143</v>
      </c>
      <c r="F455">
        <v>329</v>
      </c>
      <c r="G455">
        <v>2579</v>
      </c>
      <c r="H455">
        <v>1035</v>
      </c>
      <c r="I455">
        <v>27008</v>
      </c>
      <c r="J455">
        <v>2268</v>
      </c>
      <c r="K455">
        <v>1138</v>
      </c>
      <c r="L455">
        <v>580</v>
      </c>
      <c r="M455">
        <v>7676534</v>
      </c>
      <c r="N455">
        <v>2105</v>
      </c>
      <c r="O455">
        <v>154</v>
      </c>
      <c r="P455">
        <v>2629</v>
      </c>
      <c r="Q455">
        <v>23125</v>
      </c>
    </row>
    <row r="456" spans="1:17" x14ac:dyDescent="0.55000000000000004">
      <c r="A456">
        <f>VLOOKUP(テーブル2[[#This Row],[駅名]],station_geocode[[name]:[name4]],4,)</f>
        <v>7330</v>
      </c>
      <c r="B456" t="s">
        <v>458</v>
      </c>
      <c r="C456" t="s">
        <v>586</v>
      </c>
      <c r="D456">
        <v>39925</v>
      </c>
      <c r="E456">
        <v>6112</v>
      </c>
      <c r="F456">
        <v>575</v>
      </c>
      <c r="G456">
        <v>4111</v>
      </c>
      <c r="H456">
        <v>1318</v>
      </c>
      <c r="I456">
        <v>19230</v>
      </c>
      <c r="J456">
        <v>3337</v>
      </c>
      <c r="K456">
        <v>1789</v>
      </c>
      <c r="L456">
        <v>117</v>
      </c>
      <c r="M456">
        <v>975332</v>
      </c>
      <c r="N456">
        <v>1694</v>
      </c>
      <c r="O456">
        <v>180</v>
      </c>
      <c r="P456">
        <v>819</v>
      </c>
      <c r="Q456">
        <v>16639</v>
      </c>
    </row>
    <row r="457" spans="1:17" x14ac:dyDescent="0.55000000000000004">
      <c r="A457">
        <f>VLOOKUP(テーブル2[[#This Row],[駅名]],station_geocode[[name]:[name4]],4,)</f>
        <v>5077</v>
      </c>
      <c r="B457" t="s">
        <v>459</v>
      </c>
      <c r="C457" t="s">
        <v>586</v>
      </c>
      <c r="D457">
        <v>86518</v>
      </c>
      <c r="E457">
        <v>6066</v>
      </c>
      <c r="F457">
        <v>508</v>
      </c>
      <c r="G457">
        <v>4432</v>
      </c>
      <c r="H457">
        <v>1049</v>
      </c>
      <c r="I457">
        <v>58805</v>
      </c>
      <c r="J457">
        <v>3662</v>
      </c>
      <c r="K457">
        <v>2201</v>
      </c>
      <c r="L457">
        <v>172</v>
      </c>
      <c r="M457">
        <v>2020898</v>
      </c>
      <c r="N457">
        <v>2740</v>
      </c>
      <c r="O457">
        <v>344</v>
      </c>
      <c r="P457">
        <v>2363</v>
      </c>
      <c r="Q457">
        <v>55268</v>
      </c>
    </row>
    <row r="458" spans="1:17" x14ac:dyDescent="0.55000000000000004">
      <c r="A458">
        <f>VLOOKUP(テーブル2[[#This Row],[駅名]],station_geocode[[name]:[name4]],4,)</f>
        <v>7290</v>
      </c>
      <c r="B458" t="s">
        <v>460</v>
      </c>
      <c r="C458" t="s">
        <v>586</v>
      </c>
      <c r="D458">
        <v>98756</v>
      </c>
      <c r="E458">
        <v>193</v>
      </c>
      <c r="F458">
        <v>14</v>
      </c>
      <c r="G458">
        <v>116</v>
      </c>
      <c r="H458">
        <v>60</v>
      </c>
      <c r="I458">
        <v>93105</v>
      </c>
      <c r="J458">
        <v>122</v>
      </c>
      <c r="K458">
        <v>63</v>
      </c>
      <c r="L458">
        <v>576</v>
      </c>
      <c r="M458">
        <v>22457107</v>
      </c>
      <c r="N458">
        <v>4313</v>
      </c>
      <c r="O458">
        <v>513</v>
      </c>
      <c r="P458">
        <v>365</v>
      </c>
      <c r="Q458">
        <v>92715</v>
      </c>
    </row>
    <row r="459" spans="1:17" x14ac:dyDescent="0.55000000000000004">
      <c r="A459">
        <f>VLOOKUP(テーブル2[[#This Row],[駅名]],station_geocode[[name]:[name4]],4,)</f>
        <v>7201</v>
      </c>
      <c r="B459" t="s">
        <v>461</v>
      </c>
      <c r="C459" t="s">
        <v>586</v>
      </c>
      <c r="D459">
        <v>33308</v>
      </c>
      <c r="E459">
        <v>72</v>
      </c>
      <c r="F459">
        <v>2</v>
      </c>
      <c r="G459">
        <v>54</v>
      </c>
      <c r="H459">
        <v>16</v>
      </c>
      <c r="I459">
        <v>71704</v>
      </c>
      <c r="J459">
        <v>60</v>
      </c>
      <c r="K459">
        <v>35</v>
      </c>
      <c r="L459">
        <v>407</v>
      </c>
      <c r="M459">
        <v>17975595</v>
      </c>
      <c r="N459">
        <v>1664</v>
      </c>
      <c r="O459">
        <v>236</v>
      </c>
      <c r="P459">
        <v>0</v>
      </c>
      <c r="Q459">
        <v>71689</v>
      </c>
    </row>
    <row r="460" spans="1:17" x14ac:dyDescent="0.55000000000000004">
      <c r="A460">
        <f>VLOOKUP(テーブル2[[#This Row],[駅名]],station_geocode[[name]:[name4]],4,)</f>
        <v>4225</v>
      </c>
      <c r="B460" t="s">
        <v>462</v>
      </c>
      <c r="C460" t="s">
        <v>586</v>
      </c>
      <c r="D460">
        <v>91798</v>
      </c>
      <c r="E460">
        <v>4283</v>
      </c>
      <c r="F460">
        <v>309</v>
      </c>
      <c r="G460">
        <v>2941</v>
      </c>
      <c r="H460">
        <v>991</v>
      </c>
      <c r="I460">
        <v>97661</v>
      </c>
      <c r="J460">
        <v>2521</v>
      </c>
      <c r="K460">
        <v>1576</v>
      </c>
      <c r="L460">
        <v>349</v>
      </c>
      <c r="M460">
        <v>7984735</v>
      </c>
      <c r="N460">
        <v>4064</v>
      </c>
      <c r="O460">
        <v>359</v>
      </c>
      <c r="P460">
        <v>22707</v>
      </c>
      <c r="Q460">
        <v>74046</v>
      </c>
    </row>
    <row r="461" spans="1:17" x14ac:dyDescent="0.55000000000000004">
      <c r="A461">
        <f>VLOOKUP(テーブル2[[#This Row],[駅名]],station_geocode[[name]:[name4]],4,)</f>
        <v>6907</v>
      </c>
      <c r="B461" t="s">
        <v>463</v>
      </c>
      <c r="C461" t="s">
        <v>586</v>
      </c>
      <c r="D461">
        <v>33315</v>
      </c>
      <c r="E461">
        <v>8156</v>
      </c>
      <c r="F461">
        <v>553</v>
      </c>
      <c r="G461">
        <v>5588</v>
      </c>
      <c r="H461">
        <v>1734</v>
      </c>
      <c r="I461">
        <v>50709</v>
      </c>
      <c r="J461">
        <v>4885</v>
      </c>
      <c r="K461">
        <v>3071</v>
      </c>
      <c r="L461">
        <v>549</v>
      </c>
      <c r="M461">
        <v>15644461</v>
      </c>
      <c r="N461">
        <v>3862</v>
      </c>
      <c r="O461">
        <v>364</v>
      </c>
      <c r="P461">
        <v>1740</v>
      </c>
      <c r="Q461">
        <v>47227</v>
      </c>
    </row>
    <row r="462" spans="1:17" x14ac:dyDescent="0.55000000000000004">
      <c r="A462">
        <f>VLOOKUP(テーブル2[[#This Row],[駅名]],station_geocode[[name]:[name4]],4,)</f>
        <v>2762</v>
      </c>
      <c r="B462" t="s">
        <v>464</v>
      </c>
      <c r="C462" t="s">
        <v>586</v>
      </c>
      <c r="D462">
        <v>26527</v>
      </c>
      <c r="E462">
        <v>12782</v>
      </c>
      <c r="F462">
        <v>1040</v>
      </c>
      <c r="G462">
        <v>8794</v>
      </c>
      <c r="H462">
        <v>2651</v>
      </c>
      <c r="I462">
        <v>13169</v>
      </c>
      <c r="J462">
        <v>7178</v>
      </c>
      <c r="K462">
        <v>4153</v>
      </c>
      <c r="L462">
        <v>159</v>
      </c>
      <c r="M462">
        <v>1040347</v>
      </c>
      <c r="N462">
        <v>900</v>
      </c>
      <c r="O462">
        <v>107</v>
      </c>
      <c r="P462">
        <v>2774</v>
      </c>
      <c r="Q462">
        <v>7093</v>
      </c>
    </row>
    <row r="463" spans="1:17" x14ac:dyDescent="0.55000000000000004">
      <c r="A463">
        <f>VLOOKUP(テーブル2[[#This Row],[駅名]],station_geocode[[name]:[name4]],4,)</f>
        <v>5153</v>
      </c>
      <c r="B463" t="s">
        <v>465</v>
      </c>
      <c r="C463" t="s">
        <v>586</v>
      </c>
      <c r="D463">
        <v>26050</v>
      </c>
      <c r="E463">
        <v>16976</v>
      </c>
      <c r="F463">
        <v>1514</v>
      </c>
      <c r="G463">
        <v>11556</v>
      </c>
      <c r="H463">
        <v>3641</v>
      </c>
      <c r="I463">
        <v>15162</v>
      </c>
      <c r="J463">
        <v>9179</v>
      </c>
      <c r="K463">
        <v>5105</v>
      </c>
      <c r="L463">
        <v>223</v>
      </c>
      <c r="M463">
        <v>1043877</v>
      </c>
      <c r="N463">
        <v>1147</v>
      </c>
      <c r="O463">
        <v>93</v>
      </c>
      <c r="P463">
        <v>3534</v>
      </c>
      <c r="Q463">
        <v>6896</v>
      </c>
    </row>
    <row r="464" spans="1:17" x14ac:dyDescent="0.55000000000000004">
      <c r="A464">
        <f>VLOOKUP(テーブル2[[#This Row],[駅名]],station_geocode[[name]:[name4]],4,)</f>
        <v>6190</v>
      </c>
      <c r="B464" t="s">
        <v>466</v>
      </c>
      <c r="C464" t="s">
        <v>586</v>
      </c>
      <c r="D464">
        <v>57181</v>
      </c>
      <c r="E464">
        <v>18079</v>
      </c>
      <c r="F464">
        <v>1689</v>
      </c>
      <c r="G464">
        <v>11908</v>
      </c>
      <c r="H464">
        <v>4216</v>
      </c>
      <c r="I464">
        <v>13595</v>
      </c>
      <c r="J464">
        <v>8809</v>
      </c>
      <c r="K464">
        <v>3996</v>
      </c>
      <c r="L464">
        <v>207</v>
      </c>
      <c r="M464">
        <v>1661467</v>
      </c>
      <c r="N464">
        <v>1194</v>
      </c>
      <c r="O464">
        <v>103</v>
      </c>
      <c r="P464">
        <v>994</v>
      </c>
      <c r="Q464">
        <v>6907</v>
      </c>
    </row>
    <row r="465" spans="1:17" x14ac:dyDescent="0.55000000000000004">
      <c r="A465">
        <f>VLOOKUP(テーブル2[[#This Row],[駅名]],station_geocode[[name]:[name4]],4,)</f>
        <v>8266</v>
      </c>
      <c r="B465" t="s">
        <v>467</v>
      </c>
      <c r="C465" t="s">
        <v>586</v>
      </c>
      <c r="D465">
        <v>26588</v>
      </c>
      <c r="E465">
        <v>11468</v>
      </c>
      <c r="F465">
        <v>1443</v>
      </c>
      <c r="G465">
        <v>8368</v>
      </c>
      <c r="H465">
        <v>1576</v>
      </c>
      <c r="I465">
        <v>7860</v>
      </c>
      <c r="J465">
        <v>5677</v>
      </c>
      <c r="K465">
        <v>2740</v>
      </c>
      <c r="L465">
        <v>67</v>
      </c>
      <c r="M465">
        <v>2915836</v>
      </c>
      <c r="N465">
        <v>379</v>
      </c>
      <c r="O465">
        <v>21</v>
      </c>
      <c r="P465">
        <v>848</v>
      </c>
      <c r="Q465">
        <v>4176</v>
      </c>
    </row>
    <row r="466" spans="1:17" x14ac:dyDescent="0.55000000000000004">
      <c r="A466">
        <f>VLOOKUP(テーブル2[[#This Row],[駅名]],station_geocode[[name]:[name4]],4,)</f>
        <v>8911</v>
      </c>
      <c r="B466" t="s">
        <v>468</v>
      </c>
      <c r="C466" t="s">
        <v>587</v>
      </c>
      <c r="D466">
        <v>24261</v>
      </c>
      <c r="E466">
        <v>20178</v>
      </c>
      <c r="F466">
        <v>1184</v>
      </c>
      <c r="G466">
        <v>14973</v>
      </c>
      <c r="H466">
        <v>3513</v>
      </c>
      <c r="I466">
        <v>14214</v>
      </c>
      <c r="J466">
        <v>12878</v>
      </c>
      <c r="K466">
        <v>8530</v>
      </c>
      <c r="L466">
        <v>129</v>
      </c>
      <c r="M466">
        <v>1506093</v>
      </c>
      <c r="N466">
        <v>897</v>
      </c>
      <c r="O466">
        <v>76</v>
      </c>
      <c r="P466">
        <v>2051</v>
      </c>
      <c r="Q466">
        <v>6956</v>
      </c>
    </row>
    <row r="467" spans="1:17" x14ac:dyDescent="0.55000000000000004">
      <c r="A467">
        <f>VLOOKUP(テーブル2[[#This Row],[駅名]],station_geocode[[name]:[name4]],4,)</f>
        <v>5357</v>
      </c>
      <c r="B467" t="s">
        <v>469</v>
      </c>
      <c r="C467" t="s">
        <v>587</v>
      </c>
      <c r="D467">
        <v>77731</v>
      </c>
      <c r="E467">
        <v>15391</v>
      </c>
      <c r="F467">
        <v>1137</v>
      </c>
      <c r="G467">
        <v>10811</v>
      </c>
      <c r="H467">
        <v>2987</v>
      </c>
      <c r="I467">
        <v>33475</v>
      </c>
      <c r="J467">
        <v>9375</v>
      </c>
      <c r="K467">
        <v>6103</v>
      </c>
      <c r="L467">
        <v>115</v>
      </c>
      <c r="M467">
        <v>952022</v>
      </c>
      <c r="N467">
        <v>1040</v>
      </c>
      <c r="O467">
        <v>115</v>
      </c>
      <c r="P467">
        <v>16137</v>
      </c>
      <c r="Q467">
        <v>13440</v>
      </c>
    </row>
    <row r="468" spans="1:17" x14ac:dyDescent="0.55000000000000004">
      <c r="A468">
        <f>VLOOKUP(テーブル2[[#This Row],[駅名]],station_geocode[[name]:[name4]],4,)</f>
        <v>4435</v>
      </c>
      <c r="B468" t="s">
        <v>470</v>
      </c>
      <c r="C468" t="s">
        <v>587</v>
      </c>
      <c r="D468">
        <v>39466</v>
      </c>
      <c r="E468">
        <v>17173</v>
      </c>
      <c r="F468">
        <v>1348</v>
      </c>
      <c r="G468">
        <v>12158</v>
      </c>
      <c r="H468">
        <v>3309</v>
      </c>
      <c r="I468">
        <v>22175</v>
      </c>
      <c r="J468">
        <v>9990</v>
      </c>
      <c r="K468">
        <v>6071</v>
      </c>
      <c r="L468">
        <v>172</v>
      </c>
      <c r="M468">
        <v>1858528</v>
      </c>
      <c r="N468">
        <v>1554</v>
      </c>
      <c r="O468">
        <v>126</v>
      </c>
      <c r="P468">
        <v>363</v>
      </c>
      <c r="Q468">
        <v>17392</v>
      </c>
    </row>
    <row r="469" spans="1:17" x14ac:dyDescent="0.55000000000000004">
      <c r="A469">
        <f>VLOOKUP(テーブル2[[#This Row],[駅名]],station_geocode[[name]:[name4]],4,)</f>
        <v>1921</v>
      </c>
      <c r="B469" t="s">
        <v>471</v>
      </c>
      <c r="C469" t="s">
        <v>587</v>
      </c>
      <c r="D469">
        <v>159730</v>
      </c>
      <c r="E469">
        <v>6264</v>
      </c>
      <c r="F469">
        <v>639</v>
      </c>
      <c r="G469">
        <v>4537</v>
      </c>
      <c r="H469">
        <v>1085</v>
      </c>
      <c r="I469">
        <v>71481</v>
      </c>
      <c r="J469">
        <v>3471</v>
      </c>
      <c r="K469">
        <v>1922</v>
      </c>
      <c r="L469">
        <v>204</v>
      </c>
      <c r="M469">
        <v>2169948</v>
      </c>
      <c r="N469">
        <v>2686</v>
      </c>
      <c r="O469">
        <v>181</v>
      </c>
      <c r="P469">
        <v>20239</v>
      </c>
      <c r="Q469">
        <v>49831</v>
      </c>
    </row>
    <row r="470" spans="1:17" x14ac:dyDescent="0.55000000000000004">
      <c r="A470">
        <f>VLOOKUP(テーブル2[[#This Row],[駅名]],station_geocode[[name]:[name4]],4,)</f>
        <v>5972</v>
      </c>
      <c r="B470" t="s">
        <v>472</v>
      </c>
      <c r="C470" t="s">
        <v>587</v>
      </c>
      <c r="D470">
        <v>50572</v>
      </c>
      <c r="E470">
        <v>1492</v>
      </c>
      <c r="F470">
        <v>124</v>
      </c>
      <c r="G470">
        <v>1141</v>
      </c>
      <c r="H470">
        <v>262</v>
      </c>
      <c r="I470">
        <v>56899</v>
      </c>
      <c r="J470">
        <v>886</v>
      </c>
      <c r="K470">
        <v>574</v>
      </c>
      <c r="L470">
        <v>143</v>
      </c>
      <c r="M470">
        <v>4500389</v>
      </c>
      <c r="N470">
        <v>1404</v>
      </c>
      <c r="O470">
        <v>140</v>
      </c>
      <c r="P470">
        <v>5168</v>
      </c>
      <c r="Q470">
        <v>51461</v>
      </c>
    </row>
    <row r="471" spans="1:17" x14ac:dyDescent="0.55000000000000004">
      <c r="A471">
        <f>VLOOKUP(テーブル2[[#This Row],[駅名]],station_geocode[[name]:[name4]],4,)</f>
        <v>1303</v>
      </c>
      <c r="B471" t="s">
        <v>473</v>
      </c>
      <c r="C471" t="s">
        <v>587</v>
      </c>
      <c r="D471">
        <v>119890</v>
      </c>
      <c r="E471">
        <v>7872</v>
      </c>
      <c r="F471">
        <v>579</v>
      </c>
      <c r="G471">
        <v>6110</v>
      </c>
      <c r="H471">
        <v>1182</v>
      </c>
      <c r="I471">
        <v>92646</v>
      </c>
      <c r="J471">
        <v>4925</v>
      </c>
      <c r="K471">
        <v>3147</v>
      </c>
      <c r="L471">
        <v>227</v>
      </c>
      <c r="M471">
        <v>10278197</v>
      </c>
      <c r="N471">
        <v>4876</v>
      </c>
      <c r="O471">
        <v>319</v>
      </c>
      <c r="P471">
        <v>929</v>
      </c>
      <c r="Q471">
        <v>90470</v>
      </c>
    </row>
    <row r="472" spans="1:17" x14ac:dyDescent="0.55000000000000004">
      <c r="A472">
        <f>VLOOKUP(テーブル2[[#This Row],[駅名]],station_geocode[[name]:[name4]],4,)</f>
        <v>8702</v>
      </c>
      <c r="B472" t="s">
        <v>474</v>
      </c>
      <c r="C472" t="s">
        <v>587</v>
      </c>
      <c r="D472">
        <v>110958</v>
      </c>
      <c r="E472">
        <v>13588</v>
      </c>
      <c r="F472">
        <v>1258</v>
      </c>
      <c r="G472">
        <v>9592</v>
      </c>
      <c r="H472">
        <v>2738</v>
      </c>
      <c r="I472">
        <v>18422</v>
      </c>
      <c r="J472">
        <v>7118</v>
      </c>
      <c r="K472">
        <v>3598</v>
      </c>
      <c r="L472">
        <v>181</v>
      </c>
      <c r="M472">
        <v>2190509</v>
      </c>
      <c r="N472">
        <v>1204</v>
      </c>
      <c r="O472">
        <v>158</v>
      </c>
      <c r="P472">
        <v>691</v>
      </c>
      <c r="Q472">
        <v>13928</v>
      </c>
    </row>
    <row r="473" spans="1:17" x14ac:dyDescent="0.55000000000000004">
      <c r="A473">
        <f>VLOOKUP(テーブル2[[#This Row],[駅名]],station_geocode[[name]:[name4]],4,)</f>
        <v>8657</v>
      </c>
      <c r="B473" t="s">
        <v>475</v>
      </c>
      <c r="C473" t="s">
        <v>587</v>
      </c>
      <c r="D473">
        <v>75149</v>
      </c>
      <c r="E473">
        <v>13258</v>
      </c>
      <c r="F473">
        <v>1304</v>
      </c>
      <c r="G473">
        <v>9813</v>
      </c>
      <c r="H473">
        <v>2162</v>
      </c>
      <c r="I473">
        <v>21214</v>
      </c>
      <c r="J473">
        <v>7090</v>
      </c>
      <c r="K473">
        <v>3769</v>
      </c>
      <c r="L473">
        <v>122</v>
      </c>
      <c r="M473">
        <v>2774721</v>
      </c>
      <c r="N473">
        <v>958</v>
      </c>
      <c r="O473">
        <v>116</v>
      </c>
      <c r="P473">
        <v>668</v>
      </c>
      <c r="Q473">
        <v>16954</v>
      </c>
    </row>
    <row r="474" spans="1:17" x14ac:dyDescent="0.55000000000000004">
      <c r="A474">
        <f>VLOOKUP(テーブル2[[#This Row],[駅名]],station_geocode[[name]:[name4]],4,)</f>
        <v>6866</v>
      </c>
      <c r="B474" t="s">
        <v>476</v>
      </c>
      <c r="C474" t="s">
        <v>587</v>
      </c>
      <c r="D474">
        <v>120310</v>
      </c>
      <c r="E474">
        <v>15099</v>
      </c>
      <c r="F474">
        <v>1488</v>
      </c>
      <c r="G474">
        <v>10061</v>
      </c>
      <c r="H474">
        <v>3548</v>
      </c>
      <c r="I474">
        <v>30449</v>
      </c>
      <c r="J474">
        <v>7341</v>
      </c>
      <c r="K474">
        <v>2811</v>
      </c>
      <c r="L474">
        <v>68</v>
      </c>
      <c r="M474">
        <v>2091625</v>
      </c>
      <c r="N474">
        <v>589</v>
      </c>
      <c r="O474">
        <v>48</v>
      </c>
      <c r="P474">
        <v>2616</v>
      </c>
      <c r="Q474">
        <v>22882</v>
      </c>
    </row>
    <row r="475" spans="1:17" x14ac:dyDescent="0.55000000000000004">
      <c r="A475">
        <f>VLOOKUP(テーブル2[[#This Row],[駅名]],station_geocode[[name]:[name4]],4,)</f>
        <v>7088</v>
      </c>
      <c r="B475" t="s">
        <v>477</v>
      </c>
      <c r="C475" t="s">
        <v>587</v>
      </c>
      <c r="D475">
        <v>62151</v>
      </c>
      <c r="E475">
        <v>11293</v>
      </c>
      <c r="F475">
        <v>1683</v>
      </c>
      <c r="G475">
        <v>7528</v>
      </c>
      <c r="H475">
        <v>2083</v>
      </c>
      <c r="I475">
        <v>7971</v>
      </c>
      <c r="J475">
        <v>4896</v>
      </c>
      <c r="K475">
        <v>1597</v>
      </c>
      <c r="L475">
        <v>33</v>
      </c>
      <c r="M475">
        <v>1708116</v>
      </c>
      <c r="N475">
        <v>196</v>
      </c>
      <c r="O475">
        <v>19</v>
      </c>
      <c r="P475">
        <v>701</v>
      </c>
      <c r="Q475">
        <v>4159</v>
      </c>
    </row>
    <row r="476" spans="1:17" x14ac:dyDescent="0.55000000000000004">
      <c r="A476">
        <f>VLOOKUP(テーブル2[[#This Row],[駅名]],station_geocode[[name]:[name4]],4,)</f>
        <v>4734</v>
      </c>
      <c r="B476" t="s">
        <v>478</v>
      </c>
      <c r="C476" t="s">
        <v>587</v>
      </c>
      <c r="D476">
        <v>99292</v>
      </c>
      <c r="E476">
        <v>22148</v>
      </c>
      <c r="F476">
        <v>2669</v>
      </c>
      <c r="G476">
        <v>16278</v>
      </c>
      <c r="H476">
        <v>2833</v>
      </c>
      <c r="I476">
        <v>20165</v>
      </c>
      <c r="J476">
        <v>11124</v>
      </c>
      <c r="K476">
        <v>5322</v>
      </c>
      <c r="L476">
        <v>154</v>
      </c>
      <c r="M476">
        <v>2779588</v>
      </c>
      <c r="N476">
        <v>784</v>
      </c>
      <c r="O476">
        <v>98</v>
      </c>
      <c r="P476">
        <v>4042</v>
      </c>
      <c r="Q476">
        <v>10282</v>
      </c>
    </row>
    <row r="477" spans="1:17" x14ac:dyDescent="0.55000000000000004">
      <c r="A477">
        <f>VLOOKUP(テーブル2[[#This Row],[駅名]],station_geocode[[name]:[name4]],4,)</f>
        <v>1262</v>
      </c>
      <c r="B477" t="s">
        <v>479</v>
      </c>
      <c r="C477" t="s">
        <v>587</v>
      </c>
      <c r="D477">
        <v>101096</v>
      </c>
      <c r="E477">
        <v>19629</v>
      </c>
      <c r="F477">
        <v>2143</v>
      </c>
      <c r="G477">
        <v>15149</v>
      </c>
      <c r="H477">
        <v>1894</v>
      </c>
      <c r="I477">
        <v>14712</v>
      </c>
      <c r="J477">
        <v>11558</v>
      </c>
      <c r="K477">
        <v>7244</v>
      </c>
      <c r="L477">
        <v>138</v>
      </c>
      <c r="M477">
        <v>1855926</v>
      </c>
      <c r="N477">
        <v>783</v>
      </c>
      <c r="O477">
        <v>84</v>
      </c>
      <c r="P477">
        <v>3276</v>
      </c>
      <c r="Q477">
        <v>7277</v>
      </c>
    </row>
    <row r="478" spans="1:17" x14ac:dyDescent="0.55000000000000004">
      <c r="A478">
        <f>VLOOKUP(テーブル2[[#This Row],[駅名]],station_geocode[[name]:[name4]],4,)</f>
        <v>616</v>
      </c>
      <c r="B478" t="s">
        <v>480</v>
      </c>
      <c r="C478" t="s">
        <v>587</v>
      </c>
    </row>
    <row r="479" spans="1:17" x14ac:dyDescent="0.55000000000000004">
      <c r="A479">
        <f>VLOOKUP(テーブル2[[#This Row],[駅名]],station_geocode[[name]:[name4]],4,)</f>
        <v>7082</v>
      </c>
      <c r="B479" t="s">
        <v>481</v>
      </c>
      <c r="C479" t="s">
        <v>587</v>
      </c>
    </row>
    <row r="480" spans="1:17" x14ac:dyDescent="0.55000000000000004">
      <c r="A480">
        <f>VLOOKUP(テーブル2[[#This Row],[駅名]],station_geocode[[name]:[name4]],4,)</f>
        <v>2513</v>
      </c>
      <c r="B480" t="s">
        <v>482</v>
      </c>
      <c r="C480" t="s">
        <v>587</v>
      </c>
    </row>
    <row r="481" spans="1:17" x14ac:dyDescent="0.55000000000000004">
      <c r="A481">
        <f>VLOOKUP(テーブル2[[#This Row],[駅名]],station_geocode[[name]:[name4]],4,)</f>
        <v>8561</v>
      </c>
      <c r="B481" t="s">
        <v>483</v>
      </c>
      <c r="C481" t="s">
        <v>587</v>
      </c>
    </row>
    <row r="482" spans="1:17" x14ac:dyDescent="0.55000000000000004">
      <c r="A482">
        <f>VLOOKUP(テーブル2[[#This Row],[駅名]],station_geocode[[name]:[name4]],4,)</f>
        <v>2139</v>
      </c>
      <c r="B482" t="s">
        <v>484</v>
      </c>
      <c r="C482" t="s">
        <v>587</v>
      </c>
    </row>
    <row r="483" spans="1:17" x14ac:dyDescent="0.55000000000000004">
      <c r="A483">
        <f>VLOOKUP(テーブル2[[#This Row],[駅名]],station_geocode[[name]:[name4]],4,)</f>
        <v>9224</v>
      </c>
      <c r="B483" t="s">
        <v>485</v>
      </c>
      <c r="C483" t="s">
        <v>588</v>
      </c>
      <c r="D483">
        <v>16730</v>
      </c>
      <c r="E483">
        <v>9321</v>
      </c>
      <c r="F483">
        <v>1099</v>
      </c>
      <c r="G483">
        <v>6306</v>
      </c>
      <c r="H483">
        <v>1790</v>
      </c>
      <c r="I483">
        <v>14310</v>
      </c>
      <c r="J483">
        <v>4580</v>
      </c>
      <c r="K483">
        <v>2039</v>
      </c>
      <c r="L483">
        <v>63</v>
      </c>
      <c r="M483">
        <v>785766</v>
      </c>
      <c r="N483">
        <v>419</v>
      </c>
      <c r="O483">
        <v>37</v>
      </c>
      <c r="P483">
        <v>6542</v>
      </c>
      <c r="Q483">
        <v>5003</v>
      </c>
    </row>
    <row r="484" spans="1:17" x14ac:dyDescent="0.55000000000000004">
      <c r="A484">
        <f>VLOOKUP(テーブル2[[#This Row],[駅名]],station_geocode[[name]:[name4]],4,)</f>
        <v>9223</v>
      </c>
      <c r="B484" t="s">
        <v>486</v>
      </c>
      <c r="C484" t="s">
        <v>588</v>
      </c>
      <c r="D484">
        <v>40020</v>
      </c>
      <c r="E484">
        <v>15396</v>
      </c>
      <c r="F484">
        <v>1656</v>
      </c>
      <c r="G484">
        <v>10982</v>
      </c>
      <c r="H484">
        <v>2622</v>
      </c>
      <c r="I484">
        <v>25749</v>
      </c>
      <c r="J484">
        <v>8374</v>
      </c>
      <c r="K484">
        <v>4414</v>
      </c>
      <c r="L484">
        <v>114</v>
      </c>
      <c r="M484">
        <v>1835474</v>
      </c>
      <c r="N484">
        <v>943</v>
      </c>
      <c r="O484">
        <v>75</v>
      </c>
      <c r="P484">
        <v>4583</v>
      </c>
      <c r="Q484">
        <v>17023</v>
      </c>
    </row>
    <row r="485" spans="1:17" x14ac:dyDescent="0.55000000000000004">
      <c r="A485">
        <f>VLOOKUP(テーブル2[[#This Row],[駅名]],station_geocode[[name]:[name4]],4,)</f>
        <v>9225</v>
      </c>
      <c r="B485" t="s">
        <v>487</v>
      </c>
      <c r="C485" t="s">
        <v>588</v>
      </c>
      <c r="D485">
        <v>45928</v>
      </c>
      <c r="E485">
        <v>13493</v>
      </c>
      <c r="F485">
        <v>1252</v>
      </c>
      <c r="G485">
        <v>9955</v>
      </c>
      <c r="H485">
        <v>2076</v>
      </c>
      <c r="I485">
        <v>18515</v>
      </c>
      <c r="J485">
        <v>7951</v>
      </c>
      <c r="K485">
        <v>4698</v>
      </c>
      <c r="L485">
        <v>183</v>
      </c>
      <c r="M485">
        <v>2255363</v>
      </c>
      <c r="N485">
        <v>1368</v>
      </c>
      <c r="O485">
        <v>181</v>
      </c>
      <c r="P485">
        <v>981</v>
      </c>
      <c r="Q485">
        <v>14566</v>
      </c>
    </row>
    <row r="486" spans="1:17" x14ac:dyDescent="0.55000000000000004">
      <c r="A486">
        <f>VLOOKUP(テーブル2[[#This Row],[駅名]],station_geocode[[name]:[name4]],4,)</f>
        <v>9227</v>
      </c>
      <c r="B486" t="s">
        <v>488</v>
      </c>
      <c r="C486" t="s">
        <v>588</v>
      </c>
      <c r="D486">
        <v>63514</v>
      </c>
      <c r="E486">
        <v>6562</v>
      </c>
      <c r="F486">
        <v>681</v>
      </c>
      <c r="G486">
        <v>4769</v>
      </c>
      <c r="H486">
        <v>960</v>
      </c>
      <c r="I486">
        <v>47442</v>
      </c>
      <c r="J486">
        <v>3732</v>
      </c>
      <c r="K486">
        <v>2097</v>
      </c>
      <c r="L486">
        <v>117</v>
      </c>
      <c r="M486">
        <v>1959859</v>
      </c>
      <c r="N486">
        <v>2437</v>
      </c>
      <c r="O486">
        <v>250</v>
      </c>
      <c r="P486">
        <v>311</v>
      </c>
      <c r="Q486">
        <v>45720</v>
      </c>
    </row>
    <row r="487" spans="1:17" x14ac:dyDescent="0.55000000000000004">
      <c r="A487">
        <f>VLOOKUP(テーブル2[[#This Row],[駅名]],station_geocode[[name]:[name4]],4,)</f>
        <v>665</v>
      </c>
      <c r="B487" t="s">
        <v>489</v>
      </c>
      <c r="C487" t="s">
        <v>588</v>
      </c>
      <c r="D487">
        <v>65296</v>
      </c>
      <c r="E487">
        <v>2426</v>
      </c>
      <c r="F487">
        <v>182</v>
      </c>
      <c r="G487">
        <v>1784</v>
      </c>
      <c r="H487">
        <v>444</v>
      </c>
      <c r="I487">
        <v>44053</v>
      </c>
      <c r="J487">
        <v>1487</v>
      </c>
      <c r="K487">
        <v>961</v>
      </c>
      <c r="L487">
        <v>132</v>
      </c>
      <c r="M487">
        <v>1493140</v>
      </c>
      <c r="N487">
        <v>2243</v>
      </c>
      <c r="O487">
        <v>231</v>
      </c>
      <c r="P487">
        <v>1682</v>
      </c>
      <c r="Q487">
        <v>42034</v>
      </c>
    </row>
    <row r="488" spans="1:17" x14ac:dyDescent="0.55000000000000004">
      <c r="A488">
        <f>VLOOKUP(テーブル2[[#This Row],[駅名]],station_geocode[[name]:[name4]],4,)</f>
        <v>6780</v>
      </c>
      <c r="B488" t="s">
        <v>490</v>
      </c>
      <c r="C488" t="s">
        <v>588</v>
      </c>
      <c r="D488">
        <v>26539</v>
      </c>
      <c r="E488">
        <v>13568</v>
      </c>
      <c r="F488">
        <v>1243</v>
      </c>
      <c r="G488">
        <v>9270</v>
      </c>
      <c r="H488">
        <v>2767</v>
      </c>
      <c r="I488">
        <v>24617</v>
      </c>
      <c r="J488">
        <v>7357</v>
      </c>
      <c r="K488">
        <v>4168</v>
      </c>
      <c r="L488">
        <v>149</v>
      </c>
      <c r="M488">
        <v>1533402</v>
      </c>
      <c r="N488">
        <v>930</v>
      </c>
      <c r="O488">
        <v>87</v>
      </c>
      <c r="P488">
        <v>6900</v>
      </c>
      <c r="Q488">
        <v>14156</v>
      </c>
    </row>
    <row r="489" spans="1:17" x14ac:dyDescent="0.55000000000000004">
      <c r="A489">
        <f>VLOOKUP(テーブル2[[#This Row],[駅名]],station_geocode[[name]:[name4]],4,)</f>
        <v>8461</v>
      </c>
      <c r="B489" t="s">
        <v>491</v>
      </c>
      <c r="C489" t="s">
        <v>588</v>
      </c>
      <c r="D489">
        <v>21096</v>
      </c>
      <c r="E489">
        <v>15752</v>
      </c>
      <c r="F489">
        <v>1573</v>
      </c>
      <c r="G489">
        <v>10961</v>
      </c>
      <c r="H489">
        <v>2937</v>
      </c>
      <c r="I489">
        <v>32609</v>
      </c>
      <c r="J489">
        <v>8405</v>
      </c>
      <c r="K489">
        <v>4587</v>
      </c>
      <c r="L489">
        <v>154</v>
      </c>
      <c r="M489">
        <v>1282209</v>
      </c>
      <c r="N489">
        <v>864</v>
      </c>
      <c r="O489">
        <v>74</v>
      </c>
      <c r="P489">
        <v>19559</v>
      </c>
      <c r="Q489">
        <v>8790</v>
      </c>
    </row>
    <row r="490" spans="1:17" x14ac:dyDescent="0.55000000000000004">
      <c r="A490">
        <f>VLOOKUP(テーブル2[[#This Row],[駅名]],station_geocode[[name]:[name4]],4,)</f>
        <v>4699</v>
      </c>
      <c r="B490" t="s">
        <v>492</v>
      </c>
      <c r="C490" t="s">
        <v>588</v>
      </c>
      <c r="D490">
        <v>7747</v>
      </c>
      <c r="E490">
        <v>12318</v>
      </c>
      <c r="F490">
        <v>1104</v>
      </c>
      <c r="G490">
        <v>8030</v>
      </c>
      <c r="H490">
        <v>3062</v>
      </c>
      <c r="I490">
        <v>10971</v>
      </c>
      <c r="J490">
        <v>6056</v>
      </c>
      <c r="K490">
        <v>2832</v>
      </c>
      <c r="L490">
        <v>94</v>
      </c>
      <c r="M490">
        <v>451540</v>
      </c>
      <c r="N490">
        <v>544</v>
      </c>
      <c r="O490">
        <v>36</v>
      </c>
      <c r="P490">
        <v>998</v>
      </c>
      <c r="Q490">
        <v>5650</v>
      </c>
    </row>
    <row r="491" spans="1:17" x14ac:dyDescent="0.55000000000000004">
      <c r="A491">
        <f>VLOOKUP(テーブル2[[#This Row],[駅名]],station_geocode[[name]:[name4]],4,)</f>
        <v>843</v>
      </c>
      <c r="B491" t="s">
        <v>493</v>
      </c>
      <c r="C491" t="s">
        <v>588</v>
      </c>
      <c r="D491">
        <v>33949</v>
      </c>
      <c r="E491">
        <v>19351</v>
      </c>
      <c r="F491">
        <v>2017</v>
      </c>
      <c r="G491">
        <v>13132</v>
      </c>
      <c r="H491">
        <v>3982</v>
      </c>
      <c r="I491">
        <v>13705</v>
      </c>
      <c r="J491">
        <v>9692</v>
      </c>
      <c r="K491">
        <v>4409</v>
      </c>
      <c r="L491">
        <v>90</v>
      </c>
      <c r="M491">
        <v>955291</v>
      </c>
      <c r="N491">
        <v>533</v>
      </c>
      <c r="O491">
        <v>33</v>
      </c>
      <c r="P491">
        <v>2356</v>
      </c>
      <c r="Q491">
        <v>5216</v>
      </c>
    </row>
    <row r="492" spans="1:17" x14ac:dyDescent="0.55000000000000004">
      <c r="A492">
        <f>VLOOKUP(テーブル2[[#This Row],[駅名]],station_geocode[[name]:[name4]],4,)</f>
        <v>3274</v>
      </c>
      <c r="B492" t="s">
        <v>494</v>
      </c>
      <c r="C492" t="s">
        <v>588</v>
      </c>
      <c r="D492">
        <v>10966</v>
      </c>
      <c r="E492">
        <v>13713</v>
      </c>
      <c r="F492">
        <v>1213</v>
      </c>
      <c r="G492">
        <v>9162</v>
      </c>
      <c r="H492">
        <v>3185</v>
      </c>
      <c r="I492">
        <v>9999</v>
      </c>
      <c r="J492">
        <v>6934</v>
      </c>
      <c r="K492">
        <v>3426</v>
      </c>
      <c r="L492">
        <v>89</v>
      </c>
      <c r="M492">
        <v>798189</v>
      </c>
      <c r="N492">
        <v>508</v>
      </c>
      <c r="O492">
        <v>33</v>
      </c>
      <c r="P492">
        <v>1031</v>
      </c>
      <c r="Q492">
        <v>4539</v>
      </c>
    </row>
    <row r="493" spans="1:17" x14ac:dyDescent="0.55000000000000004">
      <c r="A493">
        <f>VLOOKUP(テーブル2[[#This Row],[駅名]],station_geocode[[name]:[name4]],4,)</f>
        <v>5070</v>
      </c>
      <c r="B493" t="s">
        <v>495</v>
      </c>
      <c r="C493" t="s">
        <v>588</v>
      </c>
      <c r="D493">
        <v>80742</v>
      </c>
      <c r="E493">
        <v>14385</v>
      </c>
      <c r="F493">
        <v>1255</v>
      </c>
      <c r="G493">
        <v>9889</v>
      </c>
      <c r="H493">
        <v>2996</v>
      </c>
      <c r="I493">
        <v>15382</v>
      </c>
      <c r="J493">
        <v>7736</v>
      </c>
      <c r="K493">
        <v>4113</v>
      </c>
      <c r="L493">
        <v>216</v>
      </c>
      <c r="M493">
        <v>1874203</v>
      </c>
      <c r="N493">
        <v>1374</v>
      </c>
      <c r="O493">
        <v>151</v>
      </c>
      <c r="P493">
        <v>1231</v>
      </c>
      <c r="Q493">
        <v>9860</v>
      </c>
    </row>
    <row r="494" spans="1:17" x14ac:dyDescent="0.55000000000000004">
      <c r="A494">
        <f>VLOOKUP(テーブル2[[#This Row],[駅名]],station_geocode[[name]:[name4]],4,)</f>
        <v>9268</v>
      </c>
      <c r="B494" t="s">
        <v>496</v>
      </c>
      <c r="C494" t="s">
        <v>589</v>
      </c>
      <c r="D494">
        <v>27571</v>
      </c>
      <c r="E494">
        <v>14287</v>
      </c>
      <c r="F494">
        <v>1410</v>
      </c>
      <c r="G494">
        <v>9100</v>
      </c>
      <c r="H494">
        <v>3603</v>
      </c>
      <c r="I494">
        <v>13883</v>
      </c>
      <c r="J494">
        <v>7226</v>
      </c>
      <c r="K494">
        <v>2965</v>
      </c>
      <c r="L494">
        <v>127</v>
      </c>
      <c r="M494">
        <v>770921</v>
      </c>
      <c r="N494">
        <v>839</v>
      </c>
      <c r="O494">
        <v>72</v>
      </c>
      <c r="P494">
        <v>427</v>
      </c>
      <c r="Q494">
        <v>7159</v>
      </c>
    </row>
    <row r="495" spans="1:17" x14ac:dyDescent="0.55000000000000004">
      <c r="A495">
        <f>VLOOKUP(テーブル2[[#This Row],[駅名]],station_geocode[[name]:[name4]],4,)</f>
        <v>2956</v>
      </c>
      <c r="B495" t="s">
        <v>497</v>
      </c>
      <c r="C495" t="s">
        <v>589</v>
      </c>
      <c r="D495">
        <v>36553</v>
      </c>
      <c r="E495">
        <v>20250</v>
      </c>
      <c r="F495">
        <v>1881</v>
      </c>
      <c r="G495">
        <v>13323</v>
      </c>
      <c r="H495">
        <v>4636</v>
      </c>
      <c r="I495">
        <v>16686</v>
      </c>
      <c r="J495">
        <v>10535</v>
      </c>
      <c r="K495">
        <v>4936</v>
      </c>
      <c r="L495">
        <v>264</v>
      </c>
      <c r="M495">
        <v>2502968</v>
      </c>
      <c r="N495">
        <v>1405</v>
      </c>
      <c r="O495">
        <v>113</v>
      </c>
      <c r="P495">
        <v>666</v>
      </c>
      <c r="Q495">
        <v>9621</v>
      </c>
    </row>
    <row r="496" spans="1:17" x14ac:dyDescent="0.55000000000000004">
      <c r="A496">
        <f>VLOOKUP(テーブル2[[#This Row],[駅名]],station_geocode[[name]:[name4]],4,)</f>
        <v>7315</v>
      </c>
      <c r="B496" t="s">
        <v>498</v>
      </c>
      <c r="C496" t="s">
        <v>589</v>
      </c>
      <c r="D496">
        <v>29891</v>
      </c>
      <c r="E496">
        <v>18611</v>
      </c>
      <c r="F496">
        <v>1682</v>
      </c>
      <c r="G496">
        <v>12589</v>
      </c>
      <c r="H496">
        <v>3991</v>
      </c>
      <c r="I496">
        <v>18795</v>
      </c>
      <c r="J496">
        <v>10006</v>
      </c>
      <c r="K496">
        <v>5268</v>
      </c>
      <c r="L496">
        <v>224</v>
      </c>
      <c r="M496">
        <v>1825007</v>
      </c>
      <c r="N496">
        <v>1555</v>
      </c>
      <c r="O496">
        <v>122</v>
      </c>
      <c r="P496">
        <v>1896</v>
      </c>
      <c r="Q496">
        <v>11912</v>
      </c>
    </row>
    <row r="497" spans="1:17" x14ac:dyDescent="0.55000000000000004">
      <c r="A497">
        <f>VLOOKUP(テーブル2[[#This Row],[駅名]],station_geocode[[name]:[name4]],4,)</f>
        <v>6149</v>
      </c>
      <c r="B497" t="s">
        <v>499</v>
      </c>
      <c r="C497" t="s">
        <v>589</v>
      </c>
      <c r="D497">
        <v>41686</v>
      </c>
      <c r="E497">
        <v>8843</v>
      </c>
      <c r="F497">
        <v>574</v>
      </c>
      <c r="G497">
        <v>5877</v>
      </c>
      <c r="H497">
        <v>2168</v>
      </c>
      <c r="I497">
        <v>54605</v>
      </c>
      <c r="J497">
        <v>4965</v>
      </c>
      <c r="K497">
        <v>2818</v>
      </c>
      <c r="L497">
        <v>529</v>
      </c>
      <c r="M497">
        <v>17869215</v>
      </c>
      <c r="N497">
        <v>4610</v>
      </c>
      <c r="O497">
        <v>373</v>
      </c>
      <c r="P497">
        <v>994</v>
      </c>
      <c r="Q497">
        <v>51563</v>
      </c>
    </row>
    <row r="498" spans="1:17" x14ac:dyDescent="0.55000000000000004">
      <c r="A498">
        <f>VLOOKUP(テーブル2[[#This Row],[駅名]],station_geocode[[name]:[name4]],4,)</f>
        <v>3735</v>
      </c>
      <c r="B498" t="s">
        <v>500</v>
      </c>
      <c r="C498" t="s">
        <v>589</v>
      </c>
      <c r="D498">
        <v>37571</v>
      </c>
      <c r="E498">
        <v>9878</v>
      </c>
      <c r="F498">
        <v>789</v>
      </c>
      <c r="G498">
        <v>7803</v>
      </c>
      <c r="H498">
        <v>1283</v>
      </c>
      <c r="I498">
        <v>96453</v>
      </c>
      <c r="J498">
        <v>6225</v>
      </c>
      <c r="K498">
        <v>3995</v>
      </c>
      <c r="L498">
        <v>232</v>
      </c>
      <c r="M498">
        <v>3307696</v>
      </c>
      <c r="N498">
        <v>5573</v>
      </c>
      <c r="O498">
        <v>319</v>
      </c>
      <c r="P498">
        <v>968</v>
      </c>
      <c r="Q498">
        <v>94145</v>
      </c>
    </row>
    <row r="499" spans="1:17" x14ac:dyDescent="0.55000000000000004">
      <c r="A499">
        <f>VLOOKUP(テーブル2[[#This Row],[駅名]],station_geocode[[name]:[name4]],4,)</f>
        <v>4492</v>
      </c>
      <c r="B499" t="s">
        <v>501</v>
      </c>
      <c r="C499" t="s">
        <v>589</v>
      </c>
      <c r="D499">
        <v>78936</v>
      </c>
      <c r="E499">
        <v>12338</v>
      </c>
      <c r="F499">
        <v>1111</v>
      </c>
      <c r="G499">
        <v>9363</v>
      </c>
      <c r="H499">
        <v>1864</v>
      </c>
      <c r="I499">
        <v>86356</v>
      </c>
      <c r="J499">
        <v>7347</v>
      </c>
      <c r="K499">
        <v>4375</v>
      </c>
      <c r="L499">
        <v>328</v>
      </c>
      <c r="M499">
        <v>3648257</v>
      </c>
      <c r="N499">
        <v>5287</v>
      </c>
      <c r="O499">
        <v>402</v>
      </c>
      <c r="P499">
        <v>733</v>
      </c>
      <c r="Q499">
        <v>83760</v>
      </c>
    </row>
    <row r="500" spans="1:17" x14ac:dyDescent="0.55000000000000004">
      <c r="A500">
        <f>VLOOKUP(テーブル2[[#This Row],[駅名]],station_geocode[[name]:[name4]],4,)</f>
        <v>5963</v>
      </c>
      <c r="B500" t="s">
        <v>502</v>
      </c>
      <c r="C500" t="s">
        <v>589</v>
      </c>
      <c r="D500">
        <v>70662</v>
      </c>
      <c r="E500">
        <v>9701</v>
      </c>
      <c r="F500">
        <v>855</v>
      </c>
      <c r="G500">
        <v>7126</v>
      </c>
      <c r="H500">
        <v>1719</v>
      </c>
      <c r="I500">
        <v>58990</v>
      </c>
      <c r="J500">
        <v>5751</v>
      </c>
      <c r="K500">
        <v>3387</v>
      </c>
      <c r="L500">
        <v>326</v>
      </c>
      <c r="M500">
        <v>7298362</v>
      </c>
      <c r="N500">
        <v>4214</v>
      </c>
      <c r="O500">
        <v>366</v>
      </c>
      <c r="P500">
        <v>739</v>
      </c>
      <c r="Q500">
        <v>56385</v>
      </c>
    </row>
    <row r="501" spans="1:17" x14ac:dyDescent="0.55000000000000004">
      <c r="A501">
        <f>VLOOKUP(テーブル2[[#This Row],[駅名]],station_geocode[[name]:[name4]],4,)</f>
        <v>6676</v>
      </c>
      <c r="B501" t="s">
        <v>503</v>
      </c>
      <c r="C501" t="s">
        <v>589</v>
      </c>
      <c r="D501">
        <v>80141</v>
      </c>
      <c r="E501">
        <v>3669</v>
      </c>
      <c r="F501">
        <v>286</v>
      </c>
      <c r="G501">
        <v>2725</v>
      </c>
      <c r="H501">
        <v>655</v>
      </c>
      <c r="I501">
        <v>105196</v>
      </c>
      <c r="J501">
        <v>2347</v>
      </c>
      <c r="K501">
        <v>1535</v>
      </c>
      <c r="L501">
        <v>777</v>
      </c>
      <c r="M501">
        <v>36308067</v>
      </c>
      <c r="N501">
        <v>7054</v>
      </c>
      <c r="O501">
        <v>748</v>
      </c>
      <c r="P501">
        <v>321</v>
      </c>
      <c r="Q501">
        <v>104319</v>
      </c>
    </row>
    <row r="502" spans="1:17" x14ac:dyDescent="0.55000000000000004">
      <c r="A502">
        <f>VLOOKUP(テーブル2[[#This Row],[駅名]],station_geocode[[name]:[name4]],4,)</f>
        <v>4457</v>
      </c>
      <c r="B502" t="s">
        <v>504</v>
      </c>
      <c r="C502" t="s">
        <v>589</v>
      </c>
      <c r="D502">
        <v>96611</v>
      </c>
      <c r="E502">
        <v>4428</v>
      </c>
      <c r="F502">
        <v>392</v>
      </c>
      <c r="G502">
        <v>3273</v>
      </c>
      <c r="H502">
        <v>683</v>
      </c>
      <c r="I502">
        <v>57506</v>
      </c>
      <c r="J502">
        <v>2574</v>
      </c>
      <c r="K502">
        <v>1446</v>
      </c>
      <c r="L502">
        <v>98</v>
      </c>
      <c r="M502">
        <v>2441475</v>
      </c>
      <c r="N502">
        <v>1922</v>
      </c>
      <c r="O502">
        <v>124</v>
      </c>
      <c r="P502">
        <v>2772</v>
      </c>
      <c r="Q502">
        <v>53793</v>
      </c>
    </row>
    <row r="503" spans="1:17" x14ac:dyDescent="0.55000000000000004">
      <c r="A503">
        <f>VLOOKUP(テーブル2[[#This Row],[駅名]],station_geocode[[name]:[name4]],4,)</f>
        <v>9098</v>
      </c>
      <c r="B503" t="s">
        <v>505</v>
      </c>
      <c r="C503" t="s">
        <v>589</v>
      </c>
      <c r="D503">
        <v>130018</v>
      </c>
      <c r="E503">
        <v>6337</v>
      </c>
      <c r="F503">
        <v>644</v>
      </c>
      <c r="G503">
        <v>4416</v>
      </c>
      <c r="H503">
        <v>1183</v>
      </c>
      <c r="I503">
        <v>42049</v>
      </c>
      <c r="J503">
        <v>3598</v>
      </c>
      <c r="K503">
        <v>1999</v>
      </c>
      <c r="L503">
        <v>238</v>
      </c>
      <c r="M503">
        <v>3786415</v>
      </c>
      <c r="N503">
        <v>2933</v>
      </c>
      <c r="O503">
        <v>410</v>
      </c>
      <c r="P503">
        <v>2300</v>
      </c>
      <c r="Q503">
        <v>38166</v>
      </c>
    </row>
    <row r="504" spans="1:17" x14ac:dyDescent="0.55000000000000004">
      <c r="A504">
        <f>VLOOKUP(テーブル2[[#This Row],[駅名]],station_geocode[[name]:[name4]],4,)</f>
        <v>2403</v>
      </c>
      <c r="B504" t="s">
        <v>506</v>
      </c>
      <c r="C504" t="s">
        <v>589</v>
      </c>
      <c r="D504">
        <v>58864</v>
      </c>
      <c r="E504">
        <v>10583</v>
      </c>
      <c r="F504">
        <v>1213</v>
      </c>
      <c r="G504">
        <v>6741</v>
      </c>
      <c r="H504">
        <v>2432</v>
      </c>
      <c r="I504">
        <v>18683</v>
      </c>
      <c r="J504">
        <v>5555</v>
      </c>
      <c r="K504">
        <v>2924</v>
      </c>
      <c r="L504">
        <v>118</v>
      </c>
      <c r="M504">
        <v>1838593</v>
      </c>
      <c r="N504">
        <v>844</v>
      </c>
      <c r="O504">
        <v>115</v>
      </c>
      <c r="P504">
        <v>4439</v>
      </c>
      <c r="Q504">
        <v>11075</v>
      </c>
    </row>
    <row r="505" spans="1:17" x14ac:dyDescent="0.55000000000000004">
      <c r="A505">
        <f>VLOOKUP(テーブル2[[#This Row],[駅名]],station_geocode[[name]:[name4]],4,)</f>
        <v>3508</v>
      </c>
      <c r="B505" t="s">
        <v>507</v>
      </c>
      <c r="C505" t="s">
        <v>575</v>
      </c>
      <c r="D505">
        <v>49983</v>
      </c>
      <c r="E505">
        <v>14568</v>
      </c>
      <c r="F505">
        <v>1423</v>
      </c>
      <c r="G505">
        <v>10329</v>
      </c>
      <c r="H505">
        <v>2800</v>
      </c>
      <c r="I505">
        <v>16172</v>
      </c>
      <c r="J505">
        <v>7294</v>
      </c>
      <c r="K505">
        <v>3446</v>
      </c>
      <c r="L505">
        <v>131</v>
      </c>
      <c r="M505">
        <v>2393837</v>
      </c>
      <c r="N505">
        <v>929</v>
      </c>
      <c r="O505">
        <v>86</v>
      </c>
      <c r="P505">
        <v>1213</v>
      </c>
      <c r="Q505">
        <v>10735</v>
      </c>
    </row>
    <row r="506" spans="1:17" x14ac:dyDescent="0.55000000000000004">
      <c r="A506">
        <f>VLOOKUP(テーブル2[[#This Row],[駅名]],station_geocode[[name]:[name4]],4,)</f>
        <v>9219</v>
      </c>
      <c r="B506" t="s">
        <v>508</v>
      </c>
      <c r="C506" t="s">
        <v>575</v>
      </c>
      <c r="D506">
        <v>49190</v>
      </c>
      <c r="E506">
        <v>16134</v>
      </c>
      <c r="F506">
        <v>1702</v>
      </c>
      <c r="G506">
        <v>11296</v>
      </c>
      <c r="H506">
        <v>3136</v>
      </c>
      <c r="I506">
        <v>133361</v>
      </c>
      <c r="J506">
        <v>7774</v>
      </c>
      <c r="K506">
        <v>3425</v>
      </c>
      <c r="L506">
        <v>159</v>
      </c>
      <c r="M506">
        <v>1572736</v>
      </c>
      <c r="N506">
        <v>1106</v>
      </c>
      <c r="O506">
        <v>75</v>
      </c>
      <c r="P506">
        <v>1039</v>
      </c>
      <c r="Q506">
        <v>7886</v>
      </c>
    </row>
    <row r="507" spans="1:17" x14ac:dyDescent="0.55000000000000004">
      <c r="A507">
        <f>VLOOKUP(テーブル2[[#This Row],[駅名]],station_geocode[[name]:[name4]],4,)</f>
        <v>4569</v>
      </c>
      <c r="B507" t="s">
        <v>509</v>
      </c>
      <c r="C507" t="s">
        <v>575</v>
      </c>
      <c r="D507">
        <v>68752</v>
      </c>
      <c r="E507">
        <v>13453</v>
      </c>
      <c r="F507">
        <v>1281</v>
      </c>
      <c r="G507">
        <v>10038</v>
      </c>
      <c r="H507">
        <v>2133</v>
      </c>
      <c r="I507">
        <v>63715</v>
      </c>
      <c r="J507">
        <v>7717</v>
      </c>
      <c r="K507">
        <v>4341</v>
      </c>
      <c r="L507">
        <v>290</v>
      </c>
      <c r="M507">
        <v>3847004</v>
      </c>
      <c r="N507">
        <v>4063</v>
      </c>
      <c r="O507">
        <v>323</v>
      </c>
      <c r="P507">
        <v>942</v>
      </c>
      <c r="Q507">
        <v>60415</v>
      </c>
    </row>
    <row r="508" spans="1:17" x14ac:dyDescent="0.55000000000000004">
      <c r="A508">
        <f>VLOOKUP(テーブル2[[#This Row],[駅名]],station_geocode[[name]:[name4]],4,)</f>
        <v>4473</v>
      </c>
      <c r="B508" t="s">
        <v>510</v>
      </c>
      <c r="C508" t="s">
        <v>575</v>
      </c>
      <c r="D508">
        <v>89223</v>
      </c>
      <c r="E508">
        <v>5281</v>
      </c>
      <c r="F508">
        <v>495</v>
      </c>
      <c r="G508">
        <v>3711</v>
      </c>
      <c r="H508">
        <v>1072</v>
      </c>
      <c r="I508">
        <v>100910</v>
      </c>
      <c r="J508">
        <v>2939</v>
      </c>
      <c r="K508">
        <v>1624</v>
      </c>
      <c r="L508">
        <v>359</v>
      </c>
      <c r="M508">
        <v>6469715</v>
      </c>
      <c r="N508">
        <v>3707</v>
      </c>
      <c r="O508">
        <v>357</v>
      </c>
      <c r="P508">
        <v>29493</v>
      </c>
      <c r="Q508">
        <v>70240</v>
      </c>
    </row>
    <row r="509" spans="1:17" x14ac:dyDescent="0.55000000000000004">
      <c r="A509">
        <f>VLOOKUP(テーブル2[[#This Row],[駅名]],station_geocode[[name]:[name4]],4,)</f>
        <v>7594</v>
      </c>
      <c r="B509" t="s">
        <v>511</v>
      </c>
      <c r="C509" t="s">
        <v>575</v>
      </c>
      <c r="D509">
        <v>83266</v>
      </c>
      <c r="E509">
        <v>6904</v>
      </c>
      <c r="F509">
        <v>947</v>
      </c>
      <c r="G509">
        <v>4587</v>
      </c>
      <c r="H509">
        <v>1342</v>
      </c>
      <c r="I509">
        <v>47587</v>
      </c>
      <c r="J509">
        <v>3342</v>
      </c>
      <c r="K509">
        <v>1492</v>
      </c>
      <c r="L509">
        <v>109</v>
      </c>
      <c r="M509">
        <v>2513196</v>
      </c>
      <c r="N509">
        <v>2300</v>
      </c>
      <c r="O509">
        <v>147</v>
      </c>
      <c r="P509">
        <v>8198</v>
      </c>
      <c r="Q509">
        <v>37793</v>
      </c>
    </row>
    <row r="510" spans="1:17" x14ac:dyDescent="0.55000000000000004">
      <c r="A510">
        <f>VLOOKUP(テーブル2[[#This Row],[駅名]],station_geocode[[name]:[name4]],4,)</f>
        <v>9109</v>
      </c>
      <c r="B510" t="s">
        <v>512</v>
      </c>
      <c r="C510" t="s">
        <v>590</v>
      </c>
    </row>
    <row r="511" spans="1:17" x14ac:dyDescent="0.55000000000000004">
      <c r="A511">
        <f>VLOOKUP(テーブル2[[#This Row],[駅名]],station_geocode[[name]:[name4]],4,)</f>
        <v>645</v>
      </c>
      <c r="B511" t="s">
        <v>513</v>
      </c>
      <c r="C511" t="s">
        <v>574</v>
      </c>
      <c r="D511">
        <v>47857</v>
      </c>
      <c r="E511">
        <v>15602</v>
      </c>
      <c r="F511">
        <v>1520</v>
      </c>
      <c r="G511">
        <v>11096</v>
      </c>
      <c r="H511">
        <v>2520</v>
      </c>
      <c r="I511">
        <v>12079</v>
      </c>
      <c r="J511">
        <v>8708</v>
      </c>
      <c r="K511">
        <v>4983</v>
      </c>
      <c r="L511">
        <v>154</v>
      </c>
      <c r="M511">
        <v>2194461</v>
      </c>
      <c r="N511">
        <v>797</v>
      </c>
      <c r="O511">
        <v>77</v>
      </c>
      <c r="P511">
        <v>1073</v>
      </c>
      <c r="Q511">
        <v>7083</v>
      </c>
    </row>
    <row r="512" spans="1:17" x14ac:dyDescent="0.55000000000000004">
      <c r="A512">
        <f>VLOOKUP(テーブル2[[#This Row],[駅名]],station_geocode[[name]:[name4]],4,)</f>
        <v>646</v>
      </c>
      <c r="B512" t="s">
        <v>514</v>
      </c>
      <c r="C512" t="s">
        <v>574</v>
      </c>
      <c r="D512">
        <v>34129</v>
      </c>
      <c r="E512">
        <v>15788</v>
      </c>
      <c r="F512">
        <v>1554</v>
      </c>
      <c r="G512">
        <v>10565</v>
      </c>
      <c r="H512">
        <v>3430</v>
      </c>
      <c r="I512">
        <v>9526</v>
      </c>
      <c r="J512">
        <v>8115</v>
      </c>
      <c r="K512">
        <v>3960</v>
      </c>
      <c r="L512">
        <v>148</v>
      </c>
      <c r="M512">
        <v>1394584</v>
      </c>
      <c r="N512">
        <v>641</v>
      </c>
      <c r="O512">
        <v>60</v>
      </c>
      <c r="P512">
        <v>627</v>
      </c>
      <c r="Q512">
        <v>3966</v>
      </c>
    </row>
    <row r="513" spans="1:17" x14ac:dyDescent="0.55000000000000004">
      <c r="A513">
        <f>VLOOKUP(テーブル2[[#This Row],[駅名]],station_geocode[[name]:[name4]],4,)</f>
        <v>8109</v>
      </c>
      <c r="B513" t="s">
        <v>515</v>
      </c>
      <c r="C513" t="s">
        <v>574</v>
      </c>
      <c r="D513">
        <v>40304</v>
      </c>
      <c r="E513">
        <v>11131</v>
      </c>
      <c r="F513">
        <v>1296</v>
      </c>
      <c r="G513">
        <v>7769</v>
      </c>
      <c r="H513">
        <v>1998</v>
      </c>
      <c r="I513">
        <v>8247</v>
      </c>
      <c r="J513">
        <v>5290</v>
      </c>
      <c r="K513">
        <v>2323</v>
      </c>
      <c r="L513">
        <v>61</v>
      </c>
      <c r="M513">
        <v>2328619</v>
      </c>
      <c r="N513">
        <v>393</v>
      </c>
      <c r="O513">
        <v>23</v>
      </c>
      <c r="P513">
        <v>1387</v>
      </c>
      <c r="Q513">
        <v>3712</v>
      </c>
    </row>
    <row r="514" spans="1:17" x14ac:dyDescent="0.55000000000000004">
      <c r="A514">
        <f>VLOOKUP(テーブル2[[#This Row],[駅名]],station_geocode[[name]:[name4]],4,)</f>
        <v>7817</v>
      </c>
      <c r="B514" t="s">
        <v>516</v>
      </c>
      <c r="C514" t="s">
        <v>574</v>
      </c>
      <c r="D514">
        <v>37700</v>
      </c>
      <c r="E514">
        <v>14413</v>
      </c>
      <c r="F514">
        <v>1623</v>
      </c>
      <c r="G514">
        <v>10373</v>
      </c>
      <c r="H514">
        <v>2306</v>
      </c>
      <c r="I514">
        <v>8056</v>
      </c>
      <c r="J514">
        <v>7059</v>
      </c>
      <c r="K514">
        <v>3240</v>
      </c>
      <c r="L514">
        <v>64</v>
      </c>
      <c r="M514">
        <v>880384</v>
      </c>
      <c r="N514">
        <v>382</v>
      </c>
      <c r="O514">
        <v>22</v>
      </c>
      <c r="P514">
        <v>983</v>
      </c>
      <c r="Q514">
        <v>3114</v>
      </c>
    </row>
    <row r="515" spans="1:17" x14ac:dyDescent="0.55000000000000004">
      <c r="A515">
        <f>VLOOKUP(テーブル2[[#This Row],[駅名]],station_geocode[[name]:[name4]],4,)</f>
        <v>5148</v>
      </c>
      <c r="B515" t="s">
        <v>517</v>
      </c>
      <c r="C515" t="s">
        <v>574</v>
      </c>
      <c r="D515">
        <v>35531</v>
      </c>
      <c r="E515">
        <v>13935</v>
      </c>
      <c r="F515">
        <v>1111</v>
      </c>
      <c r="G515">
        <v>9762</v>
      </c>
      <c r="H515">
        <v>2872</v>
      </c>
      <c r="I515">
        <v>9777</v>
      </c>
      <c r="J515">
        <v>7837</v>
      </c>
      <c r="K515">
        <v>4532</v>
      </c>
      <c r="L515">
        <v>75</v>
      </c>
      <c r="M515">
        <v>1252512</v>
      </c>
      <c r="N515">
        <v>519</v>
      </c>
      <c r="O515">
        <v>32</v>
      </c>
      <c r="P515">
        <v>2201</v>
      </c>
      <c r="Q515">
        <v>3898</v>
      </c>
    </row>
    <row r="516" spans="1:17" x14ac:dyDescent="0.55000000000000004">
      <c r="A516">
        <f>VLOOKUP(テーブル2[[#This Row],[駅名]],station_geocode[[name]:[name4]],4,)</f>
        <v>8895</v>
      </c>
      <c r="B516" t="s">
        <v>518</v>
      </c>
      <c r="C516" t="s">
        <v>574</v>
      </c>
      <c r="D516">
        <v>36955</v>
      </c>
      <c r="E516">
        <v>18227</v>
      </c>
      <c r="F516">
        <v>1164</v>
      </c>
      <c r="G516">
        <v>13416</v>
      </c>
      <c r="H516">
        <v>3326</v>
      </c>
      <c r="I516">
        <v>22998</v>
      </c>
      <c r="J516">
        <v>11318</v>
      </c>
      <c r="K516">
        <v>7342</v>
      </c>
      <c r="L516">
        <v>159</v>
      </c>
      <c r="M516">
        <v>1587444</v>
      </c>
      <c r="N516">
        <v>815</v>
      </c>
      <c r="O516">
        <v>75</v>
      </c>
      <c r="P516">
        <v>10615</v>
      </c>
      <c r="Q516">
        <v>8616</v>
      </c>
    </row>
    <row r="517" spans="1:17" x14ac:dyDescent="0.55000000000000004">
      <c r="A517">
        <f>VLOOKUP(テーブル2[[#This Row],[駅名]],station_geocode[[name]:[name4]],4,)</f>
        <v>6784</v>
      </c>
      <c r="B517" t="s">
        <v>519</v>
      </c>
      <c r="C517" t="s">
        <v>574</v>
      </c>
      <c r="D517">
        <v>37966</v>
      </c>
      <c r="E517">
        <v>12686</v>
      </c>
      <c r="F517">
        <v>6457</v>
      </c>
      <c r="G517">
        <v>9117</v>
      </c>
      <c r="H517">
        <v>2361</v>
      </c>
      <c r="I517">
        <v>35584</v>
      </c>
      <c r="J517">
        <v>7419</v>
      </c>
      <c r="K517">
        <v>4463</v>
      </c>
      <c r="L517">
        <v>234</v>
      </c>
      <c r="M517">
        <v>5737772</v>
      </c>
      <c r="N517">
        <v>1614</v>
      </c>
      <c r="O517">
        <v>133</v>
      </c>
      <c r="P517">
        <v>5476</v>
      </c>
      <c r="Q517">
        <v>27318</v>
      </c>
    </row>
    <row r="518" spans="1:17" x14ac:dyDescent="0.55000000000000004">
      <c r="A518">
        <f>VLOOKUP(テーブル2[[#This Row],[駅名]],station_geocode[[name]:[name4]],4,)</f>
        <v>2314</v>
      </c>
      <c r="B518" t="s">
        <v>520</v>
      </c>
      <c r="C518" t="s">
        <v>574</v>
      </c>
      <c r="D518">
        <v>39052</v>
      </c>
      <c r="E518">
        <v>12385</v>
      </c>
      <c r="F518">
        <v>1185</v>
      </c>
      <c r="G518">
        <v>8728</v>
      </c>
      <c r="H518">
        <v>2259</v>
      </c>
      <c r="I518">
        <v>19204</v>
      </c>
      <c r="J518">
        <v>6664</v>
      </c>
      <c r="K518">
        <v>3684</v>
      </c>
      <c r="L518">
        <v>63</v>
      </c>
      <c r="M518">
        <v>567550</v>
      </c>
      <c r="N518">
        <v>541</v>
      </c>
      <c r="O518">
        <v>42</v>
      </c>
      <c r="P518">
        <v>7437</v>
      </c>
      <c r="Q518">
        <v>8594</v>
      </c>
    </row>
    <row r="519" spans="1:17" x14ac:dyDescent="0.55000000000000004">
      <c r="A519">
        <f>VLOOKUP(テーブル2[[#This Row],[駅名]],station_geocode[[name]:[name4]],4,)</f>
        <v>2424</v>
      </c>
      <c r="B519" t="s">
        <v>521</v>
      </c>
      <c r="C519" t="s">
        <v>574</v>
      </c>
      <c r="D519">
        <v>50379</v>
      </c>
      <c r="E519">
        <v>16100</v>
      </c>
      <c r="F519">
        <v>1298</v>
      </c>
      <c r="G519">
        <v>11528</v>
      </c>
      <c r="H519">
        <v>2896</v>
      </c>
      <c r="I519">
        <v>18769</v>
      </c>
      <c r="J519">
        <v>9215</v>
      </c>
      <c r="K519">
        <v>5461</v>
      </c>
      <c r="L519">
        <v>139</v>
      </c>
      <c r="M519">
        <v>974610</v>
      </c>
      <c r="N519">
        <v>1387</v>
      </c>
      <c r="O519">
        <v>80</v>
      </c>
      <c r="P519">
        <v>1661</v>
      </c>
      <c r="Q519">
        <v>13331</v>
      </c>
    </row>
    <row r="520" spans="1:17" x14ac:dyDescent="0.55000000000000004">
      <c r="A520">
        <f>VLOOKUP(テーブル2[[#This Row],[駅名]],station_geocode[[name]:[name4]],4,)</f>
        <v>2657</v>
      </c>
      <c r="B520" t="s">
        <v>522</v>
      </c>
      <c r="C520" t="s">
        <v>574</v>
      </c>
      <c r="D520">
        <v>59871</v>
      </c>
      <c r="E520">
        <v>6758</v>
      </c>
      <c r="F520">
        <v>975</v>
      </c>
      <c r="G520">
        <v>4433</v>
      </c>
      <c r="H520">
        <v>1325</v>
      </c>
      <c r="I520">
        <v>74917</v>
      </c>
      <c r="J520">
        <v>3297</v>
      </c>
      <c r="K520">
        <v>1504</v>
      </c>
      <c r="L520">
        <v>157</v>
      </c>
      <c r="M520">
        <v>3921555</v>
      </c>
      <c r="N520">
        <v>2890</v>
      </c>
      <c r="O520">
        <v>288</v>
      </c>
      <c r="P520">
        <v>15531</v>
      </c>
      <c r="Q520">
        <v>57765</v>
      </c>
    </row>
    <row r="521" spans="1:17" x14ac:dyDescent="0.55000000000000004">
      <c r="A521">
        <f>VLOOKUP(テーブル2[[#This Row],[駅名]],station_geocode[[name]:[name4]],4,)</f>
        <v>2903</v>
      </c>
      <c r="B521" t="s">
        <v>523</v>
      </c>
      <c r="C521" t="s">
        <v>574</v>
      </c>
      <c r="D521">
        <v>13742</v>
      </c>
      <c r="E521">
        <v>8</v>
      </c>
      <c r="F521">
        <v>0</v>
      </c>
      <c r="G521">
        <v>6</v>
      </c>
      <c r="H521">
        <v>1</v>
      </c>
      <c r="I521">
        <v>40986</v>
      </c>
      <c r="J521">
        <v>8</v>
      </c>
      <c r="K521">
        <v>0</v>
      </c>
      <c r="L521">
        <v>48</v>
      </c>
      <c r="M521">
        <v>434241</v>
      </c>
      <c r="N521">
        <v>402</v>
      </c>
      <c r="O521">
        <v>58</v>
      </c>
      <c r="P521">
        <v>1</v>
      </c>
      <c r="Q521">
        <v>40990</v>
      </c>
    </row>
    <row r="522" spans="1:17" x14ac:dyDescent="0.55000000000000004">
      <c r="A522">
        <f>VLOOKUP(テーブル2[[#This Row],[駅名]],station_geocode[[name]:[name4]],4,)</f>
        <v>1909</v>
      </c>
      <c r="B522" t="s">
        <v>524</v>
      </c>
      <c r="C522" t="s">
        <v>574</v>
      </c>
      <c r="D522">
        <v>35170</v>
      </c>
      <c r="E522">
        <v>2758</v>
      </c>
      <c r="F522">
        <v>196</v>
      </c>
      <c r="G522">
        <v>2041</v>
      </c>
      <c r="H522">
        <v>516</v>
      </c>
      <c r="I522">
        <v>115195</v>
      </c>
      <c r="J522">
        <v>1718</v>
      </c>
      <c r="K522">
        <v>1071</v>
      </c>
      <c r="L522">
        <v>745</v>
      </c>
      <c r="M522">
        <v>61852509</v>
      </c>
      <c r="N522">
        <v>6674</v>
      </c>
      <c r="O522">
        <v>671</v>
      </c>
      <c r="P522">
        <v>40</v>
      </c>
      <c r="Q522">
        <v>114685</v>
      </c>
    </row>
    <row r="523" spans="1:17" x14ac:dyDescent="0.55000000000000004">
      <c r="A523">
        <f>VLOOKUP(テーブル2[[#This Row],[駅名]],station_geocode[[name]:[name4]],4,)</f>
        <v>4360</v>
      </c>
      <c r="B523" t="s">
        <v>525</v>
      </c>
      <c r="C523" t="s">
        <v>574</v>
      </c>
      <c r="D523">
        <v>38517</v>
      </c>
      <c r="E523">
        <v>11663</v>
      </c>
      <c r="F523">
        <v>943</v>
      </c>
      <c r="G523">
        <v>8814</v>
      </c>
      <c r="H523">
        <v>1904</v>
      </c>
      <c r="I523">
        <v>64845</v>
      </c>
      <c r="J523">
        <v>7072</v>
      </c>
      <c r="K523">
        <v>4289</v>
      </c>
      <c r="L523">
        <v>310</v>
      </c>
      <c r="M523">
        <v>11100004</v>
      </c>
      <c r="N523">
        <v>4888</v>
      </c>
      <c r="O523">
        <v>330</v>
      </c>
      <c r="P523">
        <v>802</v>
      </c>
      <c r="Q523">
        <v>61953</v>
      </c>
    </row>
    <row r="524" spans="1:17" x14ac:dyDescent="0.55000000000000004">
      <c r="A524">
        <f>VLOOKUP(テーブル2[[#This Row],[駅名]],station_geocode[[name]:[name4]],4,)</f>
        <v>2071</v>
      </c>
      <c r="B524" t="s">
        <v>526</v>
      </c>
      <c r="C524" t="s">
        <v>574</v>
      </c>
      <c r="D524">
        <v>66893</v>
      </c>
      <c r="E524">
        <v>19050</v>
      </c>
      <c r="F524">
        <v>263</v>
      </c>
      <c r="G524">
        <v>13185</v>
      </c>
      <c r="H524">
        <v>3602</v>
      </c>
      <c r="I524">
        <v>17711</v>
      </c>
      <c r="J524">
        <v>9411</v>
      </c>
      <c r="K524">
        <v>3968</v>
      </c>
      <c r="L524">
        <v>130</v>
      </c>
      <c r="M524">
        <v>2043824</v>
      </c>
      <c r="N524">
        <v>990</v>
      </c>
      <c r="O524">
        <v>107</v>
      </c>
      <c r="P524">
        <v>1263</v>
      </c>
      <c r="Q524">
        <v>11163</v>
      </c>
    </row>
    <row r="525" spans="1:17" x14ac:dyDescent="0.55000000000000004">
      <c r="A525">
        <f>VLOOKUP(テーブル2[[#This Row],[駅名]],station_geocode[[name]:[name4]],4,)</f>
        <v>5854</v>
      </c>
      <c r="B525" t="s">
        <v>527</v>
      </c>
      <c r="C525" t="s">
        <v>574</v>
      </c>
      <c r="D525">
        <v>28702</v>
      </c>
      <c r="E525">
        <v>6029</v>
      </c>
      <c r="F525">
        <v>663</v>
      </c>
      <c r="G525">
        <v>3625</v>
      </c>
      <c r="H525">
        <v>1739</v>
      </c>
      <c r="I525">
        <v>6356</v>
      </c>
      <c r="J525">
        <v>2975</v>
      </c>
      <c r="K525">
        <v>1080</v>
      </c>
      <c r="L525">
        <v>16</v>
      </c>
      <c r="M525">
        <v>381758</v>
      </c>
      <c r="N525">
        <v>108</v>
      </c>
      <c r="O525">
        <v>6</v>
      </c>
      <c r="P525">
        <v>738</v>
      </c>
      <c r="Q525">
        <v>3230</v>
      </c>
    </row>
    <row r="526" spans="1:17" x14ac:dyDescent="0.55000000000000004">
      <c r="A526">
        <f>VLOOKUP(テーブル2[[#This Row],[駅名]],station_geocode[[name]:[name4]],4,)</f>
        <v>9538</v>
      </c>
      <c r="B526" t="s">
        <v>528</v>
      </c>
      <c r="C526" t="s">
        <v>590</v>
      </c>
      <c r="D526">
        <v>16688</v>
      </c>
      <c r="E526">
        <v>14871</v>
      </c>
      <c r="F526">
        <v>1385</v>
      </c>
      <c r="G526">
        <v>10476</v>
      </c>
      <c r="H526">
        <v>2755</v>
      </c>
      <c r="I526">
        <v>19116</v>
      </c>
      <c r="J526">
        <v>8449</v>
      </c>
      <c r="K526">
        <v>4987</v>
      </c>
      <c r="L526">
        <v>97</v>
      </c>
      <c r="M526">
        <v>933602</v>
      </c>
      <c r="N526">
        <v>691</v>
      </c>
      <c r="O526">
        <v>53</v>
      </c>
      <c r="P526">
        <v>7663</v>
      </c>
      <c r="Q526">
        <v>8174</v>
      </c>
    </row>
    <row r="527" spans="1:17" x14ac:dyDescent="0.55000000000000004">
      <c r="A527">
        <f>VLOOKUP(テーブル2[[#This Row],[駅名]],station_geocode[[name]:[name4]],4,)</f>
        <v>9539</v>
      </c>
      <c r="B527" t="s">
        <v>529</v>
      </c>
      <c r="C527" t="s">
        <v>590</v>
      </c>
      <c r="D527">
        <v>33732</v>
      </c>
      <c r="E527">
        <v>13948</v>
      </c>
      <c r="F527">
        <v>1202</v>
      </c>
      <c r="G527">
        <v>9858</v>
      </c>
      <c r="H527">
        <v>2522</v>
      </c>
      <c r="I527">
        <v>32810</v>
      </c>
      <c r="J527">
        <v>8069</v>
      </c>
      <c r="K527">
        <v>4826</v>
      </c>
      <c r="L527">
        <v>108</v>
      </c>
      <c r="M527">
        <v>1371027</v>
      </c>
      <c r="N527">
        <v>855</v>
      </c>
      <c r="O527">
        <v>92</v>
      </c>
      <c r="P527">
        <v>16395</v>
      </c>
      <c r="Q527">
        <v>12763</v>
      </c>
    </row>
    <row r="528" spans="1:17" x14ac:dyDescent="0.55000000000000004">
      <c r="A528">
        <f>VLOOKUP(テーブル2[[#This Row],[駅名]],station_geocode[[name]:[name4]],4,)</f>
        <v>9222</v>
      </c>
      <c r="B528" t="s">
        <v>530</v>
      </c>
      <c r="C528" t="s">
        <v>590</v>
      </c>
      <c r="D528">
        <v>34871</v>
      </c>
      <c r="E528">
        <v>18247</v>
      </c>
      <c r="F528">
        <v>1194</v>
      </c>
      <c r="G528">
        <v>12776</v>
      </c>
      <c r="H528">
        <v>3787</v>
      </c>
      <c r="I528">
        <v>26878</v>
      </c>
      <c r="J528">
        <v>11268</v>
      </c>
      <c r="K528">
        <v>7001</v>
      </c>
      <c r="L528">
        <v>150</v>
      </c>
      <c r="M528">
        <v>3500973</v>
      </c>
      <c r="N528">
        <v>1694</v>
      </c>
      <c r="O528">
        <v>187</v>
      </c>
      <c r="P528">
        <v>1185</v>
      </c>
      <c r="Q528">
        <v>19943</v>
      </c>
    </row>
    <row r="529" spans="1:17" x14ac:dyDescent="0.55000000000000004">
      <c r="A529">
        <f>VLOOKUP(テーブル2[[#This Row],[駅名]],station_geocode[[name]:[name4]],4,)</f>
        <v>9540</v>
      </c>
      <c r="B529" t="s">
        <v>531</v>
      </c>
      <c r="C529" t="s">
        <v>590</v>
      </c>
      <c r="D529">
        <v>20245</v>
      </c>
      <c r="E529">
        <v>6329</v>
      </c>
      <c r="F529">
        <v>494</v>
      </c>
      <c r="G529">
        <v>4364</v>
      </c>
      <c r="H529">
        <v>1192</v>
      </c>
      <c r="I529">
        <v>29002</v>
      </c>
      <c r="J529">
        <v>3854</v>
      </c>
      <c r="K529">
        <v>2415</v>
      </c>
      <c r="L529">
        <v>95</v>
      </c>
      <c r="M529">
        <v>2578770</v>
      </c>
      <c r="N529">
        <v>1676</v>
      </c>
      <c r="O529">
        <v>115</v>
      </c>
      <c r="P529">
        <v>2973</v>
      </c>
      <c r="Q529">
        <v>24588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9"/>
  <sheetViews>
    <sheetView workbookViewId="0">
      <selection activeCell="A3" sqref="A3"/>
    </sheetView>
  </sheetViews>
  <sheetFormatPr defaultRowHeight="18" x14ac:dyDescent="0.55000000000000004"/>
  <cols>
    <col min="4" max="4" width="17.83203125" customWidth="1"/>
    <col min="5" max="6" width="16" customWidth="1"/>
  </cols>
  <sheetData>
    <row r="1" spans="1:6" x14ac:dyDescent="0.55000000000000004">
      <c r="A1" s="1" t="s">
        <v>599</v>
      </c>
      <c r="B1" s="3" t="s">
        <v>0</v>
      </c>
      <c r="C1" s="3" t="s">
        <v>1</v>
      </c>
      <c r="D1" s="3" t="s">
        <v>591</v>
      </c>
      <c r="E1" s="3" t="s">
        <v>592</v>
      </c>
      <c r="F1" s="3" t="s">
        <v>593</v>
      </c>
    </row>
    <row r="2" spans="1:6" x14ac:dyDescent="0.55000000000000004">
      <c r="A2">
        <f>VLOOKUP(テーブル2[[#This Row],[駅名]],station_geocode[[name]:[name4]],4,)</f>
        <v>6668</v>
      </c>
      <c r="B2" t="s">
        <v>598</v>
      </c>
      <c r="C2" t="s">
        <v>52</v>
      </c>
      <c r="D2">
        <v>12036000</v>
      </c>
      <c r="E2">
        <v>12000000</v>
      </c>
      <c r="F2">
        <v>6850000</v>
      </c>
    </row>
    <row r="3" spans="1:6" x14ac:dyDescent="0.55000000000000004">
      <c r="A3">
        <f>VLOOKUP(テーブル2[[#This Row],[駅名]],station_geocode[[name]:[name4]],4,)</f>
        <v>4464</v>
      </c>
      <c r="B3" t="s">
        <v>762</v>
      </c>
      <c r="C3" t="s">
        <v>52</v>
      </c>
      <c r="D3">
        <v>2997500</v>
      </c>
      <c r="E3">
        <v>3120000</v>
      </c>
      <c r="F3">
        <v>4620000</v>
      </c>
    </row>
    <row r="4" spans="1:6" x14ac:dyDescent="0.55000000000000004">
      <c r="A4">
        <f>VLOOKUP(テーブル2[[#This Row],[駅名]],station_geocode[[name]:[name4]],4,)</f>
        <v>2296</v>
      </c>
      <c r="B4" t="s">
        <v>10</v>
      </c>
      <c r="C4" t="s">
        <v>52</v>
      </c>
      <c r="D4">
        <v>1816800</v>
      </c>
      <c r="E4">
        <v>1360000</v>
      </c>
      <c r="F4">
        <v>1040000</v>
      </c>
    </row>
    <row r="5" spans="1:6" x14ac:dyDescent="0.55000000000000004">
      <c r="A5">
        <f>VLOOKUP(テーブル2[[#This Row],[駅名]],station_geocode[[name]:[name4]],4,)</f>
        <v>4572</v>
      </c>
      <c r="B5" t="s">
        <v>11</v>
      </c>
      <c r="C5" t="s">
        <v>52</v>
      </c>
    </row>
    <row r="6" spans="1:6" x14ac:dyDescent="0.55000000000000004">
      <c r="A6">
        <f>VLOOKUP(テーブル2[[#This Row],[駅名]],station_geocode[[name]:[name4]],4,)</f>
        <v>7626</v>
      </c>
      <c r="B6" t="s">
        <v>14</v>
      </c>
      <c r="C6" t="s">
        <v>52</v>
      </c>
    </row>
    <row r="7" spans="1:6" x14ac:dyDescent="0.55000000000000004">
      <c r="A7">
        <f>VLOOKUP(テーブル2[[#This Row],[駅名]],station_geocode[[name]:[name4]],4,)</f>
        <v>3202</v>
      </c>
      <c r="B7" t="s">
        <v>12</v>
      </c>
      <c r="C7" t="s">
        <v>52</v>
      </c>
    </row>
    <row r="8" spans="1:6" x14ac:dyDescent="0.55000000000000004">
      <c r="A8">
        <f>VLOOKUP(テーブル2[[#This Row],[駅名]],station_geocode[[name]:[name4]],4,)</f>
        <v>3176</v>
      </c>
      <c r="B8" t="s">
        <v>15</v>
      </c>
      <c r="C8" t="s">
        <v>52</v>
      </c>
    </row>
    <row r="9" spans="1:6" x14ac:dyDescent="0.55000000000000004">
      <c r="A9">
        <f>VLOOKUP(テーブル2[[#This Row],[駅名]],station_geocode[[name]:[name4]],4,)</f>
        <v>4151</v>
      </c>
      <c r="B9" t="s">
        <v>13</v>
      </c>
      <c r="C9" t="s">
        <v>52</v>
      </c>
    </row>
    <row r="10" spans="1:6" x14ac:dyDescent="0.55000000000000004">
      <c r="A10">
        <f>VLOOKUP(テーブル2[[#This Row],[駅名]],station_geocode[[name]:[name4]],4,)</f>
        <v>5152</v>
      </c>
      <c r="B10" t="s">
        <v>16</v>
      </c>
      <c r="C10" t="s">
        <v>52</v>
      </c>
    </row>
    <row r="11" spans="1:6" x14ac:dyDescent="0.55000000000000004">
      <c r="A11">
        <f>VLOOKUP(テーブル2[[#This Row],[駅名]],station_geocode[[name]:[name4]],4,)</f>
        <v>5506</v>
      </c>
      <c r="B11" t="s">
        <v>17</v>
      </c>
      <c r="C11" t="s">
        <v>52</v>
      </c>
    </row>
    <row r="12" spans="1:6" x14ac:dyDescent="0.55000000000000004">
      <c r="A12">
        <f>VLOOKUP(テーブル2[[#This Row],[駅名]],station_geocode[[name]:[name4]],4,)</f>
        <v>4254</v>
      </c>
      <c r="B12" t="s">
        <v>18</v>
      </c>
      <c r="C12" t="s">
        <v>52</v>
      </c>
    </row>
    <row r="13" spans="1:6" x14ac:dyDescent="0.55000000000000004">
      <c r="A13">
        <f>VLOOKUP(テーブル2[[#This Row],[駅名]],station_geocode[[name]:[name4]],4,)</f>
        <v>5561</v>
      </c>
      <c r="B13" t="s">
        <v>763</v>
      </c>
      <c r="C13" t="s">
        <v>52</v>
      </c>
    </row>
    <row r="14" spans="1:6" x14ac:dyDescent="0.55000000000000004">
      <c r="A14">
        <f>VLOOKUP(テーブル2[[#This Row],[駅名]],station_geocode[[name]:[name4]],4,)</f>
        <v>6790</v>
      </c>
      <c r="B14" t="s">
        <v>19</v>
      </c>
      <c r="C14" t="s">
        <v>52</v>
      </c>
    </row>
    <row r="15" spans="1:6" x14ac:dyDescent="0.55000000000000004">
      <c r="A15">
        <f>VLOOKUP(テーブル2[[#This Row],[駅名]],station_geocode[[name]:[name4]],4,)</f>
        <v>6137</v>
      </c>
      <c r="B15" t="s">
        <v>764</v>
      </c>
      <c r="C15" t="s">
        <v>52</v>
      </c>
    </row>
    <row r="16" spans="1:6" x14ac:dyDescent="0.55000000000000004">
      <c r="A16">
        <f>VLOOKUP(テーブル2[[#This Row],[駅名]],station_geocode[[name]:[name4]],4,)</f>
        <v>2540</v>
      </c>
      <c r="B16" t="s">
        <v>20</v>
      </c>
      <c r="C16" t="s">
        <v>52</v>
      </c>
    </row>
    <row r="17" spans="1:3" x14ac:dyDescent="0.55000000000000004">
      <c r="A17">
        <f>VLOOKUP(テーブル2[[#This Row],[駅名]],station_geocode[[name]:[name4]],4,)</f>
        <v>148</v>
      </c>
      <c r="B17" t="s">
        <v>21</v>
      </c>
      <c r="C17" t="s">
        <v>52</v>
      </c>
    </row>
    <row r="18" spans="1:3" x14ac:dyDescent="0.55000000000000004">
      <c r="A18">
        <f>VLOOKUP(テーブル2[[#This Row],[駅名]],station_geocode[[name]:[name4]],4,)</f>
        <v>877</v>
      </c>
      <c r="B18" t="s">
        <v>22</v>
      </c>
      <c r="C18" t="s">
        <v>52</v>
      </c>
    </row>
    <row r="19" spans="1:3" x14ac:dyDescent="0.55000000000000004">
      <c r="A19">
        <f>VLOOKUP(テーブル2[[#This Row],[駅名]],station_geocode[[name]:[name4]],4,)</f>
        <v>4725</v>
      </c>
      <c r="B19" t="s">
        <v>23</v>
      </c>
      <c r="C19" t="s">
        <v>52</v>
      </c>
    </row>
    <row r="20" spans="1:3" x14ac:dyDescent="0.55000000000000004">
      <c r="A20">
        <f>VLOOKUP(テーブル2[[#This Row],[駅名]],station_geocode[[name]:[name4]],4,)</f>
        <v>1556</v>
      </c>
      <c r="B20" t="s">
        <v>24</v>
      </c>
      <c r="C20" t="s">
        <v>52</v>
      </c>
    </row>
    <row r="21" spans="1:3" x14ac:dyDescent="0.55000000000000004">
      <c r="A21">
        <f>VLOOKUP(テーブル2[[#This Row],[駅名]],station_geocode[[name]:[name4]],4,)</f>
        <v>4927</v>
      </c>
      <c r="B21" t="s">
        <v>27</v>
      </c>
      <c r="C21" t="s">
        <v>53</v>
      </c>
    </row>
    <row r="22" spans="1:3" x14ac:dyDescent="0.55000000000000004">
      <c r="A22">
        <f>VLOOKUP(テーブル2[[#This Row],[駅名]],station_geocode[[name]:[name4]],4,)</f>
        <v>2616</v>
      </c>
      <c r="B22" t="s">
        <v>28</v>
      </c>
      <c r="C22" t="s">
        <v>53</v>
      </c>
    </row>
    <row r="23" spans="1:3" x14ac:dyDescent="0.55000000000000004">
      <c r="A23">
        <f>VLOOKUP(テーブル2[[#This Row],[駅名]],station_geocode[[name]:[name4]],4,)</f>
        <v>1006</v>
      </c>
      <c r="B23" t="s">
        <v>29</v>
      </c>
      <c r="C23" t="s">
        <v>53</v>
      </c>
    </row>
    <row r="24" spans="1:3" x14ac:dyDescent="0.55000000000000004">
      <c r="A24">
        <f>VLOOKUP(テーブル2[[#This Row],[駅名]],station_geocode[[name]:[name4]],4,)</f>
        <v>6016</v>
      </c>
      <c r="B24" t="s">
        <v>30</v>
      </c>
      <c r="C24" t="s">
        <v>53</v>
      </c>
    </row>
    <row r="25" spans="1:3" x14ac:dyDescent="0.55000000000000004">
      <c r="A25">
        <f>VLOOKUP(テーブル2[[#This Row],[駅名]],station_geocode[[name]:[name4]],4,)</f>
        <v>4169</v>
      </c>
      <c r="B25" t="s">
        <v>31</v>
      </c>
      <c r="C25" t="s">
        <v>53</v>
      </c>
    </row>
    <row r="26" spans="1:3" x14ac:dyDescent="0.55000000000000004">
      <c r="A26">
        <f>VLOOKUP(テーブル2[[#This Row],[駅名]],station_geocode[[name]:[name4]],4,)</f>
        <v>3886</v>
      </c>
      <c r="B26" t="s">
        <v>32</v>
      </c>
      <c r="C26" t="s">
        <v>53</v>
      </c>
    </row>
    <row r="27" spans="1:3" x14ac:dyDescent="0.55000000000000004">
      <c r="A27">
        <f>VLOOKUP(テーブル2[[#This Row],[駅名]],station_geocode[[name]:[name4]],4,)</f>
        <v>8744</v>
      </c>
      <c r="B27" t="s">
        <v>33</v>
      </c>
      <c r="C27" t="s">
        <v>53</v>
      </c>
    </row>
    <row r="28" spans="1:3" x14ac:dyDescent="0.55000000000000004">
      <c r="A28">
        <f>VLOOKUP(テーブル2[[#This Row],[駅名]],station_geocode[[name]:[name4]],4,)</f>
        <v>6555</v>
      </c>
      <c r="B28" t="s">
        <v>34</v>
      </c>
      <c r="C28" t="s">
        <v>53</v>
      </c>
    </row>
    <row r="29" spans="1:3" x14ac:dyDescent="0.55000000000000004">
      <c r="A29">
        <f>VLOOKUP(テーブル2[[#This Row],[駅名]],station_geocode[[name]:[name4]],4,)</f>
        <v>2874</v>
      </c>
      <c r="B29" t="s">
        <v>765</v>
      </c>
      <c r="C29" t="s">
        <v>53</v>
      </c>
    </row>
    <row r="30" spans="1:3" x14ac:dyDescent="0.55000000000000004">
      <c r="A30">
        <f>VLOOKUP(テーブル2[[#This Row],[駅名]],station_geocode[[name]:[name4]],4,)</f>
        <v>904</v>
      </c>
      <c r="B30" t="s">
        <v>35</v>
      </c>
      <c r="C30" t="s">
        <v>53</v>
      </c>
    </row>
    <row r="31" spans="1:3" x14ac:dyDescent="0.55000000000000004">
      <c r="A31">
        <f>VLOOKUP(テーブル2[[#This Row],[駅名]],station_geocode[[name]:[name4]],4,)</f>
        <v>414</v>
      </c>
      <c r="B31" t="s">
        <v>36</v>
      </c>
      <c r="C31" t="s">
        <v>53</v>
      </c>
    </row>
    <row r="32" spans="1:3" x14ac:dyDescent="0.55000000000000004">
      <c r="A32">
        <f>VLOOKUP(テーブル2[[#This Row],[駅名]],station_geocode[[name]:[name4]],4,)</f>
        <v>3913</v>
      </c>
      <c r="B32" t="s">
        <v>37</v>
      </c>
      <c r="C32" t="s">
        <v>53</v>
      </c>
    </row>
    <row r="33" spans="1:3" x14ac:dyDescent="0.55000000000000004">
      <c r="A33">
        <f>VLOOKUP(テーブル2[[#This Row],[駅名]],station_geocode[[name]:[name4]],4,)</f>
        <v>3987</v>
      </c>
      <c r="B33" t="s">
        <v>38</v>
      </c>
      <c r="C33" t="s">
        <v>53</v>
      </c>
    </row>
    <row r="34" spans="1:3" x14ac:dyDescent="0.55000000000000004">
      <c r="A34">
        <f>VLOOKUP(テーブル2[[#This Row],[駅名]],station_geocode[[name]:[name4]],4,)</f>
        <v>7957</v>
      </c>
      <c r="B34" t="s">
        <v>39</v>
      </c>
      <c r="C34" t="s">
        <v>53</v>
      </c>
    </row>
    <row r="35" spans="1:3" x14ac:dyDescent="0.55000000000000004">
      <c r="A35">
        <f>VLOOKUP(テーブル2[[#This Row],[駅名]],station_geocode[[name]:[name4]],4,)</f>
        <v>5947</v>
      </c>
      <c r="B35" t="s">
        <v>40</v>
      </c>
      <c r="C35" t="s">
        <v>54</v>
      </c>
    </row>
    <row r="36" spans="1:3" x14ac:dyDescent="0.55000000000000004">
      <c r="A36">
        <f>VLOOKUP(テーブル2[[#This Row],[駅名]],station_geocode[[name]:[name4]],4,)</f>
        <v>6343</v>
      </c>
      <c r="B36" t="s">
        <v>41</v>
      </c>
      <c r="C36" t="s">
        <v>54</v>
      </c>
    </row>
    <row r="37" spans="1:3" x14ac:dyDescent="0.55000000000000004">
      <c r="A37">
        <f>VLOOKUP(テーブル2[[#This Row],[駅名]],station_geocode[[name]:[name4]],4,)</f>
        <v>6793</v>
      </c>
      <c r="B37" t="s">
        <v>42</v>
      </c>
      <c r="C37" t="s">
        <v>54</v>
      </c>
    </row>
    <row r="38" spans="1:3" x14ac:dyDescent="0.55000000000000004">
      <c r="A38">
        <f>VLOOKUP(テーブル2[[#This Row],[駅名]],station_geocode[[name]:[name4]],4,)</f>
        <v>2421</v>
      </c>
      <c r="B38" t="s">
        <v>43</v>
      </c>
      <c r="C38" t="s">
        <v>54</v>
      </c>
    </row>
    <row r="39" spans="1:3" x14ac:dyDescent="0.55000000000000004">
      <c r="A39">
        <f>VLOOKUP(テーブル2[[#This Row],[駅名]],station_geocode[[name]:[name4]],4,)</f>
        <v>2896</v>
      </c>
      <c r="B39" t="s">
        <v>766</v>
      </c>
      <c r="C39" t="s">
        <v>54</v>
      </c>
    </row>
    <row r="40" spans="1:3" x14ac:dyDescent="0.55000000000000004">
      <c r="A40">
        <f>VLOOKUP(テーブル2[[#This Row],[駅名]],station_geocode[[name]:[name4]],4,)</f>
        <v>9060</v>
      </c>
      <c r="B40" t="s">
        <v>44</v>
      </c>
      <c r="C40" t="s">
        <v>54</v>
      </c>
    </row>
    <row r="41" spans="1:3" x14ac:dyDescent="0.55000000000000004">
      <c r="A41">
        <f>VLOOKUP(テーブル2[[#This Row],[駅名]],station_geocode[[name]:[name4]],4,)</f>
        <v>6091</v>
      </c>
      <c r="B41" t="s">
        <v>45</v>
      </c>
      <c r="C41" t="s">
        <v>54</v>
      </c>
    </row>
    <row r="42" spans="1:3" x14ac:dyDescent="0.55000000000000004">
      <c r="A42">
        <f>VLOOKUP(テーブル2[[#This Row],[駅名]],station_geocode[[name]:[name4]],4,)</f>
        <v>7884</v>
      </c>
      <c r="B42" t="s">
        <v>46</v>
      </c>
      <c r="C42" t="s">
        <v>54</v>
      </c>
    </row>
    <row r="43" spans="1:3" x14ac:dyDescent="0.55000000000000004">
      <c r="A43">
        <f>VLOOKUP(テーブル2[[#This Row],[駅名]],station_geocode[[name]:[name4]],4,)</f>
        <v>9061</v>
      </c>
      <c r="B43" t="s">
        <v>47</v>
      </c>
      <c r="C43" t="s">
        <v>54</v>
      </c>
    </row>
    <row r="44" spans="1:3" x14ac:dyDescent="0.55000000000000004">
      <c r="A44">
        <f>VLOOKUP(テーブル2[[#This Row],[駅名]],station_geocode[[name]:[name4]],4,)</f>
        <v>5040</v>
      </c>
      <c r="B44" t="s">
        <v>48</v>
      </c>
      <c r="C44" t="s">
        <v>54</v>
      </c>
    </row>
    <row r="45" spans="1:3" x14ac:dyDescent="0.55000000000000004">
      <c r="A45">
        <f>VLOOKUP(テーブル2[[#This Row],[駅名]],station_geocode[[name]:[name4]],4,)</f>
        <v>5669</v>
      </c>
      <c r="B45" t="s">
        <v>49</v>
      </c>
      <c r="C45" t="s">
        <v>54</v>
      </c>
    </row>
    <row r="46" spans="1:3" x14ac:dyDescent="0.55000000000000004">
      <c r="A46">
        <f>VLOOKUP(テーブル2[[#This Row],[駅名]],station_geocode[[name]:[name4]],4,)</f>
        <v>8159</v>
      </c>
      <c r="B46" t="s">
        <v>50</v>
      </c>
      <c r="C46" t="s">
        <v>54</v>
      </c>
    </row>
    <row r="47" spans="1:3" x14ac:dyDescent="0.55000000000000004">
      <c r="A47">
        <f>VLOOKUP(テーブル2[[#This Row],[駅名]],station_geocode[[name]:[name4]],4,)</f>
        <v>108</v>
      </c>
      <c r="B47" t="s">
        <v>767</v>
      </c>
      <c r="C47" t="s">
        <v>54</v>
      </c>
    </row>
    <row r="48" spans="1:3" x14ac:dyDescent="0.55000000000000004">
      <c r="A48">
        <f>VLOOKUP(テーブル2[[#This Row],[駅名]],station_geocode[[name]:[name4]],4,)</f>
        <v>6666</v>
      </c>
      <c r="B48" t="s">
        <v>51</v>
      </c>
      <c r="C48" t="s">
        <v>54</v>
      </c>
    </row>
    <row r="49" spans="1:3" x14ac:dyDescent="0.55000000000000004">
      <c r="A49">
        <f>VLOOKUP(テーブル2[[#This Row],[駅名]],station_geocode[[name]:[name4]],4,)</f>
        <v>413</v>
      </c>
      <c r="B49" t="s">
        <v>55</v>
      </c>
      <c r="C49" t="s">
        <v>71</v>
      </c>
    </row>
    <row r="50" spans="1:3" x14ac:dyDescent="0.55000000000000004">
      <c r="A50">
        <f>VLOOKUP(テーブル2[[#This Row],[駅名]],station_geocode[[name]:[name4]],4,)</f>
        <v>3041</v>
      </c>
      <c r="B50" t="s">
        <v>56</v>
      </c>
      <c r="C50" t="s">
        <v>71</v>
      </c>
    </row>
    <row r="51" spans="1:3" x14ac:dyDescent="0.55000000000000004">
      <c r="A51">
        <f>VLOOKUP(テーブル2[[#This Row],[駅名]],station_geocode[[name]:[name4]],4,)</f>
        <v>1597</v>
      </c>
      <c r="B51" t="s">
        <v>57</v>
      </c>
      <c r="C51" t="s">
        <v>71</v>
      </c>
    </row>
    <row r="52" spans="1:3" x14ac:dyDescent="0.55000000000000004">
      <c r="A52">
        <f>VLOOKUP(テーブル2[[#This Row],[駅名]],station_geocode[[name]:[name4]],4,)</f>
        <v>7883</v>
      </c>
      <c r="B52" t="s">
        <v>58</v>
      </c>
      <c r="C52" t="s">
        <v>71</v>
      </c>
    </row>
    <row r="53" spans="1:3" x14ac:dyDescent="0.55000000000000004">
      <c r="A53">
        <f>VLOOKUP(テーブル2[[#This Row],[駅名]],station_geocode[[name]:[name4]],4,)</f>
        <v>2537</v>
      </c>
      <c r="B53" t="s">
        <v>59</v>
      </c>
      <c r="C53" t="s">
        <v>71</v>
      </c>
    </row>
    <row r="54" spans="1:3" x14ac:dyDescent="0.55000000000000004">
      <c r="A54">
        <f>VLOOKUP(テーブル2[[#This Row],[駅名]],station_geocode[[name]:[name4]],4,)</f>
        <v>7851</v>
      </c>
      <c r="B54" t="s">
        <v>60</v>
      </c>
      <c r="C54" t="s">
        <v>71</v>
      </c>
    </row>
    <row r="55" spans="1:3" x14ac:dyDescent="0.55000000000000004">
      <c r="A55">
        <f>VLOOKUP(テーブル2[[#This Row],[駅名]],station_geocode[[name]:[name4]],4,)</f>
        <v>4718</v>
      </c>
      <c r="B55" t="s">
        <v>61</v>
      </c>
      <c r="C55" t="s">
        <v>71</v>
      </c>
    </row>
    <row r="56" spans="1:3" x14ac:dyDescent="0.55000000000000004">
      <c r="A56">
        <f>VLOOKUP(テーブル2[[#This Row],[駅名]],station_geocode[[name]:[name4]],4,)</f>
        <v>667</v>
      </c>
      <c r="B56" t="s">
        <v>62</v>
      </c>
      <c r="C56" t="s">
        <v>71</v>
      </c>
    </row>
    <row r="57" spans="1:3" x14ac:dyDescent="0.55000000000000004">
      <c r="A57">
        <f>VLOOKUP(テーブル2[[#This Row],[駅名]],station_geocode[[name]:[name4]],4,)</f>
        <v>8602</v>
      </c>
      <c r="B57" t="s">
        <v>63</v>
      </c>
      <c r="C57" t="s">
        <v>71</v>
      </c>
    </row>
    <row r="58" spans="1:3" x14ac:dyDescent="0.55000000000000004">
      <c r="A58">
        <f>VLOOKUP(テーブル2[[#This Row],[駅名]],station_geocode[[name]:[name4]],4,)</f>
        <v>6725</v>
      </c>
      <c r="B58" t="s">
        <v>64</v>
      </c>
      <c r="C58" t="s">
        <v>71</v>
      </c>
    </row>
    <row r="59" spans="1:3" x14ac:dyDescent="0.55000000000000004">
      <c r="A59">
        <f>VLOOKUP(テーブル2[[#This Row],[駅名]],station_geocode[[name]:[name4]],4,)</f>
        <v>4300</v>
      </c>
      <c r="B59" t="s">
        <v>65</v>
      </c>
      <c r="C59" t="s">
        <v>71</v>
      </c>
    </row>
    <row r="60" spans="1:3" x14ac:dyDescent="0.55000000000000004">
      <c r="A60">
        <f>VLOOKUP(テーブル2[[#This Row],[駅名]],station_geocode[[name]:[name4]],4,)</f>
        <v>997</v>
      </c>
      <c r="B60" t="s">
        <v>66</v>
      </c>
      <c r="C60" t="s">
        <v>71</v>
      </c>
    </row>
    <row r="61" spans="1:3" x14ac:dyDescent="0.55000000000000004">
      <c r="A61">
        <f>VLOOKUP(テーブル2[[#This Row],[駅名]],station_geocode[[name]:[name4]],4,)</f>
        <v>5939</v>
      </c>
      <c r="B61" t="s">
        <v>67</v>
      </c>
      <c r="C61" t="s">
        <v>71</v>
      </c>
    </row>
    <row r="62" spans="1:3" x14ac:dyDescent="0.55000000000000004">
      <c r="A62">
        <f>VLOOKUP(テーブル2[[#This Row],[駅名]],station_geocode[[name]:[name4]],4,)</f>
        <v>1942</v>
      </c>
      <c r="B62" t="s">
        <v>68</v>
      </c>
      <c r="C62" t="s">
        <v>71</v>
      </c>
    </row>
    <row r="63" spans="1:3" x14ac:dyDescent="0.55000000000000004">
      <c r="A63">
        <f>VLOOKUP(テーブル2[[#This Row],[駅名]],station_geocode[[name]:[name4]],4,)</f>
        <v>4450</v>
      </c>
      <c r="B63" t="s">
        <v>69</v>
      </c>
      <c r="C63" t="s">
        <v>71</v>
      </c>
    </row>
    <row r="64" spans="1:3" x14ac:dyDescent="0.55000000000000004">
      <c r="A64">
        <f>VLOOKUP(テーブル2[[#This Row],[駅名]],station_geocode[[name]:[name4]],4,)</f>
        <v>3544</v>
      </c>
      <c r="B64" t="s">
        <v>70</v>
      </c>
      <c r="C64" t="s">
        <v>71</v>
      </c>
    </row>
    <row r="65" spans="1:3" x14ac:dyDescent="0.55000000000000004">
      <c r="A65">
        <f>VLOOKUP(テーブル2[[#This Row],[駅名]],station_geocode[[name]:[name4]],4,)</f>
        <v>3605</v>
      </c>
      <c r="B65" t="s">
        <v>72</v>
      </c>
      <c r="C65" t="s">
        <v>78</v>
      </c>
    </row>
    <row r="66" spans="1:3" x14ac:dyDescent="0.55000000000000004">
      <c r="A66">
        <f>VLOOKUP(テーブル2[[#This Row],[駅名]],station_geocode[[name]:[name4]],4,)</f>
        <v>7501</v>
      </c>
      <c r="B66" t="s">
        <v>652</v>
      </c>
      <c r="C66" t="s">
        <v>78</v>
      </c>
    </row>
    <row r="67" spans="1:3" x14ac:dyDescent="0.55000000000000004">
      <c r="A67">
        <f>VLOOKUP(テーブル2[[#This Row],[駅名]],station_geocode[[name]:[name4]],4,)</f>
        <v>2919</v>
      </c>
      <c r="B67" t="s">
        <v>73</v>
      </c>
      <c r="C67" t="s">
        <v>78</v>
      </c>
    </row>
    <row r="68" spans="1:3" x14ac:dyDescent="0.55000000000000004">
      <c r="A68">
        <f>VLOOKUP(テーブル2[[#This Row],[駅名]],station_geocode[[name]:[name4]],4,)</f>
        <v>5510</v>
      </c>
      <c r="B68" t="s">
        <v>74</v>
      </c>
      <c r="C68" t="s">
        <v>78</v>
      </c>
    </row>
    <row r="69" spans="1:3" x14ac:dyDescent="0.55000000000000004">
      <c r="A69">
        <f>VLOOKUP(テーブル2[[#This Row],[駅名]],station_geocode[[name]:[name4]],4,)</f>
        <v>922</v>
      </c>
      <c r="B69" t="s">
        <v>75</v>
      </c>
      <c r="C69" t="s">
        <v>78</v>
      </c>
    </row>
    <row r="70" spans="1:3" x14ac:dyDescent="0.55000000000000004">
      <c r="A70">
        <f>VLOOKUP(テーブル2[[#This Row],[駅名]],station_geocode[[name]:[name4]],4,)</f>
        <v>2890</v>
      </c>
      <c r="B70" t="s">
        <v>76</v>
      </c>
      <c r="C70" t="s">
        <v>78</v>
      </c>
    </row>
    <row r="71" spans="1:3" x14ac:dyDescent="0.55000000000000004">
      <c r="A71">
        <f>VLOOKUP(テーブル2[[#This Row],[駅名]],station_geocode[[name]:[name4]],4,)</f>
        <v>4052</v>
      </c>
      <c r="B71" t="s">
        <v>79</v>
      </c>
      <c r="C71" t="s">
        <v>78</v>
      </c>
    </row>
    <row r="72" spans="1:3" x14ac:dyDescent="0.55000000000000004">
      <c r="A72">
        <f>VLOOKUP(テーブル2[[#This Row],[駅名]],station_geocode[[name]:[name4]],4,)</f>
        <v>7560</v>
      </c>
      <c r="B72" t="s">
        <v>77</v>
      </c>
      <c r="C72" t="s">
        <v>78</v>
      </c>
    </row>
    <row r="73" spans="1:3" x14ac:dyDescent="0.55000000000000004">
      <c r="A73">
        <f>VLOOKUP(テーブル2[[#This Row],[駅名]],station_geocode[[name]:[name4]],4,)</f>
        <v>223</v>
      </c>
      <c r="B73" t="s">
        <v>80</v>
      </c>
      <c r="C73" t="s">
        <v>78</v>
      </c>
    </row>
    <row r="74" spans="1:3" x14ac:dyDescent="0.55000000000000004">
      <c r="A74">
        <f>VLOOKUP(テーブル2[[#This Row],[駅名]],station_geocode[[name]:[name4]],4,)</f>
        <v>7111</v>
      </c>
      <c r="B74" t="s">
        <v>81</v>
      </c>
      <c r="C74" t="s">
        <v>92</v>
      </c>
    </row>
    <row r="75" spans="1:3" x14ac:dyDescent="0.55000000000000004">
      <c r="A75">
        <f>VLOOKUP(テーブル2[[#This Row],[駅名]],station_geocode[[name]:[name4]],4,)</f>
        <v>3089</v>
      </c>
      <c r="B75" t="s">
        <v>93</v>
      </c>
      <c r="C75" t="s">
        <v>92</v>
      </c>
    </row>
    <row r="76" spans="1:3" x14ac:dyDescent="0.55000000000000004">
      <c r="A76">
        <f>VLOOKUP(テーブル2[[#This Row],[駅名]],station_geocode[[name]:[name4]],4,)</f>
        <v>5509</v>
      </c>
      <c r="B76" t="s">
        <v>82</v>
      </c>
      <c r="C76" t="s">
        <v>92</v>
      </c>
    </row>
    <row r="77" spans="1:3" x14ac:dyDescent="0.55000000000000004">
      <c r="A77">
        <f>VLOOKUP(テーブル2[[#This Row],[駅名]],station_geocode[[name]:[name4]],4,)</f>
        <v>5508</v>
      </c>
      <c r="B77" t="s">
        <v>83</v>
      </c>
      <c r="C77" t="s">
        <v>92</v>
      </c>
    </row>
    <row r="78" spans="1:3" x14ac:dyDescent="0.55000000000000004">
      <c r="A78">
        <f>VLOOKUP(テーブル2[[#This Row],[駅名]],station_geocode[[name]:[name4]],4,)</f>
        <v>6851</v>
      </c>
      <c r="B78" t="s">
        <v>84</v>
      </c>
      <c r="C78" t="s">
        <v>92</v>
      </c>
    </row>
    <row r="79" spans="1:3" x14ac:dyDescent="0.55000000000000004">
      <c r="A79">
        <f>VLOOKUP(テーブル2[[#This Row],[駅名]],station_geocode[[name]:[name4]],4,)</f>
        <v>4607</v>
      </c>
      <c r="B79" t="s">
        <v>85</v>
      </c>
      <c r="C79" t="s">
        <v>92</v>
      </c>
    </row>
    <row r="80" spans="1:3" x14ac:dyDescent="0.55000000000000004">
      <c r="A80">
        <f>VLOOKUP(テーブル2[[#This Row],[駅名]],station_geocode[[name]:[name4]],4,)</f>
        <v>7389</v>
      </c>
      <c r="B80" t="s">
        <v>769</v>
      </c>
      <c r="C80" t="s">
        <v>92</v>
      </c>
    </row>
    <row r="81" spans="1:3" x14ac:dyDescent="0.55000000000000004">
      <c r="A81">
        <f>VLOOKUP(テーブル2[[#This Row],[駅名]],station_geocode[[name]:[name4]],4,)</f>
        <v>2655</v>
      </c>
      <c r="B81" t="s">
        <v>86</v>
      </c>
      <c r="C81" t="s">
        <v>92</v>
      </c>
    </row>
    <row r="82" spans="1:3" x14ac:dyDescent="0.55000000000000004">
      <c r="A82">
        <f>VLOOKUP(テーブル2[[#This Row],[駅名]],station_geocode[[name]:[name4]],4,)</f>
        <v>2041</v>
      </c>
      <c r="B82" t="s">
        <v>87</v>
      </c>
      <c r="C82" t="s">
        <v>92</v>
      </c>
    </row>
    <row r="83" spans="1:3" x14ac:dyDescent="0.55000000000000004">
      <c r="A83">
        <f>VLOOKUP(テーブル2[[#This Row],[駅名]],station_geocode[[name]:[name4]],4,)</f>
        <v>5137</v>
      </c>
      <c r="B83" t="s">
        <v>88</v>
      </c>
      <c r="C83" t="s">
        <v>92</v>
      </c>
    </row>
    <row r="84" spans="1:3" x14ac:dyDescent="0.55000000000000004">
      <c r="A84">
        <f>VLOOKUP(テーブル2[[#This Row],[駅名]],station_geocode[[name]:[name4]],4,)</f>
        <v>5339</v>
      </c>
      <c r="B84" t="s">
        <v>89</v>
      </c>
      <c r="C84" t="s">
        <v>92</v>
      </c>
    </row>
    <row r="85" spans="1:3" x14ac:dyDescent="0.55000000000000004">
      <c r="A85">
        <f>VLOOKUP(テーブル2[[#This Row],[駅名]],station_geocode[[name]:[name4]],4,)</f>
        <v>4633</v>
      </c>
      <c r="B85" t="s">
        <v>90</v>
      </c>
      <c r="C85" t="s">
        <v>92</v>
      </c>
    </row>
    <row r="86" spans="1:3" x14ac:dyDescent="0.55000000000000004">
      <c r="A86">
        <f>VLOOKUP(テーブル2[[#This Row],[駅名]],station_geocode[[name]:[name4]],4,)</f>
        <v>1455</v>
      </c>
      <c r="B86" t="s">
        <v>91</v>
      </c>
      <c r="C86" t="s">
        <v>92</v>
      </c>
    </row>
    <row r="87" spans="1:3" x14ac:dyDescent="0.55000000000000004">
      <c r="A87">
        <f>VLOOKUP(テーブル2[[#This Row],[駅名]],station_geocode[[name]:[name4]],4,)</f>
        <v>3834</v>
      </c>
      <c r="B87" t="s">
        <v>770</v>
      </c>
      <c r="C87" t="s">
        <v>97</v>
      </c>
    </row>
    <row r="88" spans="1:3" x14ac:dyDescent="0.55000000000000004">
      <c r="A88">
        <f>VLOOKUP(テーブル2[[#This Row],[駅名]],station_geocode[[name]:[name4]],4,)</f>
        <v>3099</v>
      </c>
      <c r="B88" t="s">
        <v>771</v>
      </c>
      <c r="C88" t="s">
        <v>97</v>
      </c>
    </row>
    <row r="89" spans="1:3" x14ac:dyDescent="0.55000000000000004">
      <c r="A89">
        <f>VLOOKUP(テーブル2[[#This Row],[駅名]],station_geocode[[name]:[name4]],4,)</f>
        <v>1636</v>
      </c>
      <c r="B89" t="s">
        <v>94</v>
      </c>
      <c r="C89" t="s">
        <v>97</v>
      </c>
    </row>
    <row r="90" spans="1:3" x14ac:dyDescent="0.55000000000000004">
      <c r="A90">
        <f>VLOOKUP(テーブル2[[#This Row],[駅名]],station_geocode[[name]:[name4]],4,)</f>
        <v>4019</v>
      </c>
      <c r="B90" t="s">
        <v>95</v>
      </c>
      <c r="C90" t="s">
        <v>97</v>
      </c>
    </row>
    <row r="91" spans="1:3" x14ac:dyDescent="0.55000000000000004">
      <c r="A91">
        <f>VLOOKUP(テーブル2[[#This Row],[駅名]],station_geocode[[name]:[name4]],4,)</f>
        <v>4607</v>
      </c>
      <c r="B91" t="s">
        <v>85</v>
      </c>
      <c r="C91" t="s">
        <v>97</v>
      </c>
    </row>
    <row r="92" spans="1:3" x14ac:dyDescent="0.55000000000000004">
      <c r="A92">
        <f>VLOOKUP(テーブル2[[#This Row],[駅名]],station_geocode[[name]:[name4]],4,)</f>
        <v>3821</v>
      </c>
      <c r="B92" t="s">
        <v>773</v>
      </c>
      <c r="C92" t="s">
        <v>97</v>
      </c>
    </row>
    <row r="93" spans="1:3" x14ac:dyDescent="0.55000000000000004">
      <c r="A93">
        <f>VLOOKUP(テーブル2[[#This Row],[駅名]],station_geocode[[name]:[name4]],4,)</f>
        <v>3443</v>
      </c>
      <c r="B93" t="s">
        <v>772</v>
      </c>
      <c r="C93" t="s">
        <v>97</v>
      </c>
    </row>
    <row r="94" spans="1:3" x14ac:dyDescent="0.55000000000000004">
      <c r="A94">
        <f>VLOOKUP(テーブル2[[#This Row],[駅名]],station_geocode[[name]:[name4]],4,)</f>
        <v>4842</v>
      </c>
      <c r="B94" t="s">
        <v>96</v>
      </c>
      <c r="C94" t="s">
        <v>97</v>
      </c>
    </row>
    <row r="95" spans="1:3" x14ac:dyDescent="0.55000000000000004">
      <c r="A95">
        <f>VLOOKUP(テーブル2[[#This Row],[駅名]],station_geocode[[name]:[name4]],4,)</f>
        <v>5946</v>
      </c>
      <c r="B95" t="s">
        <v>98</v>
      </c>
      <c r="C95" t="s">
        <v>104</v>
      </c>
    </row>
    <row r="96" spans="1:3" x14ac:dyDescent="0.55000000000000004">
      <c r="A96">
        <f>VLOOKUP(テーブル2[[#This Row],[駅名]],station_geocode[[name]:[name4]],4,)</f>
        <v>3004</v>
      </c>
      <c r="B96" t="s">
        <v>99</v>
      </c>
      <c r="C96" t="s">
        <v>104</v>
      </c>
    </row>
    <row r="97" spans="1:3" x14ac:dyDescent="0.55000000000000004">
      <c r="A97">
        <f>VLOOKUP(テーブル2[[#This Row],[駅名]],station_geocode[[name]:[name4]],4,)</f>
        <v>1944</v>
      </c>
      <c r="B97" t="s">
        <v>774</v>
      </c>
      <c r="C97" t="s">
        <v>104</v>
      </c>
    </row>
    <row r="98" spans="1:3" x14ac:dyDescent="0.55000000000000004">
      <c r="A98">
        <f>VLOOKUP(テーブル2[[#This Row],[駅名]],station_geocode[[name]:[name4]],4,)</f>
        <v>2891</v>
      </c>
      <c r="B98" t="s">
        <v>100</v>
      </c>
      <c r="C98" t="s">
        <v>104</v>
      </c>
    </row>
    <row r="99" spans="1:3" x14ac:dyDescent="0.55000000000000004">
      <c r="A99">
        <f>VLOOKUP(テーブル2[[#This Row],[駅名]],station_geocode[[name]:[name4]],4,)</f>
        <v>8889</v>
      </c>
      <c r="B99" t="s">
        <v>101</v>
      </c>
      <c r="C99" t="s">
        <v>104</v>
      </c>
    </row>
    <row r="100" spans="1:3" x14ac:dyDescent="0.55000000000000004">
      <c r="A100">
        <f>VLOOKUP(テーブル2[[#This Row],[駅名]],station_geocode[[name]:[name4]],4,)</f>
        <v>7197</v>
      </c>
      <c r="B100" t="s">
        <v>102</v>
      </c>
      <c r="C100" t="s">
        <v>104</v>
      </c>
    </row>
    <row r="101" spans="1:3" x14ac:dyDescent="0.55000000000000004">
      <c r="A101">
        <f>VLOOKUP(テーブル2[[#This Row],[駅名]],station_geocode[[name]:[name4]],4,)</f>
        <v>7198</v>
      </c>
      <c r="B101" t="s">
        <v>103</v>
      </c>
      <c r="C101" t="s">
        <v>104</v>
      </c>
    </row>
    <row r="102" spans="1:3" x14ac:dyDescent="0.55000000000000004">
      <c r="A102">
        <f>VLOOKUP(テーブル2[[#This Row],[駅名]],station_geocode[[name]:[name4]],4,)</f>
        <v>2605</v>
      </c>
      <c r="B102" t="s">
        <v>775</v>
      </c>
      <c r="C102" t="s">
        <v>104</v>
      </c>
    </row>
    <row r="103" spans="1:3" x14ac:dyDescent="0.55000000000000004">
      <c r="A103">
        <f>VLOOKUP(テーブル2[[#This Row],[駅名]],station_geocode[[name]:[name4]],4,)</f>
        <v>4076</v>
      </c>
      <c r="B103" t="s">
        <v>105</v>
      </c>
      <c r="C103" t="s">
        <v>117</v>
      </c>
    </row>
    <row r="104" spans="1:3" x14ac:dyDescent="0.55000000000000004">
      <c r="A104">
        <f>VLOOKUP(テーブル2[[#This Row],[駅名]],station_geocode[[name]:[name4]],4,)</f>
        <v>6919</v>
      </c>
      <c r="B104" t="s">
        <v>106</v>
      </c>
      <c r="C104" t="s">
        <v>117</v>
      </c>
    </row>
    <row r="105" spans="1:3" x14ac:dyDescent="0.55000000000000004">
      <c r="A105">
        <f>VLOOKUP(テーブル2[[#This Row],[駅名]],station_geocode[[name]:[name4]],4,)</f>
        <v>7727</v>
      </c>
      <c r="B105" t="s">
        <v>107</v>
      </c>
      <c r="C105" t="s">
        <v>117</v>
      </c>
    </row>
    <row r="106" spans="1:3" x14ac:dyDescent="0.55000000000000004">
      <c r="A106">
        <f>VLOOKUP(テーブル2[[#This Row],[駅名]],station_geocode[[name]:[name4]],4,)</f>
        <v>1924</v>
      </c>
      <c r="B106" t="s">
        <v>108</v>
      </c>
      <c r="C106" t="s">
        <v>117</v>
      </c>
    </row>
    <row r="107" spans="1:3" x14ac:dyDescent="0.55000000000000004">
      <c r="A107">
        <f>VLOOKUP(テーブル2[[#This Row],[駅名]],station_geocode[[name]:[name4]],4,)</f>
        <v>3330</v>
      </c>
      <c r="B107" t="s">
        <v>776</v>
      </c>
      <c r="C107" t="s">
        <v>117</v>
      </c>
    </row>
    <row r="108" spans="1:3" x14ac:dyDescent="0.55000000000000004">
      <c r="A108">
        <f>VLOOKUP(テーブル2[[#This Row],[駅名]],station_geocode[[name]:[name4]],4,)</f>
        <v>9027</v>
      </c>
      <c r="B108" t="s">
        <v>777</v>
      </c>
      <c r="C108" t="s">
        <v>117</v>
      </c>
    </row>
    <row r="109" spans="1:3" x14ac:dyDescent="0.55000000000000004">
      <c r="A109">
        <f>VLOOKUP(テーブル2[[#This Row],[駅名]],station_geocode[[name]:[name4]],4,)</f>
        <v>5529</v>
      </c>
      <c r="B109" t="s">
        <v>109</v>
      </c>
      <c r="C109" t="s">
        <v>117</v>
      </c>
    </row>
    <row r="110" spans="1:3" x14ac:dyDescent="0.55000000000000004">
      <c r="A110">
        <f>VLOOKUP(テーブル2[[#This Row],[駅名]],station_geocode[[name]:[name4]],4,)</f>
        <v>8356</v>
      </c>
      <c r="B110" t="s">
        <v>110</v>
      </c>
      <c r="C110" t="s">
        <v>117</v>
      </c>
    </row>
    <row r="111" spans="1:3" x14ac:dyDescent="0.55000000000000004">
      <c r="A111">
        <f>VLOOKUP(テーブル2[[#This Row],[駅名]],station_geocode[[name]:[name4]],4,)</f>
        <v>1472</v>
      </c>
      <c r="B111" t="s">
        <v>111</v>
      </c>
      <c r="C111" t="s">
        <v>117</v>
      </c>
    </row>
    <row r="112" spans="1:3" x14ac:dyDescent="0.55000000000000004">
      <c r="A112">
        <f>VLOOKUP(テーブル2[[#This Row],[駅名]],station_geocode[[name]:[name4]],4,)</f>
        <v>644</v>
      </c>
      <c r="B112" t="s">
        <v>112</v>
      </c>
      <c r="C112" t="s">
        <v>117</v>
      </c>
    </row>
    <row r="113" spans="1:3" x14ac:dyDescent="0.55000000000000004">
      <c r="A113">
        <f>VLOOKUP(テーブル2[[#This Row],[駅名]],station_geocode[[name]:[name4]],4,)</f>
        <v>6021</v>
      </c>
      <c r="B113" t="s">
        <v>113</v>
      </c>
      <c r="C113" t="s">
        <v>117</v>
      </c>
    </row>
    <row r="114" spans="1:3" x14ac:dyDescent="0.55000000000000004">
      <c r="A114">
        <f>VLOOKUP(テーブル2[[#This Row],[駅名]],station_geocode[[name]:[name4]],4,)</f>
        <v>2187</v>
      </c>
      <c r="B114" t="s">
        <v>114</v>
      </c>
      <c r="C114" t="s">
        <v>117</v>
      </c>
    </row>
    <row r="115" spans="1:3" x14ac:dyDescent="0.55000000000000004">
      <c r="A115">
        <f>VLOOKUP(テーブル2[[#This Row],[駅名]],station_geocode[[name]:[name4]],4,)</f>
        <v>948</v>
      </c>
      <c r="B115" t="s">
        <v>115</v>
      </c>
      <c r="C115" t="s">
        <v>117</v>
      </c>
    </row>
    <row r="116" spans="1:3" x14ac:dyDescent="0.55000000000000004">
      <c r="A116">
        <f>VLOOKUP(テーブル2[[#This Row],[駅名]],station_geocode[[name]:[name4]],4,)</f>
        <v>5517</v>
      </c>
      <c r="B116" t="s">
        <v>116</v>
      </c>
      <c r="C116" t="s">
        <v>117</v>
      </c>
    </row>
    <row r="117" spans="1:3" x14ac:dyDescent="0.55000000000000004">
      <c r="A117">
        <f>VLOOKUP(テーブル2[[#This Row],[駅名]],station_geocode[[name]:[name4]],4,)</f>
        <v>5504</v>
      </c>
      <c r="B117" t="s">
        <v>118</v>
      </c>
      <c r="C117" t="s">
        <v>128</v>
      </c>
    </row>
    <row r="118" spans="1:3" x14ac:dyDescent="0.55000000000000004">
      <c r="A118">
        <f>VLOOKUP(テーブル2[[#This Row],[駅名]],station_geocode[[name]:[name4]],4,)</f>
        <v>6133</v>
      </c>
      <c r="B118" t="s">
        <v>119</v>
      </c>
      <c r="C118" t="s">
        <v>128</v>
      </c>
    </row>
    <row r="119" spans="1:3" x14ac:dyDescent="0.55000000000000004">
      <c r="A119">
        <f>VLOOKUP(テーブル2[[#This Row],[駅名]],station_geocode[[name]:[name4]],4,)</f>
        <v>8866</v>
      </c>
      <c r="B119" t="s">
        <v>120</v>
      </c>
      <c r="C119" t="s">
        <v>128</v>
      </c>
    </row>
    <row r="120" spans="1:3" x14ac:dyDescent="0.55000000000000004">
      <c r="A120">
        <f>VLOOKUP(テーブル2[[#This Row],[駅名]],station_geocode[[name]:[name4]],4,)</f>
        <v>1216</v>
      </c>
      <c r="B120" t="s">
        <v>121</v>
      </c>
      <c r="C120" t="s">
        <v>128</v>
      </c>
    </row>
    <row r="121" spans="1:3" x14ac:dyDescent="0.55000000000000004">
      <c r="A121">
        <f>VLOOKUP(テーブル2[[#This Row],[駅名]],station_geocode[[name]:[name4]],4,)</f>
        <v>6556</v>
      </c>
      <c r="B121" t="s">
        <v>122</v>
      </c>
      <c r="C121" t="s">
        <v>128</v>
      </c>
    </row>
    <row r="122" spans="1:3" x14ac:dyDescent="0.55000000000000004">
      <c r="A122">
        <f>VLOOKUP(テーブル2[[#This Row],[駅名]],station_geocode[[name]:[name4]],4,)</f>
        <v>6459</v>
      </c>
      <c r="B122" t="s">
        <v>123</v>
      </c>
      <c r="C122" t="s">
        <v>128</v>
      </c>
    </row>
    <row r="123" spans="1:3" x14ac:dyDescent="0.55000000000000004">
      <c r="A123">
        <f>VLOOKUP(テーブル2[[#This Row],[駅名]],station_geocode[[name]:[name4]],4,)</f>
        <v>5463</v>
      </c>
      <c r="B123" t="s">
        <v>124</v>
      </c>
      <c r="C123" t="s">
        <v>128</v>
      </c>
    </row>
    <row r="124" spans="1:3" x14ac:dyDescent="0.55000000000000004">
      <c r="A124">
        <f>VLOOKUP(テーブル2[[#This Row],[駅名]],station_geocode[[name]:[name4]],4,)</f>
        <v>4200</v>
      </c>
      <c r="B124" t="s">
        <v>125</v>
      </c>
      <c r="C124" t="s">
        <v>128</v>
      </c>
    </row>
    <row r="125" spans="1:3" x14ac:dyDescent="0.55000000000000004">
      <c r="A125">
        <f>VLOOKUP(テーブル2[[#This Row],[駅名]],station_geocode[[name]:[name4]],4,)</f>
        <v>7965</v>
      </c>
      <c r="B125" t="s">
        <v>126</v>
      </c>
      <c r="C125" t="s">
        <v>128</v>
      </c>
    </row>
    <row r="126" spans="1:3" x14ac:dyDescent="0.55000000000000004">
      <c r="A126">
        <f>VLOOKUP(テーブル2[[#This Row],[駅名]],station_geocode[[name]:[name4]],4,)</f>
        <v>2117</v>
      </c>
      <c r="B126" t="s">
        <v>127</v>
      </c>
      <c r="C126" t="s">
        <v>128</v>
      </c>
    </row>
    <row r="127" spans="1:3" x14ac:dyDescent="0.55000000000000004">
      <c r="A127">
        <f>VLOOKUP(テーブル2[[#This Row],[駅名]],station_geocode[[name]:[name4]],4,)</f>
        <v>8684</v>
      </c>
      <c r="B127" t="s">
        <v>129</v>
      </c>
      <c r="C127" t="s">
        <v>135</v>
      </c>
    </row>
    <row r="128" spans="1:3" x14ac:dyDescent="0.55000000000000004">
      <c r="A128">
        <f>VLOOKUP(テーブル2[[#This Row],[駅名]],station_geocode[[name]:[name4]],4,)</f>
        <v>7857</v>
      </c>
      <c r="B128" t="s">
        <v>130</v>
      </c>
      <c r="C128" t="s">
        <v>135</v>
      </c>
    </row>
    <row r="129" spans="1:3" x14ac:dyDescent="0.55000000000000004">
      <c r="A129">
        <f>VLOOKUP(テーブル2[[#This Row],[駅名]],station_geocode[[name]:[name4]],4,)</f>
        <v>7964</v>
      </c>
      <c r="B129" t="s">
        <v>131</v>
      </c>
      <c r="C129" t="s">
        <v>135</v>
      </c>
    </row>
    <row r="130" spans="1:3" x14ac:dyDescent="0.55000000000000004">
      <c r="A130">
        <f>VLOOKUP(テーブル2[[#This Row],[駅名]],station_geocode[[name]:[name4]],4,)</f>
        <v>4800</v>
      </c>
      <c r="B130" t="s">
        <v>132</v>
      </c>
      <c r="C130" t="s">
        <v>135</v>
      </c>
    </row>
    <row r="131" spans="1:3" x14ac:dyDescent="0.55000000000000004">
      <c r="A131">
        <f>VLOOKUP(テーブル2[[#This Row],[駅名]],station_geocode[[name]:[name4]],4,)</f>
        <v>5276</v>
      </c>
      <c r="B131" t="s">
        <v>133</v>
      </c>
      <c r="C131" t="s">
        <v>135</v>
      </c>
    </row>
    <row r="132" spans="1:3" x14ac:dyDescent="0.55000000000000004">
      <c r="A132">
        <f>VLOOKUP(テーブル2[[#This Row],[駅名]],station_geocode[[name]:[name4]],4,)</f>
        <v>803</v>
      </c>
      <c r="B132" t="s">
        <v>134</v>
      </c>
      <c r="C132" t="s">
        <v>135</v>
      </c>
    </row>
    <row r="133" spans="1:3" x14ac:dyDescent="0.55000000000000004">
      <c r="A133">
        <f>VLOOKUP(テーブル2[[#This Row],[駅名]],station_geocode[[name]:[name4]],4,)</f>
        <v>3890</v>
      </c>
      <c r="B133" t="s">
        <v>136</v>
      </c>
      <c r="C133" t="s">
        <v>142</v>
      </c>
    </row>
    <row r="134" spans="1:3" x14ac:dyDescent="0.55000000000000004">
      <c r="A134">
        <f>VLOOKUP(テーブル2[[#This Row],[駅名]],station_geocode[[name]:[name4]],4,)</f>
        <v>598</v>
      </c>
      <c r="B134" t="s">
        <v>137</v>
      </c>
      <c r="C134" t="s">
        <v>142</v>
      </c>
    </row>
    <row r="135" spans="1:3" x14ac:dyDescent="0.55000000000000004">
      <c r="A135">
        <f>VLOOKUP(テーブル2[[#This Row],[駅名]],station_geocode[[name]:[name4]],4,)</f>
        <v>914</v>
      </c>
      <c r="B135" t="s">
        <v>138</v>
      </c>
      <c r="C135" t="s">
        <v>142</v>
      </c>
    </row>
    <row r="136" spans="1:3" x14ac:dyDescent="0.55000000000000004">
      <c r="A136">
        <f>VLOOKUP(テーブル2[[#This Row],[駅名]],station_geocode[[name]:[name4]],4,)</f>
        <v>7967</v>
      </c>
      <c r="B136" t="s">
        <v>139</v>
      </c>
      <c r="C136" t="s">
        <v>142</v>
      </c>
    </row>
    <row r="137" spans="1:3" x14ac:dyDescent="0.55000000000000004">
      <c r="A137">
        <f>VLOOKUP(テーブル2[[#This Row],[駅名]],station_geocode[[name]:[name4]],4,)</f>
        <v>8767</v>
      </c>
      <c r="B137" t="s">
        <v>140</v>
      </c>
      <c r="C137" t="s">
        <v>142</v>
      </c>
    </row>
    <row r="138" spans="1:3" x14ac:dyDescent="0.55000000000000004">
      <c r="A138">
        <f>VLOOKUP(テーブル2[[#This Row],[駅名]],station_geocode[[name]:[name4]],4,)</f>
        <v>1277</v>
      </c>
      <c r="B138" t="s">
        <v>141</v>
      </c>
      <c r="C138" t="s">
        <v>142</v>
      </c>
    </row>
    <row r="139" spans="1:3" x14ac:dyDescent="0.55000000000000004">
      <c r="A139">
        <f>VLOOKUP(テーブル2[[#This Row],[駅名]],station_geocode[[name]:[name4]],4,)</f>
        <v>2244</v>
      </c>
      <c r="B139" t="s">
        <v>143</v>
      </c>
      <c r="C139" t="s">
        <v>154</v>
      </c>
    </row>
    <row r="140" spans="1:3" x14ac:dyDescent="0.55000000000000004">
      <c r="A140">
        <f>VLOOKUP(テーブル2[[#This Row],[駅名]],station_geocode[[name]:[name4]],4,)</f>
        <v>5614</v>
      </c>
      <c r="B140" t="s">
        <v>144</v>
      </c>
      <c r="C140" t="s">
        <v>154</v>
      </c>
    </row>
    <row r="141" spans="1:3" x14ac:dyDescent="0.55000000000000004">
      <c r="A141">
        <f>VLOOKUP(テーブル2[[#This Row],[駅名]],station_geocode[[name]:[name4]],4,)</f>
        <v>2186</v>
      </c>
      <c r="B141" t="s">
        <v>145</v>
      </c>
      <c r="C141" t="s">
        <v>154</v>
      </c>
    </row>
    <row r="142" spans="1:3" x14ac:dyDescent="0.55000000000000004">
      <c r="A142">
        <f>VLOOKUP(テーブル2[[#This Row],[駅名]],station_geocode[[name]:[name4]],4,)</f>
        <v>643</v>
      </c>
      <c r="B142" t="s">
        <v>146</v>
      </c>
      <c r="C142" t="s">
        <v>154</v>
      </c>
    </row>
    <row r="143" spans="1:3" x14ac:dyDescent="0.55000000000000004">
      <c r="A143">
        <f>VLOOKUP(テーブル2[[#This Row],[駅名]],station_geocode[[name]:[name4]],4,)</f>
        <v>6215</v>
      </c>
      <c r="B143" t="s">
        <v>778</v>
      </c>
      <c r="C143" t="s">
        <v>154</v>
      </c>
    </row>
    <row r="144" spans="1:3" x14ac:dyDescent="0.55000000000000004">
      <c r="A144">
        <f>VLOOKUP(テーブル2[[#This Row],[駅名]],station_geocode[[name]:[name4]],4,)</f>
        <v>5277</v>
      </c>
      <c r="B144" t="s">
        <v>779</v>
      </c>
      <c r="C144" t="s">
        <v>154</v>
      </c>
    </row>
    <row r="145" spans="1:3" x14ac:dyDescent="0.55000000000000004">
      <c r="A145">
        <f>VLOOKUP(テーブル2[[#This Row],[駅名]],station_geocode[[name]:[name4]],4,)</f>
        <v>5046</v>
      </c>
      <c r="B145" t="s">
        <v>147</v>
      </c>
      <c r="C145" t="s">
        <v>154</v>
      </c>
    </row>
    <row r="146" spans="1:3" x14ac:dyDescent="0.55000000000000004">
      <c r="A146">
        <f>VLOOKUP(テーブル2[[#This Row],[駅名]],station_geocode[[name]:[name4]],4,)</f>
        <v>5121</v>
      </c>
      <c r="B146" t="s">
        <v>148</v>
      </c>
      <c r="C146" t="s">
        <v>154</v>
      </c>
    </row>
    <row r="147" spans="1:3" x14ac:dyDescent="0.55000000000000004">
      <c r="A147">
        <f>VLOOKUP(テーブル2[[#This Row],[駅名]],station_geocode[[name]:[name4]],4,)</f>
        <v>2313</v>
      </c>
      <c r="B147" t="s">
        <v>149</v>
      </c>
      <c r="C147" t="s">
        <v>154</v>
      </c>
    </row>
    <row r="148" spans="1:3" x14ac:dyDescent="0.55000000000000004">
      <c r="A148">
        <f>VLOOKUP(テーブル2[[#This Row],[駅名]],station_geocode[[name]:[name4]],4,)</f>
        <v>1591</v>
      </c>
      <c r="B148" t="s">
        <v>150</v>
      </c>
      <c r="C148" t="s">
        <v>154</v>
      </c>
    </row>
    <row r="149" spans="1:3" x14ac:dyDescent="0.55000000000000004">
      <c r="A149">
        <f>VLOOKUP(テーブル2[[#This Row],[駅名]],station_geocode[[name]:[name4]],4,)</f>
        <v>5165</v>
      </c>
      <c r="B149" t="s">
        <v>151</v>
      </c>
      <c r="C149" t="s">
        <v>154</v>
      </c>
    </row>
    <row r="150" spans="1:3" x14ac:dyDescent="0.55000000000000004">
      <c r="A150">
        <f>VLOOKUP(テーブル2[[#This Row],[駅名]],station_geocode[[name]:[name4]],4,)</f>
        <v>5943</v>
      </c>
      <c r="B150" t="s">
        <v>152</v>
      </c>
      <c r="C150" t="s">
        <v>154</v>
      </c>
    </row>
    <row r="151" spans="1:3" x14ac:dyDescent="0.55000000000000004">
      <c r="A151">
        <f>VLOOKUP(テーブル2[[#This Row],[駅名]],station_geocode[[name]:[name4]],4,)</f>
        <v>9067</v>
      </c>
      <c r="B151" t="s">
        <v>153</v>
      </c>
      <c r="C151" t="s">
        <v>154</v>
      </c>
    </row>
    <row r="152" spans="1:3" x14ac:dyDescent="0.55000000000000004">
      <c r="A152">
        <f>VLOOKUP(テーブル2[[#This Row],[駅名]],station_geocode[[name]:[name4]],4,)</f>
        <v>6422</v>
      </c>
      <c r="B152" t="s">
        <v>155</v>
      </c>
      <c r="C152" t="s">
        <v>164</v>
      </c>
    </row>
    <row r="153" spans="1:3" x14ac:dyDescent="0.55000000000000004">
      <c r="A153">
        <f>VLOOKUP(テーブル2[[#This Row],[駅名]],station_geocode[[name]:[name4]],4,)</f>
        <v>5516</v>
      </c>
      <c r="B153" t="s">
        <v>156</v>
      </c>
      <c r="C153" t="s">
        <v>164</v>
      </c>
    </row>
    <row r="154" spans="1:3" x14ac:dyDescent="0.55000000000000004">
      <c r="A154">
        <f>VLOOKUP(テーブル2[[#This Row],[駅名]],station_geocode[[name]:[name4]],4,)</f>
        <v>9001</v>
      </c>
      <c r="B154" t="s">
        <v>160</v>
      </c>
      <c r="C154" t="s">
        <v>164</v>
      </c>
    </row>
    <row r="155" spans="1:3" x14ac:dyDescent="0.55000000000000004">
      <c r="A155">
        <f>VLOOKUP(テーブル2[[#This Row],[駅名]],station_geocode[[name]:[name4]],4,)</f>
        <v>3812</v>
      </c>
      <c r="B155" t="s">
        <v>161</v>
      </c>
      <c r="C155" t="s">
        <v>164</v>
      </c>
    </row>
    <row r="156" spans="1:3" x14ac:dyDescent="0.55000000000000004">
      <c r="A156">
        <f>VLOOKUP(テーブル2[[#This Row],[駅名]],station_geocode[[name]:[name4]],4,)</f>
        <v>4642</v>
      </c>
      <c r="B156" t="s">
        <v>162</v>
      </c>
      <c r="C156" t="s">
        <v>164</v>
      </c>
    </row>
    <row r="157" spans="1:3" x14ac:dyDescent="0.55000000000000004">
      <c r="A157">
        <f>VLOOKUP(テーブル2[[#This Row],[駅名]],station_geocode[[name]:[name4]],4,)</f>
        <v>6429</v>
      </c>
      <c r="B157" t="s">
        <v>165</v>
      </c>
      <c r="C157" t="s">
        <v>164</v>
      </c>
    </row>
    <row r="158" spans="1:3" x14ac:dyDescent="0.55000000000000004">
      <c r="A158">
        <f>VLOOKUP(テーブル2[[#This Row],[駅名]],station_geocode[[name]:[name4]],4,)</f>
        <v>9590</v>
      </c>
      <c r="B158" t="s">
        <v>785</v>
      </c>
      <c r="C158" t="s">
        <v>164</v>
      </c>
    </row>
    <row r="159" spans="1:3" x14ac:dyDescent="0.55000000000000004">
      <c r="A159">
        <f>VLOOKUP(テーブル2[[#This Row],[駅名]],station_geocode[[name]:[name4]],4,)</f>
        <v>4276</v>
      </c>
      <c r="B159" t="s">
        <v>163</v>
      </c>
      <c r="C159" t="s">
        <v>164</v>
      </c>
    </row>
    <row r="160" spans="1:3" x14ac:dyDescent="0.55000000000000004">
      <c r="A160">
        <f>VLOOKUP(テーブル2[[#This Row],[駅名]],station_geocode[[name]:[name4]],4,)</f>
        <v>9396</v>
      </c>
      <c r="B160" t="s">
        <v>786</v>
      </c>
      <c r="C160" t="s">
        <v>164</v>
      </c>
    </row>
    <row r="161" spans="1:3" x14ac:dyDescent="0.55000000000000004">
      <c r="A161">
        <f>VLOOKUP(テーブル2[[#This Row],[駅名]],station_geocode[[name]:[name4]],4,)</f>
        <v>9397</v>
      </c>
      <c r="B161" t="s">
        <v>782</v>
      </c>
      <c r="C161" t="s">
        <v>164</v>
      </c>
    </row>
    <row r="162" spans="1:3" x14ac:dyDescent="0.55000000000000004">
      <c r="A162">
        <f>VLOOKUP(テーブル2[[#This Row],[駅名]],station_geocode[[name]:[name4]],4,)</f>
        <v>6021</v>
      </c>
      <c r="B162" t="s">
        <v>166</v>
      </c>
      <c r="C162" t="s">
        <v>547</v>
      </c>
    </row>
    <row r="163" spans="1:3" x14ac:dyDescent="0.55000000000000004">
      <c r="A163">
        <f>VLOOKUP(テーブル2[[#This Row],[駅名]],station_geocode[[name]:[name4]],4,)</f>
        <v>6547</v>
      </c>
      <c r="B163" t="s">
        <v>167</v>
      </c>
      <c r="C163" t="s">
        <v>548</v>
      </c>
    </row>
    <row r="164" spans="1:3" x14ac:dyDescent="0.55000000000000004">
      <c r="A164">
        <f>VLOOKUP(テーブル2[[#This Row],[駅名]],station_geocode[[name]:[name4]],4,)</f>
        <v>9217</v>
      </c>
      <c r="B164" t="s">
        <v>168</v>
      </c>
      <c r="C164" t="s">
        <v>548</v>
      </c>
    </row>
    <row r="165" spans="1:3" x14ac:dyDescent="0.55000000000000004">
      <c r="A165">
        <f>VLOOKUP(テーブル2[[#This Row],[駅名]],station_geocode[[name]:[name4]],4,)</f>
        <v>9213</v>
      </c>
      <c r="B165" t="s">
        <v>169</v>
      </c>
      <c r="C165" t="s">
        <v>548</v>
      </c>
    </row>
    <row r="166" spans="1:3" x14ac:dyDescent="0.55000000000000004">
      <c r="A166">
        <f>VLOOKUP(テーブル2[[#This Row],[駅名]],station_geocode[[name]:[name4]],4,)</f>
        <v>9211</v>
      </c>
      <c r="B166" t="s">
        <v>170</v>
      </c>
      <c r="C166" t="s">
        <v>548</v>
      </c>
    </row>
    <row r="167" spans="1:3" x14ac:dyDescent="0.55000000000000004">
      <c r="A167">
        <f>VLOOKUP(テーブル2[[#This Row],[駅名]],station_geocode[[name]:[name4]],4,)</f>
        <v>9210</v>
      </c>
      <c r="B167" t="s">
        <v>171</v>
      </c>
      <c r="C167" t="s">
        <v>548</v>
      </c>
    </row>
    <row r="168" spans="1:3" x14ac:dyDescent="0.55000000000000004">
      <c r="A168">
        <f>VLOOKUP(テーブル2[[#This Row],[駅名]],station_geocode[[name]:[name4]],4,)</f>
        <v>3582</v>
      </c>
      <c r="B168" t="s">
        <v>172</v>
      </c>
      <c r="C168" t="s">
        <v>548</v>
      </c>
    </row>
    <row r="169" spans="1:3" x14ac:dyDescent="0.55000000000000004">
      <c r="A169">
        <f>VLOOKUP(テーブル2[[#This Row],[駅名]],station_geocode[[name]:[name4]],4,)</f>
        <v>9215</v>
      </c>
      <c r="B169" t="s">
        <v>173</v>
      </c>
      <c r="C169" t="s">
        <v>548</v>
      </c>
    </row>
    <row r="170" spans="1:3" x14ac:dyDescent="0.55000000000000004">
      <c r="A170">
        <f>VLOOKUP(テーブル2[[#This Row],[駅名]],station_geocode[[name]:[name4]],4,)</f>
        <v>9216</v>
      </c>
      <c r="B170" t="s">
        <v>174</v>
      </c>
      <c r="C170" t="s">
        <v>548</v>
      </c>
    </row>
    <row r="171" spans="1:3" x14ac:dyDescent="0.55000000000000004">
      <c r="A171">
        <f>VLOOKUP(テーブル2[[#This Row],[駅名]],station_geocode[[name]:[name4]],4,)</f>
        <v>5419</v>
      </c>
      <c r="B171" t="s">
        <v>175</v>
      </c>
      <c r="C171" t="s">
        <v>548</v>
      </c>
    </row>
    <row r="172" spans="1:3" x14ac:dyDescent="0.55000000000000004">
      <c r="A172">
        <f>VLOOKUP(テーブル2[[#This Row],[駅名]],station_geocode[[name]:[name4]],4,)</f>
        <v>9226</v>
      </c>
      <c r="B172" t="s">
        <v>176</v>
      </c>
      <c r="C172" t="s">
        <v>548</v>
      </c>
    </row>
    <row r="173" spans="1:3" x14ac:dyDescent="0.55000000000000004">
      <c r="A173">
        <f>VLOOKUP(テーブル2[[#This Row],[駅名]],station_geocode[[name]:[name4]],4,)</f>
        <v>4388</v>
      </c>
      <c r="B173" t="s">
        <v>177</v>
      </c>
      <c r="C173" t="s">
        <v>548</v>
      </c>
    </row>
    <row r="174" spans="1:3" x14ac:dyDescent="0.55000000000000004">
      <c r="A174">
        <f>VLOOKUP(テーブル2[[#This Row],[駅名]],station_geocode[[name]:[name4]],4,)</f>
        <v>9214</v>
      </c>
      <c r="B174" t="s">
        <v>178</v>
      </c>
      <c r="C174" t="s">
        <v>548</v>
      </c>
    </row>
    <row r="175" spans="1:3" x14ac:dyDescent="0.55000000000000004">
      <c r="A175">
        <f>VLOOKUP(テーブル2[[#This Row],[駅名]],station_geocode[[name]:[name4]],4,)</f>
        <v>9221</v>
      </c>
      <c r="B175" t="s">
        <v>179</v>
      </c>
      <c r="C175" t="s">
        <v>548</v>
      </c>
    </row>
    <row r="176" spans="1:3" x14ac:dyDescent="0.55000000000000004">
      <c r="A176">
        <f>VLOOKUP(テーブル2[[#This Row],[駅名]],station_geocode[[name]:[name4]],4,)</f>
        <v>5767</v>
      </c>
      <c r="B176" t="s">
        <v>180</v>
      </c>
      <c r="C176" t="s">
        <v>548</v>
      </c>
    </row>
    <row r="177" spans="1:3" x14ac:dyDescent="0.55000000000000004">
      <c r="A177">
        <f>VLOOKUP(テーブル2[[#This Row],[駅名]],station_geocode[[name]:[name4]],4,)</f>
        <v>9220</v>
      </c>
      <c r="B177" t="s">
        <v>181</v>
      </c>
      <c r="C177" t="s">
        <v>548</v>
      </c>
    </row>
    <row r="178" spans="1:3" x14ac:dyDescent="0.55000000000000004">
      <c r="A178">
        <f>VLOOKUP(テーブル2[[#This Row],[駅名]],station_geocode[[name]:[name4]],4,)</f>
        <v>9202</v>
      </c>
      <c r="B178" t="s">
        <v>182</v>
      </c>
      <c r="C178" t="s">
        <v>548</v>
      </c>
    </row>
    <row r="179" spans="1:3" x14ac:dyDescent="0.55000000000000004">
      <c r="A179">
        <f>VLOOKUP(テーブル2[[#This Row],[駅名]],station_geocode[[name]:[name4]],4,)</f>
        <v>3053</v>
      </c>
      <c r="B179" t="s">
        <v>183</v>
      </c>
      <c r="C179" t="s">
        <v>549</v>
      </c>
    </row>
    <row r="180" spans="1:3" x14ac:dyDescent="0.55000000000000004">
      <c r="A180">
        <f>VLOOKUP(テーブル2[[#This Row],[駅名]],station_geocode[[name]:[name4]],4,)</f>
        <v>3415</v>
      </c>
      <c r="B180" t="s">
        <v>184</v>
      </c>
      <c r="C180" t="s">
        <v>549</v>
      </c>
    </row>
    <row r="181" spans="1:3" x14ac:dyDescent="0.55000000000000004">
      <c r="A181">
        <f>VLOOKUP(テーブル2[[#This Row],[駅名]],station_geocode[[name]:[name4]],4,)</f>
        <v>2292</v>
      </c>
      <c r="B181" t="s">
        <v>185</v>
      </c>
      <c r="C181" t="s">
        <v>549</v>
      </c>
    </row>
    <row r="182" spans="1:3" x14ac:dyDescent="0.55000000000000004">
      <c r="A182">
        <f>VLOOKUP(テーブル2[[#This Row],[駅名]],station_geocode[[name]:[name4]],4,)</f>
        <v>7018</v>
      </c>
      <c r="B182" t="s">
        <v>186</v>
      </c>
      <c r="C182" t="s">
        <v>549</v>
      </c>
    </row>
    <row r="183" spans="1:3" x14ac:dyDescent="0.55000000000000004">
      <c r="A183">
        <f>VLOOKUP(テーブル2[[#This Row],[駅名]],station_geocode[[name]:[name4]],4,)</f>
        <v>7454</v>
      </c>
      <c r="B183" t="s">
        <v>187</v>
      </c>
      <c r="C183" t="s">
        <v>549</v>
      </c>
    </row>
    <row r="184" spans="1:3" x14ac:dyDescent="0.55000000000000004">
      <c r="A184">
        <f>VLOOKUP(テーブル2[[#This Row],[駅名]],station_geocode[[name]:[name4]],4,)</f>
        <v>5147</v>
      </c>
      <c r="B184" t="s">
        <v>188</v>
      </c>
      <c r="C184" t="s">
        <v>549</v>
      </c>
    </row>
    <row r="185" spans="1:3" x14ac:dyDescent="0.55000000000000004">
      <c r="A185">
        <f>VLOOKUP(テーブル2[[#This Row],[駅名]],station_geocode[[name]:[name4]],4,)</f>
        <v>4839</v>
      </c>
      <c r="B185" t="s">
        <v>189</v>
      </c>
      <c r="C185" t="s">
        <v>549</v>
      </c>
    </row>
    <row r="186" spans="1:3" x14ac:dyDescent="0.55000000000000004">
      <c r="A186">
        <f>VLOOKUP(テーブル2[[#This Row],[駅名]],station_geocode[[name]:[name4]],4,)</f>
        <v>4351</v>
      </c>
      <c r="B186" t="s">
        <v>190</v>
      </c>
      <c r="C186" t="s">
        <v>549</v>
      </c>
    </row>
    <row r="187" spans="1:3" x14ac:dyDescent="0.55000000000000004">
      <c r="A187">
        <f>VLOOKUP(テーブル2[[#This Row],[駅名]],station_geocode[[name]:[name4]],4,)</f>
        <v>7600</v>
      </c>
      <c r="B187" t="s">
        <v>191</v>
      </c>
      <c r="C187" t="s">
        <v>549</v>
      </c>
    </row>
    <row r="188" spans="1:3" x14ac:dyDescent="0.55000000000000004">
      <c r="A188">
        <f>VLOOKUP(テーブル2[[#This Row],[駅名]],station_geocode[[name]:[name4]],4,)</f>
        <v>7601</v>
      </c>
      <c r="B188" t="s">
        <v>192</v>
      </c>
      <c r="C188" t="s">
        <v>549</v>
      </c>
    </row>
    <row r="189" spans="1:3" x14ac:dyDescent="0.55000000000000004">
      <c r="A189">
        <f>VLOOKUP(テーブル2[[#This Row],[駅名]],station_geocode[[name]:[name4]],4,)</f>
        <v>8507</v>
      </c>
      <c r="B189" t="s">
        <v>193</v>
      </c>
      <c r="C189" t="s">
        <v>549</v>
      </c>
    </row>
    <row r="190" spans="1:3" x14ac:dyDescent="0.55000000000000004">
      <c r="A190">
        <f>VLOOKUP(テーブル2[[#This Row],[駅名]],station_geocode[[name]:[name4]],4,)</f>
        <v>3261</v>
      </c>
      <c r="B190" t="s">
        <v>194</v>
      </c>
      <c r="C190" t="s">
        <v>549</v>
      </c>
    </row>
    <row r="191" spans="1:3" x14ac:dyDescent="0.55000000000000004">
      <c r="A191">
        <f>VLOOKUP(テーブル2[[#This Row],[駅名]],station_geocode[[name]:[name4]],4,)</f>
        <v>3262</v>
      </c>
      <c r="B191" t="s">
        <v>195</v>
      </c>
      <c r="C191" t="s">
        <v>549</v>
      </c>
    </row>
    <row r="192" spans="1:3" x14ac:dyDescent="0.55000000000000004">
      <c r="A192">
        <f>VLOOKUP(テーブル2[[#This Row],[駅名]],station_geocode[[name]:[name4]],4,)</f>
        <v>9066</v>
      </c>
      <c r="B192" t="s">
        <v>196</v>
      </c>
      <c r="C192" t="s">
        <v>549</v>
      </c>
    </row>
    <row r="193" spans="1:3" x14ac:dyDescent="0.55000000000000004">
      <c r="A193">
        <f>VLOOKUP(テーブル2[[#This Row],[駅名]],station_geocode[[name]:[name4]],4,)</f>
        <v>4847</v>
      </c>
      <c r="B193" t="s">
        <v>197</v>
      </c>
      <c r="C193" t="s">
        <v>549</v>
      </c>
    </row>
    <row r="194" spans="1:3" x14ac:dyDescent="0.55000000000000004">
      <c r="A194">
        <f>VLOOKUP(テーブル2[[#This Row],[駅名]],station_geocode[[name]:[name4]],4,)</f>
        <v>2621</v>
      </c>
      <c r="B194" t="s">
        <v>198</v>
      </c>
      <c r="C194" t="s">
        <v>549</v>
      </c>
    </row>
    <row r="195" spans="1:3" x14ac:dyDescent="0.55000000000000004">
      <c r="A195">
        <f>VLOOKUP(テーブル2[[#This Row],[駅名]],station_geocode[[name]:[name4]],4,)</f>
        <v>4229</v>
      </c>
      <c r="B195" t="s">
        <v>199</v>
      </c>
      <c r="C195" t="s">
        <v>549</v>
      </c>
    </row>
    <row r="196" spans="1:3" x14ac:dyDescent="0.55000000000000004">
      <c r="A196">
        <f>VLOOKUP(テーブル2[[#This Row],[駅名]],station_geocode[[name]:[name4]],4,)</f>
        <v>4773</v>
      </c>
      <c r="B196" t="s">
        <v>200</v>
      </c>
      <c r="C196" t="s">
        <v>549</v>
      </c>
    </row>
    <row r="197" spans="1:3" x14ac:dyDescent="0.55000000000000004">
      <c r="A197">
        <f>VLOOKUP(テーブル2[[#This Row],[駅名]],station_geocode[[name]:[name4]],4,)</f>
        <v>3612</v>
      </c>
      <c r="B197" t="s">
        <v>201</v>
      </c>
      <c r="C197" t="s">
        <v>550</v>
      </c>
    </row>
    <row r="198" spans="1:3" x14ac:dyDescent="0.55000000000000004">
      <c r="A198">
        <f>VLOOKUP(テーブル2[[#This Row],[駅名]],station_geocode[[name]:[name4]],4,)</f>
        <v>3710</v>
      </c>
      <c r="B198" t="s">
        <v>202</v>
      </c>
      <c r="C198" t="s">
        <v>550</v>
      </c>
    </row>
    <row r="199" spans="1:3" x14ac:dyDescent="0.55000000000000004">
      <c r="A199">
        <f>VLOOKUP(テーブル2[[#This Row],[駅名]],station_geocode[[name]:[name4]],4,)</f>
        <v>1443</v>
      </c>
      <c r="B199" t="s">
        <v>203</v>
      </c>
      <c r="C199" t="s">
        <v>551</v>
      </c>
    </row>
    <row r="200" spans="1:3" x14ac:dyDescent="0.55000000000000004">
      <c r="A200">
        <f>VLOOKUP(テーブル2[[#This Row],[駅名]],station_geocode[[name]:[name4]],4,)</f>
        <v>7372</v>
      </c>
      <c r="B200" t="s">
        <v>204</v>
      </c>
      <c r="C200" t="s">
        <v>551</v>
      </c>
    </row>
    <row r="201" spans="1:3" x14ac:dyDescent="0.55000000000000004">
      <c r="A201">
        <f>VLOOKUP(テーブル2[[#This Row],[駅名]],station_geocode[[name]:[name4]],4,)</f>
        <v>7848</v>
      </c>
      <c r="B201" t="s">
        <v>205</v>
      </c>
      <c r="C201" t="s">
        <v>551</v>
      </c>
    </row>
    <row r="202" spans="1:3" x14ac:dyDescent="0.55000000000000004">
      <c r="A202">
        <f>VLOOKUP(テーブル2[[#This Row],[駅名]],station_geocode[[name]:[name4]],4,)</f>
        <v>1542</v>
      </c>
      <c r="B202" t="s">
        <v>206</v>
      </c>
      <c r="C202" t="s">
        <v>551</v>
      </c>
    </row>
    <row r="203" spans="1:3" x14ac:dyDescent="0.55000000000000004">
      <c r="A203">
        <f>VLOOKUP(テーブル2[[#This Row],[駅名]],station_geocode[[name]:[name4]],4,)</f>
        <v>4862</v>
      </c>
      <c r="B203" t="s">
        <v>207</v>
      </c>
      <c r="C203" t="s">
        <v>551</v>
      </c>
    </row>
    <row r="204" spans="1:3" x14ac:dyDescent="0.55000000000000004">
      <c r="A204">
        <f>VLOOKUP(テーブル2[[#This Row],[駅名]],station_geocode[[name]:[name4]],4,)</f>
        <v>5730</v>
      </c>
      <c r="B204" t="s">
        <v>208</v>
      </c>
      <c r="C204" t="s">
        <v>551</v>
      </c>
    </row>
    <row r="205" spans="1:3" x14ac:dyDescent="0.55000000000000004">
      <c r="A205">
        <f>VLOOKUP(テーブル2[[#This Row],[駅名]],station_geocode[[name]:[name4]],4,)</f>
        <v>6781</v>
      </c>
      <c r="B205" t="s">
        <v>209</v>
      </c>
      <c r="C205" t="s">
        <v>551</v>
      </c>
    </row>
    <row r="206" spans="1:3" x14ac:dyDescent="0.55000000000000004">
      <c r="A206">
        <f>VLOOKUP(テーブル2[[#This Row],[駅名]],station_geocode[[name]:[name4]],4,)</f>
        <v>5300</v>
      </c>
      <c r="B206" t="s">
        <v>210</v>
      </c>
      <c r="C206" t="s">
        <v>551</v>
      </c>
    </row>
    <row r="207" spans="1:3" x14ac:dyDescent="0.55000000000000004">
      <c r="A207">
        <f>VLOOKUP(テーブル2[[#This Row],[駅名]],station_geocode[[name]:[name4]],4,)</f>
        <v>460</v>
      </c>
      <c r="B207" t="s">
        <v>211</v>
      </c>
      <c r="C207" t="s">
        <v>551</v>
      </c>
    </row>
    <row r="208" spans="1:3" x14ac:dyDescent="0.55000000000000004">
      <c r="A208">
        <f>VLOOKUP(テーブル2[[#This Row],[駅名]],station_geocode[[name]:[name4]],4,)</f>
        <v>4580</v>
      </c>
      <c r="B208" t="s">
        <v>212</v>
      </c>
      <c r="C208" t="s">
        <v>551</v>
      </c>
    </row>
    <row r="209" spans="1:3" x14ac:dyDescent="0.55000000000000004">
      <c r="A209">
        <f>VLOOKUP(テーブル2[[#This Row],[駅名]],station_geocode[[name]:[name4]],4,)</f>
        <v>3399</v>
      </c>
      <c r="B209" t="s">
        <v>213</v>
      </c>
      <c r="C209" t="s">
        <v>551</v>
      </c>
    </row>
    <row r="210" spans="1:3" x14ac:dyDescent="0.55000000000000004">
      <c r="A210">
        <f>VLOOKUP(テーブル2[[#This Row],[駅名]],station_geocode[[name]:[name4]],4,)</f>
        <v>8497</v>
      </c>
      <c r="B210" t="s">
        <v>214</v>
      </c>
      <c r="C210" t="s">
        <v>551</v>
      </c>
    </row>
    <row r="211" spans="1:3" x14ac:dyDescent="0.55000000000000004">
      <c r="A211">
        <f>VLOOKUP(テーブル2[[#This Row],[駅名]],station_geocode[[name]:[name4]],4,)</f>
        <v>4908</v>
      </c>
      <c r="B211" t="s">
        <v>215</v>
      </c>
      <c r="C211" t="s">
        <v>547</v>
      </c>
    </row>
    <row r="212" spans="1:3" x14ac:dyDescent="0.55000000000000004">
      <c r="A212">
        <f>VLOOKUP(テーブル2[[#This Row],[駅名]],station_geocode[[name]:[name4]],4,)</f>
        <v>7374</v>
      </c>
      <c r="B212" t="s">
        <v>216</v>
      </c>
      <c r="C212" t="s">
        <v>547</v>
      </c>
    </row>
    <row r="213" spans="1:3" x14ac:dyDescent="0.55000000000000004">
      <c r="A213">
        <f>VLOOKUP(テーブル2[[#This Row],[駅名]],station_geocode[[name]:[name4]],4,)</f>
        <v>2185</v>
      </c>
      <c r="B213" t="s">
        <v>217</v>
      </c>
      <c r="C213" t="s">
        <v>547</v>
      </c>
    </row>
    <row r="214" spans="1:3" x14ac:dyDescent="0.55000000000000004">
      <c r="A214">
        <f>VLOOKUP(テーブル2[[#This Row],[駅名]],station_geocode[[name]:[name4]],4,)</f>
        <v>2643</v>
      </c>
      <c r="B214" t="s">
        <v>218</v>
      </c>
      <c r="C214" t="s">
        <v>547</v>
      </c>
    </row>
    <row r="215" spans="1:3" x14ac:dyDescent="0.55000000000000004">
      <c r="A215">
        <f>VLOOKUP(テーブル2[[#This Row],[駅名]],station_geocode[[name]:[name4]],4,)</f>
        <v>8178</v>
      </c>
      <c r="B215" t="s">
        <v>219</v>
      </c>
      <c r="C215" t="s">
        <v>547</v>
      </c>
    </row>
    <row r="216" spans="1:3" x14ac:dyDescent="0.55000000000000004">
      <c r="A216">
        <f>VLOOKUP(テーブル2[[#This Row],[駅名]],station_geocode[[name]:[name4]],4,)</f>
        <v>6811</v>
      </c>
      <c r="B216" t="s">
        <v>220</v>
      </c>
      <c r="C216" t="s">
        <v>547</v>
      </c>
    </row>
    <row r="217" spans="1:3" x14ac:dyDescent="0.55000000000000004">
      <c r="A217">
        <f>VLOOKUP(テーブル2[[#This Row],[駅名]],station_geocode[[name]:[name4]],4,)</f>
        <v>8471</v>
      </c>
      <c r="B217" t="s">
        <v>221</v>
      </c>
      <c r="C217" t="s">
        <v>547</v>
      </c>
    </row>
    <row r="218" spans="1:3" x14ac:dyDescent="0.55000000000000004">
      <c r="A218">
        <f>VLOOKUP(テーブル2[[#This Row],[駅名]],station_geocode[[name]:[name4]],4,)</f>
        <v>2957</v>
      </c>
      <c r="B218" t="s">
        <v>222</v>
      </c>
      <c r="C218" t="s">
        <v>552</v>
      </c>
    </row>
    <row r="219" spans="1:3" x14ac:dyDescent="0.55000000000000004">
      <c r="A219">
        <f>VLOOKUP(テーブル2[[#This Row],[駅名]],station_geocode[[name]:[name4]],4,)</f>
        <v>9212</v>
      </c>
      <c r="B219" t="s">
        <v>223</v>
      </c>
      <c r="C219" t="s">
        <v>552</v>
      </c>
    </row>
    <row r="220" spans="1:3" x14ac:dyDescent="0.55000000000000004">
      <c r="A220">
        <f>VLOOKUP(テーブル2[[#This Row],[駅名]],station_geocode[[name]:[name4]],4,)</f>
        <v>2490</v>
      </c>
      <c r="B220" t="s">
        <v>224</v>
      </c>
      <c r="C220" t="s">
        <v>552</v>
      </c>
    </row>
    <row r="221" spans="1:3" x14ac:dyDescent="0.55000000000000004">
      <c r="A221">
        <f>VLOOKUP(テーブル2[[#This Row],[駅名]],station_geocode[[name]:[name4]],4,)</f>
        <v>2493</v>
      </c>
      <c r="B221" t="s">
        <v>225</v>
      </c>
      <c r="C221" t="s">
        <v>552</v>
      </c>
    </row>
    <row r="222" spans="1:3" x14ac:dyDescent="0.55000000000000004">
      <c r="A222">
        <f>VLOOKUP(テーブル2[[#This Row],[駅名]],station_geocode[[name]:[name4]],4,)</f>
        <v>2491</v>
      </c>
      <c r="B222" t="s">
        <v>226</v>
      </c>
      <c r="C222" t="s">
        <v>552</v>
      </c>
    </row>
    <row r="223" spans="1:3" x14ac:dyDescent="0.55000000000000004">
      <c r="A223">
        <f>VLOOKUP(テーブル2[[#This Row],[駅名]],station_geocode[[name]:[name4]],4,)</f>
        <v>6192</v>
      </c>
      <c r="B223" t="s">
        <v>227</v>
      </c>
      <c r="C223" t="s">
        <v>552</v>
      </c>
    </row>
    <row r="224" spans="1:3" x14ac:dyDescent="0.55000000000000004">
      <c r="A224">
        <f>VLOOKUP(テーブル2[[#This Row],[駅名]],station_geocode[[name]:[name4]],4,)</f>
        <v>6193</v>
      </c>
      <c r="B224" t="s">
        <v>228</v>
      </c>
      <c r="C224" t="s">
        <v>552</v>
      </c>
    </row>
    <row r="225" spans="1:3" x14ac:dyDescent="0.55000000000000004">
      <c r="A225">
        <f>VLOOKUP(テーブル2[[#This Row],[駅名]],station_geocode[[name]:[name4]],4,)</f>
        <v>6824</v>
      </c>
      <c r="B225" t="s">
        <v>229</v>
      </c>
      <c r="C225" t="s">
        <v>552</v>
      </c>
    </row>
    <row r="226" spans="1:3" x14ac:dyDescent="0.55000000000000004">
      <c r="A226">
        <f>VLOOKUP(テーブル2[[#This Row],[駅名]],station_geocode[[name]:[name4]],4,)</f>
        <v>1975</v>
      </c>
      <c r="B226" t="s">
        <v>230</v>
      </c>
      <c r="C226" t="s">
        <v>553</v>
      </c>
    </row>
    <row r="227" spans="1:3" x14ac:dyDescent="0.55000000000000004">
      <c r="A227">
        <f>VLOOKUP(テーブル2[[#This Row],[駅名]],station_geocode[[name]:[name4]],4,)</f>
        <v>1638</v>
      </c>
      <c r="B227" t="s">
        <v>231</v>
      </c>
      <c r="C227" t="s">
        <v>552</v>
      </c>
    </row>
    <row r="228" spans="1:3" x14ac:dyDescent="0.55000000000000004">
      <c r="A228">
        <f>VLOOKUP(テーブル2[[#This Row],[駅名]],station_geocode[[name]:[name4]],4,)</f>
        <v>3719</v>
      </c>
      <c r="B228" t="s">
        <v>232</v>
      </c>
      <c r="C228" t="s">
        <v>552</v>
      </c>
    </row>
    <row r="229" spans="1:3" x14ac:dyDescent="0.55000000000000004">
      <c r="A229">
        <f>VLOOKUP(テーブル2[[#This Row],[駅名]],station_geocode[[name]:[name4]],4,)</f>
        <v>2494</v>
      </c>
      <c r="B229" t="s">
        <v>233</v>
      </c>
      <c r="C229" t="s">
        <v>552</v>
      </c>
    </row>
    <row r="230" spans="1:3" x14ac:dyDescent="0.55000000000000004">
      <c r="A230">
        <f>VLOOKUP(テーブル2[[#This Row],[駅名]],station_geocode[[name]:[name4]],4,)</f>
        <v>2492</v>
      </c>
      <c r="B230" t="s">
        <v>234</v>
      </c>
      <c r="C230" t="s">
        <v>552</v>
      </c>
    </row>
    <row r="231" spans="1:3" x14ac:dyDescent="0.55000000000000004">
      <c r="A231">
        <f>VLOOKUP(テーブル2[[#This Row],[駅名]],station_geocode[[name]:[name4]],4,)</f>
        <v>1250</v>
      </c>
      <c r="B231" t="s">
        <v>235</v>
      </c>
      <c r="C231" t="s">
        <v>552</v>
      </c>
    </row>
    <row r="232" spans="1:3" x14ac:dyDescent="0.55000000000000004">
      <c r="A232">
        <f>VLOOKUP(テーブル2[[#This Row],[駅名]],station_geocode[[name]:[name4]],4,)</f>
        <v>6718</v>
      </c>
      <c r="B232" t="s">
        <v>236</v>
      </c>
      <c r="C232" t="s">
        <v>554</v>
      </c>
    </row>
    <row r="233" spans="1:3" x14ac:dyDescent="0.55000000000000004">
      <c r="A233">
        <f>VLOOKUP(テーブル2[[#This Row],[駅名]],station_geocode[[name]:[name4]],4,)</f>
        <v>840</v>
      </c>
      <c r="B233" t="s">
        <v>237</v>
      </c>
      <c r="C233" t="s">
        <v>554</v>
      </c>
    </row>
    <row r="234" spans="1:3" x14ac:dyDescent="0.55000000000000004">
      <c r="A234">
        <f>VLOOKUP(テーブル2[[#This Row],[駅名]],station_geocode[[name]:[name4]],4,)</f>
        <v>657</v>
      </c>
      <c r="B234" t="s">
        <v>238</v>
      </c>
      <c r="C234" t="s">
        <v>552</v>
      </c>
    </row>
    <row r="235" spans="1:3" x14ac:dyDescent="0.55000000000000004">
      <c r="A235">
        <f>VLOOKUP(テーブル2[[#This Row],[駅名]],station_geocode[[name]:[name4]],4,)</f>
        <v>4018</v>
      </c>
      <c r="B235" t="s">
        <v>239</v>
      </c>
      <c r="C235" t="s">
        <v>554</v>
      </c>
    </row>
    <row r="236" spans="1:3" x14ac:dyDescent="0.55000000000000004">
      <c r="A236">
        <f>VLOOKUP(テーブル2[[#This Row],[駅名]],station_geocode[[name]:[name4]],4,)</f>
        <v>841</v>
      </c>
      <c r="B236" t="s">
        <v>240</v>
      </c>
      <c r="C236" t="s">
        <v>552</v>
      </c>
    </row>
    <row r="237" spans="1:3" x14ac:dyDescent="0.55000000000000004">
      <c r="A237">
        <f>VLOOKUP(テーブル2[[#This Row],[駅名]],station_geocode[[name]:[name4]],4,)</f>
        <v>6491</v>
      </c>
      <c r="B237" t="s">
        <v>241</v>
      </c>
      <c r="C237" t="s">
        <v>554</v>
      </c>
    </row>
    <row r="238" spans="1:3" x14ac:dyDescent="0.55000000000000004">
      <c r="A238">
        <f>VLOOKUP(テーブル2[[#This Row],[駅名]],station_geocode[[name]:[name4]],4,)</f>
        <v>7695</v>
      </c>
      <c r="B238" t="s">
        <v>242</v>
      </c>
      <c r="C238" t="s">
        <v>552</v>
      </c>
    </row>
    <row r="239" spans="1:3" x14ac:dyDescent="0.55000000000000004">
      <c r="A239">
        <f>VLOOKUP(テーブル2[[#This Row],[駅名]],station_geocode[[name]:[name4]],4,)</f>
        <v>4905</v>
      </c>
      <c r="B239" t="s">
        <v>243</v>
      </c>
      <c r="C239" t="s">
        <v>554</v>
      </c>
    </row>
    <row r="240" spans="1:3" x14ac:dyDescent="0.55000000000000004">
      <c r="A240">
        <f>VLOOKUP(テーブル2[[#This Row],[駅名]],station_geocode[[name]:[name4]],4,)</f>
        <v>5833</v>
      </c>
      <c r="B240" t="s">
        <v>244</v>
      </c>
      <c r="C240" t="s">
        <v>552</v>
      </c>
    </row>
    <row r="241" spans="1:3" x14ac:dyDescent="0.55000000000000004">
      <c r="A241">
        <f>VLOOKUP(テーブル2[[#This Row],[駅名]],station_geocode[[name]:[name4]],4,)</f>
        <v>7293</v>
      </c>
      <c r="B241" t="s">
        <v>245</v>
      </c>
      <c r="C241" t="s">
        <v>554</v>
      </c>
    </row>
    <row r="242" spans="1:3" x14ac:dyDescent="0.55000000000000004">
      <c r="A242">
        <f>VLOOKUP(テーブル2[[#This Row],[駅名]],station_geocode[[name]:[name4]],4,)</f>
        <v>4700</v>
      </c>
      <c r="B242" t="s">
        <v>246</v>
      </c>
      <c r="C242" t="s">
        <v>552</v>
      </c>
    </row>
    <row r="243" spans="1:3" x14ac:dyDescent="0.55000000000000004">
      <c r="A243">
        <f>VLOOKUP(テーブル2[[#This Row],[駅名]],station_geocode[[name]:[name4]],4,)</f>
        <v>9194</v>
      </c>
      <c r="B243" t="s">
        <v>247</v>
      </c>
      <c r="C243" t="s">
        <v>554</v>
      </c>
    </row>
    <row r="244" spans="1:3" x14ac:dyDescent="0.55000000000000004">
      <c r="A244">
        <f>VLOOKUP(テーブル2[[#This Row],[駅名]],station_geocode[[name]:[name4]],4,)</f>
        <v>4226</v>
      </c>
      <c r="B244" t="s">
        <v>248</v>
      </c>
      <c r="C244" t="s">
        <v>552</v>
      </c>
    </row>
    <row r="245" spans="1:3" x14ac:dyDescent="0.55000000000000004">
      <c r="A245">
        <f>VLOOKUP(テーブル2[[#This Row],[駅名]],station_geocode[[name]:[name4]],4,)</f>
        <v>4067</v>
      </c>
      <c r="B245" t="s">
        <v>249</v>
      </c>
      <c r="C245" t="s">
        <v>554</v>
      </c>
    </row>
    <row r="246" spans="1:3" x14ac:dyDescent="0.55000000000000004">
      <c r="A246">
        <f>VLOOKUP(テーブル2[[#This Row],[駅名]],station_geocode[[name]:[name4]],4,)</f>
        <v>2407</v>
      </c>
      <c r="B246" t="s">
        <v>250</v>
      </c>
      <c r="C246" t="s">
        <v>552</v>
      </c>
    </row>
    <row r="247" spans="1:3" x14ac:dyDescent="0.55000000000000004">
      <c r="A247">
        <f>VLOOKUP(テーブル2[[#This Row],[駅名]],station_geocode[[name]:[name4]],4,)</f>
        <v>2300</v>
      </c>
      <c r="B247" t="s">
        <v>251</v>
      </c>
      <c r="C247" t="s">
        <v>554</v>
      </c>
    </row>
    <row r="248" spans="1:3" x14ac:dyDescent="0.55000000000000004">
      <c r="A248">
        <f>VLOOKUP(テーブル2[[#This Row],[駅名]],station_geocode[[name]:[name4]],4,)</f>
        <v>5372</v>
      </c>
      <c r="B248" t="s">
        <v>252</v>
      </c>
      <c r="C248" t="s">
        <v>552</v>
      </c>
    </row>
    <row r="249" spans="1:3" x14ac:dyDescent="0.55000000000000004">
      <c r="A249">
        <f>VLOOKUP(テーブル2[[#This Row],[駅名]],station_geocode[[name]:[name4]],4,)</f>
        <v>3494</v>
      </c>
      <c r="B249" t="s">
        <v>253</v>
      </c>
      <c r="C249" t="s">
        <v>554</v>
      </c>
    </row>
    <row r="250" spans="1:3" x14ac:dyDescent="0.55000000000000004">
      <c r="A250">
        <f>VLOOKUP(テーブル2[[#This Row],[駅名]],station_geocode[[name]:[name4]],4,)</f>
        <v>5720</v>
      </c>
      <c r="B250" t="s">
        <v>254</v>
      </c>
      <c r="C250" t="s">
        <v>552</v>
      </c>
    </row>
    <row r="251" spans="1:3" x14ac:dyDescent="0.55000000000000004">
      <c r="A251">
        <f>VLOOKUP(テーブル2[[#This Row],[駅名]],station_geocode[[name]:[name4]],4,)</f>
        <v>2359</v>
      </c>
      <c r="B251" t="s">
        <v>255</v>
      </c>
      <c r="C251" t="s">
        <v>552</v>
      </c>
    </row>
    <row r="252" spans="1:3" x14ac:dyDescent="0.55000000000000004">
      <c r="A252">
        <f>VLOOKUP(テーブル2[[#This Row],[駅名]],station_geocode[[name]:[name4]],4,)</f>
        <v>6785</v>
      </c>
      <c r="B252" t="s">
        <v>256</v>
      </c>
      <c r="C252" t="s">
        <v>552</v>
      </c>
    </row>
    <row r="253" spans="1:3" x14ac:dyDescent="0.55000000000000004">
      <c r="A253">
        <f>VLOOKUP(テーブル2[[#This Row],[駅名]],station_geocode[[name]:[name4]],4,)</f>
        <v>8837</v>
      </c>
      <c r="B253" t="s">
        <v>257</v>
      </c>
      <c r="C253" t="s">
        <v>554</v>
      </c>
    </row>
    <row r="254" spans="1:3" x14ac:dyDescent="0.55000000000000004">
      <c r="A254">
        <f>VLOOKUP(テーブル2[[#This Row],[駅名]],station_geocode[[name]:[name4]],4,)</f>
        <v>2937</v>
      </c>
      <c r="B254" t="s">
        <v>258</v>
      </c>
      <c r="C254" t="s">
        <v>552</v>
      </c>
    </row>
    <row r="255" spans="1:3" x14ac:dyDescent="0.55000000000000004">
      <c r="A255">
        <f>VLOOKUP(テーブル2[[#This Row],[駅名]],station_geocode[[name]:[name4]],4,)</f>
        <v>4212</v>
      </c>
      <c r="B255" t="s">
        <v>259</v>
      </c>
      <c r="C255" t="s">
        <v>554</v>
      </c>
    </row>
    <row r="256" spans="1:3" x14ac:dyDescent="0.55000000000000004">
      <c r="A256">
        <f>VLOOKUP(テーブル2[[#This Row],[駅名]],station_geocode[[name]:[name4]],4,)</f>
        <v>1513</v>
      </c>
      <c r="B256" t="s">
        <v>260</v>
      </c>
      <c r="C256" t="s">
        <v>552</v>
      </c>
    </row>
    <row r="257" spans="1:3" x14ac:dyDescent="0.55000000000000004">
      <c r="A257">
        <f>VLOOKUP(テーブル2[[#This Row],[駅名]],station_geocode[[name]:[name4]],4,)</f>
        <v>7843</v>
      </c>
      <c r="B257" t="s">
        <v>261</v>
      </c>
      <c r="C257" t="s">
        <v>554</v>
      </c>
    </row>
    <row r="258" spans="1:3" x14ac:dyDescent="0.55000000000000004">
      <c r="A258">
        <f>VLOOKUP(テーブル2[[#This Row],[駅名]],station_geocode[[name]:[name4]],4,)</f>
        <v>1219</v>
      </c>
      <c r="B258" t="s">
        <v>262</v>
      </c>
      <c r="C258" t="s">
        <v>552</v>
      </c>
    </row>
    <row r="259" spans="1:3" x14ac:dyDescent="0.55000000000000004">
      <c r="A259">
        <f>VLOOKUP(テーブル2[[#This Row],[駅名]],station_geocode[[name]:[name4]],4,)</f>
        <v>6495</v>
      </c>
      <c r="B259" t="s">
        <v>263</v>
      </c>
      <c r="C259" t="s">
        <v>554</v>
      </c>
    </row>
    <row r="260" spans="1:3" x14ac:dyDescent="0.55000000000000004">
      <c r="A260">
        <f>VLOOKUP(テーブル2[[#This Row],[駅名]],station_geocode[[name]:[name4]],4,)</f>
        <v>8621</v>
      </c>
      <c r="B260" t="s">
        <v>264</v>
      </c>
      <c r="C260" t="s">
        <v>552</v>
      </c>
    </row>
    <row r="261" spans="1:3" x14ac:dyDescent="0.55000000000000004">
      <c r="A261">
        <f>VLOOKUP(テーブル2[[#This Row],[駅名]],station_geocode[[name]:[name4]],4,)</f>
        <v>7825</v>
      </c>
      <c r="B261" t="s">
        <v>265</v>
      </c>
      <c r="C261" t="s">
        <v>554</v>
      </c>
    </row>
    <row r="262" spans="1:3" x14ac:dyDescent="0.55000000000000004">
      <c r="A262">
        <f>VLOOKUP(テーブル2[[#This Row],[駅名]],station_geocode[[name]:[name4]],4,)</f>
        <v>5358</v>
      </c>
      <c r="B262" t="s">
        <v>266</v>
      </c>
      <c r="C262" t="s">
        <v>552</v>
      </c>
    </row>
    <row r="263" spans="1:3" x14ac:dyDescent="0.55000000000000004">
      <c r="A263">
        <f>VLOOKUP(テーブル2[[#This Row],[駅名]],station_geocode[[name]:[name4]],4,)</f>
        <v>6636</v>
      </c>
      <c r="B263" t="s">
        <v>267</v>
      </c>
      <c r="C263" t="s">
        <v>555</v>
      </c>
    </row>
    <row r="264" spans="1:3" x14ac:dyDescent="0.55000000000000004">
      <c r="A264">
        <f>VLOOKUP(テーブル2[[#This Row],[駅名]],station_geocode[[name]:[name4]],4,)</f>
        <v>5641</v>
      </c>
      <c r="B264" t="s">
        <v>268</v>
      </c>
      <c r="C264" t="s">
        <v>554</v>
      </c>
    </row>
    <row r="265" spans="1:3" x14ac:dyDescent="0.55000000000000004">
      <c r="A265">
        <f>VLOOKUP(テーブル2[[#This Row],[駅名]],station_geocode[[name]:[name4]],4,)</f>
        <v>2665</v>
      </c>
      <c r="B265" t="s">
        <v>269</v>
      </c>
      <c r="C265" t="s">
        <v>555</v>
      </c>
    </row>
    <row r="266" spans="1:3" x14ac:dyDescent="0.55000000000000004">
      <c r="A266">
        <f>VLOOKUP(テーブル2[[#This Row],[駅名]],station_geocode[[name]:[name4]],4,)</f>
        <v>6669</v>
      </c>
      <c r="B266" t="s">
        <v>270</v>
      </c>
      <c r="C266" t="s">
        <v>555</v>
      </c>
    </row>
    <row r="267" spans="1:3" x14ac:dyDescent="0.55000000000000004">
      <c r="A267">
        <f>VLOOKUP(テーブル2[[#This Row],[駅名]],station_geocode[[name]:[name4]],4,)</f>
        <v>7548</v>
      </c>
      <c r="B267" t="s">
        <v>271</v>
      </c>
      <c r="C267" t="s">
        <v>556</v>
      </c>
    </row>
    <row r="268" spans="1:3" x14ac:dyDescent="0.55000000000000004">
      <c r="A268">
        <f>VLOOKUP(テーブル2[[#This Row],[駅名]],station_geocode[[name]:[name4]],4,)</f>
        <v>9239</v>
      </c>
      <c r="B268" t="s">
        <v>272</v>
      </c>
      <c r="C268" t="s">
        <v>555</v>
      </c>
    </row>
    <row r="269" spans="1:3" x14ac:dyDescent="0.55000000000000004">
      <c r="A269">
        <f>VLOOKUP(テーブル2[[#This Row],[駅名]],station_geocode[[name]:[name4]],4,)</f>
        <v>733</v>
      </c>
      <c r="B269" t="s">
        <v>273</v>
      </c>
      <c r="C269" t="s">
        <v>556</v>
      </c>
    </row>
    <row r="270" spans="1:3" x14ac:dyDescent="0.55000000000000004">
      <c r="A270">
        <f>VLOOKUP(テーブル2[[#This Row],[駅名]],station_geocode[[name]:[name4]],4,)</f>
        <v>9321</v>
      </c>
      <c r="B270" t="s">
        <v>274</v>
      </c>
      <c r="C270" t="s">
        <v>555</v>
      </c>
    </row>
    <row r="271" spans="1:3" x14ac:dyDescent="0.55000000000000004">
      <c r="A271">
        <f>VLOOKUP(テーブル2[[#This Row],[駅名]],station_geocode[[name]:[name4]],4,)</f>
        <v>6188</v>
      </c>
      <c r="B271" t="s">
        <v>275</v>
      </c>
      <c r="C271" t="s">
        <v>556</v>
      </c>
    </row>
    <row r="272" spans="1:3" x14ac:dyDescent="0.55000000000000004">
      <c r="A272">
        <f>VLOOKUP(テーブル2[[#This Row],[駅名]],station_geocode[[name]:[name4]],4,)</f>
        <v>4376</v>
      </c>
      <c r="B272" t="s">
        <v>276</v>
      </c>
      <c r="C272" t="s">
        <v>556</v>
      </c>
    </row>
    <row r="273" spans="1:3" x14ac:dyDescent="0.55000000000000004">
      <c r="A273">
        <f>VLOOKUP(テーブル2[[#This Row],[駅名]],station_geocode[[name]:[name4]],4,)</f>
        <v>1789</v>
      </c>
      <c r="B273" t="s">
        <v>277</v>
      </c>
      <c r="C273" t="s">
        <v>557</v>
      </c>
    </row>
    <row r="274" spans="1:3" x14ac:dyDescent="0.55000000000000004">
      <c r="A274">
        <f>VLOOKUP(テーブル2[[#This Row],[駅名]],station_geocode[[name]:[name4]],4,)</f>
        <v>1263</v>
      </c>
      <c r="B274" t="s">
        <v>278</v>
      </c>
      <c r="C274" t="s">
        <v>556</v>
      </c>
    </row>
    <row r="275" spans="1:3" x14ac:dyDescent="0.55000000000000004">
      <c r="A275">
        <f>VLOOKUP(テーブル2[[#This Row],[駅名]],station_geocode[[name]:[name4]],4,)</f>
        <v>650</v>
      </c>
      <c r="B275" t="s">
        <v>279</v>
      </c>
      <c r="C275" t="s">
        <v>557</v>
      </c>
    </row>
    <row r="276" spans="1:3" x14ac:dyDescent="0.55000000000000004">
      <c r="A276">
        <f>VLOOKUP(テーブル2[[#This Row],[駅名]],station_geocode[[name]:[name4]],4,)</f>
        <v>7988</v>
      </c>
      <c r="B276" t="s">
        <v>280</v>
      </c>
      <c r="C276" t="s">
        <v>556</v>
      </c>
    </row>
    <row r="277" spans="1:3" x14ac:dyDescent="0.55000000000000004">
      <c r="A277">
        <f>VLOOKUP(テーブル2[[#This Row],[駅名]],station_geocode[[name]:[name4]],4,)</f>
        <v>6686</v>
      </c>
      <c r="B277" t="s">
        <v>281</v>
      </c>
      <c r="C277" t="s">
        <v>557</v>
      </c>
    </row>
    <row r="278" spans="1:3" x14ac:dyDescent="0.55000000000000004">
      <c r="A278">
        <f>VLOOKUP(テーブル2[[#This Row],[駅名]],station_geocode[[name]:[name4]],4,)</f>
        <v>5613</v>
      </c>
      <c r="B278" t="s">
        <v>282</v>
      </c>
      <c r="C278" t="s">
        <v>558</v>
      </c>
    </row>
    <row r="279" spans="1:3" x14ac:dyDescent="0.55000000000000004">
      <c r="A279">
        <f>VLOOKUP(テーブル2[[#This Row],[駅名]],station_geocode[[name]:[name4]],4,)</f>
        <v>2025</v>
      </c>
      <c r="B279" t="s">
        <v>283</v>
      </c>
      <c r="C279" t="s">
        <v>558</v>
      </c>
    </row>
    <row r="280" spans="1:3" x14ac:dyDescent="0.55000000000000004">
      <c r="A280">
        <f>VLOOKUP(テーブル2[[#This Row],[駅名]],station_geocode[[name]:[name4]],4,)</f>
        <v>3902</v>
      </c>
      <c r="B280" t="s">
        <v>284</v>
      </c>
      <c r="C280" t="s">
        <v>557</v>
      </c>
    </row>
    <row r="281" spans="1:3" x14ac:dyDescent="0.55000000000000004">
      <c r="A281">
        <f>VLOOKUP(テーブル2[[#This Row],[駅名]],station_geocode[[name]:[name4]],4,)</f>
        <v>8431</v>
      </c>
      <c r="B281" t="s">
        <v>285</v>
      </c>
      <c r="C281" t="s">
        <v>557</v>
      </c>
    </row>
    <row r="282" spans="1:3" x14ac:dyDescent="0.55000000000000004">
      <c r="A282">
        <f>VLOOKUP(テーブル2[[#This Row],[駅名]],station_geocode[[name]:[name4]],4,)</f>
        <v>1690</v>
      </c>
      <c r="B282" t="s">
        <v>286</v>
      </c>
      <c r="C282" t="s">
        <v>557</v>
      </c>
    </row>
    <row r="283" spans="1:3" x14ac:dyDescent="0.55000000000000004">
      <c r="A283">
        <f>VLOOKUP(テーブル2[[#This Row],[駅名]],station_geocode[[name]:[name4]],4,)</f>
        <v>3701</v>
      </c>
      <c r="B283" t="s">
        <v>287</v>
      </c>
      <c r="C283" t="s">
        <v>557</v>
      </c>
    </row>
    <row r="284" spans="1:3" x14ac:dyDescent="0.55000000000000004">
      <c r="A284">
        <f>VLOOKUP(テーブル2[[#This Row],[駅名]],station_geocode[[name]:[name4]],4,)</f>
        <v>7599</v>
      </c>
      <c r="B284" t="s">
        <v>288</v>
      </c>
      <c r="C284" t="s">
        <v>559</v>
      </c>
    </row>
    <row r="285" spans="1:3" x14ac:dyDescent="0.55000000000000004">
      <c r="A285">
        <f>VLOOKUP(テーブル2[[#This Row],[駅名]],station_geocode[[name]:[name4]],4,)</f>
        <v>2245</v>
      </c>
      <c r="B285" t="s">
        <v>289</v>
      </c>
      <c r="C285" t="s">
        <v>557</v>
      </c>
    </row>
    <row r="286" spans="1:3" x14ac:dyDescent="0.55000000000000004">
      <c r="A286">
        <f>VLOOKUP(テーブル2[[#This Row],[駅名]],station_geocode[[name]:[name4]],4,)</f>
        <v>3525</v>
      </c>
      <c r="B286" t="s">
        <v>290</v>
      </c>
      <c r="C286" t="s">
        <v>559</v>
      </c>
    </row>
    <row r="287" spans="1:3" x14ac:dyDescent="0.55000000000000004">
      <c r="A287">
        <f>VLOOKUP(テーブル2[[#This Row],[駅名]],station_geocode[[name]:[name4]],4,)</f>
        <v>7403</v>
      </c>
      <c r="B287" t="s">
        <v>291</v>
      </c>
      <c r="C287" t="s">
        <v>557</v>
      </c>
    </row>
    <row r="288" spans="1:3" x14ac:dyDescent="0.55000000000000004">
      <c r="A288">
        <f>VLOOKUP(テーブル2[[#This Row],[駅名]],station_geocode[[name]:[name4]],4,)</f>
        <v>5069</v>
      </c>
      <c r="B288" t="s">
        <v>292</v>
      </c>
      <c r="C288" t="s">
        <v>559</v>
      </c>
    </row>
    <row r="289" spans="1:3" x14ac:dyDescent="0.55000000000000004">
      <c r="A289">
        <f>VLOOKUP(テーブル2[[#This Row],[駅名]],station_geocode[[name]:[name4]],4,)</f>
        <v>4812</v>
      </c>
      <c r="B289" t="s">
        <v>293</v>
      </c>
      <c r="C289" t="s">
        <v>557</v>
      </c>
    </row>
    <row r="290" spans="1:3" x14ac:dyDescent="0.55000000000000004">
      <c r="A290">
        <f>VLOOKUP(テーブル2[[#This Row],[駅名]],station_geocode[[name]:[name4]],4,)</f>
        <v>8353</v>
      </c>
      <c r="B290" t="s">
        <v>294</v>
      </c>
      <c r="C290" t="s">
        <v>559</v>
      </c>
    </row>
    <row r="291" spans="1:3" x14ac:dyDescent="0.55000000000000004">
      <c r="A291">
        <f>VLOOKUP(テーブル2[[#This Row],[駅名]],station_geocode[[name]:[name4]],4,)</f>
        <v>5968</v>
      </c>
      <c r="B291" t="s">
        <v>295</v>
      </c>
      <c r="C291" t="s">
        <v>557</v>
      </c>
    </row>
    <row r="292" spans="1:3" x14ac:dyDescent="0.55000000000000004">
      <c r="A292">
        <f>VLOOKUP(テーブル2[[#This Row],[駅名]],station_geocode[[name]:[name4]],4,)</f>
        <v>7933</v>
      </c>
      <c r="B292" t="s">
        <v>296</v>
      </c>
      <c r="C292" t="s">
        <v>559</v>
      </c>
    </row>
    <row r="293" spans="1:3" x14ac:dyDescent="0.55000000000000004">
      <c r="A293">
        <f>VLOOKUP(テーブル2[[#This Row],[駅名]],station_geocode[[name]:[name4]],4,)</f>
        <v>5876</v>
      </c>
      <c r="B293" t="s">
        <v>297</v>
      </c>
      <c r="C293" t="s">
        <v>557</v>
      </c>
    </row>
    <row r="294" spans="1:3" x14ac:dyDescent="0.55000000000000004">
      <c r="A294">
        <f>VLOOKUP(テーブル2[[#This Row],[駅名]],station_geocode[[name]:[name4]],4,)</f>
        <v>5403</v>
      </c>
      <c r="B294" t="s">
        <v>298</v>
      </c>
      <c r="C294" t="s">
        <v>557</v>
      </c>
    </row>
    <row r="295" spans="1:3" x14ac:dyDescent="0.55000000000000004">
      <c r="A295">
        <f>VLOOKUP(テーブル2[[#This Row],[駅名]],station_geocode[[name]:[name4]],4,)</f>
        <v>3718</v>
      </c>
      <c r="B295" t="s">
        <v>299</v>
      </c>
      <c r="C295" t="s">
        <v>560</v>
      </c>
    </row>
    <row r="296" spans="1:3" x14ac:dyDescent="0.55000000000000004">
      <c r="A296">
        <f>VLOOKUP(テーブル2[[#This Row],[駅名]],station_geocode[[name]:[name4]],4,)</f>
        <v>6629</v>
      </c>
      <c r="B296" t="s">
        <v>300</v>
      </c>
      <c r="C296" t="s">
        <v>560</v>
      </c>
    </row>
    <row r="297" spans="1:3" x14ac:dyDescent="0.55000000000000004">
      <c r="A297">
        <f>VLOOKUP(テーブル2[[#This Row],[駅名]],station_geocode[[name]:[name4]],4,)</f>
        <v>2128</v>
      </c>
      <c r="B297" t="s">
        <v>301</v>
      </c>
      <c r="C297" t="s">
        <v>558</v>
      </c>
    </row>
    <row r="298" spans="1:3" x14ac:dyDescent="0.55000000000000004">
      <c r="A298">
        <f>VLOOKUP(テーブル2[[#This Row],[駅名]],station_geocode[[name]:[name4]],4,)</f>
        <v>1523</v>
      </c>
      <c r="B298" t="s">
        <v>302</v>
      </c>
      <c r="C298" t="s">
        <v>560</v>
      </c>
    </row>
    <row r="299" spans="1:3" x14ac:dyDescent="0.55000000000000004">
      <c r="A299">
        <f>VLOOKUP(テーブル2[[#This Row],[駅名]],station_geocode[[name]:[name4]],4,)</f>
        <v>5622</v>
      </c>
      <c r="B299" t="s">
        <v>303</v>
      </c>
      <c r="C299" t="s">
        <v>561</v>
      </c>
    </row>
    <row r="300" spans="1:3" x14ac:dyDescent="0.55000000000000004">
      <c r="A300">
        <f>VLOOKUP(テーブル2[[#This Row],[駅名]],station_geocode[[name]:[name4]],4,)</f>
        <v>4302</v>
      </c>
      <c r="B300" t="s">
        <v>304</v>
      </c>
      <c r="C300" t="s">
        <v>558</v>
      </c>
    </row>
    <row r="301" spans="1:3" x14ac:dyDescent="0.55000000000000004">
      <c r="A301">
        <f>VLOOKUP(テーブル2[[#This Row],[駅名]],station_geocode[[name]:[name4]],4,)</f>
        <v>8370</v>
      </c>
      <c r="B301" t="s">
        <v>305</v>
      </c>
      <c r="C301" t="s">
        <v>562</v>
      </c>
    </row>
    <row r="302" spans="1:3" x14ac:dyDescent="0.55000000000000004">
      <c r="A302">
        <f>VLOOKUP(テーブル2[[#This Row],[駅名]],station_geocode[[name]:[name4]],4,)</f>
        <v>8687</v>
      </c>
      <c r="B302" t="s">
        <v>306</v>
      </c>
      <c r="C302" t="s">
        <v>558</v>
      </c>
    </row>
    <row r="303" spans="1:3" x14ac:dyDescent="0.55000000000000004">
      <c r="A303">
        <f>VLOOKUP(テーブル2[[#This Row],[駅名]],station_geocode[[name]:[name4]],4,)</f>
        <v>5618</v>
      </c>
      <c r="B303" t="s">
        <v>307</v>
      </c>
      <c r="C303" t="s">
        <v>562</v>
      </c>
    </row>
    <row r="304" spans="1:3" x14ac:dyDescent="0.55000000000000004">
      <c r="A304">
        <f>VLOOKUP(テーブル2[[#This Row],[駅名]],station_geocode[[name]:[name4]],4,)</f>
        <v>5718</v>
      </c>
      <c r="B304" t="s">
        <v>308</v>
      </c>
      <c r="C304" t="s">
        <v>558</v>
      </c>
    </row>
    <row r="305" spans="1:3" x14ac:dyDescent="0.55000000000000004">
      <c r="A305">
        <f>VLOOKUP(テーブル2[[#This Row],[駅名]],station_geocode[[name]:[name4]],4,)</f>
        <v>6122</v>
      </c>
      <c r="B305" t="s">
        <v>309</v>
      </c>
      <c r="C305" t="s">
        <v>562</v>
      </c>
    </row>
    <row r="306" spans="1:3" x14ac:dyDescent="0.55000000000000004">
      <c r="A306">
        <f>VLOOKUP(テーブル2[[#This Row],[駅名]],station_geocode[[name]:[name4]],4,)</f>
        <v>5371</v>
      </c>
      <c r="B306" t="s">
        <v>310</v>
      </c>
      <c r="C306" t="s">
        <v>558</v>
      </c>
    </row>
    <row r="307" spans="1:3" x14ac:dyDescent="0.55000000000000004">
      <c r="A307">
        <f>VLOOKUP(テーブル2[[#This Row],[駅名]],station_geocode[[name]:[name4]],4,)</f>
        <v>86</v>
      </c>
      <c r="B307" t="s">
        <v>311</v>
      </c>
      <c r="C307" t="s">
        <v>562</v>
      </c>
    </row>
    <row r="308" spans="1:3" x14ac:dyDescent="0.55000000000000004">
      <c r="A308">
        <f>VLOOKUP(テーブル2[[#This Row],[駅名]],station_geocode[[name]:[name4]],4,)</f>
        <v>4037</v>
      </c>
      <c r="B308" t="s">
        <v>312</v>
      </c>
      <c r="C308" t="s">
        <v>562</v>
      </c>
    </row>
    <row r="309" spans="1:3" x14ac:dyDescent="0.55000000000000004">
      <c r="A309">
        <f>VLOOKUP(テーブル2[[#This Row],[駅名]],station_geocode[[name]:[name4]],4,)</f>
        <v>1940</v>
      </c>
      <c r="B309" t="s">
        <v>313</v>
      </c>
      <c r="C309" t="s">
        <v>558</v>
      </c>
    </row>
    <row r="310" spans="1:3" x14ac:dyDescent="0.55000000000000004">
      <c r="A310">
        <f>VLOOKUP(テーブル2[[#This Row],[駅名]],station_geocode[[name]:[name4]],4,)</f>
        <v>6837</v>
      </c>
      <c r="B310" t="s">
        <v>314</v>
      </c>
      <c r="C310" t="s">
        <v>562</v>
      </c>
    </row>
    <row r="311" spans="1:3" x14ac:dyDescent="0.55000000000000004">
      <c r="A311">
        <f>VLOOKUP(テーブル2[[#This Row],[駅名]],station_geocode[[name]:[name4]],4,)</f>
        <v>953</v>
      </c>
      <c r="B311" t="s">
        <v>315</v>
      </c>
      <c r="C311" t="s">
        <v>562</v>
      </c>
    </row>
    <row r="312" spans="1:3" x14ac:dyDescent="0.55000000000000004">
      <c r="A312">
        <f>VLOOKUP(テーブル2[[#This Row],[駅名]],station_geocode[[name]:[name4]],4,)</f>
        <v>4635</v>
      </c>
      <c r="B312" t="s">
        <v>316</v>
      </c>
      <c r="C312" t="s">
        <v>562</v>
      </c>
    </row>
    <row r="313" spans="1:3" x14ac:dyDescent="0.55000000000000004">
      <c r="A313">
        <f>VLOOKUP(テーブル2[[#This Row],[駅名]],station_geocode[[name]:[name4]],4,)</f>
        <v>6166</v>
      </c>
      <c r="B313" t="s">
        <v>317</v>
      </c>
      <c r="C313" t="s">
        <v>562</v>
      </c>
    </row>
    <row r="314" spans="1:3" x14ac:dyDescent="0.55000000000000004">
      <c r="A314">
        <f>VLOOKUP(テーブル2[[#This Row],[駅名]],station_geocode[[name]:[name4]],4,)</f>
        <v>4246</v>
      </c>
      <c r="B314" t="s">
        <v>318</v>
      </c>
      <c r="C314" t="s">
        <v>563</v>
      </c>
    </row>
    <row r="315" spans="1:3" x14ac:dyDescent="0.55000000000000004">
      <c r="A315">
        <f>VLOOKUP(テーブル2[[#This Row],[駅名]],station_geocode[[name]:[name4]],4,)</f>
        <v>8775</v>
      </c>
      <c r="B315" t="s">
        <v>319</v>
      </c>
      <c r="C315" t="s">
        <v>563</v>
      </c>
    </row>
    <row r="316" spans="1:3" x14ac:dyDescent="0.55000000000000004">
      <c r="A316">
        <f>VLOOKUP(テーブル2[[#This Row],[駅名]],station_geocode[[name]:[name4]],4,)</f>
        <v>8311</v>
      </c>
      <c r="B316" t="s">
        <v>320</v>
      </c>
      <c r="C316" t="s">
        <v>563</v>
      </c>
    </row>
    <row r="317" spans="1:3" x14ac:dyDescent="0.55000000000000004">
      <c r="A317">
        <f>VLOOKUP(テーブル2[[#This Row],[駅名]],station_geocode[[name]:[name4]],4,)</f>
        <v>3488</v>
      </c>
      <c r="B317" t="s">
        <v>321</v>
      </c>
      <c r="C317" t="s">
        <v>563</v>
      </c>
    </row>
    <row r="318" spans="1:3" x14ac:dyDescent="0.55000000000000004">
      <c r="A318">
        <f>VLOOKUP(テーブル2[[#This Row],[駅名]],station_geocode[[name]:[name4]],4,)</f>
        <v>2985</v>
      </c>
      <c r="B318" t="s">
        <v>322</v>
      </c>
      <c r="C318" t="s">
        <v>564</v>
      </c>
    </row>
    <row r="319" spans="1:3" x14ac:dyDescent="0.55000000000000004">
      <c r="A319">
        <f>VLOOKUP(テーブル2[[#This Row],[駅名]],station_geocode[[name]:[name4]],4,)</f>
        <v>6726</v>
      </c>
      <c r="B319" t="s">
        <v>323</v>
      </c>
      <c r="C319" t="s">
        <v>563</v>
      </c>
    </row>
    <row r="320" spans="1:3" x14ac:dyDescent="0.55000000000000004">
      <c r="A320">
        <f>VLOOKUP(テーブル2[[#This Row],[駅名]],station_geocode[[name]:[name4]],4,)</f>
        <v>7124</v>
      </c>
      <c r="B320" t="s">
        <v>324</v>
      </c>
      <c r="C320" t="s">
        <v>564</v>
      </c>
    </row>
    <row r="321" spans="1:3" x14ac:dyDescent="0.55000000000000004">
      <c r="A321">
        <f>VLOOKUP(テーブル2[[#This Row],[駅名]],station_geocode[[name]:[name4]],4,)</f>
        <v>3868</v>
      </c>
      <c r="B321" t="s">
        <v>325</v>
      </c>
      <c r="C321" t="s">
        <v>563</v>
      </c>
    </row>
    <row r="322" spans="1:3" x14ac:dyDescent="0.55000000000000004">
      <c r="A322">
        <f>VLOOKUP(テーブル2[[#This Row],[駅名]],station_geocode[[name]:[name4]],4,)</f>
        <v>8355</v>
      </c>
      <c r="B322" t="s">
        <v>326</v>
      </c>
      <c r="C322" t="s">
        <v>564</v>
      </c>
    </row>
    <row r="323" spans="1:3" x14ac:dyDescent="0.55000000000000004">
      <c r="A323">
        <f>VLOOKUP(テーブル2[[#This Row],[駅名]],station_geocode[[name]:[name4]],4,)</f>
        <v>5707</v>
      </c>
      <c r="B323" t="s">
        <v>327</v>
      </c>
      <c r="C323" t="s">
        <v>563</v>
      </c>
    </row>
    <row r="324" spans="1:3" x14ac:dyDescent="0.55000000000000004">
      <c r="A324">
        <f>VLOOKUP(テーブル2[[#This Row],[駅名]],station_geocode[[name]:[name4]],4,)</f>
        <v>237</v>
      </c>
      <c r="B324" t="s">
        <v>328</v>
      </c>
      <c r="C324" t="s">
        <v>564</v>
      </c>
    </row>
    <row r="325" spans="1:3" x14ac:dyDescent="0.55000000000000004">
      <c r="A325">
        <f>VLOOKUP(テーブル2[[#This Row],[駅名]],station_geocode[[name]:[name4]],4,)</f>
        <v>4196</v>
      </c>
      <c r="B325" t="s">
        <v>329</v>
      </c>
      <c r="C325" t="s">
        <v>563</v>
      </c>
    </row>
    <row r="326" spans="1:3" x14ac:dyDescent="0.55000000000000004">
      <c r="A326">
        <f>VLOOKUP(テーブル2[[#This Row],[駅名]],station_geocode[[name]:[name4]],4,)</f>
        <v>1532</v>
      </c>
      <c r="B326" t="s">
        <v>330</v>
      </c>
      <c r="C326" t="s">
        <v>564</v>
      </c>
    </row>
    <row r="327" spans="1:3" x14ac:dyDescent="0.55000000000000004">
      <c r="A327">
        <f>VLOOKUP(テーブル2[[#This Row],[駅名]],station_geocode[[name]:[name4]],4,)</f>
        <v>4911</v>
      </c>
      <c r="B327" t="s">
        <v>331</v>
      </c>
      <c r="C327" t="s">
        <v>563</v>
      </c>
    </row>
    <row r="328" spans="1:3" x14ac:dyDescent="0.55000000000000004">
      <c r="A328">
        <f>VLOOKUP(テーブル2[[#This Row],[駅名]],station_geocode[[name]:[name4]],4,)</f>
        <v>1896</v>
      </c>
      <c r="B328" t="s">
        <v>332</v>
      </c>
      <c r="C328" t="s">
        <v>564</v>
      </c>
    </row>
    <row r="329" spans="1:3" x14ac:dyDescent="0.55000000000000004">
      <c r="A329">
        <f>VLOOKUP(テーブル2[[#This Row],[駅名]],station_geocode[[name]:[name4]],4,)</f>
        <v>7439</v>
      </c>
      <c r="B329" t="s">
        <v>333</v>
      </c>
      <c r="C329" t="s">
        <v>563</v>
      </c>
    </row>
    <row r="330" spans="1:3" x14ac:dyDescent="0.55000000000000004">
      <c r="A330">
        <f>VLOOKUP(テーブル2[[#This Row],[駅名]],station_geocode[[name]:[name4]],4,)</f>
        <v>4341</v>
      </c>
      <c r="B330" t="s">
        <v>334</v>
      </c>
      <c r="C330" t="s">
        <v>565</v>
      </c>
    </row>
    <row r="331" spans="1:3" x14ac:dyDescent="0.55000000000000004">
      <c r="A331">
        <f>VLOOKUP(テーブル2[[#This Row],[駅名]],station_geocode[[name]:[name4]],4,)</f>
        <v>3689</v>
      </c>
      <c r="B331" t="s">
        <v>335</v>
      </c>
      <c r="C331" t="s">
        <v>563</v>
      </c>
    </row>
    <row r="332" spans="1:3" x14ac:dyDescent="0.55000000000000004">
      <c r="A332">
        <f>VLOOKUP(テーブル2[[#This Row],[駅名]],station_geocode[[name]:[name4]],4,)</f>
        <v>7373</v>
      </c>
      <c r="B332" t="s">
        <v>336</v>
      </c>
      <c r="C332" t="s">
        <v>565</v>
      </c>
    </row>
    <row r="333" spans="1:3" x14ac:dyDescent="0.55000000000000004">
      <c r="A333">
        <f>VLOOKUP(テーブル2[[#This Row],[駅名]],station_geocode[[name]:[name4]],4,)</f>
        <v>5173</v>
      </c>
      <c r="B333" t="s">
        <v>337</v>
      </c>
      <c r="C333" t="s">
        <v>563</v>
      </c>
    </row>
    <row r="334" spans="1:3" x14ac:dyDescent="0.55000000000000004">
      <c r="A334">
        <f>VLOOKUP(テーブル2[[#This Row],[駅名]],station_geocode[[name]:[name4]],4,)</f>
        <v>1824</v>
      </c>
      <c r="B334" t="s">
        <v>338</v>
      </c>
      <c r="C334" t="s">
        <v>565</v>
      </c>
    </row>
    <row r="335" spans="1:3" x14ac:dyDescent="0.55000000000000004">
      <c r="A335">
        <f>VLOOKUP(テーブル2[[#This Row],[駅名]],station_geocode[[name]:[name4]],4,)</f>
        <v>498</v>
      </c>
      <c r="B335" t="s">
        <v>339</v>
      </c>
      <c r="C335" t="s">
        <v>563</v>
      </c>
    </row>
    <row r="336" spans="1:3" x14ac:dyDescent="0.55000000000000004">
      <c r="A336">
        <f>VLOOKUP(テーブル2[[#This Row],[駅名]],station_geocode[[name]:[name4]],4,)</f>
        <v>1522</v>
      </c>
      <c r="B336" t="s">
        <v>340</v>
      </c>
      <c r="C336" t="s">
        <v>565</v>
      </c>
    </row>
    <row r="337" spans="1:3" x14ac:dyDescent="0.55000000000000004">
      <c r="A337">
        <f>VLOOKUP(テーブル2[[#This Row],[駅名]],station_geocode[[name]:[name4]],4,)</f>
        <v>9199</v>
      </c>
      <c r="B337" t="s">
        <v>341</v>
      </c>
      <c r="C337" t="s">
        <v>563</v>
      </c>
    </row>
    <row r="338" spans="1:3" x14ac:dyDescent="0.55000000000000004">
      <c r="A338">
        <f>VLOOKUP(テーブル2[[#This Row],[駅名]],station_geocode[[name]:[name4]],4,)</f>
        <v>8061</v>
      </c>
      <c r="B338" t="s">
        <v>342</v>
      </c>
      <c r="C338" t="s">
        <v>565</v>
      </c>
    </row>
    <row r="339" spans="1:3" x14ac:dyDescent="0.55000000000000004">
      <c r="A339">
        <f>VLOOKUP(テーブル2[[#This Row],[駅名]],station_geocode[[name]:[name4]],4,)</f>
        <v>9587</v>
      </c>
      <c r="B339" t="s">
        <v>343</v>
      </c>
    </row>
    <row r="340" spans="1:3" x14ac:dyDescent="0.55000000000000004">
      <c r="A340">
        <f>VLOOKUP(テーブル2[[#This Row],[駅名]],station_geocode[[name]:[name4]],4,)</f>
        <v>4260</v>
      </c>
      <c r="B340" t="s">
        <v>344</v>
      </c>
      <c r="C340" t="s">
        <v>565</v>
      </c>
    </row>
    <row r="341" spans="1:3" x14ac:dyDescent="0.55000000000000004">
      <c r="A341">
        <f>VLOOKUP(テーブル2[[#This Row],[駅名]],station_geocode[[name]:[name4]],4,)</f>
        <v>1948</v>
      </c>
      <c r="B341" t="s">
        <v>780</v>
      </c>
      <c r="C341" t="s">
        <v>567</v>
      </c>
    </row>
    <row r="342" spans="1:3" x14ac:dyDescent="0.55000000000000004">
      <c r="A342">
        <f>VLOOKUP(テーブル2[[#This Row],[駅名]],station_geocode[[name]:[name4]],4,)</f>
        <v>3658</v>
      </c>
      <c r="B342" t="s">
        <v>345</v>
      </c>
      <c r="C342" t="s">
        <v>565</v>
      </c>
    </row>
    <row r="343" spans="1:3" x14ac:dyDescent="0.55000000000000004">
      <c r="A343">
        <f>VLOOKUP(テーブル2[[#This Row],[駅名]],station_geocode[[name]:[name4]],4,)</f>
        <v>4637</v>
      </c>
      <c r="B343" t="s">
        <v>781</v>
      </c>
      <c r="C343" t="s">
        <v>567</v>
      </c>
    </row>
    <row r="344" spans="1:3" x14ac:dyDescent="0.55000000000000004">
      <c r="A344">
        <f>VLOOKUP(テーブル2[[#This Row],[駅名]],station_geocode[[name]:[name4]],4,)</f>
        <v>3213</v>
      </c>
      <c r="B344" t="s">
        <v>346</v>
      </c>
      <c r="C344" t="s">
        <v>568</v>
      </c>
    </row>
    <row r="345" spans="1:3" x14ac:dyDescent="0.55000000000000004">
      <c r="A345">
        <f>VLOOKUP(テーブル2[[#This Row],[駅名]],station_geocode[[name]:[name4]],4,)</f>
        <v>8496</v>
      </c>
      <c r="B345" t="s">
        <v>347</v>
      </c>
      <c r="C345" t="s">
        <v>568</v>
      </c>
    </row>
    <row r="346" spans="1:3" x14ac:dyDescent="0.55000000000000004">
      <c r="A346">
        <f>VLOOKUP(テーブル2[[#This Row],[駅名]],station_geocode[[name]:[name4]],4,)</f>
        <v>965</v>
      </c>
      <c r="B346" t="s">
        <v>348</v>
      </c>
      <c r="C346" t="s">
        <v>568</v>
      </c>
    </row>
    <row r="347" spans="1:3" x14ac:dyDescent="0.55000000000000004">
      <c r="A347">
        <f>VLOOKUP(テーブル2[[#This Row],[駅名]],station_geocode[[name]:[name4]],4,)</f>
        <v>4837</v>
      </c>
      <c r="B347" t="s">
        <v>349</v>
      </c>
      <c r="C347" t="s">
        <v>568</v>
      </c>
    </row>
    <row r="348" spans="1:3" x14ac:dyDescent="0.55000000000000004">
      <c r="A348">
        <f>VLOOKUP(テーブル2[[#This Row],[駅名]],station_geocode[[name]:[name4]],4,)</f>
        <v>5271</v>
      </c>
      <c r="B348" t="s">
        <v>350</v>
      </c>
      <c r="C348" t="s">
        <v>565</v>
      </c>
    </row>
    <row r="349" spans="1:3" x14ac:dyDescent="0.55000000000000004">
      <c r="A349">
        <f>VLOOKUP(テーブル2[[#This Row],[駅名]],station_geocode[[name]:[name4]],4,)</f>
        <v>9019</v>
      </c>
      <c r="B349" t="s">
        <v>351</v>
      </c>
      <c r="C349" t="s">
        <v>565</v>
      </c>
    </row>
    <row r="350" spans="1:3" x14ac:dyDescent="0.55000000000000004">
      <c r="A350">
        <f>VLOOKUP(テーブル2[[#This Row],[駅名]],station_geocode[[name]:[name4]],4,)</f>
        <v>4848</v>
      </c>
      <c r="B350" t="s">
        <v>352</v>
      </c>
      <c r="C350" t="s">
        <v>566</v>
      </c>
    </row>
    <row r="351" spans="1:3" x14ac:dyDescent="0.55000000000000004">
      <c r="A351">
        <f>VLOOKUP(テーブル2[[#This Row],[駅名]],station_geocode[[name]:[name4]],4,)</f>
        <v>4814</v>
      </c>
      <c r="B351" t="s">
        <v>353</v>
      </c>
      <c r="C351" t="s">
        <v>548</v>
      </c>
    </row>
    <row r="352" spans="1:3" x14ac:dyDescent="0.55000000000000004">
      <c r="A352">
        <f>VLOOKUP(テーブル2[[#This Row],[駅名]],station_geocode[[name]:[name4]],4,)</f>
        <v>8914</v>
      </c>
      <c r="B352" t="s">
        <v>354</v>
      </c>
      <c r="C352" t="s">
        <v>548</v>
      </c>
    </row>
    <row r="353" spans="1:3" x14ac:dyDescent="0.55000000000000004">
      <c r="A353">
        <f>VLOOKUP(テーブル2[[#This Row],[駅名]],station_geocode[[name]:[name4]],4,)</f>
        <v>4227</v>
      </c>
      <c r="B353" t="s">
        <v>355</v>
      </c>
      <c r="C353" t="s">
        <v>548</v>
      </c>
    </row>
    <row r="354" spans="1:3" x14ac:dyDescent="0.55000000000000004">
      <c r="A354">
        <f>VLOOKUP(テーブル2[[#This Row],[駅名]],station_geocode[[name]:[name4]],4,)</f>
        <v>8247</v>
      </c>
      <c r="B354" t="s">
        <v>356</v>
      </c>
      <c r="C354" t="s">
        <v>548</v>
      </c>
    </row>
    <row r="355" spans="1:3" x14ac:dyDescent="0.55000000000000004">
      <c r="A355">
        <f>VLOOKUP(テーブル2[[#This Row],[駅名]],station_geocode[[name]:[name4]],4,)</f>
        <v>9062</v>
      </c>
      <c r="B355" t="s">
        <v>357</v>
      </c>
      <c r="C355" t="s">
        <v>548</v>
      </c>
    </row>
    <row r="356" spans="1:3" x14ac:dyDescent="0.55000000000000004">
      <c r="A356">
        <f>VLOOKUP(テーブル2[[#This Row],[駅名]],station_geocode[[name]:[name4]],4,)</f>
        <v>2321</v>
      </c>
      <c r="B356" t="s">
        <v>358</v>
      </c>
      <c r="C356" t="s">
        <v>548</v>
      </c>
    </row>
    <row r="357" spans="1:3" x14ac:dyDescent="0.55000000000000004">
      <c r="A357">
        <f>VLOOKUP(テーブル2[[#This Row],[駅名]],station_geocode[[name]:[name4]],4,)</f>
        <v>9444</v>
      </c>
      <c r="B357" t="s">
        <v>359</v>
      </c>
      <c r="C357" t="s">
        <v>569</v>
      </c>
    </row>
    <row r="358" spans="1:3" x14ac:dyDescent="0.55000000000000004">
      <c r="A358">
        <f>VLOOKUP(テーブル2[[#This Row],[駅名]],station_geocode[[name]:[name4]],4,)</f>
        <v>9445</v>
      </c>
      <c r="B358" t="s">
        <v>360</v>
      </c>
      <c r="C358" t="s">
        <v>569</v>
      </c>
    </row>
    <row r="359" spans="1:3" x14ac:dyDescent="0.55000000000000004">
      <c r="A359">
        <f>VLOOKUP(テーブル2[[#This Row],[駅名]],station_geocode[[name]:[name4]],4,)</f>
        <v>9520</v>
      </c>
      <c r="B359" t="s">
        <v>361</v>
      </c>
      <c r="C359" t="s">
        <v>553</v>
      </c>
    </row>
    <row r="360" spans="1:3" x14ac:dyDescent="0.55000000000000004">
      <c r="A360">
        <f>VLOOKUP(テーブル2[[#This Row],[駅名]],station_geocode[[name]:[name4]],4,)</f>
        <v>9521</v>
      </c>
      <c r="B360" t="s">
        <v>362</v>
      </c>
      <c r="C360" t="s">
        <v>553</v>
      </c>
    </row>
    <row r="361" spans="1:3" x14ac:dyDescent="0.55000000000000004">
      <c r="A361">
        <f>VLOOKUP(テーブル2[[#This Row],[駅名]],station_geocode[[name]:[name4]],4,)</f>
        <v>9522</v>
      </c>
      <c r="B361" t="s">
        <v>363</v>
      </c>
      <c r="C361" t="s">
        <v>553</v>
      </c>
    </row>
    <row r="362" spans="1:3" x14ac:dyDescent="0.55000000000000004">
      <c r="A362">
        <f>VLOOKUP(テーブル2[[#This Row],[駅名]],station_geocode[[name]:[name4]],4,)</f>
        <v>7725</v>
      </c>
      <c r="B362" t="s">
        <v>364</v>
      </c>
      <c r="C362" t="s">
        <v>570</v>
      </c>
    </row>
    <row r="363" spans="1:3" x14ac:dyDescent="0.55000000000000004">
      <c r="A363">
        <f>VLOOKUP(テーブル2[[#This Row],[駅名]],station_geocode[[name]:[name4]],4,)</f>
        <v>9523</v>
      </c>
      <c r="B363" t="s">
        <v>365</v>
      </c>
      <c r="C363" t="s">
        <v>553</v>
      </c>
    </row>
    <row r="364" spans="1:3" x14ac:dyDescent="0.55000000000000004">
      <c r="A364">
        <f>VLOOKUP(テーブル2[[#This Row],[駅名]],station_geocode[[name]:[name4]],4,)</f>
        <v>9318</v>
      </c>
      <c r="B364" t="s">
        <v>366</v>
      </c>
      <c r="C364" t="s">
        <v>571</v>
      </c>
    </row>
    <row r="365" spans="1:3" x14ac:dyDescent="0.55000000000000004">
      <c r="A365">
        <f>VLOOKUP(テーブル2[[#This Row],[駅名]],station_geocode[[name]:[name4]],4,)</f>
        <v>9524</v>
      </c>
      <c r="B365" t="s">
        <v>367</v>
      </c>
      <c r="C365" t="s">
        <v>553</v>
      </c>
    </row>
    <row r="366" spans="1:3" x14ac:dyDescent="0.55000000000000004">
      <c r="A366">
        <f>VLOOKUP(テーブル2[[#This Row],[駅名]],station_geocode[[name]:[name4]],4,)</f>
        <v>9525</v>
      </c>
      <c r="B366" t="s">
        <v>368</v>
      </c>
      <c r="C366" t="s">
        <v>553</v>
      </c>
    </row>
    <row r="367" spans="1:3" x14ac:dyDescent="0.55000000000000004">
      <c r="A367">
        <f>VLOOKUP(テーブル2[[#This Row],[駅名]],station_geocode[[name]:[name4]],4,)</f>
        <v>5975</v>
      </c>
      <c r="B367" t="s">
        <v>369</v>
      </c>
      <c r="C367" t="s">
        <v>571</v>
      </c>
    </row>
    <row r="368" spans="1:3" x14ac:dyDescent="0.55000000000000004">
      <c r="A368">
        <f>VLOOKUP(テーブル2[[#This Row],[駅名]],station_geocode[[name]:[name4]],4,)</f>
        <v>7236</v>
      </c>
      <c r="B368" t="s">
        <v>370</v>
      </c>
      <c r="C368" t="s">
        <v>571</v>
      </c>
    </row>
    <row r="369" spans="1:3" x14ac:dyDescent="0.55000000000000004">
      <c r="A369">
        <f>VLOOKUP(テーブル2[[#This Row],[駅名]],station_geocode[[name]:[name4]],4,)</f>
        <v>3414</v>
      </c>
      <c r="B369" t="s">
        <v>371</v>
      </c>
      <c r="C369" t="s">
        <v>571</v>
      </c>
    </row>
    <row r="370" spans="1:3" x14ac:dyDescent="0.55000000000000004">
      <c r="A370">
        <f>VLOOKUP(テーブル2[[#This Row],[駅名]],station_geocode[[name]:[name4]],4,)</f>
        <v>43</v>
      </c>
      <c r="B370" t="s">
        <v>372</v>
      </c>
      <c r="C370" t="s">
        <v>571</v>
      </c>
    </row>
    <row r="371" spans="1:3" x14ac:dyDescent="0.55000000000000004">
      <c r="A371">
        <f>VLOOKUP(テーブル2[[#This Row],[駅名]],station_geocode[[name]:[name4]],4,)</f>
        <v>5512</v>
      </c>
      <c r="B371" t="s">
        <v>373</v>
      </c>
      <c r="C371" t="s">
        <v>571</v>
      </c>
    </row>
    <row r="372" spans="1:3" x14ac:dyDescent="0.55000000000000004">
      <c r="A372">
        <f>VLOOKUP(テーブル2[[#This Row],[駅名]],station_geocode[[name]:[name4]],4,)</f>
        <v>5281</v>
      </c>
      <c r="B372" t="s">
        <v>374</v>
      </c>
      <c r="C372" t="s">
        <v>571</v>
      </c>
    </row>
    <row r="373" spans="1:3" x14ac:dyDescent="0.55000000000000004">
      <c r="A373">
        <f>VLOOKUP(テーブル2[[#This Row],[駅名]],station_geocode[[name]:[name4]],4,)</f>
        <v>83</v>
      </c>
      <c r="B373" t="s">
        <v>375</v>
      </c>
      <c r="C373" t="s">
        <v>571</v>
      </c>
    </row>
    <row r="374" spans="1:3" x14ac:dyDescent="0.55000000000000004">
      <c r="A374">
        <f>VLOOKUP(テーブル2[[#This Row],[駅名]],station_geocode[[name]:[name4]],4,)</f>
        <v>4966</v>
      </c>
      <c r="B374" t="s">
        <v>376</v>
      </c>
      <c r="C374" t="s">
        <v>571</v>
      </c>
    </row>
    <row r="375" spans="1:3" x14ac:dyDescent="0.55000000000000004">
      <c r="A375">
        <f>VLOOKUP(テーブル2[[#This Row],[駅名]],station_geocode[[name]:[name4]],4,)</f>
        <v>2666</v>
      </c>
      <c r="B375" t="s">
        <v>377</v>
      </c>
      <c r="C375" t="s">
        <v>571</v>
      </c>
    </row>
    <row r="376" spans="1:3" x14ac:dyDescent="0.55000000000000004">
      <c r="A376">
        <f>VLOOKUP(テーブル2[[#This Row],[駅名]],station_geocode[[name]:[name4]],4,)</f>
        <v>8854</v>
      </c>
      <c r="B376" t="s">
        <v>378</v>
      </c>
      <c r="C376" t="s">
        <v>571</v>
      </c>
    </row>
    <row r="377" spans="1:3" x14ac:dyDescent="0.55000000000000004">
      <c r="A377">
        <f>VLOOKUP(テーブル2[[#This Row],[駅名]],station_geocode[[name]:[name4]],4,)</f>
        <v>9470</v>
      </c>
      <c r="B377" t="s">
        <v>379</v>
      </c>
      <c r="C377" t="s">
        <v>571</v>
      </c>
    </row>
    <row r="378" spans="1:3" x14ac:dyDescent="0.55000000000000004">
      <c r="A378">
        <f>VLOOKUP(テーブル2[[#This Row],[駅名]],station_geocode[[name]:[name4]],4,)</f>
        <v>9465</v>
      </c>
      <c r="B378" t="s">
        <v>380</v>
      </c>
      <c r="C378" t="s">
        <v>571</v>
      </c>
    </row>
    <row r="379" spans="1:3" x14ac:dyDescent="0.55000000000000004">
      <c r="A379">
        <f>VLOOKUP(テーブル2[[#This Row],[駅名]],station_geocode[[name]:[name4]],4,)</f>
        <v>9466</v>
      </c>
      <c r="B379" t="s">
        <v>381</v>
      </c>
      <c r="C379" t="s">
        <v>571</v>
      </c>
    </row>
    <row r="380" spans="1:3" x14ac:dyDescent="0.55000000000000004">
      <c r="A380">
        <f>VLOOKUP(テーブル2[[#This Row],[駅名]],station_geocode[[name]:[name4]],4,)</f>
        <v>8223</v>
      </c>
      <c r="B380" t="s">
        <v>382</v>
      </c>
      <c r="C380" t="s">
        <v>574</v>
      </c>
    </row>
    <row r="381" spans="1:3" x14ac:dyDescent="0.55000000000000004">
      <c r="A381">
        <f>VLOOKUP(テーブル2[[#This Row],[駅名]],station_geocode[[name]:[name4]],4,)</f>
        <v>813</v>
      </c>
      <c r="B381" t="s">
        <v>383</v>
      </c>
      <c r="C381" t="s">
        <v>575</v>
      </c>
    </row>
    <row r="382" spans="1:3" x14ac:dyDescent="0.55000000000000004">
      <c r="A382">
        <f>VLOOKUP(テーブル2[[#This Row],[駅名]],station_geocode[[name]:[name4]],4,)</f>
        <v>1733</v>
      </c>
      <c r="B382" t="s">
        <v>384</v>
      </c>
      <c r="C382" t="s">
        <v>576</v>
      </c>
    </row>
    <row r="383" spans="1:3" x14ac:dyDescent="0.55000000000000004">
      <c r="A383">
        <f>VLOOKUP(テーブル2[[#This Row],[駅名]],station_geocode[[name]:[name4]],4,)</f>
        <v>7522</v>
      </c>
      <c r="B383" t="s">
        <v>385</v>
      </c>
      <c r="C383" t="s">
        <v>576</v>
      </c>
    </row>
    <row r="384" spans="1:3" x14ac:dyDescent="0.55000000000000004">
      <c r="A384">
        <f>VLOOKUP(テーブル2[[#This Row],[駅名]],station_geocode[[name]:[name4]],4,)</f>
        <v>3177</v>
      </c>
      <c r="B384" t="s">
        <v>386</v>
      </c>
      <c r="C384" t="s">
        <v>576</v>
      </c>
    </row>
    <row r="385" spans="1:3" x14ac:dyDescent="0.55000000000000004">
      <c r="A385">
        <f>VLOOKUP(テーブル2[[#This Row],[駅名]],station_geocode[[name]:[name4]],4,)</f>
        <v>1752</v>
      </c>
      <c r="B385" t="s">
        <v>387</v>
      </c>
      <c r="C385" t="s">
        <v>576</v>
      </c>
    </row>
    <row r="386" spans="1:3" x14ac:dyDescent="0.55000000000000004">
      <c r="A386">
        <f>VLOOKUP(テーブル2[[#This Row],[駅名]],station_geocode[[name]:[name4]],4,)</f>
        <v>4980</v>
      </c>
      <c r="B386" t="s">
        <v>388</v>
      </c>
      <c r="C386" t="s">
        <v>576</v>
      </c>
    </row>
    <row r="387" spans="1:3" x14ac:dyDescent="0.55000000000000004">
      <c r="A387">
        <f>VLOOKUP(テーブル2[[#This Row],[駅名]],station_geocode[[name]:[name4]],4,)</f>
        <v>1736</v>
      </c>
      <c r="B387" t="s">
        <v>389</v>
      </c>
      <c r="C387" t="s">
        <v>577</v>
      </c>
    </row>
    <row r="388" spans="1:3" x14ac:dyDescent="0.55000000000000004">
      <c r="A388">
        <f>VLOOKUP(テーブル2[[#This Row],[駅名]],station_geocode[[name]:[name4]],4,)</f>
        <v>3413</v>
      </c>
      <c r="B388" t="s">
        <v>390</v>
      </c>
      <c r="C388" t="s">
        <v>578</v>
      </c>
    </row>
    <row r="389" spans="1:3" x14ac:dyDescent="0.55000000000000004">
      <c r="A389">
        <f>VLOOKUP(テーブル2[[#This Row],[駅名]],station_geocode[[name]:[name4]],4,)</f>
        <v>1735</v>
      </c>
      <c r="B389" t="s">
        <v>391</v>
      </c>
      <c r="C389" t="s">
        <v>578</v>
      </c>
    </row>
    <row r="390" spans="1:3" x14ac:dyDescent="0.55000000000000004">
      <c r="A390">
        <f>VLOOKUP(テーブル2[[#This Row],[駅名]],station_geocode[[name]:[name4]],4,)</f>
        <v>1740</v>
      </c>
      <c r="B390" t="s">
        <v>392</v>
      </c>
      <c r="C390" t="s">
        <v>577</v>
      </c>
    </row>
    <row r="391" spans="1:3" x14ac:dyDescent="0.55000000000000004">
      <c r="A391">
        <f>VLOOKUP(テーブル2[[#This Row],[駅名]],station_geocode[[name]:[name4]],4,)</f>
        <v>4238</v>
      </c>
      <c r="B391" t="s">
        <v>393</v>
      </c>
      <c r="C391" t="s">
        <v>577</v>
      </c>
    </row>
    <row r="392" spans="1:3" x14ac:dyDescent="0.55000000000000004">
      <c r="A392">
        <f>VLOOKUP(テーブル2[[#This Row],[駅名]],station_geocode[[name]:[name4]],4,)</f>
        <v>6191</v>
      </c>
      <c r="B392" t="s">
        <v>394</v>
      </c>
      <c r="C392" t="s">
        <v>577</v>
      </c>
    </row>
    <row r="393" spans="1:3" x14ac:dyDescent="0.55000000000000004">
      <c r="A393">
        <f>VLOOKUP(テーブル2[[#This Row],[駅名]],station_geocode[[name]:[name4]],4,)</f>
        <v>5142</v>
      </c>
      <c r="B393" t="s">
        <v>395</v>
      </c>
      <c r="C393" t="s">
        <v>577</v>
      </c>
    </row>
    <row r="394" spans="1:3" x14ac:dyDescent="0.55000000000000004">
      <c r="A394">
        <f>VLOOKUP(テーブル2[[#This Row],[駅名]],station_geocode[[name]:[name4]],4,)</f>
        <v>1734</v>
      </c>
      <c r="B394" t="s">
        <v>396</v>
      </c>
      <c r="C394" t="s">
        <v>577</v>
      </c>
    </row>
    <row r="395" spans="1:3" x14ac:dyDescent="0.55000000000000004">
      <c r="A395">
        <f>VLOOKUP(テーブル2[[#This Row],[駅名]],station_geocode[[name]:[name4]],4,)</f>
        <v>8432</v>
      </c>
      <c r="B395" t="s">
        <v>397</v>
      </c>
      <c r="C395" t="s">
        <v>577</v>
      </c>
    </row>
    <row r="396" spans="1:3" x14ac:dyDescent="0.55000000000000004">
      <c r="A396">
        <f>VLOOKUP(テーブル2[[#This Row],[駅名]],station_geocode[[name]:[name4]],4,)</f>
        <v>42</v>
      </c>
      <c r="B396" t="s">
        <v>398</v>
      </c>
      <c r="C396" t="s">
        <v>577</v>
      </c>
    </row>
    <row r="397" spans="1:3" x14ac:dyDescent="0.55000000000000004">
      <c r="A397">
        <f>VLOOKUP(テーブル2[[#This Row],[駅名]],station_geocode[[name]:[name4]],4,)</f>
        <v>1739</v>
      </c>
      <c r="B397" t="s">
        <v>399</v>
      </c>
      <c r="C397" t="s">
        <v>577</v>
      </c>
    </row>
    <row r="398" spans="1:3" x14ac:dyDescent="0.55000000000000004">
      <c r="A398">
        <f>VLOOKUP(テーブル2[[#This Row],[駅名]],station_geocode[[name]:[name4]],4,)</f>
        <v>2423</v>
      </c>
      <c r="B398" t="s">
        <v>400</v>
      </c>
      <c r="C398" t="s">
        <v>577</v>
      </c>
    </row>
    <row r="399" spans="1:3" x14ac:dyDescent="0.55000000000000004">
      <c r="A399">
        <f>VLOOKUP(テーブル2[[#This Row],[駅名]],station_geocode[[name]:[name4]],4,)</f>
        <v>2674</v>
      </c>
      <c r="B399" t="s">
        <v>401</v>
      </c>
      <c r="C399" t="s">
        <v>577</v>
      </c>
    </row>
    <row r="400" spans="1:3" x14ac:dyDescent="0.55000000000000004">
      <c r="A400">
        <f>VLOOKUP(テーブル2[[#This Row],[駅名]],station_geocode[[name]:[name4]],4,)</f>
        <v>3215</v>
      </c>
      <c r="B400" t="s">
        <v>402</v>
      </c>
      <c r="C400" t="s">
        <v>577</v>
      </c>
    </row>
    <row r="401" spans="1:3" x14ac:dyDescent="0.55000000000000004">
      <c r="A401">
        <f>VLOOKUP(テーブル2[[#This Row],[駅名]],station_geocode[[name]:[name4]],4,)</f>
        <v>4599</v>
      </c>
      <c r="B401" t="s">
        <v>403</v>
      </c>
      <c r="C401" t="s">
        <v>577</v>
      </c>
    </row>
    <row r="402" spans="1:3" x14ac:dyDescent="0.55000000000000004">
      <c r="A402">
        <f>VLOOKUP(テーブル2[[#This Row],[駅名]],station_geocode[[name]:[name4]],4,)</f>
        <v>1749</v>
      </c>
      <c r="B402" t="s">
        <v>404</v>
      </c>
      <c r="C402" t="s">
        <v>577</v>
      </c>
    </row>
    <row r="403" spans="1:3" x14ac:dyDescent="0.55000000000000004">
      <c r="A403">
        <f>VLOOKUP(テーブル2[[#This Row],[駅名]],station_geocode[[name]:[name4]],4,)</f>
        <v>1715</v>
      </c>
      <c r="B403" t="s">
        <v>405</v>
      </c>
      <c r="C403" t="s">
        <v>579</v>
      </c>
    </row>
    <row r="404" spans="1:3" x14ac:dyDescent="0.55000000000000004">
      <c r="A404">
        <f>VLOOKUP(テーブル2[[#This Row],[駅名]],station_geocode[[name]:[name4]],4,)</f>
        <v>9169</v>
      </c>
      <c r="B404" t="s">
        <v>406</v>
      </c>
      <c r="C404" t="s">
        <v>580</v>
      </c>
    </row>
    <row r="405" spans="1:3" x14ac:dyDescent="0.55000000000000004">
      <c r="A405">
        <f>VLOOKUP(テーブル2[[#This Row],[駅名]],station_geocode[[name]:[name4]],4,)</f>
        <v>5711</v>
      </c>
      <c r="B405" t="s">
        <v>407</v>
      </c>
      <c r="C405" t="s">
        <v>580</v>
      </c>
    </row>
    <row r="406" spans="1:3" x14ac:dyDescent="0.55000000000000004">
      <c r="A406">
        <f>VLOOKUP(テーブル2[[#This Row],[駅名]],station_geocode[[name]:[name4]],4,)</f>
        <v>2051</v>
      </c>
      <c r="B406" t="s">
        <v>408</v>
      </c>
      <c r="C406" t="s">
        <v>580</v>
      </c>
    </row>
    <row r="407" spans="1:3" x14ac:dyDescent="0.55000000000000004">
      <c r="A407">
        <f>VLOOKUP(テーブル2[[#This Row],[駅名]],station_geocode[[name]:[name4]],4,)</f>
        <v>6429</v>
      </c>
      <c r="B407" t="s">
        <v>409</v>
      </c>
      <c r="C407" t="s">
        <v>580</v>
      </c>
    </row>
    <row r="408" spans="1:3" x14ac:dyDescent="0.55000000000000004">
      <c r="A408">
        <f>VLOOKUP(テーブル2[[#This Row],[駅名]],station_geocode[[name]:[name4]],4,)</f>
        <v>9589</v>
      </c>
      <c r="B408" t="s">
        <v>410</v>
      </c>
      <c r="C408" t="s">
        <v>580</v>
      </c>
    </row>
    <row r="409" spans="1:3" x14ac:dyDescent="0.55000000000000004">
      <c r="A409">
        <f>VLOOKUP(テーブル2[[#This Row],[駅名]],station_geocode[[name]:[name4]],4,)</f>
        <v>9395</v>
      </c>
      <c r="B409" t="s">
        <v>411</v>
      </c>
      <c r="C409" t="s">
        <v>580</v>
      </c>
    </row>
    <row r="410" spans="1:3" x14ac:dyDescent="0.55000000000000004">
      <c r="A410">
        <f>VLOOKUP(テーブル2[[#This Row],[駅名]],station_geocode[[name]:[name4]],4,)</f>
        <v>5252</v>
      </c>
      <c r="B410" t="s">
        <v>412</v>
      </c>
      <c r="C410" t="s">
        <v>581</v>
      </c>
    </row>
    <row r="411" spans="1:3" x14ac:dyDescent="0.55000000000000004">
      <c r="A411">
        <f>VLOOKUP(テーブル2[[#This Row],[駅名]],station_geocode[[name]:[name4]],4,)</f>
        <v>8393</v>
      </c>
      <c r="B411" t="s">
        <v>413</v>
      </c>
      <c r="C411" t="s">
        <v>581</v>
      </c>
    </row>
    <row r="412" spans="1:3" x14ac:dyDescent="0.55000000000000004">
      <c r="A412">
        <f>VLOOKUP(テーブル2[[#This Row],[駅名]],station_geocode[[name]:[name4]],4,)</f>
        <v>4344</v>
      </c>
      <c r="B412" t="s">
        <v>414</v>
      </c>
      <c r="C412" t="s">
        <v>581</v>
      </c>
    </row>
    <row r="413" spans="1:3" x14ac:dyDescent="0.55000000000000004">
      <c r="A413">
        <f>VLOOKUP(テーブル2[[#This Row],[駅名]],station_geocode[[name]:[name4]],4,)</f>
        <v>4985</v>
      </c>
      <c r="B413" t="s">
        <v>415</v>
      </c>
      <c r="C413" t="s">
        <v>581</v>
      </c>
    </row>
    <row r="414" spans="1:3" x14ac:dyDescent="0.55000000000000004">
      <c r="A414">
        <f>VLOOKUP(テーブル2[[#This Row],[駅名]],station_geocode[[name]:[name4]],4,)</f>
        <v>2944</v>
      </c>
      <c r="B414" t="s">
        <v>416</v>
      </c>
      <c r="C414" t="s">
        <v>581</v>
      </c>
    </row>
    <row r="415" spans="1:3" x14ac:dyDescent="0.55000000000000004">
      <c r="A415">
        <f>VLOOKUP(テーブル2[[#This Row],[駅名]],station_geocode[[name]:[name4]],4,)</f>
        <v>8983</v>
      </c>
      <c r="B415" t="s">
        <v>418</v>
      </c>
      <c r="C415" t="s">
        <v>581</v>
      </c>
    </row>
    <row r="416" spans="1:3" x14ac:dyDescent="0.55000000000000004">
      <c r="A416">
        <f>VLOOKUP(テーブル2[[#This Row],[駅名]],station_geocode[[name]:[name4]],4,)</f>
        <v>5644</v>
      </c>
      <c r="B416" t="s">
        <v>417</v>
      </c>
      <c r="C416" t="s">
        <v>581</v>
      </c>
    </row>
    <row r="417" spans="1:3" x14ac:dyDescent="0.55000000000000004">
      <c r="A417">
        <f>VLOOKUP(テーブル2[[#This Row],[駅名]],station_geocode[[name]:[name4]],4,)</f>
        <v>8246</v>
      </c>
      <c r="B417" t="s">
        <v>419</v>
      </c>
      <c r="C417" t="s">
        <v>582</v>
      </c>
    </row>
    <row r="418" spans="1:3" x14ac:dyDescent="0.55000000000000004">
      <c r="A418">
        <f>VLOOKUP(テーブル2[[#This Row],[駅名]],station_geocode[[name]:[name4]],4,)</f>
        <v>4236</v>
      </c>
      <c r="B418" t="s">
        <v>420</v>
      </c>
      <c r="C418" t="s">
        <v>583</v>
      </c>
    </row>
    <row r="419" spans="1:3" x14ac:dyDescent="0.55000000000000004">
      <c r="A419">
        <f>VLOOKUP(テーブル2[[#This Row],[駅名]],station_geocode[[name]:[name4]],4,)</f>
        <v>3729</v>
      </c>
      <c r="B419" t="s">
        <v>421</v>
      </c>
      <c r="C419" t="s">
        <v>583</v>
      </c>
    </row>
    <row r="420" spans="1:3" x14ac:dyDescent="0.55000000000000004">
      <c r="A420">
        <f>VLOOKUP(テーブル2[[#This Row],[駅名]],station_geocode[[name]:[name4]],4,)</f>
        <v>4307</v>
      </c>
      <c r="B420" t="s">
        <v>422</v>
      </c>
      <c r="C420" t="s">
        <v>584</v>
      </c>
    </row>
    <row r="421" spans="1:3" x14ac:dyDescent="0.55000000000000004">
      <c r="A421">
        <f>VLOOKUP(テーブル2[[#This Row],[駅名]],station_geocode[[name]:[name4]],4,)</f>
        <v>9173</v>
      </c>
      <c r="B421" t="s">
        <v>423</v>
      </c>
      <c r="C421" t="s">
        <v>584</v>
      </c>
    </row>
    <row r="422" spans="1:3" x14ac:dyDescent="0.55000000000000004">
      <c r="A422">
        <f>VLOOKUP(テーブル2[[#This Row],[駅名]],station_geocode[[name]:[name4]],4,)</f>
        <v>2263</v>
      </c>
      <c r="B422" t="s">
        <v>424</v>
      </c>
      <c r="C422" t="s">
        <v>584</v>
      </c>
    </row>
    <row r="423" spans="1:3" x14ac:dyDescent="0.55000000000000004">
      <c r="A423">
        <f>VLOOKUP(テーブル2[[#This Row],[駅名]],station_geocode[[name]:[name4]],4,)</f>
        <v>8457</v>
      </c>
      <c r="B423" t="s">
        <v>425</v>
      </c>
      <c r="C423" t="s">
        <v>584</v>
      </c>
    </row>
    <row r="424" spans="1:3" x14ac:dyDescent="0.55000000000000004">
      <c r="A424">
        <f>VLOOKUP(テーブル2[[#This Row],[駅名]],station_geocode[[name]:[name4]],4,)</f>
        <v>5901</v>
      </c>
      <c r="B424" t="s">
        <v>426</v>
      </c>
      <c r="C424" t="s">
        <v>584</v>
      </c>
    </row>
    <row r="425" spans="1:3" x14ac:dyDescent="0.55000000000000004">
      <c r="A425">
        <f>VLOOKUP(テーブル2[[#This Row],[駅名]],station_geocode[[name]:[name4]],4,)</f>
        <v>5630</v>
      </c>
      <c r="B425" t="s">
        <v>427</v>
      </c>
      <c r="C425" t="s">
        <v>584</v>
      </c>
    </row>
    <row r="426" spans="1:3" x14ac:dyDescent="0.55000000000000004">
      <c r="A426">
        <f>VLOOKUP(テーブル2[[#This Row],[駅名]],station_geocode[[name]:[name4]],4,)</f>
        <v>1908</v>
      </c>
      <c r="B426" t="s">
        <v>428</v>
      </c>
      <c r="C426" t="s">
        <v>584</v>
      </c>
    </row>
    <row r="427" spans="1:3" x14ac:dyDescent="0.55000000000000004">
      <c r="A427">
        <f>VLOOKUP(テーブル2[[#This Row],[駅名]],station_geocode[[name]:[name4]],4,)</f>
        <v>1116</v>
      </c>
      <c r="B427" t="s">
        <v>429</v>
      </c>
      <c r="C427" t="s">
        <v>584</v>
      </c>
    </row>
    <row r="428" spans="1:3" x14ac:dyDescent="0.55000000000000004">
      <c r="A428">
        <f>VLOOKUP(テーブル2[[#This Row],[駅名]],station_geocode[[name]:[name4]],4,)</f>
        <v>2659</v>
      </c>
      <c r="B428" t="s">
        <v>430</v>
      </c>
      <c r="C428" t="s">
        <v>584</v>
      </c>
    </row>
    <row r="429" spans="1:3" x14ac:dyDescent="0.55000000000000004">
      <c r="A429">
        <f>VLOOKUP(テーブル2[[#This Row],[駅名]],station_geocode[[name]:[name4]],4,)</f>
        <v>3188</v>
      </c>
      <c r="B429" t="s">
        <v>431</v>
      </c>
      <c r="C429" t="s">
        <v>584</v>
      </c>
    </row>
    <row r="430" spans="1:3" x14ac:dyDescent="0.55000000000000004">
      <c r="A430">
        <f>VLOOKUP(テーブル2[[#This Row],[駅名]],station_geocode[[name]:[name4]],4,)</f>
        <v>4255</v>
      </c>
      <c r="B430" t="s">
        <v>432</v>
      </c>
      <c r="C430" t="s">
        <v>584</v>
      </c>
    </row>
    <row r="431" spans="1:3" x14ac:dyDescent="0.55000000000000004">
      <c r="A431">
        <f>VLOOKUP(テーブル2[[#This Row],[駅名]],station_geocode[[name]:[name4]],4,)</f>
        <v>4256</v>
      </c>
      <c r="B431" t="s">
        <v>433</v>
      </c>
      <c r="C431" t="s">
        <v>584</v>
      </c>
    </row>
    <row r="432" spans="1:3" x14ac:dyDescent="0.55000000000000004">
      <c r="A432">
        <f>VLOOKUP(テーブル2[[#This Row],[駅名]],station_geocode[[name]:[name4]],4,)</f>
        <v>4813</v>
      </c>
      <c r="B432" t="s">
        <v>434</v>
      </c>
      <c r="C432" t="s">
        <v>584</v>
      </c>
    </row>
    <row r="433" spans="1:3" x14ac:dyDescent="0.55000000000000004">
      <c r="A433">
        <f>VLOOKUP(テーブル2[[#This Row],[駅名]],station_geocode[[name]:[name4]],4,)</f>
        <v>6139</v>
      </c>
      <c r="B433" t="s">
        <v>435</v>
      </c>
      <c r="C433" t="s">
        <v>584</v>
      </c>
    </row>
    <row r="434" spans="1:3" x14ac:dyDescent="0.55000000000000004">
      <c r="A434">
        <f>VLOOKUP(テーブル2[[#This Row],[駅名]],station_geocode[[name]:[name4]],4,)</f>
        <v>4312</v>
      </c>
      <c r="B434" t="s">
        <v>436</v>
      </c>
      <c r="C434" t="s">
        <v>584</v>
      </c>
    </row>
    <row r="435" spans="1:3" x14ac:dyDescent="0.55000000000000004">
      <c r="A435">
        <f>VLOOKUP(テーブル2[[#This Row],[駅名]],station_geocode[[name]:[name4]],4,)</f>
        <v>6692</v>
      </c>
      <c r="B435" t="s">
        <v>437</v>
      </c>
      <c r="C435" t="s">
        <v>584</v>
      </c>
    </row>
    <row r="436" spans="1:3" x14ac:dyDescent="0.55000000000000004">
      <c r="A436">
        <f>VLOOKUP(テーブル2[[#This Row],[駅名]],station_geocode[[name]:[name4]],4,)</f>
        <v>4228</v>
      </c>
      <c r="B436" t="s">
        <v>438</v>
      </c>
      <c r="C436" t="s">
        <v>584</v>
      </c>
    </row>
    <row r="437" spans="1:3" x14ac:dyDescent="0.55000000000000004">
      <c r="A437">
        <f>VLOOKUP(テーブル2[[#This Row],[駅名]],station_geocode[[name]:[name4]],4,)</f>
        <v>7038</v>
      </c>
      <c r="B437" t="s">
        <v>439</v>
      </c>
      <c r="C437" t="s">
        <v>584</v>
      </c>
    </row>
    <row r="438" spans="1:3" x14ac:dyDescent="0.55000000000000004">
      <c r="A438">
        <f>VLOOKUP(テーブル2[[#This Row],[駅名]],station_geocode[[name]:[name4]],4,)</f>
        <v>6141</v>
      </c>
      <c r="B438" t="s">
        <v>440</v>
      </c>
      <c r="C438" t="s">
        <v>584</v>
      </c>
    </row>
    <row r="439" spans="1:3" x14ac:dyDescent="0.55000000000000004">
      <c r="A439">
        <f>VLOOKUP(テーブル2[[#This Row],[駅名]],station_geocode[[name]:[name4]],4,)</f>
        <v>6144</v>
      </c>
      <c r="B439" t="s">
        <v>441</v>
      </c>
      <c r="C439" t="s">
        <v>584</v>
      </c>
    </row>
    <row r="440" spans="1:3" x14ac:dyDescent="0.55000000000000004">
      <c r="A440">
        <f>VLOOKUP(テーブル2[[#This Row],[駅名]],station_geocode[[name]:[name4]],4,)</f>
        <v>8189</v>
      </c>
      <c r="B440" t="s">
        <v>442</v>
      </c>
      <c r="C440" t="s">
        <v>584</v>
      </c>
    </row>
    <row r="441" spans="1:3" x14ac:dyDescent="0.55000000000000004">
      <c r="A441">
        <f>VLOOKUP(テーブル2[[#This Row],[駅名]],station_geocode[[name]:[name4]],4,)</f>
        <v>5270</v>
      </c>
      <c r="B441" t="s">
        <v>443</v>
      </c>
      <c r="C441" t="s">
        <v>585</v>
      </c>
    </row>
    <row r="442" spans="1:3" x14ac:dyDescent="0.55000000000000004">
      <c r="A442">
        <f>VLOOKUP(テーブル2[[#This Row],[駅名]],station_geocode[[name]:[name4]],4,)</f>
        <v>6468</v>
      </c>
      <c r="B442" t="s">
        <v>444</v>
      </c>
      <c r="C442" t="s">
        <v>585</v>
      </c>
    </row>
    <row r="443" spans="1:3" x14ac:dyDescent="0.55000000000000004">
      <c r="A443">
        <f>VLOOKUP(テーブル2[[#This Row],[駅名]],station_geocode[[name]:[name4]],4,)</f>
        <v>474</v>
      </c>
      <c r="B443" t="s">
        <v>445</v>
      </c>
      <c r="C443" t="s">
        <v>585</v>
      </c>
    </row>
    <row r="444" spans="1:3" x14ac:dyDescent="0.55000000000000004">
      <c r="A444">
        <f>VLOOKUP(テーブル2[[#This Row],[駅名]],station_geocode[[name]:[name4]],4,)</f>
        <v>4070</v>
      </c>
      <c r="B444" t="s">
        <v>446</v>
      </c>
      <c r="C444" t="s">
        <v>585</v>
      </c>
    </row>
    <row r="445" spans="1:3" x14ac:dyDescent="0.55000000000000004">
      <c r="A445">
        <f>VLOOKUP(テーブル2[[#This Row],[駅名]],station_geocode[[name]:[name4]],4,)</f>
        <v>8527</v>
      </c>
      <c r="B445" t="s">
        <v>447</v>
      </c>
      <c r="C445" t="s">
        <v>585</v>
      </c>
    </row>
    <row r="446" spans="1:3" x14ac:dyDescent="0.55000000000000004">
      <c r="A446">
        <f>VLOOKUP(テーブル2[[#This Row],[駅名]],station_geocode[[name]:[name4]],4,)</f>
        <v>2964</v>
      </c>
      <c r="B446" t="s">
        <v>448</v>
      </c>
      <c r="C446" t="s">
        <v>585</v>
      </c>
    </row>
    <row r="447" spans="1:3" x14ac:dyDescent="0.55000000000000004">
      <c r="A447">
        <f>VLOOKUP(テーブル2[[#This Row],[駅名]],station_geocode[[name]:[name4]],4,)</f>
        <v>7297</v>
      </c>
      <c r="B447" t="s">
        <v>449</v>
      </c>
      <c r="C447" t="s">
        <v>585</v>
      </c>
    </row>
    <row r="448" spans="1:3" x14ac:dyDescent="0.55000000000000004">
      <c r="A448">
        <f>VLOOKUP(テーブル2[[#This Row],[駅名]],station_geocode[[name]:[name4]],4,)</f>
        <v>1725</v>
      </c>
      <c r="B448" t="s">
        <v>450</v>
      </c>
      <c r="C448" t="s">
        <v>585</v>
      </c>
    </row>
    <row r="449" spans="1:3" x14ac:dyDescent="0.55000000000000004">
      <c r="A449">
        <f>VLOOKUP(テーブル2[[#This Row],[駅名]],station_geocode[[name]:[name4]],4,)</f>
        <v>2212</v>
      </c>
      <c r="B449" t="s">
        <v>451</v>
      </c>
      <c r="C449" t="s">
        <v>585</v>
      </c>
    </row>
    <row r="450" spans="1:3" x14ac:dyDescent="0.55000000000000004">
      <c r="A450">
        <f>VLOOKUP(テーブル2[[#This Row],[駅名]],station_geocode[[name]:[name4]],4,)</f>
        <v>9002</v>
      </c>
      <c r="B450" t="s">
        <v>452</v>
      </c>
      <c r="C450" t="s">
        <v>585</v>
      </c>
    </row>
    <row r="451" spans="1:3" x14ac:dyDescent="0.55000000000000004">
      <c r="A451">
        <f>VLOOKUP(テーブル2[[#This Row],[駅名]],station_geocode[[name]:[name4]],4,)</f>
        <v>4972</v>
      </c>
      <c r="B451" t="s">
        <v>453</v>
      </c>
      <c r="C451" t="s">
        <v>585</v>
      </c>
    </row>
    <row r="452" spans="1:3" x14ac:dyDescent="0.55000000000000004">
      <c r="A452">
        <f>VLOOKUP(テーブル2[[#This Row],[駅名]],station_geocode[[name]:[name4]],4,)</f>
        <v>1193</v>
      </c>
      <c r="B452" t="s">
        <v>454</v>
      </c>
      <c r="C452" t="s">
        <v>585</v>
      </c>
    </row>
    <row r="453" spans="1:3" x14ac:dyDescent="0.55000000000000004">
      <c r="A453">
        <f>VLOOKUP(テーブル2[[#This Row],[駅名]],station_geocode[[name]:[name4]],4,)</f>
        <v>7820</v>
      </c>
      <c r="B453" t="s">
        <v>455</v>
      </c>
      <c r="C453" t="s">
        <v>585</v>
      </c>
    </row>
    <row r="454" spans="1:3" x14ac:dyDescent="0.55000000000000004">
      <c r="A454">
        <f>VLOOKUP(テーブル2[[#This Row],[駅名]],station_geocode[[name]:[name4]],4,)</f>
        <v>5507</v>
      </c>
      <c r="B454" t="s">
        <v>456</v>
      </c>
      <c r="C454" t="s">
        <v>586</v>
      </c>
    </row>
    <row r="455" spans="1:3" x14ac:dyDescent="0.55000000000000004">
      <c r="A455">
        <f>VLOOKUP(テーブル2[[#This Row],[駅名]],station_geocode[[name]:[name4]],4,)</f>
        <v>8598</v>
      </c>
      <c r="B455" t="s">
        <v>457</v>
      </c>
      <c r="C455" t="s">
        <v>586</v>
      </c>
    </row>
    <row r="456" spans="1:3" x14ac:dyDescent="0.55000000000000004">
      <c r="A456">
        <f>VLOOKUP(テーブル2[[#This Row],[駅名]],station_geocode[[name]:[name4]],4,)</f>
        <v>7330</v>
      </c>
      <c r="B456" t="s">
        <v>458</v>
      </c>
      <c r="C456" t="s">
        <v>586</v>
      </c>
    </row>
    <row r="457" spans="1:3" x14ac:dyDescent="0.55000000000000004">
      <c r="A457">
        <f>VLOOKUP(テーブル2[[#This Row],[駅名]],station_geocode[[name]:[name4]],4,)</f>
        <v>5077</v>
      </c>
      <c r="B457" t="s">
        <v>459</v>
      </c>
      <c r="C457" t="s">
        <v>586</v>
      </c>
    </row>
    <row r="458" spans="1:3" x14ac:dyDescent="0.55000000000000004">
      <c r="A458">
        <f>VLOOKUP(テーブル2[[#This Row],[駅名]],station_geocode[[name]:[name4]],4,)</f>
        <v>7290</v>
      </c>
      <c r="B458" t="s">
        <v>460</v>
      </c>
      <c r="C458" t="s">
        <v>586</v>
      </c>
    </row>
    <row r="459" spans="1:3" x14ac:dyDescent="0.55000000000000004">
      <c r="A459">
        <f>VLOOKUP(テーブル2[[#This Row],[駅名]],station_geocode[[name]:[name4]],4,)</f>
        <v>7201</v>
      </c>
      <c r="B459" t="s">
        <v>461</v>
      </c>
      <c r="C459" t="s">
        <v>586</v>
      </c>
    </row>
    <row r="460" spans="1:3" x14ac:dyDescent="0.55000000000000004">
      <c r="A460">
        <f>VLOOKUP(テーブル2[[#This Row],[駅名]],station_geocode[[name]:[name4]],4,)</f>
        <v>4225</v>
      </c>
      <c r="B460" t="s">
        <v>462</v>
      </c>
      <c r="C460" t="s">
        <v>586</v>
      </c>
    </row>
    <row r="461" spans="1:3" x14ac:dyDescent="0.55000000000000004">
      <c r="A461">
        <f>VLOOKUP(テーブル2[[#This Row],[駅名]],station_geocode[[name]:[name4]],4,)</f>
        <v>6907</v>
      </c>
      <c r="B461" t="s">
        <v>463</v>
      </c>
      <c r="C461" t="s">
        <v>586</v>
      </c>
    </row>
    <row r="462" spans="1:3" x14ac:dyDescent="0.55000000000000004">
      <c r="A462">
        <f>VLOOKUP(テーブル2[[#This Row],[駅名]],station_geocode[[name]:[name4]],4,)</f>
        <v>2762</v>
      </c>
      <c r="B462" t="s">
        <v>464</v>
      </c>
      <c r="C462" t="s">
        <v>586</v>
      </c>
    </row>
    <row r="463" spans="1:3" x14ac:dyDescent="0.55000000000000004">
      <c r="A463">
        <f>VLOOKUP(テーブル2[[#This Row],[駅名]],station_geocode[[name]:[name4]],4,)</f>
        <v>5153</v>
      </c>
      <c r="B463" t="s">
        <v>465</v>
      </c>
      <c r="C463" t="s">
        <v>586</v>
      </c>
    </row>
    <row r="464" spans="1:3" x14ac:dyDescent="0.55000000000000004">
      <c r="A464">
        <f>VLOOKUP(テーブル2[[#This Row],[駅名]],station_geocode[[name]:[name4]],4,)</f>
        <v>6190</v>
      </c>
      <c r="B464" t="s">
        <v>466</v>
      </c>
      <c r="C464" t="s">
        <v>586</v>
      </c>
    </row>
    <row r="465" spans="1:3" x14ac:dyDescent="0.55000000000000004">
      <c r="A465">
        <f>VLOOKUP(テーブル2[[#This Row],[駅名]],station_geocode[[name]:[name4]],4,)</f>
        <v>8266</v>
      </c>
      <c r="B465" t="s">
        <v>467</v>
      </c>
      <c r="C465" t="s">
        <v>586</v>
      </c>
    </row>
    <row r="466" spans="1:3" x14ac:dyDescent="0.55000000000000004">
      <c r="A466">
        <f>VLOOKUP(テーブル2[[#This Row],[駅名]],station_geocode[[name]:[name4]],4,)</f>
        <v>8911</v>
      </c>
      <c r="B466" t="s">
        <v>468</v>
      </c>
      <c r="C466" t="s">
        <v>587</v>
      </c>
    </row>
    <row r="467" spans="1:3" x14ac:dyDescent="0.55000000000000004">
      <c r="A467">
        <f>VLOOKUP(テーブル2[[#This Row],[駅名]],station_geocode[[name]:[name4]],4,)</f>
        <v>5357</v>
      </c>
      <c r="B467" t="s">
        <v>469</v>
      </c>
      <c r="C467" t="s">
        <v>587</v>
      </c>
    </row>
    <row r="468" spans="1:3" x14ac:dyDescent="0.55000000000000004">
      <c r="A468">
        <f>VLOOKUP(テーブル2[[#This Row],[駅名]],station_geocode[[name]:[name4]],4,)</f>
        <v>4435</v>
      </c>
      <c r="B468" t="s">
        <v>470</v>
      </c>
      <c r="C468" t="s">
        <v>587</v>
      </c>
    </row>
    <row r="469" spans="1:3" x14ac:dyDescent="0.55000000000000004">
      <c r="A469">
        <f>VLOOKUP(テーブル2[[#This Row],[駅名]],station_geocode[[name]:[name4]],4,)</f>
        <v>1921</v>
      </c>
      <c r="B469" t="s">
        <v>471</v>
      </c>
      <c r="C469" t="s">
        <v>587</v>
      </c>
    </row>
    <row r="470" spans="1:3" x14ac:dyDescent="0.55000000000000004">
      <c r="A470">
        <f>VLOOKUP(テーブル2[[#This Row],[駅名]],station_geocode[[name]:[name4]],4,)</f>
        <v>5972</v>
      </c>
      <c r="B470" t="s">
        <v>472</v>
      </c>
      <c r="C470" t="s">
        <v>587</v>
      </c>
    </row>
    <row r="471" spans="1:3" x14ac:dyDescent="0.55000000000000004">
      <c r="A471">
        <f>VLOOKUP(テーブル2[[#This Row],[駅名]],station_geocode[[name]:[name4]],4,)</f>
        <v>1303</v>
      </c>
      <c r="B471" t="s">
        <v>473</v>
      </c>
      <c r="C471" t="s">
        <v>587</v>
      </c>
    </row>
    <row r="472" spans="1:3" x14ac:dyDescent="0.55000000000000004">
      <c r="A472">
        <f>VLOOKUP(テーブル2[[#This Row],[駅名]],station_geocode[[name]:[name4]],4,)</f>
        <v>8702</v>
      </c>
      <c r="B472" t="s">
        <v>474</v>
      </c>
      <c r="C472" t="s">
        <v>587</v>
      </c>
    </row>
    <row r="473" spans="1:3" x14ac:dyDescent="0.55000000000000004">
      <c r="A473">
        <f>VLOOKUP(テーブル2[[#This Row],[駅名]],station_geocode[[name]:[name4]],4,)</f>
        <v>8657</v>
      </c>
      <c r="B473" t="s">
        <v>475</v>
      </c>
      <c r="C473" t="s">
        <v>587</v>
      </c>
    </row>
    <row r="474" spans="1:3" x14ac:dyDescent="0.55000000000000004">
      <c r="A474">
        <f>VLOOKUP(テーブル2[[#This Row],[駅名]],station_geocode[[name]:[name4]],4,)</f>
        <v>6866</v>
      </c>
      <c r="B474" t="s">
        <v>476</v>
      </c>
      <c r="C474" t="s">
        <v>587</v>
      </c>
    </row>
    <row r="475" spans="1:3" x14ac:dyDescent="0.55000000000000004">
      <c r="A475">
        <f>VLOOKUP(テーブル2[[#This Row],[駅名]],station_geocode[[name]:[name4]],4,)</f>
        <v>7088</v>
      </c>
      <c r="B475" t="s">
        <v>477</v>
      </c>
      <c r="C475" t="s">
        <v>587</v>
      </c>
    </row>
    <row r="476" spans="1:3" x14ac:dyDescent="0.55000000000000004">
      <c r="A476">
        <f>VLOOKUP(テーブル2[[#This Row],[駅名]],station_geocode[[name]:[name4]],4,)</f>
        <v>4734</v>
      </c>
      <c r="B476" t="s">
        <v>478</v>
      </c>
      <c r="C476" t="s">
        <v>587</v>
      </c>
    </row>
    <row r="477" spans="1:3" x14ac:dyDescent="0.55000000000000004">
      <c r="A477">
        <f>VLOOKUP(テーブル2[[#This Row],[駅名]],station_geocode[[name]:[name4]],4,)</f>
        <v>1262</v>
      </c>
      <c r="B477" t="s">
        <v>479</v>
      </c>
      <c r="C477" t="s">
        <v>587</v>
      </c>
    </row>
    <row r="478" spans="1:3" x14ac:dyDescent="0.55000000000000004">
      <c r="A478">
        <f>VLOOKUP(テーブル2[[#This Row],[駅名]],station_geocode[[name]:[name4]],4,)</f>
        <v>616</v>
      </c>
      <c r="B478" t="s">
        <v>480</v>
      </c>
      <c r="C478" t="s">
        <v>587</v>
      </c>
    </row>
    <row r="479" spans="1:3" x14ac:dyDescent="0.55000000000000004">
      <c r="A479">
        <f>VLOOKUP(テーブル2[[#This Row],[駅名]],station_geocode[[name]:[name4]],4,)</f>
        <v>7082</v>
      </c>
      <c r="B479" t="s">
        <v>481</v>
      </c>
      <c r="C479" t="s">
        <v>587</v>
      </c>
    </row>
    <row r="480" spans="1:3" x14ac:dyDescent="0.55000000000000004">
      <c r="A480">
        <f>VLOOKUP(テーブル2[[#This Row],[駅名]],station_geocode[[name]:[name4]],4,)</f>
        <v>2513</v>
      </c>
      <c r="B480" t="s">
        <v>482</v>
      </c>
      <c r="C480" t="s">
        <v>587</v>
      </c>
    </row>
    <row r="481" spans="1:3" x14ac:dyDescent="0.55000000000000004">
      <c r="A481">
        <f>VLOOKUP(テーブル2[[#This Row],[駅名]],station_geocode[[name]:[name4]],4,)</f>
        <v>8561</v>
      </c>
      <c r="B481" t="s">
        <v>483</v>
      </c>
      <c r="C481" t="s">
        <v>587</v>
      </c>
    </row>
    <row r="482" spans="1:3" x14ac:dyDescent="0.55000000000000004">
      <c r="A482">
        <f>VLOOKUP(テーブル2[[#This Row],[駅名]],station_geocode[[name]:[name4]],4,)</f>
        <v>2139</v>
      </c>
      <c r="B482" t="s">
        <v>484</v>
      </c>
      <c r="C482" t="s">
        <v>587</v>
      </c>
    </row>
    <row r="483" spans="1:3" x14ac:dyDescent="0.55000000000000004">
      <c r="A483">
        <f>VLOOKUP(テーブル2[[#This Row],[駅名]],station_geocode[[name]:[name4]],4,)</f>
        <v>9224</v>
      </c>
      <c r="B483" t="s">
        <v>485</v>
      </c>
      <c r="C483" t="s">
        <v>588</v>
      </c>
    </row>
    <row r="484" spans="1:3" x14ac:dyDescent="0.55000000000000004">
      <c r="A484">
        <f>VLOOKUP(テーブル2[[#This Row],[駅名]],station_geocode[[name]:[name4]],4,)</f>
        <v>9223</v>
      </c>
      <c r="B484" t="s">
        <v>486</v>
      </c>
      <c r="C484" t="s">
        <v>588</v>
      </c>
    </row>
    <row r="485" spans="1:3" x14ac:dyDescent="0.55000000000000004">
      <c r="A485">
        <f>VLOOKUP(テーブル2[[#This Row],[駅名]],station_geocode[[name]:[name4]],4,)</f>
        <v>9225</v>
      </c>
      <c r="B485" t="s">
        <v>487</v>
      </c>
      <c r="C485" t="s">
        <v>588</v>
      </c>
    </row>
    <row r="486" spans="1:3" x14ac:dyDescent="0.55000000000000004">
      <c r="A486">
        <f>VLOOKUP(テーブル2[[#This Row],[駅名]],station_geocode[[name]:[name4]],4,)</f>
        <v>9227</v>
      </c>
      <c r="B486" t="s">
        <v>488</v>
      </c>
      <c r="C486" t="s">
        <v>588</v>
      </c>
    </row>
    <row r="487" spans="1:3" x14ac:dyDescent="0.55000000000000004">
      <c r="A487">
        <f>VLOOKUP(テーブル2[[#This Row],[駅名]],station_geocode[[name]:[name4]],4,)</f>
        <v>665</v>
      </c>
      <c r="B487" t="s">
        <v>489</v>
      </c>
      <c r="C487" t="s">
        <v>588</v>
      </c>
    </row>
    <row r="488" spans="1:3" x14ac:dyDescent="0.55000000000000004">
      <c r="A488">
        <f>VLOOKUP(テーブル2[[#This Row],[駅名]],station_geocode[[name]:[name4]],4,)</f>
        <v>6780</v>
      </c>
      <c r="B488" t="s">
        <v>490</v>
      </c>
      <c r="C488" t="s">
        <v>588</v>
      </c>
    </row>
    <row r="489" spans="1:3" x14ac:dyDescent="0.55000000000000004">
      <c r="A489">
        <f>VLOOKUP(テーブル2[[#This Row],[駅名]],station_geocode[[name]:[name4]],4,)</f>
        <v>8461</v>
      </c>
      <c r="B489" t="s">
        <v>491</v>
      </c>
      <c r="C489" t="s">
        <v>588</v>
      </c>
    </row>
    <row r="490" spans="1:3" x14ac:dyDescent="0.55000000000000004">
      <c r="A490">
        <f>VLOOKUP(テーブル2[[#This Row],[駅名]],station_geocode[[name]:[name4]],4,)</f>
        <v>4699</v>
      </c>
      <c r="B490" t="s">
        <v>492</v>
      </c>
      <c r="C490" t="s">
        <v>588</v>
      </c>
    </row>
    <row r="491" spans="1:3" x14ac:dyDescent="0.55000000000000004">
      <c r="A491">
        <f>VLOOKUP(テーブル2[[#This Row],[駅名]],station_geocode[[name]:[name4]],4,)</f>
        <v>843</v>
      </c>
      <c r="B491" t="s">
        <v>493</v>
      </c>
      <c r="C491" t="s">
        <v>588</v>
      </c>
    </row>
    <row r="492" spans="1:3" x14ac:dyDescent="0.55000000000000004">
      <c r="A492">
        <f>VLOOKUP(テーブル2[[#This Row],[駅名]],station_geocode[[name]:[name4]],4,)</f>
        <v>3274</v>
      </c>
      <c r="B492" t="s">
        <v>494</v>
      </c>
      <c r="C492" t="s">
        <v>588</v>
      </c>
    </row>
    <row r="493" spans="1:3" x14ac:dyDescent="0.55000000000000004">
      <c r="A493">
        <f>VLOOKUP(テーブル2[[#This Row],[駅名]],station_geocode[[name]:[name4]],4,)</f>
        <v>5070</v>
      </c>
      <c r="B493" t="s">
        <v>495</v>
      </c>
      <c r="C493" t="s">
        <v>588</v>
      </c>
    </row>
    <row r="494" spans="1:3" x14ac:dyDescent="0.55000000000000004">
      <c r="A494">
        <f>VLOOKUP(テーブル2[[#This Row],[駅名]],station_geocode[[name]:[name4]],4,)</f>
        <v>9268</v>
      </c>
      <c r="B494" t="s">
        <v>496</v>
      </c>
      <c r="C494" t="s">
        <v>589</v>
      </c>
    </row>
    <row r="495" spans="1:3" x14ac:dyDescent="0.55000000000000004">
      <c r="A495">
        <f>VLOOKUP(テーブル2[[#This Row],[駅名]],station_geocode[[name]:[name4]],4,)</f>
        <v>2956</v>
      </c>
      <c r="B495" t="s">
        <v>497</v>
      </c>
      <c r="C495" t="s">
        <v>589</v>
      </c>
    </row>
    <row r="496" spans="1:3" x14ac:dyDescent="0.55000000000000004">
      <c r="A496">
        <f>VLOOKUP(テーブル2[[#This Row],[駅名]],station_geocode[[name]:[name4]],4,)</f>
        <v>7315</v>
      </c>
      <c r="B496" t="s">
        <v>498</v>
      </c>
      <c r="C496" t="s">
        <v>589</v>
      </c>
    </row>
    <row r="497" spans="1:3" x14ac:dyDescent="0.55000000000000004">
      <c r="A497">
        <f>VLOOKUP(テーブル2[[#This Row],[駅名]],station_geocode[[name]:[name4]],4,)</f>
        <v>6149</v>
      </c>
      <c r="B497" t="s">
        <v>499</v>
      </c>
      <c r="C497" t="s">
        <v>589</v>
      </c>
    </row>
    <row r="498" spans="1:3" x14ac:dyDescent="0.55000000000000004">
      <c r="A498">
        <f>VLOOKUP(テーブル2[[#This Row],[駅名]],station_geocode[[name]:[name4]],4,)</f>
        <v>3735</v>
      </c>
      <c r="B498" t="s">
        <v>500</v>
      </c>
      <c r="C498" t="s">
        <v>589</v>
      </c>
    </row>
    <row r="499" spans="1:3" x14ac:dyDescent="0.55000000000000004">
      <c r="A499">
        <f>VLOOKUP(テーブル2[[#This Row],[駅名]],station_geocode[[name]:[name4]],4,)</f>
        <v>4492</v>
      </c>
      <c r="B499" t="s">
        <v>501</v>
      </c>
      <c r="C499" t="s">
        <v>589</v>
      </c>
    </row>
    <row r="500" spans="1:3" x14ac:dyDescent="0.55000000000000004">
      <c r="A500">
        <f>VLOOKUP(テーブル2[[#This Row],[駅名]],station_geocode[[name]:[name4]],4,)</f>
        <v>5963</v>
      </c>
      <c r="B500" t="s">
        <v>502</v>
      </c>
      <c r="C500" t="s">
        <v>589</v>
      </c>
    </row>
    <row r="501" spans="1:3" x14ac:dyDescent="0.55000000000000004">
      <c r="A501">
        <f>VLOOKUP(テーブル2[[#This Row],[駅名]],station_geocode[[name]:[name4]],4,)</f>
        <v>6676</v>
      </c>
      <c r="B501" t="s">
        <v>503</v>
      </c>
      <c r="C501" t="s">
        <v>589</v>
      </c>
    </row>
    <row r="502" spans="1:3" x14ac:dyDescent="0.55000000000000004">
      <c r="A502">
        <f>VLOOKUP(テーブル2[[#This Row],[駅名]],station_geocode[[name]:[name4]],4,)</f>
        <v>4457</v>
      </c>
      <c r="B502" t="s">
        <v>504</v>
      </c>
      <c r="C502" t="s">
        <v>589</v>
      </c>
    </row>
    <row r="503" spans="1:3" x14ac:dyDescent="0.55000000000000004">
      <c r="A503">
        <f>VLOOKUP(テーブル2[[#This Row],[駅名]],station_geocode[[name]:[name4]],4,)</f>
        <v>9098</v>
      </c>
      <c r="B503" t="s">
        <v>505</v>
      </c>
      <c r="C503" t="s">
        <v>589</v>
      </c>
    </row>
    <row r="504" spans="1:3" x14ac:dyDescent="0.55000000000000004">
      <c r="A504">
        <f>VLOOKUP(テーブル2[[#This Row],[駅名]],station_geocode[[name]:[name4]],4,)</f>
        <v>2403</v>
      </c>
      <c r="B504" t="s">
        <v>506</v>
      </c>
      <c r="C504" t="s">
        <v>589</v>
      </c>
    </row>
    <row r="505" spans="1:3" x14ac:dyDescent="0.55000000000000004">
      <c r="A505">
        <f>VLOOKUP(テーブル2[[#This Row],[駅名]],station_geocode[[name]:[name4]],4,)</f>
        <v>3508</v>
      </c>
      <c r="B505" t="s">
        <v>507</v>
      </c>
      <c r="C505" t="s">
        <v>575</v>
      </c>
    </row>
    <row r="506" spans="1:3" x14ac:dyDescent="0.55000000000000004">
      <c r="A506">
        <f>VLOOKUP(テーブル2[[#This Row],[駅名]],station_geocode[[name]:[name4]],4,)</f>
        <v>9219</v>
      </c>
      <c r="B506" t="s">
        <v>508</v>
      </c>
      <c r="C506" t="s">
        <v>575</v>
      </c>
    </row>
    <row r="507" spans="1:3" x14ac:dyDescent="0.55000000000000004">
      <c r="A507">
        <f>VLOOKUP(テーブル2[[#This Row],[駅名]],station_geocode[[name]:[name4]],4,)</f>
        <v>4569</v>
      </c>
      <c r="B507" t="s">
        <v>509</v>
      </c>
      <c r="C507" t="s">
        <v>575</v>
      </c>
    </row>
    <row r="508" spans="1:3" x14ac:dyDescent="0.55000000000000004">
      <c r="A508">
        <f>VLOOKUP(テーブル2[[#This Row],[駅名]],station_geocode[[name]:[name4]],4,)</f>
        <v>4473</v>
      </c>
      <c r="B508" t="s">
        <v>510</v>
      </c>
      <c r="C508" t="s">
        <v>575</v>
      </c>
    </row>
    <row r="509" spans="1:3" x14ac:dyDescent="0.55000000000000004">
      <c r="A509">
        <f>VLOOKUP(テーブル2[[#This Row],[駅名]],station_geocode[[name]:[name4]],4,)</f>
        <v>7594</v>
      </c>
      <c r="B509" t="s">
        <v>511</v>
      </c>
      <c r="C509" t="s">
        <v>575</v>
      </c>
    </row>
    <row r="510" spans="1:3" x14ac:dyDescent="0.55000000000000004">
      <c r="A510">
        <f>VLOOKUP(テーブル2[[#This Row],[駅名]],station_geocode[[name]:[name4]],4,)</f>
        <v>9109</v>
      </c>
      <c r="B510" t="s">
        <v>512</v>
      </c>
      <c r="C510" t="s">
        <v>590</v>
      </c>
    </row>
    <row r="511" spans="1:3" x14ac:dyDescent="0.55000000000000004">
      <c r="A511">
        <f>VLOOKUP(テーブル2[[#This Row],[駅名]],station_geocode[[name]:[name4]],4,)</f>
        <v>645</v>
      </c>
      <c r="B511" t="s">
        <v>513</v>
      </c>
      <c r="C511" t="s">
        <v>574</v>
      </c>
    </row>
    <row r="512" spans="1:3" x14ac:dyDescent="0.55000000000000004">
      <c r="A512">
        <f>VLOOKUP(テーブル2[[#This Row],[駅名]],station_geocode[[name]:[name4]],4,)</f>
        <v>646</v>
      </c>
      <c r="B512" t="s">
        <v>514</v>
      </c>
      <c r="C512" t="s">
        <v>574</v>
      </c>
    </row>
    <row r="513" spans="1:3" x14ac:dyDescent="0.55000000000000004">
      <c r="A513">
        <f>VLOOKUP(テーブル2[[#This Row],[駅名]],station_geocode[[name]:[name4]],4,)</f>
        <v>8109</v>
      </c>
      <c r="B513" t="s">
        <v>515</v>
      </c>
      <c r="C513" t="s">
        <v>574</v>
      </c>
    </row>
    <row r="514" spans="1:3" x14ac:dyDescent="0.55000000000000004">
      <c r="A514">
        <f>VLOOKUP(テーブル2[[#This Row],[駅名]],station_geocode[[name]:[name4]],4,)</f>
        <v>7817</v>
      </c>
      <c r="B514" t="s">
        <v>516</v>
      </c>
      <c r="C514" t="s">
        <v>574</v>
      </c>
    </row>
    <row r="515" spans="1:3" x14ac:dyDescent="0.55000000000000004">
      <c r="A515">
        <f>VLOOKUP(テーブル2[[#This Row],[駅名]],station_geocode[[name]:[name4]],4,)</f>
        <v>5148</v>
      </c>
      <c r="B515" t="s">
        <v>517</v>
      </c>
      <c r="C515" t="s">
        <v>574</v>
      </c>
    </row>
    <row r="516" spans="1:3" x14ac:dyDescent="0.55000000000000004">
      <c r="A516">
        <f>VLOOKUP(テーブル2[[#This Row],[駅名]],station_geocode[[name]:[name4]],4,)</f>
        <v>8895</v>
      </c>
      <c r="B516" t="s">
        <v>518</v>
      </c>
      <c r="C516" t="s">
        <v>574</v>
      </c>
    </row>
    <row r="517" spans="1:3" x14ac:dyDescent="0.55000000000000004">
      <c r="A517">
        <f>VLOOKUP(テーブル2[[#This Row],[駅名]],station_geocode[[name]:[name4]],4,)</f>
        <v>6784</v>
      </c>
      <c r="B517" t="s">
        <v>519</v>
      </c>
      <c r="C517" t="s">
        <v>574</v>
      </c>
    </row>
    <row r="518" spans="1:3" x14ac:dyDescent="0.55000000000000004">
      <c r="A518">
        <f>VLOOKUP(テーブル2[[#This Row],[駅名]],station_geocode[[name]:[name4]],4,)</f>
        <v>2314</v>
      </c>
      <c r="B518" t="s">
        <v>520</v>
      </c>
      <c r="C518" t="s">
        <v>574</v>
      </c>
    </row>
    <row r="519" spans="1:3" x14ac:dyDescent="0.55000000000000004">
      <c r="A519">
        <f>VLOOKUP(テーブル2[[#This Row],[駅名]],station_geocode[[name]:[name4]],4,)</f>
        <v>2424</v>
      </c>
      <c r="B519" t="s">
        <v>521</v>
      </c>
      <c r="C519" t="s">
        <v>574</v>
      </c>
    </row>
    <row r="520" spans="1:3" x14ac:dyDescent="0.55000000000000004">
      <c r="A520">
        <f>VLOOKUP(テーブル2[[#This Row],[駅名]],station_geocode[[name]:[name4]],4,)</f>
        <v>2657</v>
      </c>
      <c r="B520" t="s">
        <v>522</v>
      </c>
      <c r="C520" t="s">
        <v>574</v>
      </c>
    </row>
    <row r="521" spans="1:3" x14ac:dyDescent="0.55000000000000004">
      <c r="A521">
        <f>VLOOKUP(テーブル2[[#This Row],[駅名]],station_geocode[[name]:[name4]],4,)</f>
        <v>2903</v>
      </c>
      <c r="B521" t="s">
        <v>523</v>
      </c>
      <c r="C521" t="s">
        <v>574</v>
      </c>
    </row>
    <row r="522" spans="1:3" x14ac:dyDescent="0.55000000000000004">
      <c r="A522">
        <f>VLOOKUP(テーブル2[[#This Row],[駅名]],station_geocode[[name]:[name4]],4,)</f>
        <v>1909</v>
      </c>
      <c r="B522" t="s">
        <v>524</v>
      </c>
      <c r="C522" t="s">
        <v>574</v>
      </c>
    </row>
    <row r="523" spans="1:3" x14ac:dyDescent="0.55000000000000004">
      <c r="A523">
        <f>VLOOKUP(テーブル2[[#This Row],[駅名]],station_geocode[[name]:[name4]],4,)</f>
        <v>4360</v>
      </c>
      <c r="B523" t="s">
        <v>525</v>
      </c>
      <c r="C523" t="s">
        <v>574</v>
      </c>
    </row>
    <row r="524" spans="1:3" x14ac:dyDescent="0.55000000000000004">
      <c r="A524">
        <f>VLOOKUP(テーブル2[[#This Row],[駅名]],station_geocode[[name]:[name4]],4,)</f>
        <v>2071</v>
      </c>
      <c r="B524" t="s">
        <v>526</v>
      </c>
      <c r="C524" t="s">
        <v>574</v>
      </c>
    </row>
    <row r="525" spans="1:3" x14ac:dyDescent="0.55000000000000004">
      <c r="A525">
        <f>VLOOKUP(テーブル2[[#This Row],[駅名]],station_geocode[[name]:[name4]],4,)</f>
        <v>5854</v>
      </c>
      <c r="B525" t="s">
        <v>527</v>
      </c>
      <c r="C525" t="s">
        <v>574</v>
      </c>
    </row>
    <row r="526" spans="1:3" x14ac:dyDescent="0.55000000000000004">
      <c r="A526">
        <f>VLOOKUP(テーブル2[[#This Row],[駅名]],station_geocode[[name]:[name4]],4,)</f>
        <v>9538</v>
      </c>
      <c r="B526" t="s">
        <v>528</v>
      </c>
      <c r="C526" t="s">
        <v>590</v>
      </c>
    </row>
    <row r="527" spans="1:3" x14ac:dyDescent="0.55000000000000004">
      <c r="A527">
        <f>VLOOKUP(テーブル2[[#This Row],[駅名]],station_geocode[[name]:[name4]],4,)</f>
        <v>9539</v>
      </c>
      <c r="B527" t="s">
        <v>529</v>
      </c>
      <c r="C527" t="s">
        <v>590</v>
      </c>
    </row>
    <row r="528" spans="1:3" x14ac:dyDescent="0.55000000000000004">
      <c r="A528">
        <f>VLOOKUP(テーブル2[[#This Row],[駅名]],station_geocode[[name]:[name4]],4,)</f>
        <v>9222</v>
      </c>
      <c r="B528" t="s">
        <v>530</v>
      </c>
      <c r="C528" t="s">
        <v>590</v>
      </c>
    </row>
    <row r="529" spans="1:3" x14ac:dyDescent="0.55000000000000004">
      <c r="A529">
        <f>VLOOKUP(テーブル2[[#This Row],[駅名]],station_geocode[[name]:[name4]],4,)</f>
        <v>9540</v>
      </c>
      <c r="B529" t="s">
        <v>531</v>
      </c>
      <c r="C529" t="s">
        <v>590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306F-236F-4A73-A958-53CBED1E18D7}">
  <dimension ref="A1:E529"/>
  <sheetViews>
    <sheetView topLeftCell="B525" workbookViewId="0">
      <selection activeCell="B529" sqref="B529"/>
    </sheetView>
  </sheetViews>
  <sheetFormatPr defaultRowHeight="18" x14ac:dyDescent="0.55000000000000004"/>
  <cols>
    <col min="1" max="1" width="5.1640625" bestFit="1" customWidth="1"/>
    <col min="2" max="2" width="39.9140625" bestFit="1" customWidth="1"/>
    <col min="3" max="3" width="10.1640625" bestFit="1" customWidth="1"/>
    <col min="4" max="4" width="11.25" bestFit="1" customWidth="1"/>
  </cols>
  <sheetData>
    <row r="1" spans="1:5" x14ac:dyDescent="0.55000000000000004">
      <c r="A1" t="s">
        <v>600</v>
      </c>
      <c r="B1" t="s">
        <v>601</v>
      </c>
      <c r="C1" t="s">
        <v>602</v>
      </c>
      <c r="D1" t="s">
        <v>603</v>
      </c>
      <c r="E1" t="s">
        <v>761</v>
      </c>
    </row>
    <row r="2" spans="1:5" x14ac:dyDescent="0.55000000000000004">
      <c r="A2">
        <v>6718</v>
      </c>
      <c r="B2" s="4" t="s">
        <v>236</v>
      </c>
      <c r="C2">
        <v>35.760416999999997</v>
      </c>
      <c r="D2">
        <v>139.73019400000001</v>
      </c>
      <c r="E2">
        <v>6718</v>
      </c>
    </row>
    <row r="3" spans="1:5" x14ac:dyDescent="0.55000000000000004">
      <c r="A3">
        <v>840</v>
      </c>
      <c r="B3" s="4" t="s">
        <v>237</v>
      </c>
      <c r="C3">
        <v>35.749378</v>
      </c>
      <c r="D3">
        <v>139.74125799999999</v>
      </c>
      <c r="E3">
        <v>840</v>
      </c>
    </row>
    <row r="4" spans="1:5" x14ac:dyDescent="0.55000000000000004">
      <c r="A4">
        <v>4018</v>
      </c>
      <c r="B4" s="4" t="s">
        <v>239</v>
      </c>
      <c r="C4">
        <v>35.743971000000002</v>
      </c>
      <c r="D4">
        <v>139.74872199999999</v>
      </c>
      <c r="E4">
        <v>4018</v>
      </c>
    </row>
    <row r="5" spans="1:5" x14ac:dyDescent="0.55000000000000004">
      <c r="A5">
        <v>6491</v>
      </c>
      <c r="B5" s="4" t="s">
        <v>241</v>
      </c>
      <c r="C5">
        <v>35.734247000000003</v>
      </c>
      <c r="D5">
        <v>139.76484600000001</v>
      </c>
      <c r="E5">
        <v>6491</v>
      </c>
    </row>
    <row r="6" spans="1:5" x14ac:dyDescent="0.55000000000000004">
      <c r="A6">
        <v>4905</v>
      </c>
      <c r="B6" s="4" t="s">
        <v>243</v>
      </c>
      <c r="C6">
        <v>35.729025</v>
      </c>
      <c r="D6">
        <v>139.769992</v>
      </c>
      <c r="E6">
        <v>4905</v>
      </c>
    </row>
    <row r="7" spans="1:5" x14ac:dyDescent="0.55000000000000004">
      <c r="A7">
        <v>7293</v>
      </c>
      <c r="B7" s="4" t="s">
        <v>245</v>
      </c>
      <c r="C7">
        <v>35.725093000000001</v>
      </c>
      <c r="D7">
        <v>139.773751</v>
      </c>
      <c r="E7">
        <v>7293</v>
      </c>
    </row>
    <row r="8" spans="1:5" x14ac:dyDescent="0.55000000000000004">
      <c r="A8">
        <v>9194</v>
      </c>
      <c r="B8" s="4" t="s">
        <v>247</v>
      </c>
      <c r="C8">
        <v>35.718249999999998</v>
      </c>
      <c r="D8">
        <v>139.78105500000001</v>
      </c>
      <c r="E8">
        <v>9194</v>
      </c>
    </row>
    <row r="9" spans="1:5" x14ac:dyDescent="0.55000000000000004">
      <c r="A9">
        <v>4067</v>
      </c>
      <c r="B9" s="4" t="s">
        <v>249</v>
      </c>
      <c r="C9">
        <v>35.710417999999997</v>
      </c>
      <c r="D9">
        <v>139.780573</v>
      </c>
      <c r="E9">
        <v>4067</v>
      </c>
    </row>
    <row r="10" spans="1:5" x14ac:dyDescent="0.55000000000000004">
      <c r="A10">
        <v>2300</v>
      </c>
      <c r="B10" s="4" t="s">
        <v>251</v>
      </c>
      <c r="C10">
        <v>35.704166999999998</v>
      </c>
      <c r="D10">
        <v>139.77805599999999</v>
      </c>
      <c r="E10">
        <v>2300</v>
      </c>
    </row>
    <row r="11" spans="1:5" x14ac:dyDescent="0.55000000000000004">
      <c r="A11">
        <v>3494</v>
      </c>
      <c r="B11" s="4" t="s">
        <v>253</v>
      </c>
      <c r="C11">
        <v>35.6952</v>
      </c>
      <c r="D11">
        <v>139.77604400000001</v>
      </c>
      <c r="E11">
        <v>3494</v>
      </c>
    </row>
    <row r="12" spans="1:5" x14ac:dyDescent="0.55000000000000004">
      <c r="A12">
        <v>4464</v>
      </c>
      <c r="B12" s="4" t="s">
        <v>604</v>
      </c>
      <c r="C12">
        <v>35.688744</v>
      </c>
      <c r="D12">
        <v>139.774249</v>
      </c>
      <c r="E12">
        <v>4464</v>
      </c>
    </row>
    <row r="13" spans="1:5" x14ac:dyDescent="0.55000000000000004">
      <c r="A13">
        <v>6668</v>
      </c>
      <c r="B13" s="4" t="s">
        <v>605</v>
      </c>
      <c r="C13">
        <v>35.677570000000003</v>
      </c>
      <c r="D13">
        <v>139.77102400000001</v>
      </c>
      <c r="E13">
        <v>6668</v>
      </c>
    </row>
    <row r="14" spans="1:5" x14ac:dyDescent="0.55000000000000004">
      <c r="A14">
        <v>8837</v>
      </c>
      <c r="B14" s="4" t="s">
        <v>606</v>
      </c>
      <c r="C14">
        <v>35.671613999999998</v>
      </c>
      <c r="D14">
        <v>139.766031</v>
      </c>
      <c r="E14">
        <v>8837</v>
      </c>
    </row>
    <row r="15" spans="1:5" x14ac:dyDescent="0.55000000000000004">
      <c r="A15">
        <v>4212</v>
      </c>
      <c r="B15" s="4" t="s">
        <v>259</v>
      </c>
      <c r="C15">
        <v>35.663221999999998</v>
      </c>
      <c r="D15">
        <v>139.762111</v>
      </c>
      <c r="E15">
        <v>4212</v>
      </c>
    </row>
    <row r="16" spans="1:5" x14ac:dyDescent="0.55000000000000004">
      <c r="A16">
        <v>7843</v>
      </c>
      <c r="B16" s="4" t="s">
        <v>261</v>
      </c>
      <c r="C16">
        <v>35.652222000000002</v>
      </c>
      <c r="D16">
        <v>139.760278</v>
      </c>
      <c r="E16">
        <v>7843</v>
      </c>
    </row>
    <row r="17" spans="1:5" x14ac:dyDescent="0.55000000000000004">
      <c r="A17">
        <v>6495</v>
      </c>
      <c r="B17" s="4" t="s">
        <v>263</v>
      </c>
      <c r="C17">
        <v>35.642499999999998</v>
      </c>
      <c r="D17">
        <v>139.75075000000001</v>
      </c>
      <c r="E17">
        <v>6495</v>
      </c>
    </row>
    <row r="18" spans="1:5" x14ac:dyDescent="0.55000000000000004">
      <c r="A18">
        <v>7825</v>
      </c>
      <c r="B18" s="4" t="s">
        <v>265</v>
      </c>
      <c r="C18">
        <v>35.624822000000002</v>
      </c>
      <c r="D18">
        <v>139.742121</v>
      </c>
      <c r="E18">
        <v>7825</v>
      </c>
    </row>
    <row r="19" spans="1:5" x14ac:dyDescent="0.55000000000000004">
      <c r="A19">
        <v>5517</v>
      </c>
      <c r="B19" s="4" t="s">
        <v>607</v>
      </c>
      <c r="C19">
        <v>35.603216000000003</v>
      </c>
      <c r="D19">
        <v>139.73809700000001</v>
      </c>
      <c r="E19">
        <v>5517</v>
      </c>
    </row>
    <row r="20" spans="1:5" x14ac:dyDescent="0.55000000000000004">
      <c r="A20">
        <v>5641</v>
      </c>
      <c r="B20" s="4" t="s">
        <v>268</v>
      </c>
      <c r="C20">
        <v>35.585472000000003</v>
      </c>
      <c r="D20">
        <v>139.73149900000001</v>
      </c>
      <c r="E20">
        <v>5641</v>
      </c>
    </row>
    <row r="21" spans="1:5" x14ac:dyDescent="0.55000000000000004">
      <c r="A21">
        <v>7548</v>
      </c>
      <c r="B21" s="4" t="s">
        <v>271</v>
      </c>
      <c r="C21">
        <v>35.671360999999997</v>
      </c>
      <c r="D21">
        <v>139.78116700000001</v>
      </c>
      <c r="E21">
        <v>7548</v>
      </c>
    </row>
    <row r="22" spans="1:5" x14ac:dyDescent="0.55000000000000004">
      <c r="A22">
        <v>733</v>
      </c>
      <c r="B22" s="4" t="s">
        <v>608</v>
      </c>
      <c r="C22">
        <v>35.664721999999998</v>
      </c>
      <c r="D22">
        <v>139.79583299999999</v>
      </c>
      <c r="E22">
        <v>733</v>
      </c>
    </row>
    <row r="23" spans="1:5" x14ac:dyDescent="0.55000000000000004">
      <c r="A23">
        <v>6188</v>
      </c>
      <c r="B23" s="4" t="s">
        <v>275</v>
      </c>
      <c r="C23">
        <v>35.655665999999997</v>
      </c>
      <c r="D23">
        <v>139.82035999999999</v>
      </c>
      <c r="E23">
        <v>6188</v>
      </c>
    </row>
    <row r="24" spans="1:5" x14ac:dyDescent="0.55000000000000004">
      <c r="A24">
        <v>4376</v>
      </c>
      <c r="B24" s="4" t="s">
        <v>276</v>
      </c>
      <c r="C24">
        <v>35.642842999999999</v>
      </c>
      <c r="D24">
        <v>139.83010300000001</v>
      </c>
      <c r="E24">
        <v>4376</v>
      </c>
    </row>
    <row r="25" spans="1:5" x14ac:dyDescent="0.55000000000000004">
      <c r="A25">
        <v>1263</v>
      </c>
      <c r="B25" s="4" t="s">
        <v>278</v>
      </c>
      <c r="C25">
        <v>35.640889000000001</v>
      </c>
      <c r="D25">
        <v>139.86463900000001</v>
      </c>
      <c r="E25">
        <v>1263</v>
      </c>
    </row>
    <row r="26" spans="1:5" x14ac:dyDescent="0.55000000000000004">
      <c r="A26">
        <v>5613</v>
      </c>
      <c r="B26" s="4" t="s">
        <v>282</v>
      </c>
      <c r="C26">
        <v>35.616667</v>
      </c>
      <c r="D26">
        <v>139.73138900000001</v>
      </c>
      <c r="E26">
        <v>5613</v>
      </c>
    </row>
    <row r="27" spans="1:5" x14ac:dyDescent="0.55000000000000004">
      <c r="A27">
        <v>2025</v>
      </c>
      <c r="B27" s="4" t="s">
        <v>283</v>
      </c>
      <c r="C27">
        <v>35.643852000000003</v>
      </c>
      <c r="D27">
        <v>139.712897</v>
      </c>
      <c r="E27">
        <v>2025</v>
      </c>
    </row>
    <row r="28" spans="1:5" x14ac:dyDescent="0.55000000000000004">
      <c r="A28">
        <v>3544</v>
      </c>
      <c r="B28" s="4" t="s">
        <v>609</v>
      </c>
      <c r="C28">
        <v>35.652999999999999</v>
      </c>
      <c r="D28">
        <v>139.70636099999999</v>
      </c>
      <c r="E28">
        <v>3544</v>
      </c>
    </row>
    <row r="29" spans="1:5" x14ac:dyDescent="0.55000000000000004">
      <c r="A29">
        <v>4254</v>
      </c>
      <c r="B29" s="4" t="s">
        <v>610</v>
      </c>
      <c r="C29">
        <v>35.686343000000001</v>
      </c>
      <c r="D29">
        <v>139.70390499999999</v>
      </c>
      <c r="E29">
        <v>4254</v>
      </c>
    </row>
    <row r="30" spans="1:5" x14ac:dyDescent="0.55000000000000004">
      <c r="A30">
        <v>5947</v>
      </c>
      <c r="B30" s="4" t="s">
        <v>611</v>
      </c>
      <c r="C30">
        <v>35.726461</v>
      </c>
      <c r="D30">
        <v>139.71417600000001</v>
      </c>
      <c r="E30">
        <v>5947</v>
      </c>
    </row>
    <row r="31" spans="1:5" x14ac:dyDescent="0.55000000000000004">
      <c r="A31">
        <v>7599</v>
      </c>
      <c r="B31" s="4" t="s">
        <v>288</v>
      </c>
      <c r="C31">
        <v>35.741694000000003</v>
      </c>
      <c r="D31">
        <v>139.722444</v>
      </c>
      <c r="E31">
        <v>7599</v>
      </c>
    </row>
    <row r="32" spans="1:5" x14ac:dyDescent="0.55000000000000004">
      <c r="A32">
        <v>3525</v>
      </c>
      <c r="B32" s="4" t="s">
        <v>290</v>
      </c>
      <c r="C32">
        <v>35.756943999999997</v>
      </c>
      <c r="D32">
        <v>139.72549900000001</v>
      </c>
      <c r="E32">
        <v>3525</v>
      </c>
    </row>
    <row r="33" spans="1:5" x14ac:dyDescent="0.55000000000000004">
      <c r="A33">
        <v>5069</v>
      </c>
      <c r="B33" s="4" t="s">
        <v>292</v>
      </c>
      <c r="C33">
        <v>35.774444000000003</v>
      </c>
      <c r="D33">
        <v>139.72416699999999</v>
      </c>
      <c r="E33">
        <v>5069</v>
      </c>
    </row>
    <row r="34" spans="1:5" x14ac:dyDescent="0.55000000000000004">
      <c r="A34">
        <v>8353</v>
      </c>
      <c r="B34" s="4" t="s">
        <v>294</v>
      </c>
      <c r="C34">
        <v>35.783889000000002</v>
      </c>
      <c r="D34">
        <v>139.708889</v>
      </c>
      <c r="E34">
        <v>8353</v>
      </c>
    </row>
    <row r="35" spans="1:5" x14ac:dyDescent="0.55000000000000004">
      <c r="A35">
        <v>2244</v>
      </c>
      <c r="B35" s="4" t="s">
        <v>612</v>
      </c>
      <c r="C35">
        <v>35.623179999999998</v>
      </c>
      <c r="D35">
        <v>139.726709</v>
      </c>
      <c r="E35">
        <v>2244</v>
      </c>
    </row>
    <row r="36" spans="1:5" x14ac:dyDescent="0.55000000000000004">
      <c r="A36">
        <v>8684</v>
      </c>
      <c r="B36" s="4" t="s">
        <v>613</v>
      </c>
      <c r="C36">
        <v>35.630794000000002</v>
      </c>
      <c r="D36">
        <v>139.719022</v>
      </c>
      <c r="E36">
        <v>8684</v>
      </c>
    </row>
    <row r="37" spans="1:5" x14ac:dyDescent="0.55000000000000004">
      <c r="A37">
        <v>2128</v>
      </c>
      <c r="B37" s="4" t="s">
        <v>301</v>
      </c>
      <c r="C37">
        <v>35.667721999999998</v>
      </c>
      <c r="D37">
        <v>139.70584199999999</v>
      </c>
      <c r="E37">
        <v>2128</v>
      </c>
    </row>
    <row r="38" spans="1:5" x14ac:dyDescent="0.55000000000000004">
      <c r="A38">
        <v>5506</v>
      </c>
      <c r="B38" s="4" t="s">
        <v>614</v>
      </c>
      <c r="C38">
        <v>35.68036</v>
      </c>
      <c r="D38">
        <v>139.70541700000001</v>
      </c>
      <c r="E38">
        <v>5506</v>
      </c>
    </row>
    <row r="39" spans="1:5" x14ac:dyDescent="0.55000000000000004">
      <c r="A39">
        <v>4302</v>
      </c>
      <c r="B39" s="4" t="s">
        <v>615</v>
      </c>
      <c r="C39">
        <v>35.697805000000002</v>
      </c>
      <c r="D39">
        <v>139.703416</v>
      </c>
      <c r="E39">
        <v>4302</v>
      </c>
    </row>
    <row r="40" spans="1:5" x14ac:dyDescent="0.55000000000000004">
      <c r="A40">
        <v>2616</v>
      </c>
      <c r="B40" s="4" t="s">
        <v>616</v>
      </c>
      <c r="C40">
        <v>35.709398999999998</v>
      </c>
      <c r="D40">
        <v>139.70707899999999</v>
      </c>
      <c r="E40">
        <v>2616</v>
      </c>
    </row>
    <row r="41" spans="1:5" x14ac:dyDescent="0.55000000000000004">
      <c r="A41">
        <v>8687</v>
      </c>
      <c r="B41" s="4" t="s">
        <v>306</v>
      </c>
      <c r="C41">
        <v>35.716943999999998</v>
      </c>
      <c r="D41">
        <v>139.70944399999999</v>
      </c>
      <c r="E41">
        <v>8687</v>
      </c>
    </row>
    <row r="42" spans="1:5" x14ac:dyDescent="0.55000000000000004">
      <c r="A42">
        <v>5718</v>
      </c>
      <c r="B42" s="4" t="s">
        <v>308</v>
      </c>
      <c r="C42">
        <v>35.728555</v>
      </c>
      <c r="D42">
        <v>139.73133300000001</v>
      </c>
      <c r="E42">
        <v>5718</v>
      </c>
    </row>
    <row r="43" spans="1:5" x14ac:dyDescent="0.55000000000000004">
      <c r="A43">
        <v>5371</v>
      </c>
      <c r="B43" s="4" t="s">
        <v>310</v>
      </c>
      <c r="C43">
        <v>35.730710999999999</v>
      </c>
      <c r="D43">
        <v>139.74396300000001</v>
      </c>
      <c r="E43">
        <v>5371</v>
      </c>
    </row>
    <row r="44" spans="1:5" x14ac:dyDescent="0.55000000000000004">
      <c r="A44">
        <v>1940</v>
      </c>
      <c r="B44" s="4" t="s">
        <v>313</v>
      </c>
      <c r="C44">
        <v>35.733685999999999</v>
      </c>
      <c r="D44">
        <v>139.75135299999999</v>
      </c>
      <c r="E44">
        <v>1940</v>
      </c>
    </row>
    <row r="45" spans="1:5" x14ac:dyDescent="0.55000000000000004">
      <c r="A45">
        <v>2985</v>
      </c>
      <c r="B45" s="4" t="s">
        <v>322</v>
      </c>
      <c r="C45">
        <v>35.730139000000001</v>
      </c>
      <c r="D45">
        <v>139.780249</v>
      </c>
      <c r="E45">
        <v>2985</v>
      </c>
    </row>
    <row r="46" spans="1:5" x14ac:dyDescent="0.55000000000000004">
      <c r="A46">
        <v>7124</v>
      </c>
      <c r="B46" s="4" t="s">
        <v>324</v>
      </c>
      <c r="C46">
        <v>35.731147</v>
      </c>
      <c r="D46">
        <v>139.802987</v>
      </c>
      <c r="E46">
        <v>7124</v>
      </c>
    </row>
    <row r="47" spans="1:5" x14ac:dyDescent="0.55000000000000004">
      <c r="A47">
        <v>8355</v>
      </c>
      <c r="B47" s="4" t="s">
        <v>326</v>
      </c>
      <c r="C47">
        <v>35.746535000000002</v>
      </c>
      <c r="D47">
        <v>139.80809500000001</v>
      </c>
      <c r="E47">
        <v>8355</v>
      </c>
    </row>
    <row r="48" spans="1:5" x14ac:dyDescent="0.55000000000000004">
      <c r="A48">
        <v>237</v>
      </c>
      <c r="B48" s="4" t="s">
        <v>328</v>
      </c>
      <c r="C48">
        <v>35.758989</v>
      </c>
      <c r="D48">
        <v>139.82807399999999</v>
      </c>
      <c r="E48">
        <v>237</v>
      </c>
    </row>
    <row r="49" spans="1:5" x14ac:dyDescent="0.55000000000000004">
      <c r="A49">
        <v>1532</v>
      </c>
      <c r="B49" s="4" t="s">
        <v>330</v>
      </c>
      <c r="C49">
        <v>35.763333000000003</v>
      </c>
      <c r="D49">
        <v>139.850694</v>
      </c>
      <c r="E49">
        <v>1532</v>
      </c>
    </row>
    <row r="50" spans="1:5" x14ac:dyDescent="0.55000000000000004">
      <c r="A50">
        <v>4341</v>
      </c>
      <c r="B50" s="4" t="s">
        <v>334</v>
      </c>
      <c r="C50">
        <v>35.685943999999999</v>
      </c>
      <c r="D50">
        <v>139.77763899999999</v>
      </c>
      <c r="E50">
        <v>4341</v>
      </c>
    </row>
    <row r="51" spans="1:5" x14ac:dyDescent="0.55000000000000004">
      <c r="A51">
        <v>7373</v>
      </c>
      <c r="B51" s="4" t="s">
        <v>336</v>
      </c>
      <c r="C51">
        <v>35.690165999999998</v>
      </c>
      <c r="D51">
        <v>139.78569400000001</v>
      </c>
      <c r="E51">
        <v>7373</v>
      </c>
    </row>
    <row r="52" spans="1:5" x14ac:dyDescent="0.55000000000000004">
      <c r="A52">
        <v>1824</v>
      </c>
      <c r="B52" s="4" t="s">
        <v>338</v>
      </c>
      <c r="C52">
        <v>35.693444</v>
      </c>
      <c r="D52">
        <v>139.81733299999999</v>
      </c>
      <c r="E52">
        <v>1824</v>
      </c>
    </row>
    <row r="53" spans="1:5" x14ac:dyDescent="0.55000000000000004">
      <c r="A53">
        <v>1522</v>
      </c>
      <c r="B53" s="4" t="s">
        <v>340</v>
      </c>
      <c r="C53">
        <v>35.694104000000003</v>
      </c>
      <c r="D53">
        <v>139.82989900000001</v>
      </c>
      <c r="E53">
        <v>1522</v>
      </c>
    </row>
    <row r="54" spans="1:5" x14ac:dyDescent="0.55000000000000004">
      <c r="A54">
        <v>8061</v>
      </c>
      <c r="B54" s="4" t="s">
        <v>342</v>
      </c>
      <c r="C54">
        <v>35.703111</v>
      </c>
      <c r="D54">
        <v>139.84549899999999</v>
      </c>
      <c r="E54">
        <v>8061</v>
      </c>
    </row>
    <row r="55" spans="1:5" x14ac:dyDescent="0.55000000000000004">
      <c r="A55">
        <v>4260</v>
      </c>
      <c r="B55" s="4" t="s">
        <v>344</v>
      </c>
      <c r="C55">
        <v>35.713583</v>
      </c>
      <c r="D55">
        <v>139.860972</v>
      </c>
      <c r="E55">
        <v>4260</v>
      </c>
    </row>
    <row r="56" spans="1:5" x14ac:dyDescent="0.55000000000000004">
      <c r="A56">
        <v>3658</v>
      </c>
      <c r="B56" s="4" t="s">
        <v>345</v>
      </c>
      <c r="C56">
        <v>35.730055</v>
      </c>
      <c r="D56">
        <v>139.88513900000001</v>
      </c>
      <c r="E56">
        <v>3658</v>
      </c>
    </row>
    <row r="57" spans="1:5" x14ac:dyDescent="0.55000000000000004">
      <c r="A57">
        <v>3213</v>
      </c>
      <c r="B57" s="4" t="s">
        <v>346</v>
      </c>
      <c r="C57">
        <v>35.725555999999997</v>
      </c>
      <c r="D57">
        <v>139.91166699999999</v>
      </c>
      <c r="E57">
        <v>3213</v>
      </c>
    </row>
    <row r="58" spans="1:5" x14ac:dyDescent="0.55000000000000004">
      <c r="A58">
        <v>8496</v>
      </c>
      <c r="B58" s="4" t="s">
        <v>347</v>
      </c>
      <c r="C58">
        <v>35.717641</v>
      </c>
      <c r="D58">
        <v>139.930577</v>
      </c>
      <c r="E58">
        <v>8496</v>
      </c>
    </row>
    <row r="59" spans="1:5" x14ac:dyDescent="0.55000000000000004">
      <c r="A59">
        <v>965</v>
      </c>
      <c r="B59" s="4" t="s">
        <v>348</v>
      </c>
      <c r="C59">
        <v>35.711221999999999</v>
      </c>
      <c r="D59">
        <v>139.946055</v>
      </c>
      <c r="E59">
        <v>965</v>
      </c>
    </row>
    <row r="60" spans="1:5" x14ac:dyDescent="0.55000000000000004">
      <c r="A60">
        <v>2296</v>
      </c>
      <c r="B60" s="4" t="s">
        <v>617</v>
      </c>
      <c r="C60">
        <v>35.696618999999998</v>
      </c>
      <c r="D60">
        <v>139.767008</v>
      </c>
      <c r="E60">
        <v>2296</v>
      </c>
    </row>
    <row r="61" spans="1:5" x14ac:dyDescent="0.55000000000000004">
      <c r="A61">
        <v>5271</v>
      </c>
      <c r="B61" s="4" t="s">
        <v>350</v>
      </c>
      <c r="C61">
        <v>35.694164999999998</v>
      </c>
      <c r="D61">
        <v>139.78761900000001</v>
      </c>
      <c r="E61">
        <v>5271</v>
      </c>
    </row>
    <row r="62" spans="1:5" x14ac:dyDescent="0.55000000000000004">
      <c r="A62">
        <v>9019</v>
      </c>
      <c r="B62" s="4" t="s">
        <v>351</v>
      </c>
      <c r="C62">
        <v>35.692472000000002</v>
      </c>
      <c r="D62">
        <v>139.79683299999999</v>
      </c>
      <c r="E62">
        <v>9019</v>
      </c>
    </row>
    <row r="63" spans="1:5" x14ac:dyDescent="0.55000000000000004">
      <c r="A63">
        <v>4572</v>
      </c>
      <c r="B63" s="4" t="s">
        <v>618</v>
      </c>
      <c r="C63">
        <v>35.698824000000002</v>
      </c>
      <c r="D63">
        <v>139.75756699999999</v>
      </c>
      <c r="E63">
        <v>4572</v>
      </c>
    </row>
    <row r="64" spans="1:5" x14ac:dyDescent="0.55000000000000004">
      <c r="A64">
        <v>7626</v>
      </c>
      <c r="B64" s="4" t="s">
        <v>619</v>
      </c>
      <c r="C64">
        <v>35.698329000000001</v>
      </c>
      <c r="D64">
        <v>139.74785399999999</v>
      </c>
      <c r="E64">
        <v>7626</v>
      </c>
    </row>
    <row r="65" spans="1:5" x14ac:dyDescent="0.55000000000000004">
      <c r="A65">
        <v>3202</v>
      </c>
      <c r="B65" s="4" t="s">
        <v>620</v>
      </c>
      <c r="C65">
        <v>35.687814000000003</v>
      </c>
      <c r="D65">
        <v>139.73870199999999</v>
      </c>
      <c r="E65">
        <v>3202</v>
      </c>
    </row>
    <row r="66" spans="1:5" x14ac:dyDescent="0.55000000000000004">
      <c r="A66">
        <v>3176</v>
      </c>
      <c r="B66" s="4" t="s">
        <v>621</v>
      </c>
      <c r="C66">
        <v>35.682847000000002</v>
      </c>
      <c r="D66">
        <v>139.73367400000001</v>
      </c>
      <c r="E66">
        <v>3176</v>
      </c>
    </row>
    <row r="67" spans="1:5" x14ac:dyDescent="0.55000000000000004">
      <c r="A67">
        <v>4151</v>
      </c>
      <c r="B67" s="4" t="s">
        <v>622</v>
      </c>
      <c r="C67">
        <v>35.676721999999998</v>
      </c>
      <c r="D67">
        <v>139.72430600000001</v>
      </c>
      <c r="E67">
        <v>4151</v>
      </c>
    </row>
    <row r="68" spans="1:5" x14ac:dyDescent="0.55000000000000004">
      <c r="A68">
        <v>5152</v>
      </c>
      <c r="B68" s="4" t="s">
        <v>623</v>
      </c>
      <c r="C68">
        <v>35.677971999999997</v>
      </c>
      <c r="D68">
        <v>139.71469400000001</v>
      </c>
      <c r="E68">
        <v>5152</v>
      </c>
    </row>
    <row r="69" spans="1:5" x14ac:dyDescent="0.55000000000000004">
      <c r="A69">
        <v>5561</v>
      </c>
      <c r="B69" s="4" t="s">
        <v>624</v>
      </c>
      <c r="C69">
        <v>35.697194000000003</v>
      </c>
      <c r="D69">
        <v>139.70083299999999</v>
      </c>
      <c r="E69">
        <v>5561</v>
      </c>
    </row>
    <row r="70" spans="1:5" x14ac:dyDescent="0.55000000000000004">
      <c r="A70">
        <v>6790</v>
      </c>
      <c r="B70" s="4" t="s">
        <v>625</v>
      </c>
      <c r="C70">
        <v>35.702986000000003</v>
      </c>
      <c r="D70">
        <v>139.68907400000001</v>
      </c>
      <c r="E70">
        <v>6790</v>
      </c>
    </row>
    <row r="71" spans="1:5" x14ac:dyDescent="0.55000000000000004">
      <c r="A71">
        <v>6137</v>
      </c>
      <c r="B71" s="4" t="s">
        <v>626</v>
      </c>
      <c r="C71">
        <v>35.702582</v>
      </c>
      <c r="D71">
        <v>139.66916699999999</v>
      </c>
      <c r="E71">
        <v>6137</v>
      </c>
    </row>
    <row r="72" spans="1:5" x14ac:dyDescent="0.55000000000000004">
      <c r="A72">
        <v>2540</v>
      </c>
      <c r="B72" s="4" t="s">
        <v>627</v>
      </c>
      <c r="C72">
        <v>35.702111000000002</v>
      </c>
      <c r="D72">
        <v>139.65302700000001</v>
      </c>
      <c r="E72">
        <v>2540</v>
      </c>
    </row>
    <row r="73" spans="1:5" x14ac:dyDescent="0.55000000000000004">
      <c r="A73">
        <v>148</v>
      </c>
      <c r="B73" s="4" t="s">
        <v>628</v>
      </c>
      <c r="C73">
        <v>35.701667</v>
      </c>
      <c r="D73">
        <v>139.63952699999999</v>
      </c>
      <c r="E73">
        <v>148</v>
      </c>
    </row>
    <row r="74" spans="1:5" x14ac:dyDescent="0.55000000000000004">
      <c r="A74">
        <v>877</v>
      </c>
      <c r="B74" s="4" t="s">
        <v>629</v>
      </c>
      <c r="C74">
        <v>35.701278000000002</v>
      </c>
      <c r="D74">
        <v>139.62366700000001</v>
      </c>
      <c r="E74">
        <v>877</v>
      </c>
    </row>
    <row r="75" spans="1:5" x14ac:dyDescent="0.55000000000000004">
      <c r="A75">
        <v>4725</v>
      </c>
      <c r="B75" s="4" t="s">
        <v>630</v>
      </c>
      <c r="C75">
        <v>35.700555999999999</v>
      </c>
      <c r="D75">
        <v>139.602833</v>
      </c>
      <c r="E75">
        <v>4725</v>
      </c>
    </row>
    <row r="76" spans="1:5" x14ac:dyDescent="0.55000000000000004">
      <c r="A76">
        <v>7725</v>
      </c>
      <c r="B76" s="4" t="s">
        <v>364</v>
      </c>
      <c r="C76">
        <v>35.743555000000001</v>
      </c>
      <c r="D76">
        <v>139.75705500000001</v>
      </c>
      <c r="E76">
        <v>7725</v>
      </c>
    </row>
    <row r="77" spans="1:5" x14ac:dyDescent="0.55000000000000004">
      <c r="A77">
        <v>9318</v>
      </c>
      <c r="B77" s="4" t="s">
        <v>366</v>
      </c>
      <c r="C77">
        <v>35.6599</v>
      </c>
      <c r="D77">
        <v>139.763397</v>
      </c>
      <c r="E77">
        <v>9318</v>
      </c>
    </row>
    <row r="78" spans="1:5" x14ac:dyDescent="0.55000000000000004">
      <c r="A78">
        <v>5975</v>
      </c>
      <c r="B78" s="4" t="s">
        <v>369</v>
      </c>
      <c r="C78">
        <v>35.650944000000003</v>
      </c>
      <c r="D78">
        <v>139.76511099999999</v>
      </c>
      <c r="E78">
        <v>5975</v>
      </c>
    </row>
    <row r="79" spans="1:5" x14ac:dyDescent="0.55000000000000004">
      <c r="A79">
        <v>7236</v>
      </c>
      <c r="B79" s="4" t="s">
        <v>370</v>
      </c>
      <c r="C79">
        <v>35.645910999999998</v>
      </c>
      <c r="D79">
        <v>139.762303</v>
      </c>
      <c r="E79">
        <v>7236</v>
      </c>
    </row>
    <row r="80" spans="1:5" x14ac:dyDescent="0.55000000000000004">
      <c r="A80">
        <v>3414</v>
      </c>
      <c r="B80" s="4" t="s">
        <v>371</v>
      </c>
      <c r="C80">
        <v>35.638845000000003</v>
      </c>
      <c r="D80">
        <v>139.76112599999999</v>
      </c>
      <c r="E80">
        <v>3414</v>
      </c>
    </row>
    <row r="81" spans="1:5" x14ac:dyDescent="0.55000000000000004">
      <c r="A81">
        <v>43</v>
      </c>
      <c r="B81" s="4" t="s">
        <v>372</v>
      </c>
      <c r="C81">
        <v>35.626666999999998</v>
      </c>
      <c r="D81">
        <v>139.78194400000001</v>
      </c>
      <c r="E81">
        <v>43</v>
      </c>
    </row>
    <row r="82" spans="1:5" x14ac:dyDescent="0.55000000000000004">
      <c r="A82">
        <v>5512</v>
      </c>
      <c r="B82" s="4" t="s">
        <v>373</v>
      </c>
      <c r="C82">
        <v>35.622777999999997</v>
      </c>
      <c r="D82">
        <v>139.774722</v>
      </c>
      <c r="E82">
        <v>5512</v>
      </c>
    </row>
    <row r="83" spans="1:5" x14ac:dyDescent="0.55000000000000004">
      <c r="A83">
        <v>5281</v>
      </c>
      <c r="B83" s="4" t="s">
        <v>374</v>
      </c>
      <c r="C83">
        <v>35.618082999999999</v>
      </c>
      <c r="D83">
        <v>139.77641600000001</v>
      </c>
      <c r="E83">
        <v>5281</v>
      </c>
    </row>
    <row r="84" spans="1:5" x14ac:dyDescent="0.55000000000000004">
      <c r="A84">
        <v>83</v>
      </c>
      <c r="B84" s="4" t="s">
        <v>375</v>
      </c>
      <c r="C84">
        <v>35.614443999999999</v>
      </c>
      <c r="D84">
        <v>139.78277800000001</v>
      </c>
      <c r="E84">
        <v>83</v>
      </c>
    </row>
    <row r="85" spans="1:5" x14ac:dyDescent="0.55000000000000004">
      <c r="A85">
        <v>4966</v>
      </c>
      <c r="B85" s="4" t="s">
        <v>376</v>
      </c>
      <c r="C85">
        <v>35.621667000000002</v>
      </c>
      <c r="D85">
        <v>139.78472199999999</v>
      </c>
      <c r="E85">
        <v>4966</v>
      </c>
    </row>
    <row r="86" spans="1:5" x14ac:dyDescent="0.55000000000000004">
      <c r="A86">
        <v>2666</v>
      </c>
      <c r="B86" s="4" t="s">
        <v>377</v>
      </c>
      <c r="C86">
        <v>35.626944000000002</v>
      </c>
      <c r="D86">
        <v>139.79472200000001</v>
      </c>
      <c r="E86">
        <v>2666</v>
      </c>
    </row>
    <row r="87" spans="1:5" x14ac:dyDescent="0.55000000000000004">
      <c r="A87">
        <v>8854</v>
      </c>
      <c r="B87" s="4" t="s">
        <v>378</v>
      </c>
      <c r="C87">
        <v>35.631110999999997</v>
      </c>
      <c r="D87">
        <v>139.79666700000001</v>
      </c>
      <c r="E87">
        <v>8854</v>
      </c>
    </row>
    <row r="88" spans="1:5" x14ac:dyDescent="0.55000000000000004">
      <c r="A88">
        <v>9470</v>
      </c>
      <c r="B88" s="4" t="s">
        <v>379</v>
      </c>
      <c r="C88">
        <v>35.636389000000001</v>
      </c>
      <c r="D88">
        <v>139.792417</v>
      </c>
      <c r="E88">
        <v>9470</v>
      </c>
    </row>
    <row r="89" spans="1:5" x14ac:dyDescent="0.55000000000000004">
      <c r="A89">
        <v>9465</v>
      </c>
      <c r="B89" s="4" t="s">
        <v>380</v>
      </c>
      <c r="C89">
        <v>35.642221999999997</v>
      </c>
      <c r="D89">
        <v>139.78888900000001</v>
      </c>
      <c r="E89">
        <v>9465</v>
      </c>
    </row>
    <row r="90" spans="1:5" x14ac:dyDescent="0.55000000000000004">
      <c r="A90">
        <v>9466</v>
      </c>
      <c r="B90" s="4" t="s">
        <v>381</v>
      </c>
      <c r="C90">
        <v>35.645111</v>
      </c>
      <c r="D90">
        <v>139.79305600000001</v>
      </c>
      <c r="E90">
        <v>9466</v>
      </c>
    </row>
    <row r="91" spans="1:5" x14ac:dyDescent="0.55000000000000004">
      <c r="A91">
        <v>4450</v>
      </c>
      <c r="B91" s="4" t="s">
        <v>631</v>
      </c>
      <c r="C91">
        <v>35.653981999999999</v>
      </c>
      <c r="D91">
        <v>139.69679099999999</v>
      </c>
      <c r="E91">
        <v>4450</v>
      </c>
    </row>
    <row r="92" spans="1:5" x14ac:dyDescent="0.55000000000000004">
      <c r="A92">
        <v>1942</v>
      </c>
      <c r="B92" s="4" t="s">
        <v>632</v>
      </c>
      <c r="C92">
        <v>35.655417</v>
      </c>
      <c r="D92">
        <v>139.68722199999999</v>
      </c>
      <c r="E92">
        <v>1942</v>
      </c>
    </row>
    <row r="93" spans="1:5" x14ac:dyDescent="0.55000000000000004">
      <c r="A93">
        <v>5939</v>
      </c>
      <c r="B93" s="4" t="s">
        <v>633</v>
      </c>
      <c r="C93">
        <v>35.657026999999999</v>
      </c>
      <c r="D93">
        <v>139.676638</v>
      </c>
      <c r="E93">
        <v>5939</v>
      </c>
    </row>
    <row r="94" spans="1:5" x14ac:dyDescent="0.55000000000000004">
      <c r="A94">
        <v>997</v>
      </c>
      <c r="B94" s="4" t="s">
        <v>634</v>
      </c>
      <c r="C94">
        <v>35.658389</v>
      </c>
      <c r="D94">
        <v>139.66982200000001</v>
      </c>
      <c r="E94">
        <v>997</v>
      </c>
    </row>
    <row r="95" spans="1:5" x14ac:dyDescent="0.55000000000000004">
      <c r="A95">
        <v>4300</v>
      </c>
      <c r="B95" s="4" t="s">
        <v>635</v>
      </c>
      <c r="C95">
        <v>35.659332999999997</v>
      </c>
      <c r="D95">
        <v>139.66455500000001</v>
      </c>
      <c r="E95">
        <v>4300</v>
      </c>
    </row>
    <row r="96" spans="1:5" x14ac:dyDescent="0.55000000000000004">
      <c r="A96">
        <v>6725</v>
      </c>
      <c r="B96" s="4" t="s">
        <v>636</v>
      </c>
      <c r="C96">
        <v>35.659416</v>
      </c>
      <c r="D96">
        <v>139.658694</v>
      </c>
      <c r="E96">
        <v>6725</v>
      </c>
    </row>
    <row r="97" spans="1:5" x14ac:dyDescent="0.55000000000000004">
      <c r="A97">
        <v>8602</v>
      </c>
      <c r="B97" s="4" t="s">
        <v>637</v>
      </c>
      <c r="C97">
        <v>35.666055</v>
      </c>
      <c r="D97">
        <v>139.653527</v>
      </c>
      <c r="E97">
        <v>8602</v>
      </c>
    </row>
    <row r="98" spans="1:5" x14ac:dyDescent="0.55000000000000004">
      <c r="A98">
        <v>667</v>
      </c>
      <c r="B98" s="4" t="s">
        <v>638</v>
      </c>
      <c r="C98">
        <v>35.67286</v>
      </c>
      <c r="D98">
        <v>139.64611099999999</v>
      </c>
      <c r="E98">
        <v>667</v>
      </c>
    </row>
    <row r="99" spans="1:5" x14ac:dyDescent="0.55000000000000004">
      <c r="A99">
        <v>4718</v>
      </c>
      <c r="B99" s="4" t="s">
        <v>639</v>
      </c>
      <c r="C99">
        <v>35.675556</v>
      </c>
      <c r="D99">
        <v>139.638194</v>
      </c>
      <c r="E99">
        <v>4718</v>
      </c>
    </row>
    <row r="100" spans="1:5" x14ac:dyDescent="0.55000000000000004">
      <c r="A100">
        <v>7851</v>
      </c>
      <c r="B100" s="4" t="s">
        <v>640</v>
      </c>
      <c r="C100">
        <v>35.678305000000002</v>
      </c>
      <c r="D100">
        <v>139.63086100000001</v>
      </c>
      <c r="E100">
        <v>7851</v>
      </c>
    </row>
    <row r="101" spans="1:5" x14ac:dyDescent="0.55000000000000004">
      <c r="A101">
        <v>2537</v>
      </c>
      <c r="B101" s="4" t="s">
        <v>641</v>
      </c>
      <c r="C101">
        <v>35.679943999999999</v>
      </c>
      <c r="D101">
        <v>139.61838900000001</v>
      </c>
      <c r="E101">
        <v>2537</v>
      </c>
    </row>
    <row r="102" spans="1:5" x14ac:dyDescent="0.55000000000000004">
      <c r="A102">
        <v>7883</v>
      </c>
      <c r="B102" s="4" t="s">
        <v>642</v>
      </c>
      <c r="C102">
        <v>35.681609999999999</v>
      </c>
      <c r="D102">
        <v>139.61027799999999</v>
      </c>
      <c r="E102">
        <v>7883</v>
      </c>
    </row>
    <row r="103" spans="1:5" x14ac:dyDescent="0.55000000000000004">
      <c r="A103">
        <v>1597</v>
      </c>
      <c r="B103" s="4" t="s">
        <v>643</v>
      </c>
      <c r="C103">
        <v>35.684748999999996</v>
      </c>
      <c r="D103">
        <v>139.60247200000001</v>
      </c>
      <c r="E103">
        <v>1597</v>
      </c>
    </row>
    <row r="104" spans="1:5" x14ac:dyDescent="0.55000000000000004">
      <c r="A104">
        <v>3041</v>
      </c>
      <c r="B104" s="4" t="s">
        <v>644</v>
      </c>
      <c r="C104">
        <v>35.688777000000002</v>
      </c>
      <c r="D104">
        <v>139.59241599999999</v>
      </c>
      <c r="E104">
        <v>3041</v>
      </c>
    </row>
    <row r="105" spans="1:5" x14ac:dyDescent="0.55000000000000004">
      <c r="A105">
        <v>413</v>
      </c>
      <c r="B105" s="4" t="s">
        <v>645</v>
      </c>
      <c r="C105">
        <v>35.693998999999998</v>
      </c>
      <c r="D105">
        <v>139.58630500000001</v>
      </c>
      <c r="E105">
        <v>413</v>
      </c>
    </row>
    <row r="106" spans="1:5" x14ac:dyDescent="0.55000000000000004">
      <c r="A106">
        <v>2919</v>
      </c>
      <c r="B106" s="4" t="s">
        <v>646</v>
      </c>
      <c r="C106">
        <v>35.670444000000003</v>
      </c>
      <c r="D106">
        <v>139.67052699999999</v>
      </c>
      <c r="E106">
        <v>2919</v>
      </c>
    </row>
    <row r="107" spans="1:5" x14ac:dyDescent="0.55000000000000004">
      <c r="A107">
        <v>5510</v>
      </c>
      <c r="B107" s="4" t="s">
        <v>647</v>
      </c>
      <c r="C107">
        <v>35.667805000000001</v>
      </c>
      <c r="D107">
        <v>139.66247200000001</v>
      </c>
      <c r="E107">
        <v>5510</v>
      </c>
    </row>
    <row r="108" spans="1:5" x14ac:dyDescent="0.55000000000000004">
      <c r="A108">
        <v>922</v>
      </c>
      <c r="B108" s="4" t="s">
        <v>648</v>
      </c>
      <c r="C108">
        <v>35.662906999999997</v>
      </c>
      <c r="D108">
        <v>139.644578</v>
      </c>
      <c r="E108">
        <v>922</v>
      </c>
    </row>
    <row r="109" spans="1:5" x14ac:dyDescent="0.55000000000000004">
      <c r="A109">
        <v>2890</v>
      </c>
      <c r="B109" s="4" t="s">
        <v>649</v>
      </c>
      <c r="C109">
        <v>35.664416000000003</v>
      </c>
      <c r="D109">
        <v>139.634861</v>
      </c>
      <c r="E109">
        <v>2890</v>
      </c>
    </row>
    <row r="110" spans="1:5" x14ac:dyDescent="0.55000000000000004">
      <c r="A110">
        <v>4052</v>
      </c>
      <c r="B110" s="4" t="s">
        <v>650</v>
      </c>
      <c r="C110">
        <v>35.665498999999997</v>
      </c>
      <c r="D110">
        <v>139.62641600000001</v>
      </c>
      <c r="E110">
        <v>4052</v>
      </c>
    </row>
    <row r="111" spans="1:5" x14ac:dyDescent="0.55000000000000004">
      <c r="A111">
        <v>7560</v>
      </c>
      <c r="B111" s="4" t="s">
        <v>651</v>
      </c>
      <c r="C111">
        <v>35.666832999999997</v>
      </c>
      <c r="D111">
        <v>139.617749</v>
      </c>
      <c r="E111">
        <v>7560</v>
      </c>
    </row>
    <row r="112" spans="1:5" x14ac:dyDescent="0.55000000000000004">
      <c r="A112">
        <v>7501</v>
      </c>
      <c r="B112" s="4" t="s">
        <v>768</v>
      </c>
      <c r="C112">
        <v>35.673788000000002</v>
      </c>
      <c r="D112">
        <v>139.679316</v>
      </c>
      <c r="E112">
        <v>7501</v>
      </c>
    </row>
    <row r="113" spans="1:5" x14ac:dyDescent="0.55000000000000004">
      <c r="A113">
        <v>3605</v>
      </c>
      <c r="B113" s="4" t="s">
        <v>653</v>
      </c>
      <c r="C113">
        <v>35.678182</v>
      </c>
      <c r="D113">
        <v>139.689933</v>
      </c>
      <c r="E113">
        <v>3605</v>
      </c>
    </row>
    <row r="114" spans="1:5" x14ac:dyDescent="0.55000000000000004">
      <c r="A114">
        <v>813</v>
      </c>
      <c r="B114" s="4" t="s">
        <v>383</v>
      </c>
      <c r="C114">
        <v>35.707101999999999</v>
      </c>
      <c r="D114">
        <v>139.81564</v>
      </c>
      <c r="E114">
        <v>813</v>
      </c>
    </row>
    <row r="115" spans="1:5" x14ac:dyDescent="0.55000000000000004">
      <c r="A115">
        <v>1733</v>
      </c>
      <c r="B115" s="4" t="s">
        <v>384</v>
      </c>
      <c r="C115">
        <v>35.715166000000004</v>
      </c>
      <c r="D115">
        <v>139.82322199999999</v>
      </c>
      <c r="E115">
        <v>1733</v>
      </c>
    </row>
    <row r="116" spans="1:5" x14ac:dyDescent="0.55000000000000004">
      <c r="A116">
        <v>7522</v>
      </c>
      <c r="B116" s="4" t="s">
        <v>385</v>
      </c>
      <c r="C116">
        <v>35.724305999999999</v>
      </c>
      <c r="D116">
        <v>139.83197200000001</v>
      </c>
      <c r="E116">
        <v>7522</v>
      </c>
    </row>
    <row r="117" spans="1:5" x14ac:dyDescent="0.55000000000000004">
      <c r="A117">
        <v>3177</v>
      </c>
      <c r="B117" s="4" t="s">
        <v>386</v>
      </c>
      <c r="C117">
        <v>35.728498999999999</v>
      </c>
      <c r="D117">
        <v>139.83813799999999</v>
      </c>
      <c r="E117">
        <v>3177</v>
      </c>
    </row>
    <row r="118" spans="1:5" x14ac:dyDescent="0.55000000000000004">
      <c r="A118">
        <v>1752</v>
      </c>
      <c r="B118" s="4" t="s">
        <v>387</v>
      </c>
      <c r="C118">
        <v>35.734833000000002</v>
      </c>
      <c r="D118">
        <v>139.85144399999999</v>
      </c>
      <c r="E118">
        <v>1752</v>
      </c>
    </row>
    <row r="119" spans="1:5" x14ac:dyDescent="0.55000000000000004">
      <c r="A119">
        <v>1736</v>
      </c>
      <c r="B119" s="4" t="s">
        <v>389</v>
      </c>
      <c r="C119">
        <v>35.747726</v>
      </c>
      <c r="D119">
        <v>139.87060099999999</v>
      </c>
      <c r="E119">
        <v>1736</v>
      </c>
    </row>
    <row r="120" spans="1:5" x14ac:dyDescent="0.55000000000000004">
      <c r="A120">
        <v>3413</v>
      </c>
      <c r="B120" s="4" t="s">
        <v>390</v>
      </c>
      <c r="C120">
        <v>35.753166</v>
      </c>
      <c r="D120">
        <v>139.87861100000001</v>
      </c>
      <c r="E120">
        <v>3413</v>
      </c>
    </row>
    <row r="121" spans="1:5" x14ac:dyDescent="0.55000000000000004">
      <c r="A121">
        <v>1740</v>
      </c>
      <c r="B121" s="4" t="s">
        <v>392</v>
      </c>
      <c r="C121">
        <v>35.707971999999998</v>
      </c>
      <c r="D121">
        <v>139.77663799999999</v>
      </c>
      <c r="E121">
        <v>1740</v>
      </c>
    </row>
    <row r="122" spans="1:5" x14ac:dyDescent="0.55000000000000004">
      <c r="A122">
        <v>4238</v>
      </c>
      <c r="B122" s="4" t="s">
        <v>393</v>
      </c>
      <c r="C122">
        <v>35.733916000000001</v>
      </c>
      <c r="D122">
        <v>139.77694399999999</v>
      </c>
      <c r="E122">
        <v>4238</v>
      </c>
    </row>
    <row r="123" spans="1:5" x14ac:dyDescent="0.55000000000000004">
      <c r="A123">
        <v>6191</v>
      </c>
      <c r="B123" s="4" t="s">
        <v>394</v>
      </c>
      <c r="C123">
        <v>35.738987000000002</v>
      </c>
      <c r="D123">
        <v>139.784606</v>
      </c>
      <c r="E123">
        <v>6191</v>
      </c>
    </row>
    <row r="124" spans="1:5" x14ac:dyDescent="0.55000000000000004">
      <c r="A124">
        <v>5142</v>
      </c>
      <c r="B124" s="4" t="s">
        <v>395</v>
      </c>
      <c r="C124">
        <v>35.738970999999999</v>
      </c>
      <c r="D124">
        <v>139.800194</v>
      </c>
      <c r="E124">
        <v>5142</v>
      </c>
    </row>
    <row r="125" spans="1:5" x14ac:dyDescent="0.55000000000000004">
      <c r="A125">
        <v>1734</v>
      </c>
      <c r="B125" s="4" t="s">
        <v>396</v>
      </c>
      <c r="C125">
        <v>35.740721999999998</v>
      </c>
      <c r="D125">
        <v>139.81497200000001</v>
      </c>
      <c r="E125">
        <v>1734</v>
      </c>
    </row>
    <row r="126" spans="1:5" x14ac:dyDescent="0.55000000000000004">
      <c r="A126">
        <v>8432</v>
      </c>
      <c r="B126" s="4" t="s">
        <v>397</v>
      </c>
      <c r="C126">
        <v>35.744444000000001</v>
      </c>
      <c r="D126">
        <v>139.83105599999999</v>
      </c>
      <c r="E126">
        <v>8432</v>
      </c>
    </row>
    <row r="127" spans="1:5" x14ac:dyDescent="0.55000000000000004">
      <c r="A127">
        <v>42</v>
      </c>
      <c r="B127" s="4" t="s">
        <v>398</v>
      </c>
      <c r="C127">
        <v>35.744276999999997</v>
      </c>
      <c r="D127">
        <v>139.84305599999999</v>
      </c>
      <c r="E127">
        <v>42</v>
      </c>
    </row>
    <row r="128" spans="1:5" x14ac:dyDescent="0.55000000000000004">
      <c r="A128">
        <v>4980</v>
      </c>
      <c r="B128" s="4" t="s">
        <v>388</v>
      </c>
      <c r="C128">
        <v>35.7425</v>
      </c>
      <c r="D128">
        <v>139.859388</v>
      </c>
      <c r="E128">
        <v>4980</v>
      </c>
    </row>
    <row r="129" spans="1:5" x14ac:dyDescent="0.55000000000000004">
      <c r="A129">
        <v>1739</v>
      </c>
      <c r="B129" s="4" t="s">
        <v>399</v>
      </c>
      <c r="C129">
        <v>35.739027999999998</v>
      </c>
      <c r="D129">
        <v>139.88691600000001</v>
      </c>
      <c r="E129">
        <v>1739</v>
      </c>
    </row>
    <row r="130" spans="1:5" x14ac:dyDescent="0.55000000000000004">
      <c r="A130">
        <v>2423</v>
      </c>
      <c r="B130" s="4" t="s">
        <v>400</v>
      </c>
      <c r="C130">
        <v>35.734749000000001</v>
      </c>
      <c r="D130">
        <v>139.89849899999999</v>
      </c>
      <c r="E130">
        <v>2423</v>
      </c>
    </row>
    <row r="131" spans="1:5" x14ac:dyDescent="0.55000000000000004">
      <c r="A131">
        <v>2674</v>
      </c>
      <c r="B131" s="4" t="s">
        <v>401</v>
      </c>
      <c r="C131">
        <v>35.733055999999998</v>
      </c>
      <c r="D131">
        <v>139.90686099999999</v>
      </c>
      <c r="E131">
        <v>2674</v>
      </c>
    </row>
    <row r="132" spans="1:5" x14ac:dyDescent="0.55000000000000004">
      <c r="A132">
        <v>3215</v>
      </c>
      <c r="B132" s="4" t="s">
        <v>402</v>
      </c>
      <c r="C132">
        <v>35.727998999999997</v>
      </c>
      <c r="D132">
        <v>139.91508300000001</v>
      </c>
      <c r="E132">
        <v>3215</v>
      </c>
    </row>
    <row r="133" spans="1:5" x14ac:dyDescent="0.55000000000000004">
      <c r="A133">
        <v>4599</v>
      </c>
      <c r="B133" s="4" t="s">
        <v>403</v>
      </c>
      <c r="C133">
        <v>35.725110999999998</v>
      </c>
      <c r="D133">
        <v>139.922833</v>
      </c>
      <c r="E133">
        <v>4599</v>
      </c>
    </row>
    <row r="134" spans="1:5" x14ac:dyDescent="0.55000000000000004">
      <c r="A134">
        <v>1715</v>
      </c>
      <c r="B134" s="4" t="s">
        <v>405</v>
      </c>
      <c r="C134">
        <v>35.557555000000001</v>
      </c>
      <c r="D134">
        <v>139.72697199999999</v>
      </c>
      <c r="E134">
        <v>1715</v>
      </c>
    </row>
    <row r="135" spans="1:5" x14ac:dyDescent="0.55000000000000004">
      <c r="A135">
        <v>9169</v>
      </c>
      <c r="B135" s="4" t="s">
        <v>406</v>
      </c>
      <c r="C135">
        <v>35.551250000000003</v>
      </c>
      <c r="D135">
        <v>139.732833</v>
      </c>
      <c r="E135">
        <v>9169</v>
      </c>
    </row>
    <row r="136" spans="1:5" x14ac:dyDescent="0.55000000000000004">
      <c r="A136">
        <v>5711</v>
      </c>
      <c r="B136" s="4" t="s">
        <v>407</v>
      </c>
      <c r="C136">
        <v>35.548777000000001</v>
      </c>
      <c r="D136">
        <v>139.74402799999999</v>
      </c>
      <c r="E136">
        <v>5711</v>
      </c>
    </row>
    <row r="137" spans="1:5" x14ac:dyDescent="0.55000000000000004">
      <c r="A137">
        <v>2051</v>
      </c>
      <c r="B137" s="4" t="s">
        <v>408</v>
      </c>
      <c r="C137">
        <v>35.547165999999997</v>
      </c>
      <c r="D137">
        <v>139.74966599999999</v>
      </c>
      <c r="E137">
        <v>2051</v>
      </c>
    </row>
    <row r="138" spans="1:5" x14ac:dyDescent="0.55000000000000004">
      <c r="A138">
        <v>6429</v>
      </c>
      <c r="B138" s="4" t="s">
        <v>409</v>
      </c>
      <c r="C138">
        <v>35.544893999999999</v>
      </c>
      <c r="D138">
        <v>139.75733</v>
      </c>
      <c r="E138">
        <v>6429</v>
      </c>
    </row>
    <row r="139" spans="1:5" x14ac:dyDescent="0.55000000000000004">
      <c r="A139">
        <v>9589</v>
      </c>
      <c r="B139" s="4" t="s">
        <v>410</v>
      </c>
      <c r="C139">
        <v>35.541694</v>
      </c>
      <c r="D139">
        <v>139.77072200000001</v>
      </c>
      <c r="E139">
        <v>9589</v>
      </c>
    </row>
    <row r="140" spans="1:5" x14ac:dyDescent="0.55000000000000004">
      <c r="A140">
        <v>5252</v>
      </c>
      <c r="B140" s="4" t="s">
        <v>412</v>
      </c>
      <c r="C140">
        <v>35.635421000000001</v>
      </c>
      <c r="D140">
        <v>139.74317600000001</v>
      </c>
      <c r="E140">
        <v>5252</v>
      </c>
    </row>
    <row r="141" spans="1:5" x14ac:dyDescent="0.55000000000000004">
      <c r="A141">
        <v>8393</v>
      </c>
      <c r="B141" s="4" t="s">
        <v>413</v>
      </c>
      <c r="C141">
        <v>35.619249000000003</v>
      </c>
      <c r="D141">
        <v>139.742582</v>
      </c>
      <c r="E141">
        <v>8393</v>
      </c>
    </row>
    <row r="142" spans="1:5" x14ac:dyDescent="0.55000000000000004">
      <c r="A142">
        <v>4344</v>
      </c>
      <c r="B142" s="4" t="s">
        <v>414</v>
      </c>
      <c r="C142">
        <v>35.613360999999998</v>
      </c>
      <c r="D142">
        <v>139.74474900000001</v>
      </c>
      <c r="E142">
        <v>4344</v>
      </c>
    </row>
    <row r="143" spans="1:5" x14ac:dyDescent="0.55000000000000004">
      <c r="A143">
        <v>4985</v>
      </c>
      <c r="B143" s="4" t="s">
        <v>415</v>
      </c>
      <c r="C143">
        <v>35.606304999999999</v>
      </c>
      <c r="D143">
        <v>139.74625</v>
      </c>
      <c r="E143">
        <v>4985</v>
      </c>
    </row>
    <row r="144" spans="1:5" x14ac:dyDescent="0.55000000000000004">
      <c r="A144">
        <v>2944</v>
      </c>
      <c r="B144" s="4" t="s">
        <v>416</v>
      </c>
      <c r="C144">
        <v>35.601776999999998</v>
      </c>
      <c r="D144">
        <v>139.745611</v>
      </c>
      <c r="E144">
        <v>2944</v>
      </c>
    </row>
    <row r="145" spans="1:5" x14ac:dyDescent="0.55000000000000004">
      <c r="A145">
        <v>8983</v>
      </c>
      <c r="B145" s="4" t="s">
        <v>418</v>
      </c>
      <c r="C145">
        <v>35.595139000000003</v>
      </c>
      <c r="D145">
        <v>139.74199999999999</v>
      </c>
      <c r="E145">
        <v>8983</v>
      </c>
    </row>
    <row r="146" spans="1:5" x14ac:dyDescent="0.55000000000000004">
      <c r="A146">
        <v>7111</v>
      </c>
      <c r="B146" s="4" t="s">
        <v>654</v>
      </c>
      <c r="C146">
        <v>35.680388000000001</v>
      </c>
      <c r="D146">
        <v>139.70213899999999</v>
      </c>
      <c r="E146">
        <v>7111</v>
      </c>
    </row>
    <row r="147" spans="1:5" x14ac:dyDescent="0.55000000000000004">
      <c r="A147">
        <v>3089</v>
      </c>
      <c r="B147" s="4" t="s">
        <v>655</v>
      </c>
      <c r="C147">
        <v>35.675359999999998</v>
      </c>
      <c r="D147">
        <v>139.696944</v>
      </c>
      <c r="E147">
        <v>3089</v>
      </c>
    </row>
    <row r="148" spans="1:5" x14ac:dyDescent="0.55000000000000004">
      <c r="A148">
        <v>5509</v>
      </c>
      <c r="B148" s="4" t="s">
        <v>656</v>
      </c>
      <c r="C148">
        <v>35.666443999999998</v>
      </c>
      <c r="D148">
        <v>139.69222199999999</v>
      </c>
      <c r="E148">
        <v>5509</v>
      </c>
    </row>
    <row r="149" spans="1:5" x14ac:dyDescent="0.55000000000000004">
      <c r="A149">
        <v>5508</v>
      </c>
      <c r="B149" s="4" t="s">
        <v>657</v>
      </c>
      <c r="C149">
        <v>35.665745999999999</v>
      </c>
      <c r="D149">
        <v>139.682816</v>
      </c>
      <c r="E149">
        <v>5508</v>
      </c>
    </row>
    <row r="150" spans="1:5" x14ac:dyDescent="0.55000000000000004">
      <c r="A150">
        <v>6851</v>
      </c>
      <c r="B150" s="4" t="s">
        <v>658</v>
      </c>
      <c r="C150">
        <v>35.662194</v>
      </c>
      <c r="D150">
        <v>139.676277</v>
      </c>
      <c r="E150">
        <v>6851</v>
      </c>
    </row>
    <row r="151" spans="1:5" x14ac:dyDescent="0.55000000000000004">
      <c r="A151">
        <v>4607</v>
      </c>
      <c r="B151" s="4" t="s">
        <v>659</v>
      </c>
      <c r="C151">
        <v>35.655054999999997</v>
      </c>
      <c r="D151">
        <v>139.66472200000001</v>
      </c>
      <c r="E151">
        <v>4607</v>
      </c>
    </row>
    <row r="152" spans="1:5" x14ac:dyDescent="0.55000000000000004">
      <c r="A152">
        <v>7389</v>
      </c>
      <c r="B152" s="4" t="s">
        <v>660</v>
      </c>
      <c r="C152">
        <v>35.652777999999998</v>
      </c>
      <c r="D152">
        <v>139.656722</v>
      </c>
      <c r="E152">
        <v>7389</v>
      </c>
    </row>
    <row r="153" spans="1:5" x14ac:dyDescent="0.55000000000000004">
      <c r="A153">
        <v>2655</v>
      </c>
      <c r="B153" s="4" t="s">
        <v>661</v>
      </c>
      <c r="C153">
        <v>35.650444</v>
      </c>
      <c r="D153">
        <v>139.65077700000001</v>
      </c>
      <c r="E153">
        <v>2655</v>
      </c>
    </row>
    <row r="154" spans="1:5" x14ac:dyDescent="0.55000000000000004">
      <c r="A154">
        <v>2041</v>
      </c>
      <c r="B154" s="4" t="s">
        <v>662</v>
      </c>
      <c r="C154">
        <v>35.647832999999999</v>
      </c>
      <c r="D154">
        <v>139.63936100000001</v>
      </c>
      <c r="E154">
        <v>2041</v>
      </c>
    </row>
    <row r="155" spans="1:5" x14ac:dyDescent="0.55000000000000004">
      <c r="A155">
        <v>5137</v>
      </c>
      <c r="B155" s="4" t="s">
        <v>663</v>
      </c>
      <c r="C155">
        <v>35.644083000000002</v>
      </c>
      <c r="D155">
        <v>139.62694400000001</v>
      </c>
      <c r="E155">
        <v>5137</v>
      </c>
    </row>
    <row r="156" spans="1:5" x14ac:dyDescent="0.55000000000000004">
      <c r="A156">
        <v>5339</v>
      </c>
      <c r="B156" s="4" t="s">
        <v>664</v>
      </c>
      <c r="C156">
        <v>35.640027000000003</v>
      </c>
      <c r="D156">
        <v>139.613056</v>
      </c>
      <c r="E156">
        <v>5339</v>
      </c>
    </row>
    <row r="157" spans="1:5" x14ac:dyDescent="0.55000000000000004">
      <c r="A157">
        <v>4633</v>
      </c>
      <c r="B157" s="4" t="s">
        <v>665</v>
      </c>
      <c r="C157">
        <v>35.636944</v>
      </c>
      <c r="D157">
        <v>139.60213899999999</v>
      </c>
      <c r="E157">
        <v>4633</v>
      </c>
    </row>
    <row r="158" spans="1:5" x14ac:dyDescent="0.55000000000000004">
      <c r="A158">
        <v>4927</v>
      </c>
      <c r="B158" s="4" t="s">
        <v>666</v>
      </c>
      <c r="C158">
        <v>35.692217999999997</v>
      </c>
      <c r="D158">
        <v>139.70324600000001</v>
      </c>
      <c r="E158">
        <v>4927</v>
      </c>
    </row>
    <row r="159" spans="1:5" x14ac:dyDescent="0.55000000000000004">
      <c r="A159">
        <v>1006</v>
      </c>
      <c r="B159" s="4" t="s">
        <v>667</v>
      </c>
      <c r="C159">
        <v>35.712471999999998</v>
      </c>
      <c r="D159">
        <v>139.69858300000001</v>
      </c>
      <c r="E159">
        <v>1006</v>
      </c>
    </row>
    <row r="160" spans="1:5" x14ac:dyDescent="0.55000000000000004">
      <c r="A160">
        <v>6016</v>
      </c>
      <c r="B160" s="4" t="s">
        <v>668</v>
      </c>
      <c r="C160">
        <v>35.711812999999999</v>
      </c>
      <c r="D160">
        <v>139.690269</v>
      </c>
      <c r="E160">
        <v>6016</v>
      </c>
    </row>
    <row r="161" spans="1:5" x14ac:dyDescent="0.55000000000000004">
      <c r="A161">
        <v>4169</v>
      </c>
      <c r="B161" s="4" t="s">
        <v>669</v>
      </c>
      <c r="C161">
        <v>35.712527000000001</v>
      </c>
      <c r="D161">
        <v>139.675861</v>
      </c>
      <c r="E161">
        <v>4169</v>
      </c>
    </row>
    <row r="162" spans="1:5" x14ac:dyDescent="0.55000000000000004">
      <c r="A162">
        <v>3886</v>
      </c>
      <c r="B162" s="4" t="s">
        <v>670</v>
      </c>
      <c r="C162">
        <v>35.715916</v>
      </c>
      <c r="D162">
        <v>139.66797199999999</v>
      </c>
      <c r="E162">
        <v>3886</v>
      </c>
    </row>
    <row r="163" spans="1:5" x14ac:dyDescent="0.55000000000000004">
      <c r="A163">
        <v>8744</v>
      </c>
      <c r="B163" s="4" t="s">
        <v>671</v>
      </c>
      <c r="C163">
        <v>35.716444000000003</v>
      </c>
      <c r="D163">
        <v>139.65677700000001</v>
      </c>
      <c r="E163">
        <v>8744</v>
      </c>
    </row>
    <row r="164" spans="1:5" x14ac:dyDescent="0.55000000000000004">
      <c r="A164">
        <v>6555</v>
      </c>
      <c r="B164" s="4" t="s">
        <v>672</v>
      </c>
      <c r="C164">
        <v>35.719028000000002</v>
      </c>
      <c r="D164">
        <v>139.64855499999999</v>
      </c>
      <c r="E164">
        <v>6555</v>
      </c>
    </row>
    <row r="165" spans="1:5" x14ac:dyDescent="0.55000000000000004">
      <c r="A165">
        <v>2874</v>
      </c>
      <c r="B165" s="4" t="s">
        <v>765</v>
      </c>
      <c r="C165">
        <v>35.719416000000002</v>
      </c>
      <c r="D165">
        <v>139.64316600000001</v>
      </c>
      <c r="E165">
        <v>2874</v>
      </c>
    </row>
    <row r="166" spans="1:5" x14ac:dyDescent="0.55000000000000004">
      <c r="A166">
        <v>904</v>
      </c>
      <c r="B166" s="4" t="s">
        <v>673</v>
      </c>
      <c r="C166">
        <v>35.720638000000001</v>
      </c>
      <c r="D166">
        <v>139.627917</v>
      </c>
      <c r="E166">
        <v>904</v>
      </c>
    </row>
    <row r="167" spans="1:5" x14ac:dyDescent="0.55000000000000004">
      <c r="A167">
        <v>414</v>
      </c>
      <c r="B167" s="4" t="s">
        <v>674</v>
      </c>
      <c r="C167">
        <v>35.721555000000002</v>
      </c>
      <c r="D167">
        <v>139.61902799999999</v>
      </c>
      <c r="E167">
        <v>414</v>
      </c>
    </row>
    <row r="168" spans="1:5" x14ac:dyDescent="0.55000000000000004">
      <c r="A168">
        <v>3913</v>
      </c>
      <c r="B168" s="4" t="s">
        <v>675</v>
      </c>
      <c r="C168">
        <v>35.722000000000001</v>
      </c>
      <c r="D168">
        <v>139.60627700000001</v>
      </c>
      <c r="E168">
        <v>3913</v>
      </c>
    </row>
    <row r="169" spans="1:5" x14ac:dyDescent="0.55000000000000004">
      <c r="A169">
        <v>3987</v>
      </c>
      <c r="B169" s="4" t="s">
        <v>676</v>
      </c>
      <c r="C169">
        <v>35.722943999999998</v>
      </c>
      <c r="D169">
        <v>139.59566599999999</v>
      </c>
      <c r="E169">
        <v>3987</v>
      </c>
    </row>
    <row r="170" spans="1:5" x14ac:dyDescent="0.55000000000000004">
      <c r="A170">
        <v>6343</v>
      </c>
      <c r="B170" s="4" t="s">
        <v>677</v>
      </c>
      <c r="C170">
        <v>35.72325</v>
      </c>
      <c r="D170">
        <v>139.69755499999999</v>
      </c>
      <c r="E170">
        <v>6343</v>
      </c>
    </row>
    <row r="171" spans="1:5" x14ac:dyDescent="0.55000000000000004">
      <c r="A171">
        <v>6793</v>
      </c>
      <c r="B171" s="4" t="s">
        <v>678</v>
      </c>
      <c r="C171">
        <v>35.726861</v>
      </c>
      <c r="D171">
        <v>139.686194</v>
      </c>
      <c r="E171">
        <v>6793</v>
      </c>
    </row>
    <row r="172" spans="1:5" x14ac:dyDescent="0.55000000000000004">
      <c r="A172">
        <v>2421</v>
      </c>
      <c r="B172" s="4" t="s">
        <v>679</v>
      </c>
      <c r="C172">
        <v>35.734332999999999</v>
      </c>
      <c r="D172">
        <v>139.676028</v>
      </c>
      <c r="E172">
        <v>2421</v>
      </c>
    </row>
    <row r="173" spans="1:5" x14ac:dyDescent="0.55000000000000004">
      <c r="A173">
        <v>2896</v>
      </c>
      <c r="B173" s="4" t="s">
        <v>680</v>
      </c>
      <c r="C173">
        <v>35.735472000000001</v>
      </c>
      <c r="D173">
        <v>139.665583</v>
      </c>
      <c r="E173">
        <v>2896</v>
      </c>
    </row>
    <row r="174" spans="1:5" x14ac:dyDescent="0.55000000000000004">
      <c r="A174">
        <v>9060</v>
      </c>
      <c r="B174" s="4" t="s">
        <v>681</v>
      </c>
      <c r="C174">
        <v>35.734622999999999</v>
      </c>
      <c r="D174">
        <v>139.65742599999999</v>
      </c>
      <c r="E174">
        <v>9060</v>
      </c>
    </row>
    <row r="175" spans="1:5" x14ac:dyDescent="0.55000000000000004">
      <c r="A175">
        <v>6091</v>
      </c>
      <c r="B175" s="4" t="s">
        <v>682</v>
      </c>
      <c r="C175">
        <v>35.733443999999999</v>
      </c>
      <c r="D175">
        <v>139.64030500000001</v>
      </c>
      <c r="E175">
        <v>6091</v>
      </c>
    </row>
    <row r="176" spans="1:5" x14ac:dyDescent="0.55000000000000004">
      <c r="A176">
        <v>7884</v>
      </c>
      <c r="B176" s="4" t="s">
        <v>683</v>
      </c>
      <c r="C176">
        <v>35.732638999999999</v>
      </c>
      <c r="D176">
        <v>139.632972</v>
      </c>
      <c r="E176">
        <v>7884</v>
      </c>
    </row>
    <row r="177" spans="1:5" x14ac:dyDescent="0.55000000000000004">
      <c r="A177">
        <v>9061</v>
      </c>
      <c r="B177" s="4" t="s">
        <v>684</v>
      </c>
      <c r="C177">
        <v>35.737276999999999</v>
      </c>
      <c r="D177">
        <v>139.62011100000001</v>
      </c>
      <c r="E177">
        <v>9061</v>
      </c>
    </row>
    <row r="178" spans="1:5" x14ac:dyDescent="0.55000000000000004">
      <c r="A178">
        <v>5040</v>
      </c>
      <c r="B178" s="4" t="s">
        <v>685</v>
      </c>
      <c r="C178">
        <v>35.740498000000002</v>
      </c>
      <c r="D178">
        <v>139.60959700000001</v>
      </c>
      <c r="E178">
        <v>5040</v>
      </c>
    </row>
    <row r="179" spans="1:5" x14ac:dyDescent="0.55000000000000004">
      <c r="A179">
        <v>5669</v>
      </c>
      <c r="B179" s="4" t="s">
        <v>686</v>
      </c>
      <c r="C179">
        <v>35.746194000000003</v>
      </c>
      <c r="D179">
        <v>139.59</v>
      </c>
      <c r="E179">
        <v>5669</v>
      </c>
    </row>
    <row r="180" spans="1:5" x14ac:dyDescent="0.55000000000000004">
      <c r="A180">
        <v>8159</v>
      </c>
      <c r="B180" s="4" t="s">
        <v>687</v>
      </c>
      <c r="C180">
        <v>35.744833</v>
      </c>
      <c r="D180">
        <v>139.57116600000001</v>
      </c>
      <c r="E180">
        <v>8159</v>
      </c>
    </row>
    <row r="181" spans="1:5" x14ac:dyDescent="0.55000000000000004">
      <c r="A181">
        <v>108</v>
      </c>
      <c r="B181" s="4" t="s">
        <v>767</v>
      </c>
      <c r="C181">
        <v>35.748221999999998</v>
      </c>
      <c r="D181">
        <v>139.54905500000001</v>
      </c>
      <c r="E181">
        <v>108</v>
      </c>
    </row>
    <row r="182" spans="1:5" x14ac:dyDescent="0.55000000000000004">
      <c r="A182">
        <v>4236</v>
      </c>
      <c r="B182" s="4" t="s">
        <v>420</v>
      </c>
      <c r="C182">
        <v>35.737749000000001</v>
      </c>
      <c r="D182">
        <v>139.67208299999999</v>
      </c>
      <c r="E182">
        <v>4236</v>
      </c>
    </row>
    <row r="183" spans="1:5" x14ac:dyDescent="0.55000000000000004">
      <c r="A183">
        <v>4307</v>
      </c>
      <c r="B183" s="4" t="s">
        <v>422</v>
      </c>
      <c r="C183">
        <v>35.722887999999998</v>
      </c>
      <c r="D183">
        <v>139.73261099999999</v>
      </c>
      <c r="E183">
        <v>4307</v>
      </c>
    </row>
    <row r="184" spans="1:5" x14ac:dyDescent="0.55000000000000004">
      <c r="A184">
        <v>9173</v>
      </c>
      <c r="B184" s="4" t="s">
        <v>423</v>
      </c>
      <c r="C184">
        <v>35.713583</v>
      </c>
      <c r="D184">
        <v>139.740444</v>
      </c>
      <c r="E184">
        <v>9173</v>
      </c>
    </row>
    <row r="185" spans="1:5" x14ac:dyDescent="0.55000000000000004">
      <c r="A185">
        <v>2263</v>
      </c>
      <c r="B185" s="4" t="s">
        <v>424</v>
      </c>
      <c r="C185">
        <v>35.704110999999997</v>
      </c>
      <c r="D185">
        <v>139.75430600000001</v>
      </c>
      <c r="E185">
        <v>2263</v>
      </c>
    </row>
    <row r="186" spans="1:5" x14ac:dyDescent="0.55000000000000004">
      <c r="A186">
        <v>8457</v>
      </c>
      <c r="B186" s="4" t="s">
        <v>425</v>
      </c>
      <c r="C186">
        <v>35.703749999999999</v>
      </c>
      <c r="D186">
        <v>139.76263900000001</v>
      </c>
      <c r="E186">
        <v>8457</v>
      </c>
    </row>
    <row r="187" spans="1:5" x14ac:dyDescent="0.55000000000000004">
      <c r="A187">
        <v>5901</v>
      </c>
      <c r="B187" s="4" t="s">
        <v>426</v>
      </c>
      <c r="C187">
        <v>35.691667000000002</v>
      </c>
      <c r="D187">
        <v>139.77083300000001</v>
      </c>
      <c r="E187">
        <v>5901</v>
      </c>
    </row>
    <row r="188" spans="1:5" x14ac:dyDescent="0.55000000000000004">
      <c r="A188">
        <v>5630</v>
      </c>
      <c r="B188" s="4" t="s">
        <v>427</v>
      </c>
      <c r="C188">
        <v>35.683807999999999</v>
      </c>
      <c r="D188">
        <v>139.76955899999999</v>
      </c>
      <c r="E188">
        <v>5630</v>
      </c>
    </row>
    <row r="189" spans="1:5" x14ac:dyDescent="0.55000000000000004">
      <c r="A189">
        <v>1908</v>
      </c>
      <c r="B189" s="4" t="s">
        <v>428</v>
      </c>
      <c r="C189">
        <v>35.669708999999997</v>
      </c>
      <c r="D189">
        <v>139.76639900000001</v>
      </c>
      <c r="E189">
        <v>1908</v>
      </c>
    </row>
    <row r="190" spans="1:5" x14ac:dyDescent="0.55000000000000004">
      <c r="A190">
        <v>1116</v>
      </c>
      <c r="B190" s="4" t="s">
        <v>429</v>
      </c>
      <c r="C190">
        <v>35.671075999999999</v>
      </c>
      <c r="D190">
        <v>139.75580199999999</v>
      </c>
      <c r="E190">
        <v>1116</v>
      </c>
    </row>
    <row r="191" spans="1:5" x14ac:dyDescent="0.55000000000000004">
      <c r="A191">
        <v>2659</v>
      </c>
      <c r="B191" s="4" t="s">
        <v>430</v>
      </c>
      <c r="C191">
        <v>35.671717000000001</v>
      </c>
      <c r="D191">
        <v>139.74920800000001</v>
      </c>
      <c r="E191">
        <v>2659</v>
      </c>
    </row>
    <row r="192" spans="1:5" x14ac:dyDescent="0.55000000000000004">
      <c r="A192">
        <v>5079</v>
      </c>
      <c r="B192" s="4" t="s">
        <v>688</v>
      </c>
      <c r="C192">
        <v>35.673665999999997</v>
      </c>
      <c r="D192">
        <v>139.74052699999999</v>
      </c>
      <c r="E192">
        <v>5079</v>
      </c>
    </row>
    <row r="193" spans="1:5" x14ac:dyDescent="0.55000000000000004">
      <c r="A193">
        <v>3188</v>
      </c>
      <c r="B193" s="4" t="s">
        <v>431</v>
      </c>
      <c r="C193">
        <v>35.684583000000003</v>
      </c>
      <c r="D193">
        <v>139.72288800000001</v>
      </c>
      <c r="E193">
        <v>3188</v>
      </c>
    </row>
    <row r="194" spans="1:5" x14ac:dyDescent="0.55000000000000004">
      <c r="A194">
        <v>4255</v>
      </c>
      <c r="B194" s="4" t="s">
        <v>432</v>
      </c>
      <c r="C194">
        <v>35.685248999999999</v>
      </c>
      <c r="D194">
        <v>139.71419399999999</v>
      </c>
      <c r="E194">
        <v>4255</v>
      </c>
    </row>
    <row r="195" spans="1:5" x14ac:dyDescent="0.55000000000000004">
      <c r="A195">
        <v>4256</v>
      </c>
      <c r="B195" s="4" t="s">
        <v>433</v>
      </c>
      <c r="C195">
        <v>35.688236000000003</v>
      </c>
      <c r="D195">
        <v>139.70675</v>
      </c>
      <c r="E195">
        <v>4256</v>
      </c>
    </row>
    <row r="196" spans="1:5" x14ac:dyDescent="0.55000000000000004">
      <c r="A196">
        <v>4813</v>
      </c>
      <c r="B196" s="4" t="s">
        <v>434</v>
      </c>
      <c r="C196">
        <v>35.691222000000003</v>
      </c>
      <c r="D196">
        <v>139.69577699999999</v>
      </c>
      <c r="E196">
        <v>4813</v>
      </c>
    </row>
    <row r="197" spans="1:5" x14ac:dyDescent="0.55000000000000004">
      <c r="A197">
        <v>6139</v>
      </c>
      <c r="B197" s="4" t="s">
        <v>435</v>
      </c>
      <c r="C197">
        <v>35.693883999999997</v>
      </c>
      <c r="D197">
        <v>139.685022</v>
      </c>
      <c r="E197">
        <v>6139</v>
      </c>
    </row>
    <row r="198" spans="1:5" x14ac:dyDescent="0.55000000000000004">
      <c r="A198">
        <v>4312</v>
      </c>
      <c r="B198" s="4" t="s">
        <v>436</v>
      </c>
      <c r="C198">
        <v>35.694222000000003</v>
      </c>
      <c r="D198">
        <v>139.67269400000001</v>
      </c>
      <c r="E198">
        <v>4312</v>
      </c>
    </row>
    <row r="199" spans="1:5" x14ac:dyDescent="0.55000000000000004">
      <c r="A199">
        <v>6692</v>
      </c>
      <c r="B199" s="4" t="s">
        <v>437</v>
      </c>
      <c r="C199">
        <v>35.694693999999998</v>
      </c>
      <c r="D199">
        <v>139.66149899999999</v>
      </c>
      <c r="E199">
        <v>6692</v>
      </c>
    </row>
    <row r="200" spans="1:5" x14ac:dyDescent="0.55000000000000004">
      <c r="A200">
        <v>4228</v>
      </c>
      <c r="B200" s="4" t="s">
        <v>438</v>
      </c>
      <c r="C200">
        <v>35.694527000000001</v>
      </c>
      <c r="D200">
        <v>139.651499</v>
      </c>
      <c r="E200">
        <v>4228</v>
      </c>
    </row>
    <row r="201" spans="1:5" x14ac:dyDescent="0.55000000000000004">
      <c r="A201">
        <v>7038</v>
      </c>
      <c r="B201" s="4" t="s">
        <v>439</v>
      </c>
      <c r="C201">
        <v>35.696221999999999</v>
      </c>
      <c r="D201">
        <v>139.63880499999999</v>
      </c>
      <c r="E201">
        <v>7038</v>
      </c>
    </row>
    <row r="202" spans="1:5" x14ac:dyDescent="0.55000000000000004">
      <c r="A202">
        <v>6141</v>
      </c>
      <c r="B202" s="4" t="s">
        <v>440</v>
      </c>
      <c r="C202">
        <v>35.688749999999999</v>
      </c>
      <c r="D202">
        <v>139.676917</v>
      </c>
      <c r="E202">
        <v>6141</v>
      </c>
    </row>
    <row r="203" spans="1:5" x14ac:dyDescent="0.55000000000000004">
      <c r="A203">
        <v>6144</v>
      </c>
      <c r="B203" s="4" t="s">
        <v>441</v>
      </c>
      <c r="C203">
        <v>35.687333000000002</v>
      </c>
      <c r="D203">
        <v>139.67019400000001</v>
      </c>
      <c r="E203">
        <v>6144</v>
      </c>
    </row>
    <row r="204" spans="1:5" x14ac:dyDescent="0.55000000000000004">
      <c r="A204">
        <v>5270</v>
      </c>
      <c r="B204" s="4" t="s">
        <v>443</v>
      </c>
      <c r="C204">
        <v>35.70673</v>
      </c>
      <c r="D204">
        <v>139.800443</v>
      </c>
      <c r="E204">
        <v>5270</v>
      </c>
    </row>
    <row r="205" spans="1:5" x14ac:dyDescent="0.55000000000000004">
      <c r="A205">
        <v>6468</v>
      </c>
      <c r="B205" s="4" t="s">
        <v>444</v>
      </c>
      <c r="C205">
        <v>35.706693999999999</v>
      </c>
      <c r="D205">
        <v>139.793611</v>
      </c>
      <c r="E205">
        <v>6468</v>
      </c>
    </row>
    <row r="206" spans="1:5" x14ac:dyDescent="0.55000000000000004">
      <c r="A206">
        <v>474</v>
      </c>
      <c r="B206" s="4" t="s">
        <v>445</v>
      </c>
      <c r="C206">
        <v>35.708137999999998</v>
      </c>
      <c r="D206">
        <v>139.78538800000001</v>
      </c>
      <c r="E206">
        <v>474</v>
      </c>
    </row>
    <row r="207" spans="1:5" x14ac:dyDescent="0.55000000000000004">
      <c r="A207">
        <v>4070</v>
      </c>
      <c r="B207" s="4" t="s">
        <v>446</v>
      </c>
      <c r="C207">
        <v>35.704416000000002</v>
      </c>
      <c r="D207">
        <v>139.77625</v>
      </c>
      <c r="E207">
        <v>4070</v>
      </c>
    </row>
    <row r="208" spans="1:5" x14ac:dyDescent="0.55000000000000004">
      <c r="A208">
        <v>8527</v>
      </c>
      <c r="B208" s="4" t="s">
        <v>447</v>
      </c>
      <c r="C208">
        <v>35.6995</v>
      </c>
      <c r="D208">
        <v>139.77500000000001</v>
      </c>
      <c r="E208">
        <v>8527</v>
      </c>
    </row>
    <row r="209" spans="1:5" x14ac:dyDescent="0.55000000000000004">
      <c r="A209">
        <v>2964</v>
      </c>
      <c r="B209" s="4" t="s">
        <v>448</v>
      </c>
      <c r="C209">
        <v>35.684581000000001</v>
      </c>
      <c r="D209">
        <v>139.776545</v>
      </c>
      <c r="E209">
        <v>2964</v>
      </c>
    </row>
    <row r="210" spans="1:5" x14ac:dyDescent="0.55000000000000004">
      <c r="A210">
        <v>7297</v>
      </c>
      <c r="B210" s="4" t="s">
        <v>449</v>
      </c>
      <c r="C210">
        <v>35.678764999999999</v>
      </c>
      <c r="D210">
        <v>139.776624</v>
      </c>
      <c r="E210">
        <v>7297</v>
      </c>
    </row>
    <row r="211" spans="1:5" x14ac:dyDescent="0.55000000000000004">
      <c r="A211">
        <v>1725</v>
      </c>
      <c r="B211" s="4" t="s">
        <v>450</v>
      </c>
      <c r="C211">
        <v>35.673583000000001</v>
      </c>
      <c r="D211">
        <v>139.77333300000001</v>
      </c>
      <c r="E211">
        <v>1725</v>
      </c>
    </row>
    <row r="212" spans="1:5" x14ac:dyDescent="0.55000000000000004">
      <c r="A212">
        <v>2212</v>
      </c>
      <c r="B212" s="4" t="s">
        <v>451</v>
      </c>
      <c r="C212">
        <v>35.666944000000001</v>
      </c>
      <c r="D212">
        <v>139.75330500000001</v>
      </c>
      <c r="E212">
        <v>2212</v>
      </c>
    </row>
    <row r="213" spans="1:5" x14ac:dyDescent="0.55000000000000004">
      <c r="A213">
        <v>9002</v>
      </c>
      <c r="B213" s="4" t="s">
        <v>452</v>
      </c>
      <c r="C213">
        <v>35.668582999999998</v>
      </c>
      <c r="D213">
        <v>139.74471399999999</v>
      </c>
      <c r="E213">
        <v>9002</v>
      </c>
    </row>
    <row r="214" spans="1:5" x14ac:dyDescent="0.55000000000000004">
      <c r="A214">
        <v>4972</v>
      </c>
      <c r="B214" s="4" t="s">
        <v>453</v>
      </c>
      <c r="C214">
        <v>35.669583000000003</v>
      </c>
      <c r="D214">
        <v>139.727778</v>
      </c>
      <c r="E214">
        <v>4972</v>
      </c>
    </row>
    <row r="215" spans="1:5" x14ac:dyDescent="0.55000000000000004">
      <c r="A215">
        <v>1193</v>
      </c>
      <c r="B215" s="4" t="s">
        <v>454</v>
      </c>
      <c r="C215">
        <v>35.667082999999998</v>
      </c>
      <c r="D215">
        <v>139.72086100000001</v>
      </c>
      <c r="E215">
        <v>1193</v>
      </c>
    </row>
    <row r="216" spans="1:5" x14ac:dyDescent="0.55000000000000004">
      <c r="A216">
        <v>7820</v>
      </c>
      <c r="B216" s="4" t="s">
        <v>689</v>
      </c>
      <c r="C216">
        <v>35.662056</v>
      </c>
      <c r="D216">
        <v>139.715833</v>
      </c>
      <c r="E216">
        <v>7820</v>
      </c>
    </row>
    <row r="217" spans="1:5" x14ac:dyDescent="0.55000000000000004">
      <c r="A217">
        <v>5507</v>
      </c>
      <c r="B217" s="4" t="s">
        <v>456</v>
      </c>
      <c r="C217">
        <v>35.665917</v>
      </c>
      <c r="D217">
        <v>139.69322199999999</v>
      </c>
      <c r="E217">
        <v>5507</v>
      </c>
    </row>
    <row r="218" spans="1:5" x14ac:dyDescent="0.55000000000000004">
      <c r="A218">
        <v>8598</v>
      </c>
      <c r="B218" s="4" t="s">
        <v>457</v>
      </c>
      <c r="C218">
        <v>35.665975000000003</v>
      </c>
      <c r="D218">
        <v>139.707086</v>
      </c>
      <c r="E218">
        <v>8598</v>
      </c>
    </row>
    <row r="219" spans="1:5" x14ac:dyDescent="0.55000000000000004">
      <c r="A219">
        <v>7330</v>
      </c>
      <c r="B219" s="4" t="s">
        <v>458</v>
      </c>
      <c r="C219">
        <v>35.663330999999999</v>
      </c>
      <c r="D219">
        <v>139.72939700000001</v>
      </c>
      <c r="E219">
        <v>7330</v>
      </c>
    </row>
    <row r="220" spans="1:5" x14ac:dyDescent="0.55000000000000004">
      <c r="A220">
        <v>5077</v>
      </c>
      <c r="B220" s="4" t="s">
        <v>459</v>
      </c>
      <c r="C220">
        <v>35.669071000000002</v>
      </c>
      <c r="D220">
        <v>139.73968199999999</v>
      </c>
      <c r="E220">
        <v>5077</v>
      </c>
    </row>
    <row r="221" spans="1:5" x14ac:dyDescent="0.55000000000000004">
      <c r="A221">
        <v>7290</v>
      </c>
      <c r="B221" s="4" t="s">
        <v>460</v>
      </c>
      <c r="C221">
        <v>35.671070999999998</v>
      </c>
      <c r="D221">
        <v>139.76217800000001</v>
      </c>
      <c r="E221">
        <v>7290</v>
      </c>
    </row>
    <row r="222" spans="1:5" x14ac:dyDescent="0.55000000000000004">
      <c r="A222">
        <v>7201</v>
      </c>
      <c r="B222" s="4" t="s">
        <v>461</v>
      </c>
      <c r="C222">
        <v>35.677194</v>
      </c>
      <c r="D222">
        <v>139.76483300000001</v>
      </c>
      <c r="E222">
        <v>7201</v>
      </c>
    </row>
    <row r="223" spans="1:5" x14ac:dyDescent="0.55000000000000004">
      <c r="A223">
        <v>4225</v>
      </c>
      <c r="B223" s="4" t="s">
        <v>462</v>
      </c>
      <c r="C223">
        <v>35.693666</v>
      </c>
      <c r="D223">
        <v>139.76861099999999</v>
      </c>
      <c r="E223">
        <v>4225</v>
      </c>
    </row>
    <row r="224" spans="1:5" x14ac:dyDescent="0.55000000000000004">
      <c r="A224">
        <v>6907</v>
      </c>
      <c r="B224" s="4" t="s">
        <v>463</v>
      </c>
      <c r="C224">
        <v>35.703637999999998</v>
      </c>
      <c r="D224">
        <v>139.773111</v>
      </c>
      <c r="E224">
        <v>6907</v>
      </c>
    </row>
    <row r="225" spans="1:5" x14ac:dyDescent="0.55000000000000004">
      <c r="A225">
        <v>2762</v>
      </c>
      <c r="B225" s="4" t="s">
        <v>464</v>
      </c>
      <c r="C225">
        <v>35.714193999999999</v>
      </c>
      <c r="D225">
        <v>139.76886099999999</v>
      </c>
      <c r="E225">
        <v>2762</v>
      </c>
    </row>
    <row r="226" spans="1:5" x14ac:dyDescent="0.55000000000000004">
      <c r="A226">
        <v>5153</v>
      </c>
      <c r="B226" s="4" t="s">
        <v>465</v>
      </c>
      <c r="C226">
        <v>35.722444000000003</v>
      </c>
      <c r="D226">
        <v>139.766471</v>
      </c>
      <c r="E226">
        <v>5153</v>
      </c>
    </row>
    <row r="227" spans="1:5" x14ac:dyDescent="0.55000000000000004">
      <c r="A227">
        <v>6190</v>
      </c>
      <c r="B227" s="4" t="s">
        <v>466</v>
      </c>
      <c r="C227">
        <v>35.738520999999999</v>
      </c>
      <c r="D227">
        <v>139.783086</v>
      </c>
      <c r="E227">
        <v>6190</v>
      </c>
    </row>
    <row r="228" spans="1:5" x14ac:dyDescent="0.55000000000000004">
      <c r="A228">
        <v>8911</v>
      </c>
      <c r="B228" s="4" t="s">
        <v>468</v>
      </c>
      <c r="C228">
        <v>35.707500000000003</v>
      </c>
      <c r="D228">
        <v>139.689277</v>
      </c>
      <c r="E228">
        <v>8911</v>
      </c>
    </row>
    <row r="229" spans="1:5" x14ac:dyDescent="0.55000000000000004">
      <c r="A229">
        <v>5357</v>
      </c>
      <c r="B229" s="4" t="s">
        <v>469</v>
      </c>
      <c r="C229">
        <v>35.702542999999999</v>
      </c>
      <c r="D229">
        <v>139.72482400000001</v>
      </c>
      <c r="E229">
        <v>5357</v>
      </c>
    </row>
    <row r="230" spans="1:5" x14ac:dyDescent="0.55000000000000004">
      <c r="A230">
        <v>4435</v>
      </c>
      <c r="B230" s="4" t="s">
        <v>470</v>
      </c>
      <c r="C230">
        <v>35.700583000000002</v>
      </c>
      <c r="D230">
        <v>139.737888</v>
      </c>
      <c r="E230">
        <v>4435</v>
      </c>
    </row>
    <row r="231" spans="1:5" x14ac:dyDescent="0.55000000000000004">
      <c r="A231">
        <v>1921</v>
      </c>
      <c r="B231" s="4" t="s">
        <v>471</v>
      </c>
      <c r="C231">
        <v>35.692239000000001</v>
      </c>
      <c r="D231">
        <v>139.754662</v>
      </c>
      <c r="E231">
        <v>1921</v>
      </c>
    </row>
    <row r="232" spans="1:5" x14ac:dyDescent="0.55000000000000004">
      <c r="A232">
        <v>5972</v>
      </c>
      <c r="B232" s="4" t="s">
        <v>472</v>
      </c>
      <c r="C232">
        <v>35.687221999999998</v>
      </c>
      <c r="D232">
        <v>139.76066599999999</v>
      </c>
      <c r="E232">
        <v>5972</v>
      </c>
    </row>
    <row r="233" spans="1:5" x14ac:dyDescent="0.55000000000000004">
      <c r="A233">
        <v>1303</v>
      </c>
      <c r="B233" s="4" t="s">
        <v>473</v>
      </c>
      <c r="C233">
        <v>35.677028</v>
      </c>
      <c r="D233">
        <v>139.782611</v>
      </c>
      <c r="E233">
        <v>1303</v>
      </c>
    </row>
    <row r="234" spans="1:5" x14ac:dyDescent="0.55000000000000004">
      <c r="A234">
        <v>8702</v>
      </c>
      <c r="B234" s="4" t="s">
        <v>474</v>
      </c>
      <c r="C234">
        <v>35.668835999999999</v>
      </c>
      <c r="D234">
        <v>139.79887199999999</v>
      </c>
      <c r="E234">
        <v>8702</v>
      </c>
    </row>
    <row r="235" spans="1:5" x14ac:dyDescent="0.55000000000000004">
      <c r="A235">
        <v>8657</v>
      </c>
      <c r="B235" s="4" t="s">
        <v>475</v>
      </c>
      <c r="C235">
        <v>35.666137999999997</v>
      </c>
      <c r="D235">
        <v>139.80997199999999</v>
      </c>
      <c r="E235">
        <v>8657</v>
      </c>
    </row>
    <row r="236" spans="1:5" x14ac:dyDescent="0.55000000000000004">
      <c r="A236">
        <v>6866</v>
      </c>
      <c r="B236" s="4" t="s">
        <v>476</v>
      </c>
      <c r="C236">
        <v>35.666389000000002</v>
      </c>
      <c r="D236">
        <v>139.820944</v>
      </c>
      <c r="E236">
        <v>6866</v>
      </c>
    </row>
    <row r="237" spans="1:5" x14ac:dyDescent="0.55000000000000004">
      <c r="A237">
        <v>7088</v>
      </c>
      <c r="B237" s="4" t="s">
        <v>477</v>
      </c>
      <c r="C237">
        <v>35.665568999999998</v>
      </c>
      <c r="D237">
        <v>139.833944</v>
      </c>
      <c r="E237">
        <v>7088</v>
      </c>
    </row>
    <row r="238" spans="1:5" x14ac:dyDescent="0.55000000000000004">
      <c r="A238">
        <v>4734</v>
      </c>
      <c r="B238" s="4" t="s">
        <v>478</v>
      </c>
      <c r="C238">
        <v>35.661194000000002</v>
      </c>
      <c r="D238">
        <v>139.86297200000001</v>
      </c>
      <c r="E238">
        <v>4734</v>
      </c>
    </row>
    <row r="239" spans="1:5" x14ac:dyDescent="0.55000000000000004">
      <c r="A239">
        <v>1262</v>
      </c>
      <c r="B239" s="4" t="s">
        <v>479</v>
      </c>
      <c r="C239">
        <v>35.660359999999997</v>
      </c>
      <c r="D239">
        <v>139.87536</v>
      </c>
      <c r="E239">
        <v>1262</v>
      </c>
    </row>
    <row r="240" spans="1:5" x14ac:dyDescent="0.55000000000000004">
      <c r="A240">
        <v>616</v>
      </c>
      <c r="B240" s="4" t="s">
        <v>480</v>
      </c>
      <c r="C240">
        <v>35.662666000000002</v>
      </c>
      <c r="D240">
        <v>139.89625000000001</v>
      </c>
      <c r="E240">
        <v>616</v>
      </c>
    </row>
    <row r="241" spans="1:5" x14ac:dyDescent="0.55000000000000004">
      <c r="A241">
        <v>7082</v>
      </c>
      <c r="B241" s="4" t="s">
        <v>481</v>
      </c>
      <c r="C241">
        <v>35.669139000000001</v>
      </c>
      <c r="D241">
        <v>139.90513899999999</v>
      </c>
      <c r="E241">
        <v>7082</v>
      </c>
    </row>
    <row r="242" spans="1:5" x14ac:dyDescent="0.55000000000000004">
      <c r="A242">
        <v>2513</v>
      </c>
      <c r="B242" s="4" t="s">
        <v>482</v>
      </c>
      <c r="C242">
        <v>35.679398999999997</v>
      </c>
      <c r="D242">
        <v>139.91745299999999</v>
      </c>
      <c r="E242">
        <v>2513</v>
      </c>
    </row>
    <row r="243" spans="1:5" x14ac:dyDescent="0.55000000000000004">
      <c r="A243">
        <v>8561</v>
      </c>
      <c r="B243" s="4" t="s">
        <v>483</v>
      </c>
      <c r="C243">
        <v>35.687916999999999</v>
      </c>
      <c r="D243">
        <v>139.927694</v>
      </c>
      <c r="E243">
        <v>8561</v>
      </c>
    </row>
    <row r="244" spans="1:5" x14ac:dyDescent="0.55000000000000004">
      <c r="A244">
        <v>2139</v>
      </c>
      <c r="B244" s="4" t="s">
        <v>484</v>
      </c>
      <c r="C244">
        <v>35.699804999999998</v>
      </c>
      <c r="D244">
        <v>139.94491600000001</v>
      </c>
      <c r="E244">
        <v>2139</v>
      </c>
    </row>
    <row r="245" spans="1:5" x14ac:dyDescent="0.55000000000000004">
      <c r="A245">
        <v>9224</v>
      </c>
      <c r="B245" s="4" t="s">
        <v>485</v>
      </c>
      <c r="C245">
        <v>35.634917000000002</v>
      </c>
      <c r="D245">
        <v>139.729917</v>
      </c>
      <c r="E245">
        <v>9224</v>
      </c>
    </row>
    <row r="246" spans="1:5" x14ac:dyDescent="0.55000000000000004">
      <c r="A246">
        <v>9223</v>
      </c>
      <c r="B246" s="4" t="s">
        <v>486</v>
      </c>
      <c r="C246">
        <v>35.639833000000003</v>
      </c>
      <c r="D246">
        <v>139.737414</v>
      </c>
      <c r="E246">
        <v>9223</v>
      </c>
    </row>
    <row r="247" spans="1:5" x14ac:dyDescent="0.55000000000000004">
      <c r="A247">
        <v>9225</v>
      </c>
      <c r="B247" s="4" t="s">
        <v>487</v>
      </c>
      <c r="C247">
        <v>35.651944</v>
      </c>
      <c r="D247">
        <v>139.740306</v>
      </c>
      <c r="E247">
        <v>9225</v>
      </c>
    </row>
    <row r="248" spans="1:5" x14ac:dyDescent="0.55000000000000004">
      <c r="A248">
        <v>9227</v>
      </c>
      <c r="B248" s="4" t="s">
        <v>488</v>
      </c>
      <c r="C248">
        <v>35.6616</v>
      </c>
      <c r="D248">
        <v>139.74208100000001</v>
      </c>
      <c r="E248">
        <v>9227</v>
      </c>
    </row>
    <row r="249" spans="1:5" x14ac:dyDescent="0.55000000000000004">
      <c r="A249">
        <v>665</v>
      </c>
      <c r="B249" s="4" t="s">
        <v>489</v>
      </c>
      <c r="C249">
        <v>35.675069000000001</v>
      </c>
      <c r="D249">
        <v>139.74299999999999</v>
      </c>
      <c r="E249">
        <v>665</v>
      </c>
    </row>
    <row r="250" spans="1:5" x14ac:dyDescent="0.55000000000000004">
      <c r="A250">
        <v>6780</v>
      </c>
      <c r="B250" s="4" t="s">
        <v>490</v>
      </c>
      <c r="C250">
        <v>35.713777</v>
      </c>
      <c r="D250">
        <v>139.76149899999999</v>
      </c>
      <c r="E250">
        <v>6780</v>
      </c>
    </row>
    <row r="251" spans="1:5" x14ac:dyDescent="0.55000000000000004">
      <c r="A251">
        <v>8461</v>
      </c>
      <c r="B251" s="4" t="s">
        <v>491</v>
      </c>
      <c r="C251">
        <v>35.721305000000001</v>
      </c>
      <c r="D251">
        <v>139.75697199999999</v>
      </c>
      <c r="E251">
        <v>8461</v>
      </c>
    </row>
    <row r="252" spans="1:5" x14ac:dyDescent="0.55000000000000004">
      <c r="A252">
        <v>4699</v>
      </c>
      <c r="B252" s="4" t="s">
        <v>492</v>
      </c>
      <c r="C252">
        <v>35.742443999999999</v>
      </c>
      <c r="D252">
        <v>139.74563800000001</v>
      </c>
      <c r="E252">
        <v>4699</v>
      </c>
    </row>
    <row r="253" spans="1:5" x14ac:dyDescent="0.55000000000000004">
      <c r="A253">
        <v>843</v>
      </c>
      <c r="B253" s="4" t="s">
        <v>493</v>
      </c>
      <c r="C253">
        <v>35.762110999999997</v>
      </c>
      <c r="D253">
        <v>139.738777</v>
      </c>
      <c r="E253">
        <v>843</v>
      </c>
    </row>
    <row r="254" spans="1:5" x14ac:dyDescent="0.55000000000000004">
      <c r="A254">
        <v>3274</v>
      </c>
      <c r="B254" s="4" t="s">
        <v>494</v>
      </c>
      <c r="C254">
        <v>35.774611</v>
      </c>
      <c r="D254">
        <v>139.73599899999999</v>
      </c>
      <c r="E254">
        <v>3274</v>
      </c>
    </row>
    <row r="255" spans="1:5" x14ac:dyDescent="0.55000000000000004">
      <c r="A255">
        <v>9268</v>
      </c>
      <c r="B255" s="4" t="s">
        <v>496</v>
      </c>
      <c r="C255">
        <v>35.729188000000001</v>
      </c>
      <c r="D255">
        <v>139.80204900000001</v>
      </c>
      <c r="E255">
        <v>9268</v>
      </c>
    </row>
    <row r="256" spans="1:5" x14ac:dyDescent="0.55000000000000004">
      <c r="A256">
        <v>2956</v>
      </c>
      <c r="B256" s="4" t="s">
        <v>497</v>
      </c>
      <c r="C256">
        <v>35.726137999999999</v>
      </c>
      <c r="D256">
        <v>139.794444</v>
      </c>
      <c r="E256">
        <v>2956</v>
      </c>
    </row>
    <row r="257" spans="1:5" x14ac:dyDescent="0.55000000000000004">
      <c r="A257">
        <v>7315</v>
      </c>
      <c r="B257" s="4" t="s">
        <v>498</v>
      </c>
      <c r="C257">
        <v>35.717083000000002</v>
      </c>
      <c r="D257">
        <v>139.78741600000001</v>
      </c>
      <c r="E257">
        <v>7315</v>
      </c>
    </row>
    <row r="258" spans="1:5" x14ac:dyDescent="0.55000000000000004">
      <c r="A258">
        <v>6149</v>
      </c>
      <c r="B258" s="4" t="s">
        <v>499</v>
      </c>
      <c r="C258">
        <v>35.703415999999997</v>
      </c>
      <c r="D258">
        <v>139.77933300000001</v>
      </c>
      <c r="E258">
        <v>6149</v>
      </c>
    </row>
    <row r="259" spans="1:5" x14ac:dyDescent="0.55000000000000004">
      <c r="A259">
        <v>3735</v>
      </c>
      <c r="B259" s="4" t="s">
        <v>500</v>
      </c>
      <c r="C259">
        <v>35.687083000000001</v>
      </c>
      <c r="D259">
        <v>139.78200000000001</v>
      </c>
      <c r="E259">
        <v>3735</v>
      </c>
    </row>
    <row r="260" spans="1:5" x14ac:dyDescent="0.55000000000000004">
      <c r="A260">
        <v>4492</v>
      </c>
      <c r="B260" s="4" t="s">
        <v>501</v>
      </c>
      <c r="C260">
        <v>35.682780999999999</v>
      </c>
      <c r="D260">
        <v>139.785822</v>
      </c>
      <c r="E260">
        <v>4492</v>
      </c>
    </row>
    <row r="261" spans="1:5" x14ac:dyDescent="0.55000000000000004">
      <c r="A261">
        <v>5963</v>
      </c>
      <c r="B261" s="4" t="s">
        <v>502</v>
      </c>
      <c r="C261">
        <v>35.664665999999997</v>
      </c>
      <c r="D261">
        <v>139.77558300000001</v>
      </c>
      <c r="E261">
        <v>5963</v>
      </c>
    </row>
    <row r="262" spans="1:5" x14ac:dyDescent="0.55000000000000004">
      <c r="A262">
        <v>6676</v>
      </c>
      <c r="B262" s="4" t="s">
        <v>503</v>
      </c>
      <c r="C262">
        <v>35.666193999999997</v>
      </c>
      <c r="D262">
        <v>139.77054699999999</v>
      </c>
      <c r="E262">
        <v>6676</v>
      </c>
    </row>
    <row r="263" spans="1:5" x14ac:dyDescent="0.55000000000000004">
      <c r="A263">
        <v>4457</v>
      </c>
      <c r="B263" s="4" t="s">
        <v>504</v>
      </c>
      <c r="C263">
        <v>35.659388</v>
      </c>
      <c r="D263">
        <v>139.748222</v>
      </c>
      <c r="E263">
        <v>4457</v>
      </c>
    </row>
    <row r="264" spans="1:5" x14ac:dyDescent="0.55000000000000004">
      <c r="A264">
        <v>9098</v>
      </c>
      <c r="B264" s="4" t="s">
        <v>505</v>
      </c>
      <c r="C264">
        <v>35.659444000000001</v>
      </c>
      <c r="D264">
        <v>139.73436100000001</v>
      </c>
      <c r="E264">
        <v>9098</v>
      </c>
    </row>
    <row r="265" spans="1:5" x14ac:dyDescent="0.55000000000000004">
      <c r="A265">
        <v>2403</v>
      </c>
      <c r="B265" s="4" t="s">
        <v>506</v>
      </c>
      <c r="C265">
        <v>35.648026999999999</v>
      </c>
      <c r="D265">
        <v>139.725472</v>
      </c>
      <c r="E265">
        <v>2403</v>
      </c>
    </row>
    <row r="266" spans="1:5" x14ac:dyDescent="0.55000000000000004">
      <c r="A266">
        <v>3508</v>
      </c>
      <c r="B266" s="4" t="s">
        <v>507</v>
      </c>
      <c r="C266">
        <v>35.685253000000003</v>
      </c>
      <c r="D266">
        <v>139.819008</v>
      </c>
      <c r="E266">
        <v>3508</v>
      </c>
    </row>
    <row r="267" spans="1:5" x14ac:dyDescent="0.55000000000000004">
      <c r="A267">
        <v>9219</v>
      </c>
      <c r="B267" s="4" t="s">
        <v>508</v>
      </c>
      <c r="C267">
        <v>35.678891999999998</v>
      </c>
      <c r="D267">
        <v>139.803214</v>
      </c>
      <c r="E267">
        <v>9219</v>
      </c>
    </row>
    <row r="268" spans="1:5" x14ac:dyDescent="0.55000000000000004">
      <c r="A268">
        <v>4569</v>
      </c>
      <c r="B268" s="4" t="s">
        <v>509</v>
      </c>
      <c r="C268">
        <v>35.680526999999998</v>
      </c>
      <c r="D268">
        <v>139.787778</v>
      </c>
      <c r="E268">
        <v>4569</v>
      </c>
    </row>
    <row r="269" spans="1:5" x14ac:dyDescent="0.55000000000000004">
      <c r="A269">
        <v>4473</v>
      </c>
      <c r="B269" s="4" t="s">
        <v>510</v>
      </c>
      <c r="C269">
        <v>35.692597999999997</v>
      </c>
      <c r="D269">
        <v>139.76003299999999</v>
      </c>
      <c r="E269">
        <v>4473</v>
      </c>
    </row>
    <row r="270" spans="1:5" x14ac:dyDescent="0.55000000000000004">
      <c r="A270">
        <v>7594</v>
      </c>
      <c r="B270" s="4" t="s">
        <v>511</v>
      </c>
      <c r="C270">
        <v>35.682138999999999</v>
      </c>
      <c r="D270">
        <v>139.744944</v>
      </c>
      <c r="E270">
        <v>7594</v>
      </c>
    </row>
    <row r="271" spans="1:5" x14ac:dyDescent="0.55000000000000004">
      <c r="A271">
        <v>9109</v>
      </c>
      <c r="B271" s="4" t="s">
        <v>512</v>
      </c>
      <c r="C271">
        <v>35.785142</v>
      </c>
      <c r="D271">
        <v>139.61620099999999</v>
      </c>
      <c r="E271">
        <v>9109</v>
      </c>
    </row>
    <row r="272" spans="1:5" x14ac:dyDescent="0.55000000000000004">
      <c r="A272">
        <v>645</v>
      </c>
      <c r="B272" s="4" t="s">
        <v>513</v>
      </c>
      <c r="C272">
        <v>35.773333000000001</v>
      </c>
      <c r="D272">
        <v>139.634749</v>
      </c>
      <c r="E272">
        <v>645</v>
      </c>
    </row>
    <row r="273" spans="1:5" x14ac:dyDescent="0.55000000000000004">
      <c r="A273">
        <v>646</v>
      </c>
      <c r="B273" s="4" t="s">
        <v>514</v>
      </c>
      <c r="C273">
        <v>35.766554999999997</v>
      </c>
      <c r="D273">
        <v>139.64730499999999</v>
      </c>
      <c r="E273">
        <v>646</v>
      </c>
    </row>
    <row r="274" spans="1:5" x14ac:dyDescent="0.55000000000000004">
      <c r="A274">
        <v>8109</v>
      </c>
      <c r="B274" s="4" t="s">
        <v>515</v>
      </c>
      <c r="C274">
        <v>35.754472</v>
      </c>
      <c r="D274">
        <v>139.65758199999999</v>
      </c>
      <c r="E274">
        <v>8109</v>
      </c>
    </row>
    <row r="275" spans="1:5" x14ac:dyDescent="0.55000000000000004">
      <c r="A275">
        <v>7817</v>
      </c>
      <c r="B275" s="4" t="s">
        <v>516</v>
      </c>
      <c r="C275">
        <v>35.746416000000004</v>
      </c>
      <c r="D275">
        <v>139.668666</v>
      </c>
      <c r="E275">
        <v>7817</v>
      </c>
    </row>
    <row r="276" spans="1:5" x14ac:dyDescent="0.55000000000000004">
      <c r="A276">
        <v>3729</v>
      </c>
      <c r="B276" s="4" t="s">
        <v>421</v>
      </c>
      <c r="C276">
        <v>35.740146000000003</v>
      </c>
      <c r="D276">
        <v>139.68272300000001</v>
      </c>
      <c r="E276">
        <v>3729</v>
      </c>
    </row>
    <row r="277" spans="1:5" x14ac:dyDescent="0.55000000000000004">
      <c r="A277">
        <v>5148</v>
      </c>
      <c r="B277" s="4" t="s">
        <v>517</v>
      </c>
      <c r="C277">
        <v>35.734971999999999</v>
      </c>
      <c r="D277">
        <v>139.69252700000001</v>
      </c>
      <c r="E277">
        <v>5148</v>
      </c>
    </row>
    <row r="278" spans="1:5" x14ac:dyDescent="0.55000000000000004">
      <c r="A278">
        <v>8895</v>
      </c>
      <c r="B278" s="4" t="s">
        <v>518</v>
      </c>
      <c r="C278">
        <v>35.729916000000003</v>
      </c>
      <c r="D278">
        <v>139.701471</v>
      </c>
      <c r="E278">
        <v>8895</v>
      </c>
    </row>
    <row r="279" spans="1:5" x14ac:dyDescent="0.55000000000000004">
      <c r="A279">
        <v>6784</v>
      </c>
      <c r="B279" s="4" t="s">
        <v>519</v>
      </c>
      <c r="C279">
        <v>35.722639000000001</v>
      </c>
      <c r="D279">
        <v>139.722194</v>
      </c>
      <c r="E279">
        <v>6784</v>
      </c>
    </row>
    <row r="280" spans="1:5" x14ac:dyDescent="0.55000000000000004">
      <c r="A280">
        <v>2314</v>
      </c>
      <c r="B280" s="4" t="s">
        <v>520</v>
      </c>
      <c r="C280">
        <v>35.715733999999998</v>
      </c>
      <c r="D280">
        <v>139.73076699999999</v>
      </c>
      <c r="E280">
        <v>2314</v>
      </c>
    </row>
    <row r="281" spans="1:5" x14ac:dyDescent="0.55000000000000004">
      <c r="A281">
        <v>2424</v>
      </c>
      <c r="B281" s="4" t="s">
        <v>521</v>
      </c>
      <c r="C281">
        <v>35.706468999999998</v>
      </c>
      <c r="D281">
        <v>139.736345</v>
      </c>
      <c r="E281">
        <v>2424</v>
      </c>
    </row>
    <row r="282" spans="1:5" x14ac:dyDescent="0.55000000000000004">
      <c r="A282">
        <v>2657</v>
      </c>
      <c r="B282" s="4" t="s">
        <v>522</v>
      </c>
      <c r="C282">
        <v>35.681555000000003</v>
      </c>
      <c r="D282">
        <v>139.740666</v>
      </c>
      <c r="E282">
        <v>2657</v>
      </c>
    </row>
    <row r="283" spans="1:5" x14ac:dyDescent="0.55000000000000004">
      <c r="A283">
        <v>2903</v>
      </c>
      <c r="B283" s="4" t="s">
        <v>523</v>
      </c>
      <c r="C283">
        <v>35.674194</v>
      </c>
      <c r="D283">
        <v>139.75530499999999</v>
      </c>
      <c r="E283">
        <v>2903</v>
      </c>
    </row>
    <row r="284" spans="1:5" x14ac:dyDescent="0.55000000000000004">
      <c r="A284">
        <v>1909</v>
      </c>
      <c r="B284" s="4" t="s">
        <v>524</v>
      </c>
      <c r="C284">
        <v>35.671332</v>
      </c>
      <c r="D284">
        <v>139.76988800000001</v>
      </c>
      <c r="E284">
        <v>1909</v>
      </c>
    </row>
    <row r="285" spans="1:5" x14ac:dyDescent="0.55000000000000004">
      <c r="A285">
        <v>4360</v>
      </c>
      <c r="B285" s="4" t="s">
        <v>525</v>
      </c>
      <c r="C285">
        <v>35.667444000000003</v>
      </c>
      <c r="D285">
        <v>139.77677700000001</v>
      </c>
      <c r="E285">
        <v>4360</v>
      </c>
    </row>
    <row r="286" spans="1:5" x14ac:dyDescent="0.55000000000000004">
      <c r="A286">
        <v>2071</v>
      </c>
      <c r="B286" s="4" t="s">
        <v>526</v>
      </c>
      <c r="C286">
        <v>35.661389</v>
      </c>
      <c r="D286">
        <v>139.78783300000001</v>
      </c>
      <c r="E286">
        <v>2071</v>
      </c>
    </row>
    <row r="287" spans="1:5" x14ac:dyDescent="0.55000000000000004">
      <c r="A287">
        <v>8223</v>
      </c>
      <c r="B287" s="4" t="s">
        <v>382</v>
      </c>
      <c r="C287">
        <v>35.650778000000003</v>
      </c>
      <c r="D287">
        <v>139.79905600000001</v>
      </c>
      <c r="E287">
        <v>8223</v>
      </c>
    </row>
    <row r="288" spans="1:5" x14ac:dyDescent="0.55000000000000004">
      <c r="A288">
        <v>5854</v>
      </c>
      <c r="B288" s="4" t="s">
        <v>527</v>
      </c>
      <c r="C288">
        <v>35.642361000000001</v>
      </c>
      <c r="D288">
        <v>139.81375</v>
      </c>
      <c r="E288">
        <v>5854</v>
      </c>
    </row>
    <row r="289" spans="1:5" x14ac:dyDescent="0.55000000000000004">
      <c r="A289">
        <v>9538</v>
      </c>
      <c r="B289" s="4" t="s">
        <v>528</v>
      </c>
      <c r="C289">
        <v>35.716977999999997</v>
      </c>
      <c r="D289">
        <v>139.718099</v>
      </c>
      <c r="E289">
        <v>9538</v>
      </c>
    </row>
    <row r="290" spans="1:5" x14ac:dyDescent="0.55000000000000004">
      <c r="A290">
        <v>9539</v>
      </c>
      <c r="B290" s="4" t="s">
        <v>529</v>
      </c>
      <c r="C290">
        <v>35.704813999999999</v>
      </c>
      <c r="D290">
        <v>139.71231599999999</v>
      </c>
      <c r="E290">
        <v>9539</v>
      </c>
    </row>
    <row r="291" spans="1:5" x14ac:dyDescent="0.55000000000000004">
      <c r="A291">
        <v>9222</v>
      </c>
      <c r="B291" s="4" t="s">
        <v>530</v>
      </c>
      <c r="C291">
        <v>35.696626999999999</v>
      </c>
      <c r="D291">
        <v>139.711016</v>
      </c>
      <c r="E291">
        <v>9222</v>
      </c>
    </row>
    <row r="292" spans="1:5" x14ac:dyDescent="0.55000000000000004">
      <c r="A292">
        <v>9540</v>
      </c>
      <c r="B292" s="4" t="s">
        <v>531</v>
      </c>
      <c r="C292">
        <v>35.675547000000002</v>
      </c>
      <c r="D292">
        <v>139.70849100000001</v>
      </c>
      <c r="E292">
        <v>9540</v>
      </c>
    </row>
    <row r="293" spans="1:5" x14ac:dyDescent="0.55000000000000004">
      <c r="A293">
        <v>6422</v>
      </c>
      <c r="B293" s="4" t="s">
        <v>155</v>
      </c>
      <c r="C293">
        <v>35.619722000000003</v>
      </c>
      <c r="D293">
        <v>139.75388899999999</v>
      </c>
      <c r="E293">
        <v>6422</v>
      </c>
    </row>
    <row r="294" spans="1:5" x14ac:dyDescent="0.55000000000000004">
      <c r="A294">
        <v>5516</v>
      </c>
      <c r="B294" s="4" t="s">
        <v>156</v>
      </c>
      <c r="C294">
        <v>35.591805999999998</v>
      </c>
      <c r="D294">
        <v>139.750305</v>
      </c>
      <c r="E294">
        <v>5516</v>
      </c>
    </row>
    <row r="295" spans="1:5" x14ac:dyDescent="0.55000000000000004">
      <c r="A295">
        <v>9001</v>
      </c>
      <c r="B295" s="4" t="s">
        <v>160</v>
      </c>
      <c r="C295">
        <v>35.578055999999997</v>
      </c>
      <c r="D295">
        <v>139.7525</v>
      </c>
      <c r="E295">
        <v>9001</v>
      </c>
    </row>
    <row r="296" spans="1:5" x14ac:dyDescent="0.55000000000000004">
      <c r="A296">
        <v>3812</v>
      </c>
      <c r="B296" s="4" t="s">
        <v>161</v>
      </c>
      <c r="C296">
        <v>35.567222000000001</v>
      </c>
      <c r="D296">
        <v>139.75305599999999</v>
      </c>
      <c r="E296">
        <v>3812</v>
      </c>
    </row>
    <row r="297" spans="1:5" x14ac:dyDescent="0.55000000000000004">
      <c r="A297">
        <v>4642</v>
      </c>
      <c r="B297" s="4" t="s">
        <v>162</v>
      </c>
      <c r="C297">
        <v>35.551777000000001</v>
      </c>
      <c r="D297">
        <v>139.756722</v>
      </c>
      <c r="E297">
        <v>4642</v>
      </c>
    </row>
    <row r="298" spans="1:5" x14ac:dyDescent="0.55000000000000004">
      <c r="A298">
        <v>9590</v>
      </c>
      <c r="B298" s="4" t="s">
        <v>783</v>
      </c>
      <c r="C298">
        <v>35.540832999999999</v>
      </c>
      <c r="D298">
        <v>139.771806</v>
      </c>
      <c r="E298">
        <v>9590</v>
      </c>
    </row>
    <row r="299" spans="1:5" x14ac:dyDescent="0.55000000000000004">
      <c r="A299">
        <v>4276</v>
      </c>
      <c r="B299" s="4" t="s">
        <v>163</v>
      </c>
      <c r="C299">
        <v>35.539496999999997</v>
      </c>
      <c r="D299">
        <v>139.790111</v>
      </c>
      <c r="E299">
        <v>4276</v>
      </c>
    </row>
    <row r="300" spans="1:5" x14ac:dyDescent="0.55000000000000004">
      <c r="A300">
        <v>9396</v>
      </c>
      <c r="B300" s="4" t="s">
        <v>784</v>
      </c>
      <c r="C300">
        <v>35.545580999999999</v>
      </c>
      <c r="D300">
        <v>139.78810799999999</v>
      </c>
      <c r="E300">
        <v>9396</v>
      </c>
    </row>
    <row r="301" spans="1:5" x14ac:dyDescent="0.55000000000000004">
      <c r="A301">
        <v>3004</v>
      </c>
      <c r="B301" s="4" t="s">
        <v>690</v>
      </c>
      <c r="C301">
        <v>35.640858000000001</v>
      </c>
      <c r="D301">
        <v>139.672234</v>
      </c>
      <c r="E301">
        <v>3004</v>
      </c>
    </row>
    <row r="302" spans="1:5" x14ac:dyDescent="0.55000000000000004">
      <c r="A302">
        <v>4842</v>
      </c>
      <c r="B302" s="4" t="s">
        <v>691</v>
      </c>
      <c r="C302">
        <v>35.641388999999997</v>
      </c>
      <c r="D302">
        <v>139.669611</v>
      </c>
      <c r="E302">
        <v>4842</v>
      </c>
    </row>
    <row r="303" spans="1:5" x14ac:dyDescent="0.55000000000000004">
      <c r="A303">
        <v>3443</v>
      </c>
      <c r="B303" s="4" t="s">
        <v>692</v>
      </c>
      <c r="C303">
        <v>35.642665999999998</v>
      </c>
      <c r="D303">
        <v>139.66285999999999</v>
      </c>
      <c r="E303">
        <v>3443</v>
      </c>
    </row>
    <row r="304" spans="1:5" x14ac:dyDescent="0.55000000000000004">
      <c r="A304">
        <v>3821</v>
      </c>
      <c r="B304" s="4" t="s">
        <v>693</v>
      </c>
      <c r="C304">
        <v>35.640701999999997</v>
      </c>
      <c r="D304">
        <v>139.65841399999999</v>
      </c>
      <c r="E304">
        <v>3821</v>
      </c>
    </row>
    <row r="305" spans="1:5" x14ac:dyDescent="0.55000000000000004">
      <c r="A305">
        <v>4606</v>
      </c>
      <c r="B305" s="4" t="s">
        <v>694</v>
      </c>
      <c r="C305">
        <v>35.640304999999998</v>
      </c>
      <c r="D305">
        <v>139.65411</v>
      </c>
      <c r="E305">
        <v>4606</v>
      </c>
    </row>
    <row r="306" spans="1:5" x14ac:dyDescent="0.55000000000000004">
      <c r="A306">
        <v>4019</v>
      </c>
      <c r="B306" s="4" t="s">
        <v>695</v>
      </c>
      <c r="C306">
        <v>35.640028000000001</v>
      </c>
      <c r="D306">
        <v>139.65002799999999</v>
      </c>
      <c r="E306">
        <v>4019</v>
      </c>
    </row>
    <row r="307" spans="1:5" x14ac:dyDescent="0.55000000000000004">
      <c r="A307">
        <v>1636</v>
      </c>
      <c r="B307" s="4" t="s">
        <v>696</v>
      </c>
      <c r="C307">
        <v>35.644416</v>
      </c>
      <c r="D307">
        <v>139.64819399999999</v>
      </c>
      <c r="E307">
        <v>1636</v>
      </c>
    </row>
    <row r="308" spans="1:5" x14ac:dyDescent="0.55000000000000004">
      <c r="A308">
        <v>3099</v>
      </c>
      <c r="B308" s="4" t="s">
        <v>697</v>
      </c>
      <c r="C308">
        <v>35.650556000000002</v>
      </c>
      <c r="D308">
        <v>139.649722</v>
      </c>
      <c r="E308">
        <v>3099</v>
      </c>
    </row>
    <row r="309" spans="1:5" x14ac:dyDescent="0.55000000000000004">
      <c r="A309">
        <v>3834</v>
      </c>
      <c r="B309" s="4" t="s">
        <v>698</v>
      </c>
      <c r="C309">
        <v>35.656666999999999</v>
      </c>
      <c r="D309">
        <v>139.64527799999999</v>
      </c>
      <c r="E309">
        <v>3834</v>
      </c>
    </row>
    <row r="310" spans="1:5" x14ac:dyDescent="0.55000000000000004">
      <c r="A310">
        <v>948</v>
      </c>
      <c r="B310" s="4" t="s">
        <v>699</v>
      </c>
      <c r="C310">
        <v>35.605556</v>
      </c>
      <c r="D310">
        <v>139.729444</v>
      </c>
      <c r="E310">
        <v>948</v>
      </c>
    </row>
    <row r="311" spans="1:5" x14ac:dyDescent="0.55000000000000004">
      <c r="A311">
        <v>2187</v>
      </c>
      <c r="B311" s="4" t="s">
        <v>700</v>
      </c>
      <c r="C311">
        <v>35.605611000000003</v>
      </c>
      <c r="D311">
        <v>139.72152800000001</v>
      </c>
      <c r="E311">
        <v>2187</v>
      </c>
    </row>
    <row r="312" spans="1:5" x14ac:dyDescent="0.55000000000000004">
      <c r="A312">
        <v>6021</v>
      </c>
      <c r="B312" s="4" t="s">
        <v>166</v>
      </c>
      <c r="C312">
        <v>35.602434000000002</v>
      </c>
      <c r="D312">
        <v>139.71587299999999</v>
      </c>
      <c r="E312">
        <v>6021</v>
      </c>
    </row>
    <row r="313" spans="1:5" x14ac:dyDescent="0.55000000000000004">
      <c r="A313">
        <v>644</v>
      </c>
      <c r="B313" s="4" t="s">
        <v>701</v>
      </c>
      <c r="C313">
        <v>35.600555999999997</v>
      </c>
      <c r="D313">
        <v>139.71083300000001</v>
      </c>
      <c r="E313">
        <v>644</v>
      </c>
    </row>
    <row r="314" spans="1:5" x14ac:dyDescent="0.55000000000000004">
      <c r="A314">
        <v>1472</v>
      </c>
      <c r="B314" s="4" t="s">
        <v>702</v>
      </c>
      <c r="C314">
        <v>35.601666999999999</v>
      </c>
      <c r="D314">
        <v>139.70583300000001</v>
      </c>
      <c r="E314">
        <v>1472</v>
      </c>
    </row>
    <row r="315" spans="1:5" x14ac:dyDescent="0.55000000000000004">
      <c r="A315">
        <v>8356</v>
      </c>
      <c r="B315" s="4" t="s">
        <v>703</v>
      </c>
      <c r="C315">
        <v>35.603026999999997</v>
      </c>
      <c r="D315">
        <v>139.696583</v>
      </c>
      <c r="E315">
        <v>8356</v>
      </c>
    </row>
    <row r="316" spans="1:5" x14ac:dyDescent="0.55000000000000004">
      <c r="A316">
        <v>5529</v>
      </c>
      <c r="B316" s="4" t="s">
        <v>704</v>
      </c>
      <c r="C316">
        <v>35.604137999999999</v>
      </c>
      <c r="D316">
        <v>139.68919399999999</v>
      </c>
      <c r="E316">
        <v>5529</v>
      </c>
    </row>
    <row r="317" spans="1:5" x14ac:dyDescent="0.55000000000000004">
      <c r="A317">
        <v>9027</v>
      </c>
      <c r="B317" s="4" t="s">
        <v>705</v>
      </c>
      <c r="C317">
        <v>35.603166000000002</v>
      </c>
      <c r="D317">
        <v>139.682444</v>
      </c>
      <c r="E317">
        <v>9027</v>
      </c>
    </row>
    <row r="318" spans="1:5" x14ac:dyDescent="0.55000000000000004">
      <c r="A318">
        <v>3330</v>
      </c>
      <c r="B318" s="4" t="s">
        <v>706</v>
      </c>
      <c r="C318">
        <v>35.604166999999997</v>
      </c>
      <c r="D318">
        <v>139.671944</v>
      </c>
      <c r="E318">
        <v>3330</v>
      </c>
    </row>
    <row r="319" spans="1:5" x14ac:dyDescent="0.55000000000000004">
      <c r="A319">
        <v>1924</v>
      </c>
      <c r="B319" s="4" t="s">
        <v>707</v>
      </c>
      <c r="C319">
        <v>35.602083</v>
      </c>
      <c r="D319">
        <v>139.66416699999999</v>
      </c>
      <c r="E319">
        <v>1924</v>
      </c>
    </row>
    <row r="320" spans="1:5" x14ac:dyDescent="0.55000000000000004">
      <c r="A320">
        <v>7727</v>
      </c>
      <c r="B320" s="4" t="s">
        <v>708</v>
      </c>
      <c r="C320">
        <v>35.603721999999998</v>
      </c>
      <c r="D320">
        <v>139.657083</v>
      </c>
      <c r="E320">
        <v>7727</v>
      </c>
    </row>
    <row r="321" spans="1:5" x14ac:dyDescent="0.55000000000000004">
      <c r="A321">
        <v>6919</v>
      </c>
      <c r="B321" s="4" t="s">
        <v>709</v>
      </c>
      <c r="C321">
        <v>35.605193999999997</v>
      </c>
      <c r="D321">
        <v>139.651027</v>
      </c>
      <c r="E321">
        <v>6919</v>
      </c>
    </row>
    <row r="322" spans="1:5" x14ac:dyDescent="0.55000000000000004">
      <c r="A322">
        <v>4076</v>
      </c>
      <c r="B322" s="4" t="s">
        <v>710</v>
      </c>
      <c r="C322">
        <v>35.608694</v>
      </c>
      <c r="D322">
        <v>139.64202700000001</v>
      </c>
      <c r="E322">
        <v>4076</v>
      </c>
    </row>
    <row r="323" spans="1:5" x14ac:dyDescent="0.55000000000000004">
      <c r="A323">
        <v>7197</v>
      </c>
      <c r="B323" s="4" t="s">
        <v>711</v>
      </c>
      <c r="C323">
        <v>35.608722999999998</v>
      </c>
      <c r="D323">
        <v>139.63014200000001</v>
      </c>
      <c r="E323">
        <v>7197</v>
      </c>
    </row>
    <row r="324" spans="1:5" x14ac:dyDescent="0.55000000000000004">
      <c r="A324">
        <v>7198</v>
      </c>
      <c r="B324" s="4" t="s">
        <v>712</v>
      </c>
      <c r="C324">
        <v>35.603721999999998</v>
      </c>
      <c r="D324">
        <v>139.62561099999999</v>
      </c>
      <c r="E324">
        <v>7198</v>
      </c>
    </row>
    <row r="325" spans="1:5" x14ac:dyDescent="0.55000000000000004">
      <c r="A325">
        <v>5614</v>
      </c>
      <c r="B325" s="4" t="s">
        <v>713</v>
      </c>
      <c r="C325">
        <v>35.619166999999997</v>
      </c>
      <c r="D325">
        <v>139.72561099999999</v>
      </c>
      <c r="E325">
        <v>5614</v>
      </c>
    </row>
    <row r="326" spans="1:5" x14ac:dyDescent="0.55000000000000004">
      <c r="A326">
        <v>2186</v>
      </c>
      <c r="B326" s="4" t="s">
        <v>714</v>
      </c>
      <c r="C326">
        <v>35.612749000000001</v>
      </c>
      <c r="D326">
        <v>139.718166</v>
      </c>
      <c r="E326">
        <v>2186</v>
      </c>
    </row>
    <row r="327" spans="1:5" x14ac:dyDescent="0.55000000000000004">
      <c r="A327">
        <v>643</v>
      </c>
      <c r="B327" s="4" t="s">
        <v>715</v>
      </c>
      <c r="C327">
        <v>35.606389</v>
      </c>
      <c r="D327">
        <v>139.71472199999999</v>
      </c>
      <c r="E327">
        <v>643</v>
      </c>
    </row>
    <row r="328" spans="1:5" x14ac:dyDescent="0.55000000000000004">
      <c r="A328">
        <v>6215</v>
      </c>
      <c r="B328" s="4" t="s">
        <v>716</v>
      </c>
      <c r="C328">
        <v>35.599027999999997</v>
      </c>
      <c r="D328">
        <v>139.700999</v>
      </c>
      <c r="E328">
        <v>6215</v>
      </c>
    </row>
    <row r="329" spans="1:5" x14ac:dyDescent="0.55000000000000004">
      <c r="A329">
        <v>5277</v>
      </c>
      <c r="B329" s="4" t="s">
        <v>717</v>
      </c>
      <c r="C329">
        <v>35.596443999999998</v>
      </c>
      <c r="D329">
        <v>139.69413800000001</v>
      </c>
      <c r="E329">
        <v>5277</v>
      </c>
    </row>
    <row r="330" spans="1:5" x14ac:dyDescent="0.55000000000000004">
      <c r="A330">
        <v>5046</v>
      </c>
      <c r="B330" s="4" t="s">
        <v>718</v>
      </c>
      <c r="C330">
        <v>35.593888999999997</v>
      </c>
      <c r="D330">
        <v>139.68861100000001</v>
      </c>
      <c r="E330">
        <v>5046</v>
      </c>
    </row>
    <row r="331" spans="1:5" x14ac:dyDescent="0.55000000000000004">
      <c r="A331">
        <v>5121</v>
      </c>
      <c r="B331" s="4" t="s">
        <v>719</v>
      </c>
      <c r="C331">
        <v>35.588666000000003</v>
      </c>
      <c r="D331">
        <v>139.68419399999999</v>
      </c>
      <c r="E331">
        <v>5121</v>
      </c>
    </row>
    <row r="332" spans="1:5" x14ac:dyDescent="0.55000000000000004">
      <c r="A332">
        <v>2313</v>
      </c>
      <c r="B332" s="4" t="s">
        <v>720</v>
      </c>
      <c r="C332">
        <v>35.582026999999997</v>
      </c>
      <c r="D332">
        <v>139.68561099999999</v>
      </c>
      <c r="E332">
        <v>2313</v>
      </c>
    </row>
    <row r="333" spans="1:5" x14ac:dyDescent="0.55000000000000004">
      <c r="A333">
        <v>1591</v>
      </c>
      <c r="B333" s="4" t="s">
        <v>721</v>
      </c>
      <c r="C333">
        <v>35.576222000000001</v>
      </c>
      <c r="D333">
        <v>139.68902800000001</v>
      </c>
      <c r="E333">
        <v>1591</v>
      </c>
    </row>
    <row r="334" spans="1:5" x14ac:dyDescent="0.55000000000000004">
      <c r="A334">
        <v>5165</v>
      </c>
      <c r="B334" s="4" t="s">
        <v>722</v>
      </c>
      <c r="C334">
        <v>35.569721999999999</v>
      </c>
      <c r="D334">
        <v>139.69472200000001</v>
      </c>
      <c r="E334">
        <v>5165</v>
      </c>
    </row>
    <row r="335" spans="1:5" x14ac:dyDescent="0.55000000000000004">
      <c r="A335">
        <v>5943</v>
      </c>
      <c r="B335" s="4" t="s">
        <v>723</v>
      </c>
      <c r="C335">
        <v>35.568638</v>
      </c>
      <c r="D335">
        <v>139.70613800000001</v>
      </c>
      <c r="E335">
        <v>5943</v>
      </c>
    </row>
    <row r="336" spans="1:5" x14ac:dyDescent="0.55000000000000004">
      <c r="A336">
        <v>9067</v>
      </c>
      <c r="B336" s="4" t="s">
        <v>724</v>
      </c>
      <c r="C336">
        <v>35.561110999999997</v>
      </c>
      <c r="D336">
        <v>139.71166700000001</v>
      </c>
      <c r="E336">
        <v>9067</v>
      </c>
    </row>
    <row r="337" spans="1:5" x14ac:dyDescent="0.55000000000000004">
      <c r="A337">
        <v>5946</v>
      </c>
      <c r="B337" s="4" t="s">
        <v>725</v>
      </c>
      <c r="C337">
        <v>35.647554999999997</v>
      </c>
      <c r="D337">
        <v>139.68777800000001</v>
      </c>
      <c r="E337">
        <v>5946</v>
      </c>
    </row>
    <row r="338" spans="1:5" x14ac:dyDescent="0.55000000000000004">
      <c r="A338">
        <v>1944</v>
      </c>
      <c r="B338" s="4" t="s">
        <v>726</v>
      </c>
      <c r="C338">
        <v>35.630277999999997</v>
      </c>
      <c r="D338">
        <v>139.66499999999999</v>
      </c>
      <c r="E338">
        <v>1944</v>
      </c>
    </row>
    <row r="339" spans="1:5" x14ac:dyDescent="0.55000000000000004">
      <c r="A339">
        <v>2891</v>
      </c>
      <c r="B339" s="4" t="s">
        <v>727</v>
      </c>
      <c r="C339">
        <v>35.628332999999998</v>
      </c>
      <c r="D339">
        <v>139.64750000000001</v>
      </c>
      <c r="E339">
        <v>2891</v>
      </c>
    </row>
    <row r="340" spans="1:5" x14ac:dyDescent="0.55000000000000004">
      <c r="A340">
        <v>8889</v>
      </c>
      <c r="B340" s="4" t="s">
        <v>728</v>
      </c>
      <c r="C340">
        <v>35.623055999999998</v>
      </c>
      <c r="D340">
        <v>139.636944</v>
      </c>
      <c r="E340">
        <v>8889</v>
      </c>
    </row>
    <row r="341" spans="1:5" x14ac:dyDescent="0.55000000000000004">
      <c r="A341">
        <v>5504</v>
      </c>
      <c r="B341" s="4" t="s">
        <v>729</v>
      </c>
      <c r="C341">
        <v>35.644972000000003</v>
      </c>
      <c r="D341">
        <v>139.70677699999999</v>
      </c>
      <c r="E341">
        <v>5504</v>
      </c>
    </row>
    <row r="342" spans="1:5" x14ac:dyDescent="0.55000000000000004">
      <c r="A342">
        <v>6133</v>
      </c>
      <c r="B342" s="4" t="s">
        <v>730</v>
      </c>
      <c r="C342">
        <v>35.641146999999997</v>
      </c>
      <c r="D342">
        <v>139.702214</v>
      </c>
      <c r="E342">
        <v>6133</v>
      </c>
    </row>
    <row r="343" spans="1:5" x14ac:dyDescent="0.55000000000000004">
      <c r="A343">
        <v>8866</v>
      </c>
      <c r="B343" s="4" t="s">
        <v>731</v>
      </c>
      <c r="C343">
        <v>35.634166999999998</v>
      </c>
      <c r="D343">
        <v>139.69416699999999</v>
      </c>
      <c r="E343">
        <v>8866</v>
      </c>
    </row>
    <row r="344" spans="1:5" x14ac:dyDescent="0.55000000000000004">
      <c r="A344">
        <v>1216</v>
      </c>
      <c r="B344" s="4" t="s">
        <v>732</v>
      </c>
      <c r="C344">
        <v>35.625278000000002</v>
      </c>
      <c r="D344">
        <v>139.688333</v>
      </c>
      <c r="E344">
        <v>1216</v>
      </c>
    </row>
    <row r="345" spans="1:5" x14ac:dyDescent="0.55000000000000004">
      <c r="A345">
        <v>6556</v>
      </c>
      <c r="B345" s="4" t="s">
        <v>733</v>
      </c>
      <c r="C345">
        <v>35.614722</v>
      </c>
      <c r="D345">
        <v>139.679722</v>
      </c>
      <c r="E345">
        <v>6556</v>
      </c>
    </row>
    <row r="346" spans="1:5" x14ac:dyDescent="0.55000000000000004">
      <c r="A346">
        <v>6459</v>
      </c>
      <c r="B346" s="4" t="s">
        <v>734</v>
      </c>
      <c r="C346">
        <v>35.593888999999997</v>
      </c>
      <c r="D346">
        <v>139.670556</v>
      </c>
      <c r="E346">
        <v>6459</v>
      </c>
    </row>
    <row r="347" spans="1:5" x14ac:dyDescent="0.55000000000000004">
      <c r="A347">
        <v>5463</v>
      </c>
      <c r="B347" s="4" t="s">
        <v>735</v>
      </c>
      <c r="C347">
        <v>35.586388999999997</v>
      </c>
      <c r="D347">
        <v>139.671944</v>
      </c>
      <c r="E347">
        <v>5463</v>
      </c>
    </row>
    <row r="348" spans="1:5" x14ac:dyDescent="0.55000000000000004">
      <c r="A348">
        <v>4200</v>
      </c>
      <c r="B348" s="4" t="s">
        <v>736</v>
      </c>
      <c r="C348">
        <v>35.577139000000003</v>
      </c>
      <c r="D348">
        <v>139.665166</v>
      </c>
      <c r="E348">
        <v>4200</v>
      </c>
    </row>
    <row r="349" spans="1:5" x14ac:dyDescent="0.55000000000000004">
      <c r="A349">
        <v>7965</v>
      </c>
      <c r="B349" s="4" t="s">
        <v>737</v>
      </c>
      <c r="C349">
        <v>35.572653000000003</v>
      </c>
      <c r="D349">
        <v>139.666472</v>
      </c>
      <c r="E349">
        <v>7965</v>
      </c>
    </row>
    <row r="350" spans="1:5" x14ac:dyDescent="0.55000000000000004">
      <c r="A350">
        <v>7857</v>
      </c>
      <c r="B350" s="4" t="s">
        <v>738</v>
      </c>
      <c r="C350">
        <v>35.622373000000003</v>
      </c>
      <c r="D350">
        <v>139.716972</v>
      </c>
      <c r="E350">
        <v>7857</v>
      </c>
    </row>
    <row r="351" spans="1:5" x14ac:dyDescent="0.55000000000000004">
      <c r="A351">
        <v>7964</v>
      </c>
      <c r="B351" s="4" t="s">
        <v>739</v>
      </c>
      <c r="C351">
        <v>35.617165999999997</v>
      </c>
      <c r="D351">
        <v>139.70761100000001</v>
      </c>
      <c r="E351">
        <v>7964</v>
      </c>
    </row>
    <row r="352" spans="1:5" x14ac:dyDescent="0.55000000000000004">
      <c r="A352">
        <v>4800</v>
      </c>
      <c r="B352" s="4" t="s">
        <v>740</v>
      </c>
      <c r="C352">
        <v>35.612138999999999</v>
      </c>
      <c r="D352">
        <v>139.702</v>
      </c>
      <c r="E352">
        <v>4800</v>
      </c>
    </row>
    <row r="353" spans="1:5" x14ac:dyDescent="0.55000000000000004">
      <c r="A353">
        <v>5276</v>
      </c>
      <c r="B353" s="4" t="s">
        <v>741</v>
      </c>
      <c r="C353">
        <v>35.606971999999999</v>
      </c>
      <c r="D353">
        <v>139.69763900000001</v>
      </c>
      <c r="E353">
        <v>5276</v>
      </c>
    </row>
    <row r="354" spans="1:5" x14ac:dyDescent="0.55000000000000004">
      <c r="A354">
        <v>803</v>
      </c>
      <c r="B354" s="4" t="s">
        <v>742</v>
      </c>
      <c r="C354">
        <v>35.600637999999996</v>
      </c>
      <c r="D354">
        <v>139.67547200000001</v>
      </c>
      <c r="E354">
        <v>803</v>
      </c>
    </row>
    <row r="355" spans="1:5" x14ac:dyDescent="0.55000000000000004">
      <c r="A355">
        <v>6547</v>
      </c>
      <c r="B355" s="4" t="s">
        <v>167</v>
      </c>
      <c r="C355">
        <v>35.687438999999998</v>
      </c>
      <c r="D355">
        <v>139.69643600000001</v>
      </c>
      <c r="E355">
        <v>6547</v>
      </c>
    </row>
    <row r="356" spans="1:5" x14ac:dyDescent="0.55000000000000004">
      <c r="A356">
        <v>9217</v>
      </c>
      <c r="B356" s="4" t="s">
        <v>168</v>
      </c>
      <c r="C356">
        <v>35.690052999999999</v>
      </c>
      <c r="D356">
        <v>139.702361</v>
      </c>
      <c r="E356">
        <v>9217</v>
      </c>
    </row>
    <row r="357" spans="1:5" x14ac:dyDescent="0.55000000000000004">
      <c r="A357">
        <v>9213</v>
      </c>
      <c r="B357" s="4" t="s">
        <v>169</v>
      </c>
      <c r="C357">
        <v>35.695996999999998</v>
      </c>
      <c r="D357">
        <v>139.72130300000001</v>
      </c>
      <c r="E357">
        <v>9213</v>
      </c>
    </row>
    <row r="358" spans="1:5" x14ac:dyDescent="0.55000000000000004">
      <c r="A358">
        <v>9211</v>
      </c>
      <c r="B358" s="4" t="s">
        <v>170</v>
      </c>
      <c r="C358">
        <v>35.696247</v>
      </c>
      <c r="D358">
        <v>139.72852499999999</v>
      </c>
      <c r="E358">
        <v>9211</v>
      </c>
    </row>
    <row r="359" spans="1:5" x14ac:dyDescent="0.55000000000000004">
      <c r="A359">
        <v>9210</v>
      </c>
      <c r="B359" s="4" t="s">
        <v>171</v>
      </c>
      <c r="C359">
        <v>35.697639000000002</v>
      </c>
      <c r="D359">
        <v>139.739</v>
      </c>
      <c r="E359">
        <v>9210</v>
      </c>
    </row>
    <row r="360" spans="1:5" x14ac:dyDescent="0.55000000000000004">
      <c r="A360">
        <v>3582</v>
      </c>
      <c r="B360" s="4" t="s">
        <v>172</v>
      </c>
      <c r="C360">
        <v>35.705249000000002</v>
      </c>
      <c r="D360">
        <v>139.75584599999999</v>
      </c>
      <c r="E360">
        <v>3582</v>
      </c>
    </row>
    <row r="361" spans="1:5" x14ac:dyDescent="0.55000000000000004">
      <c r="A361">
        <v>9215</v>
      </c>
      <c r="B361" s="4" t="s">
        <v>173</v>
      </c>
      <c r="C361">
        <v>35.704692000000001</v>
      </c>
      <c r="D361">
        <v>139.776636</v>
      </c>
      <c r="E361">
        <v>9215</v>
      </c>
    </row>
    <row r="362" spans="1:5" x14ac:dyDescent="0.55000000000000004">
      <c r="A362">
        <v>9216</v>
      </c>
      <c r="B362" s="4" t="s">
        <v>174</v>
      </c>
      <c r="C362">
        <v>35.703691999999997</v>
      </c>
      <c r="D362">
        <v>139.78627499999999</v>
      </c>
      <c r="E362">
        <v>9216</v>
      </c>
    </row>
    <row r="363" spans="1:5" x14ac:dyDescent="0.55000000000000004">
      <c r="A363">
        <v>5419</v>
      </c>
      <c r="B363" s="4" t="s">
        <v>175</v>
      </c>
      <c r="C363">
        <v>35.702292999999997</v>
      </c>
      <c r="D363">
        <v>139.79556299999999</v>
      </c>
      <c r="E363">
        <v>5419</v>
      </c>
    </row>
    <row r="364" spans="1:5" x14ac:dyDescent="0.55000000000000004">
      <c r="A364">
        <v>9226</v>
      </c>
      <c r="B364" s="4" t="s">
        <v>176</v>
      </c>
      <c r="C364">
        <v>35.693649999999998</v>
      </c>
      <c r="D364">
        <v>139.800658</v>
      </c>
      <c r="E364">
        <v>9226</v>
      </c>
    </row>
    <row r="365" spans="1:5" x14ac:dyDescent="0.55000000000000004">
      <c r="A365">
        <v>4388</v>
      </c>
      <c r="B365" s="4" t="s">
        <v>177</v>
      </c>
      <c r="C365">
        <v>35.684756999999998</v>
      </c>
      <c r="D365">
        <v>139.801524</v>
      </c>
      <c r="E365">
        <v>4388</v>
      </c>
    </row>
    <row r="366" spans="1:5" x14ac:dyDescent="0.55000000000000004">
      <c r="A366">
        <v>9214</v>
      </c>
      <c r="B366" s="4" t="s">
        <v>178</v>
      </c>
      <c r="C366">
        <v>35.655777999999998</v>
      </c>
      <c r="D366">
        <v>139.780417</v>
      </c>
      <c r="E366">
        <v>9214</v>
      </c>
    </row>
    <row r="367" spans="1:5" x14ac:dyDescent="0.55000000000000004">
      <c r="A367">
        <v>9221</v>
      </c>
      <c r="B367" s="4" t="s">
        <v>179</v>
      </c>
      <c r="C367">
        <v>35.661636000000001</v>
      </c>
      <c r="D367">
        <v>139.77010799999999</v>
      </c>
      <c r="E367">
        <v>9221</v>
      </c>
    </row>
    <row r="368" spans="1:5" x14ac:dyDescent="0.55000000000000004">
      <c r="A368">
        <v>5767</v>
      </c>
      <c r="B368" s="4" t="s">
        <v>180</v>
      </c>
      <c r="C368">
        <v>35.653416999999997</v>
      </c>
      <c r="D368">
        <v>139.75916699999999</v>
      </c>
      <c r="E368">
        <v>5767</v>
      </c>
    </row>
    <row r="369" spans="1:5" x14ac:dyDescent="0.55000000000000004">
      <c r="A369">
        <v>9220</v>
      </c>
      <c r="B369" s="4" t="s">
        <v>181</v>
      </c>
      <c r="C369">
        <v>35.651803000000001</v>
      </c>
      <c r="D369">
        <v>139.746747</v>
      </c>
      <c r="E369">
        <v>9220</v>
      </c>
    </row>
    <row r="370" spans="1:5" x14ac:dyDescent="0.55000000000000004">
      <c r="A370">
        <v>9202</v>
      </c>
      <c r="B370" s="4" t="s">
        <v>182</v>
      </c>
      <c r="C370">
        <v>35.676302999999997</v>
      </c>
      <c r="D370">
        <v>139.71758299999999</v>
      </c>
      <c r="E370">
        <v>9202</v>
      </c>
    </row>
    <row r="371" spans="1:5" x14ac:dyDescent="0.55000000000000004">
      <c r="A371">
        <v>3053</v>
      </c>
      <c r="B371" s="4" t="s">
        <v>183</v>
      </c>
      <c r="C371">
        <v>35.645133000000001</v>
      </c>
      <c r="D371">
        <v>139.75202100000001</v>
      </c>
      <c r="E371">
        <v>3053</v>
      </c>
    </row>
    <row r="372" spans="1:5" x14ac:dyDescent="0.55000000000000004">
      <c r="A372">
        <v>3415</v>
      </c>
      <c r="B372" s="4" t="s">
        <v>184</v>
      </c>
      <c r="C372">
        <v>35.650221000000002</v>
      </c>
      <c r="D372">
        <v>139.75294400000001</v>
      </c>
      <c r="E372">
        <v>3415</v>
      </c>
    </row>
    <row r="373" spans="1:5" x14ac:dyDescent="0.55000000000000004">
      <c r="A373">
        <v>2292</v>
      </c>
      <c r="B373" s="4" t="s">
        <v>185</v>
      </c>
      <c r="C373">
        <v>35.657778</v>
      </c>
      <c r="D373">
        <v>139.75461100000001</v>
      </c>
      <c r="E373">
        <v>2292</v>
      </c>
    </row>
    <row r="374" spans="1:5" x14ac:dyDescent="0.55000000000000004">
      <c r="A374">
        <v>7018</v>
      </c>
      <c r="B374" s="4" t="s">
        <v>186</v>
      </c>
      <c r="C374">
        <v>35.666944000000001</v>
      </c>
      <c r="D374">
        <v>139.75888900000001</v>
      </c>
      <c r="E374">
        <v>7018</v>
      </c>
    </row>
    <row r="375" spans="1:5" x14ac:dyDescent="0.55000000000000004">
      <c r="A375">
        <v>7454</v>
      </c>
      <c r="B375" s="4" t="s">
        <v>187</v>
      </c>
      <c r="C375">
        <v>35.718136000000001</v>
      </c>
      <c r="D375">
        <v>139.75543500000001</v>
      </c>
      <c r="E375">
        <v>7454</v>
      </c>
    </row>
    <row r="376" spans="1:5" x14ac:dyDescent="0.55000000000000004">
      <c r="A376">
        <v>5147</v>
      </c>
      <c r="B376" s="4" t="s">
        <v>188</v>
      </c>
      <c r="C376">
        <v>35.724778000000001</v>
      </c>
      <c r="D376">
        <v>139.747917</v>
      </c>
      <c r="E376">
        <v>5147</v>
      </c>
    </row>
    <row r="377" spans="1:5" x14ac:dyDescent="0.55000000000000004">
      <c r="A377">
        <v>4839</v>
      </c>
      <c r="B377" s="4" t="s">
        <v>189</v>
      </c>
      <c r="C377">
        <v>35.740194000000002</v>
      </c>
      <c r="D377">
        <v>139.73202699999999</v>
      </c>
      <c r="E377">
        <v>4839</v>
      </c>
    </row>
    <row r="378" spans="1:5" x14ac:dyDescent="0.55000000000000004">
      <c r="A378">
        <v>4351</v>
      </c>
      <c r="B378" s="4" t="s">
        <v>190</v>
      </c>
      <c r="C378">
        <v>35.745583000000003</v>
      </c>
      <c r="D378">
        <v>139.72269399999999</v>
      </c>
      <c r="E378">
        <v>4351</v>
      </c>
    </row>
    <row r="379" spans="1:5" x14ac:dyDescent="0.55000000000000004">
      <c r="A379">
        <v>7600</v>
      </c>
      <c r="B379" s="4" t="s">
        <v>191</v>
      </c>
      <c r="C379">
        <v>35.748027</v>
      </c>
      <c r="D379">
        <v>139.713472</v>
      </c>
      <c r="E379">
        <v>7600</v>
      </c>
    </row>
    <row r="380" spans="1:5" x14ac:dyDescent="0.55000000000000004">
      <c r="A380">
        <v>7601</v>
      </c>
      <c r="B380" s="4" t="s">
        <v>192</v>
      </c>
      <c r="C380">
        <v>35.757832999999998</v>
      </c>
      <c r="D380">
        <v>139.70886100000001</v>
      </c>
      <c r="E380">
        <v>7601</v>
      </c>
    </row>
    <row r="381" spans="1:5" x14ac:dyDescent="0.55000000000000004">
      <c r="A381">
        <v>8507</v>
      </c>
      <c r="B381" s="4" t="s">
        <v>193</v>
      </c>
      <c r="C381">
        <v>35.765582999999999</v>
      </c>
      <c r="D381">
        <v>139.70541700000001</v>
      </c>
      <c r="E381">
        <v>8507</v>
      </c>
    </row>
    <row r="382" spans="1:5" x14ac:dyDescent="0.55000000000000004">
      <c r="A382">
        <v>3261</v>
      </c>
      <c r="B382" s="4" t="s">
        <v>194</v>
      </c>
      <c r="C382">
        <v>35.773083</v>
      </c>
      <c r="D382">
        <v>139.698083</v>
      </c>
      <c r="E382">
        <v>3261</v>
      </c>
    </row>
    <row r="383" spans="1:5" x14ac:dyDescent="0.55000000000000004">
      <c r="A383">
        <v>3262</v>
      </c>
      <c r="B383" s="4" t="s">
        <v>195</v>
      </c>
      <c r="C383">
        <v>35.774306000000003</v>
      </c>
      <c r="D383">
        <v>139.68947199999999</v>
      </c>
      <c r="E383">
        <v>3262</v>
      </c>
    </row>
    <row r="384" spans="1:5" x14ac:dyDescent="0.55000000000000004">
      <c r="A384">
        <v>9066</v>
      </c>
      <c r="B384" s="4" t="s">
        <v>196</v>
      </c>
      <c r="C384">
        <v>35.780833000000001</v>
      </c>
      <c r="D384">
        <v>139.682222</v>
      </c>
      <c r="E384">
        <v>9066</v>
      </c>
    </row>
    <row r="385" spans="1:5" x14ac:dyDescent="0.55000000000000004">
      <c r="A385">
        <v>4847</v>
      </c>
      <c r="B385" s="4" t="s">
        <v>197</v>
      </c>
      <c r="C385">
        <v>35.783693999999997</v>
      </c>
      <c r="D385">
        <v>139.676749</v>
      </c>
      <c r="E385">
        <v>4847</v>
      </c>
    </row>
    <row r="386" spans="1:5" x14ac:dyDescent="0.55000000000000004">
      <c r="A386">
        <v>2621</v>
      </c>
      <c r="B386" s="4" t="s">
        <v>198</v>
      </c>
      <c r="C386">
        <v>35.785611000000003</v>
      </c>
      <c r="D386">
        <v>139.66452699999999</v>
      </c>
      <c r="E386">
        <v>2621</v>
      </c>
    </row>
    <row r="387" spans="1:5" x14ac:dyDescent="0.55000000000000004">
      <c r="A387">
        <v>4229</v>
      </c>
      <c r="B387" s="4" t="s">
        <v>199</v>
      </c>
      <c r="C387">
        <v>35.786833000000001</v>
      </c>
      <c r="D387">
        <v>139.65772100000001</v>
      </c>
      <c r="E387">
        <v>4229</v>
      </c>
    </row>
    <row r="388" spans="1:5" x14ac:dyDescent="0.55000000000000004">
      <c r="A388">
        <v>3612</v>
      </c>
      <c r="B388" s="4" t="s">
        <v>201</v>
      </c>
      <c r="C388">
        <v>35.689082999999997</v>
      </c>
      <c r="D388">
        <v>139.72577699999999</v>
      </c>
      <c r="E388">
        <v>3612</v>
      </c>
    </row>
    <row r="389" spans="1:5" x14ac:dyDescent="0.55000000000000004">
      <c r="A389">
        <v>3710</v>
      </c>
      <c r="B389" s="4" t="s">
        <v>202</v>
      </c>
      <c r="C389">
        <v>35.692</v>
      </c>
      <c r="D389">
        <v>139.77036000000001</v>
      </c>
      <c r="E389">
        <v>3710</v>
      </c>
    </row>
    <row r="390" spans="1:5" x14ac:dyDescent="0.55000000000000004">
      <c r="A390">
        <v>1443</v>
      </c>
      <c r="B390" s="4" t="s">
        <v>203</v>
      </c>
      <c r="C390">
        <v>35.692304999999998</v>
      </c>
      <c r="D390">
        <v>139.77825000000001</v>
      </c>
      <c r="E390">
        <v>1443</v>
      </c>
    </row>
    <row r="391" spans="1:5" x14ac:dyDescent="0.55000000000000004">
      <c r="A391">
        <v>7372</v>
      </c>
      <c r="B391" s="4" t="s">
        <v>204</v>
      </c>
      <c r="C391">
        <v>35.688831999999998</v>
      </c>
      <c r="D391">
        <v>139.785944</v>
      </c>
      <c r="E391">
        <v>7372</v>
      </c>
    </row>
    <row r="392" spans="1:5" x14ac:dyDescent="0.55000000000000004">
      <c r="A392">
        <v>7848</v>
      </c>
      <c r="B392" s="4" t="s">
        <v>205</v>
      </c>
      <c r="C392">
        <v>35.685333</v>
      </c>
      <c r="D392">
        <v>139.79102800000001</v>
      </c>
      <c r="E392">
        <v>7848</v>
      </c>
    </row>
    <row r="393" spans="1:5" x14ac:dyDescent="0.55000000000000004">
      <c r="A393">
        <v>1542</v>
      </c>
      <c r="B393" s="4" t="s">
        <v>206</v>
      </c>
      <c r="C393">
        <v>35.685110999999999</v>
      </c>
      <c r="D393">
        <v>139.80930599999999</v>
      </c>
      <c r="E393">
        <v>1542</v>
      </c>
    </row>
    <row r="394" spans="1:5" x14ac:dyDescent="0.55000000000000004">
      <c r="A394">
        <v>4862</v>
      </c>
      <c r="B394" s="4" t="s">
        <v>207</v>
      </c>
      <c r="C394">
        <v>35.686082999999996</v>
      </c>
      <c r="D394">
        <v>139.8295</v>
      </c>
      <c r="E394">
        <v>4862</v>
      </c>
    </row>
    <row r="395" spans="1:5" x14ac:dyDescent="0.55000000000000004">
      <c r="A395">
        <v>5730</v>
      </c>
      <c r="B395" s="4" t="s">
        <v>208</v>
      </c>
      <c r="C395">
        <v>35.686667</v>
      </c>
      <c r="D395">
        <v>139.83888899999999</v>
      </c>
      <c r="E395">
        <v>5730</v>
      </c>
    </row>
    <row r="396" spans="1:5" x14ac:dyDescent="0.55000000000000004">
      <c r="A396">
        <v>6781</v>
      </c>
      <c r="B396" s="4" t="s">
        <v>209</v>
      </c>
      <c r="C396">
        <v>35.686528000000003</v>
      </c>
      <c r="D396">
        <v>139.85038800000001</v>
      </c>
      <c r="E396">
        <v>6781</v>
      </c>
    </row>
    <row r="397" spans="1:5" x14ac:dyDescent="0.55000000000000004">
      <c r="A397">
        <v>5300</v>
      </c>
      <c r="B397" s="4" t="s">
        <v>210</v>
      </c>
      <c r="C397">
        <v>35.680498999999998</v>
      </c>
      <c r="D397">
        <v>139.86694399999999</v>
      </c>
      <c r="E397">
        <v>5300</v>
      </c>
    </row>
    <row r="398" spans="1:5" x14ac:dyDescent="0.55000000000000004">
      <c r="A398">
        <v>460</v>
      </c>
      <c r="B398" s="4" t="s">
        <v>211</v>
      </c>
      <c r="C398">
        <v>35.682777999999999</v>
      </c>
      <c r="D398">
        <v>139.886111</v>
      </c>
      <c r="E398">
        <v>460</v>
      </c>
    </row>
    <row r="399" spans="1:5" x14ac:dyDescent="0.55000000000000004">
      <c r="A399">
        <v>4580</v>
      </c>
      <c r="B399" s="4" t="s">
        <v>212</v>
      </c>
      <c r="C399">
        <v>35.690277999999999</v>
      </c>
      <c r="D399">
        <v>139.90111099999999</v>
      </c>
      <c r="E399">
        <v>4580</v>
      </c>
    </row>
    <row r="400" spans="1:5" x14ac:dyDescent="0.55000000000000004">
      <c r="A400">
        <v>3399</v>
      </c>
      <c r="B400" s="4" t="s">
        <v>213</v>
      </c>
      <c r="C400">
        <v>35.702860000000001</v>
      </c>
      <c r="D400">
        <v>139.906972</v>
      </c>
      <c r="E400">
        <v>3399</v>
      </c>
    </row>
    <row r="401" spans="1:5" x14ac:dyDescent="0.55000000000000004">
      <c r="A401">
        <v>4908</v>
      </c>
      <c r="B401" s="4" t="s">
        <v>215</v>
      </c>
      <c r="C401">
        <v>35.584028000000004</v>
      </c>
      <c r="D401">
        <v>139.70952700000001</v>
      </c>
      <c r="E401">
        <v>4908</v>
      </c>
    </row>
    <row r="402" spans="1:5" x14ac:dyDescent="0.55000000000000004">
      <c r="A402">
        <v>7374</v>
      </c>
      <c r="B402" s="4" t="s">
        <v>216</v>
      </c>
      <c r="C402">
        <v>35.593249999999998</v>
      </c>
      <c r="D402">
        <v>139.71497199999999</v>
      </c>
      <c r="E402">
        <v>7374</v>
      </c>
    </row>
    <row r="403" spans="1:5" x14ac:dyDescent="0.55000000000000004">
      <c r="A403">
        <v>2185</v>
      </c>
      <c r="B403" s="4" t="s">
        <v>217</v>
      </c>
      <c r="C403">
        <v>35.611083000000001</v>
      </c>
      <c r="D403">
        <v>139.71938800000001</v>
      </c>
      <c r="E403">
        <v>2185</v>
      </c>
    </row>
    <row r="404" spans="1:5" x14ac:dyDescent="0.55000000000000004">
      <c r="A404">
        <v>2643</v>
      </c>
      <c r="B404" s="4" t="s">
        <v>218</v>
      </c>
      <c r="C404">
        <v>35.628110999999997</v>
      </c>
      <c r="D404">
        <v>139.73327699999999</v>
      </c>
      <c r="E404">
        <v>2643</v>
      </c>
    </row>
    <row r="405" spans="1:5" x14ac:dyDescent="0.55000000000000004">
      <c r="A405">
        <v>8178</v>
      </c>
      <c r="B405" s="4" t="s">
        <v>219</v>
      </c>
      <c r="C405">
        <v>35.672415999999998</v>
      </c>
      <c r="D405">
        <v>139.77527799999999</v>
      </c>
      <c r="E405">
        <v>8178</v>
      </c>
    </row>
    <row r="406" spans="1:5" x14ac:dyDescent="0.55000000000000004">
      <c r="A406">
        <v>6811</v>
      </c>
      <c r="B406" s="4" t="s">
        <v>220</v>
      </c>
      <c r="C406">
        <v>35.688943999999999</v>
      </c>
      <c r="D406">
        <v>139.78805600000001</v>
      </c>
      <c r="E406">
        <v>6811</v>
      </c>
    </row>
    <row r="407" spans="1:5" x14ac:dyDescent="0.55000000000000004">
      <c r="A407">
        <v>8471</v>
      </c>
      <c r="B407" s="4" t="s">
        <v>221</v>
      </c>
      <c r="C407">
        <v>35.705278</v>
      </c>
      <c r="D407">
        <v>139.80752699999999</v>
      </c>
      <c r="E407">
        <v>8471</v>
      </c>
    </row>
    <row r="408" spans="1:5" x14ac:dyDescent="0.55000000000000004">
      <c r="A408">
        <v>2957</v>
      </c>
      <c r="B408" s="4" t="s">
        <v>222</v>
      </c>
      <c r="C408">
        <v>35.729031999999997</v>
      </c>
      <c r="D408">
        <v>139.79470900000001</v>
      </c>
      <c r="E408">
        <v>2957</v>
      </c>
    </row>
    <row r="409" spans="1:5" x14ac:dyDescent="0.55000000000000004">
      <c r="A409">
        <v>9212</v>
      </c>
      <c r="B409" s="4" t="s">
        <v>223</v>
      </c>
      <c r="C409">
        <v>35.730550000000001</v>
      </c>
      <c r="D409">
        <v>139.792046</v>
      </c>
      <c r="E409">
        <v>9212</v>
      </c>
    </row>
    <row r="410" spans="1:5" x14ac:dyDescent="0.55000000000000004">
      <c r="A410">
        <v>2490</v>
      </c>
      <c r="B410" s="4" t="s">
        <v>224</v>
      </c>
      <c r="C410">
        <v>35.731793000000003</v>
      </c>
      <c r="D410">
        <v>139.78959900000001</v>
      </c>
      <c r="E410">
        <v>2490</v>
      </c>
    </row>
    <row r="411" spans="1:5" x14ac:dyDescent="0.55000000000000004">
      <c r="A411">
        <v>2493</v>
      </c>
      <c r="B411" s="4" t="s">
        <v>225</v>
      </c>
      <c r="C411">
        <v>35.735444999999999</v>
      </c>
      <c r="D411">
        <v>139.78787399999999</v>
      </c>
      <c r="E411">
        <v>2493</v>
      </c>
    </row>
    <row r="412" spans="1:5" x14ac:dyDescent="0.55000000000000004">
      <c r="A412">
        <v>2491</v>
      </c>
      <c r="B412" s="4" t="s">
        <v>743</v>
      </c>
      <c r="C412">
        <v>35.738726</v>
      </c>
      <c r="D412">
        <v>139.78744900000001</v>
      </c>
      <c r="E412">
        <v>2491</v>
      </c>
    </row>
    <row r="413" spans="1:5" x14ac:dyDescent="0.55000000000000004">
      <c r="A413">
        <v>6192</v>
      </c>
      <c r="B413" s="4" t="s">
        <v>227</v>
      </c>
      <c r="C413">
        <v>35.739573999999998</v>
      </c>
      <c r="D413">
        <v>139.78410600000001</v>
      </c>
      <c r="E413">
        <v>6192</v>
      </c>
    </row>
    <row r="414" spans="1:5" x14ac:dyDescent="0.55000000000000004">
      <c r="A414">
        <v>6193</v>
      </c>
      <c r="B414" s="4" t="s">
        <v>228</v>
      </c>
      <c r="C414">
        <v>35.740541</v>
      </c>
      <c r="D414">
        <v>139.779999</v>
      </c>
      <c r="E414">
        <v>6193</v>
      </c>
    </row>
    <row r="415" spans="1:5" x14ac:dyDescent="0.55000000000000004">
      <c r="A415">
        <v>6824</v>
      </c>
      <c r="B415" s="4" t="s">
        <v>229</v>
      </c>
      <c r="C415">
        <v>35.742325999999998</v>
      </c>
      <c r="D415">
        <v>139.77732399999999</v>
      </c>
      <c r="E415">
        <v>6824</v>
      </c>
    </row>
    <row r="416" spans="1:5" x14ac:dyDescent="0.55000000000000004">
      <c r="A416">
        <v>1975</v>
      </c>
      <c r="B416" s="4" t="s">
        <v>230</v>
      </c>
      <c r="C416">
        <v>35.745914999999997</v>
      </c>
      <c r="D416">
        <v>139.77275399999999</v>
      </c>
      <c r="E416">
        <v>1975</v>
      </c>
    </row>
    <row r="417" spans="1:5" x14ac:dyDescent="0.55000000000000004">
      <c r="A417">
        <v>1638</v>
      </c>
      <c r="B417" s="4" t="s">
        <v>231</v>
      </c>
      <c r="C417">
        <v>35.746814999999998</v>
      </c>
      <c r="D417">
        <v>139.76848899999999</v>
      </c>
      <c r="E417">
        <v>1638</v>
      </c>
    </row>
    <row r="418" spans="1:5" x14ac:dyDescent="0.55000000000000004">
      <c r="A418">
        <v>3719</v>
      </c>
      <c r="B418" s="4" t="s">
        <v>232</v>
      </c>
      <c r="C418">
        <v>35.747359000000003</v>
      </c>
      <c r="D418">
        <v>139.765139</v>
      </c>
      <c r="E418">
        <v>3719</v>
      </c>
    </row>
    <row r="419" spans="1:5" x14ac:dyDescent="0.55000000000000004">
      <c r="A419">
        <v>2494</v>
      </c>
      <c r="B419" s="4" t="s">
        <v>233</v>
      </c>
      <c r="C419">
        <v>35.747534000000002</v>
      </c>
      <c r="D419">
        <v>139.761133</v>
      </c>
      <c r="E419">
        <v>2494</v>
      </c>
    </row>
    <row r="420" spans="1:5" x14ac:dyDescent="0.55000000000000004">
      <c r="A420">
        <v>2492</v>
      </c>
      <c r="B420" s="4" t="s">
        <v>234</v>
      </c>
      <c r="C420">
        <v>35.747678999999998</v>
      </c>
      <c r="D420">
        <v>139.75574399999999</v>
      </c>
      <c r="E420">
        <v>2492</v>
      </c>
    </row>
    <row r="421" spans="1:5" x14ac:dyDescent="0.55000000000000004">
      <c r="A421">
        <v>1250</v>
      </c>
      <c r="B421" s="4" t="s">
        <v>235</v>
      </c>
      <c r="C421">
        <v>35.747863000000002</v>
      </c>
      <c r="D421">
        <v>139.75106099999999</v>
      </c>
      <c r="E421">
        <v>1250</v>
      </c>
    </row>
    <row r="422" spans="1:5" x14ac:dyDescent="0.55000000000000004">
      <c r="A422">
        <v>657</v>
      </c>
      <c r="B422" s="4" t="s">
        <v>238</v>
      </c>
      <c r="C422">
        <v>35.747683000000002</v>
      </c>
      <c r="D422">
        <v>139.74552700000001</v>
      </c>
      <c r="E422">
        <v>657</v>
      </c>
    </row>
    <row r="423" spans="1:5" x14ac:dyDescent="0.55000000000000004">
      <c r="A423">
        <v>841</v>
      </c>
      <c r="B423" s="4" t="s">
        <v>744</v>
      </c>
      <c r="C423">
        <v>35.749842999999998</v>
      </c>
      <c r="D423">
        <v>139.74119400000001</v>
      </c>
      <c r="E423">
        <v>841</v>
      </c>
    </row>
    <row r="424" spans="1:5" x14ac:dyDescent="0.55000000000000004">
      <c r="A424">
        <v>7695</v>
      </c>
      <c r="B424" s="4" t="s">
        <v>242</v>
      </c>
      <c r="C424">
        <v>35.746935999999998</v>
      </c>
      <c r="D424">
        <v>139.74061900000001</v>
      </c>
      <c r="E424">
        <v>7695</v>
      </c>
    </row>
    <row r="425" spans="1:5" x14ac:dyDescent="0.55000000000000004">
      <c r="A425">
        <v>5833</v>
      </c>
      <c r="B425" s="4" t="s">
        <v>244</v>
      </c>
      <c r="C425">
        <v>35.744100000000003</v>
      </c>
      <c r="D425">
        <v>139.73864599999999</v>
      </c>
      <c r="E425">
        <v>5833</v>
      </c>
    </row>
    <row r="426" spans="1:5" x14ac:dyDescent="0.55000000000000004">
      <c r="A426">
        <v>4700</v>
      </c>
      <c r="B426" s="4" t="s">
        <v>246</v>
      </c>
      <c r="C426">
        <v>35.741357000000001</v>
      </c>
      <c r="D426">
        <v>139.736198</v>
      </c>
      <c r="E426">
        <v>4700</v>
      </c>
    </row>
    <row r="427" spans="1:5" x14ac:dyDescent="0.55000000000000004">
      <c r="A427">
        <v>4226</v>
      </c>
      <c r="B427" s="4" t="s">
        <v>248</v>
      </c>
      <c r="C427">
        <v>35.738287</v>
      </c>
      <c r="D427">
        <v>139.733878</v>
      </c>
      <c r="E427">
        <v>4226</v>
      </c>
    </row>
    <row r="428" spans="1:5" x14ac:dyDescent="0.55000000000000004">
      <c r="A428">
        <v>2407</v>
      </c>
      <c r="B428" s="4" t="s">
        <v>250</v>
      </c>
      <c r="C428">
        <v>35.736384000000001</v>
      </c>
      <c r="D428">
        <v>139.73298600000001</v>
      </c>
      <c r="E428">
        <v>2407</v>
      </c>
    </row>
    <row r="429" spans="1:5" x14ac:dyDescent="0.55000000000000004">
      <c r="A429">
        <v>5372</v>
      </c>
      <c r="B429" s="4" t="s">
        <v>252</v>
      </c>
      <c r="C429">
        <v>35.732292000000001</v>
      </c>
      <c r="D429">
        <v>139.73098899999999</v>
      </c>
      <c r="E429">
        <v>5372</v>
      </c>
    </row>
    <row r="430" spans="1:5" x14ac:dyDescent="0.55000000000000004">
      <c r="A430">
        <v>5720</v>
      </c>
      <c r="B430" s="4" t="s">
        <v>254</v>
      </c>
      <c r="C430">
        <v>35.728273999999999</v>
      </c>
      <c r="D430">
        <v>139.732529</v>
      </c>
      <c r="E430">
        <v>5720</v>
      </c>
    </row>
    <row r="431" spans="1:5" x14ac:dyDescent="0.55000000000000004">
      <c r="A431">
        <v>2359</v>
      </c>
      <c r="B431" s="4" t="s">
        <v>255</v>
      </c>
      <c r="C431">
        <v>35.7258</v>
      </c>
      <c r="D431">
        <v>139.72830500000001</v>
      </c>
      <c r="E431">
        <v>2359</v>
      </c>
    </row>
    <row r="432" spans="1:5" x14ac:dyDescent="0.55000000000000004">
      <c r="A432">
        <v>6785</v>
      </c>
      <c r="B432" s="4" t="s">
        <v>256</v>
      </c>
      <c r="C432">
        <v>35.722020000000001</v>
      </c>
      <c r="D432">
        <v>139.723285</v>
      </c>
      <c r="E432">
        <v>6785</v>
      </c>
    </row>
    <row r="433" spans="1:5" x14ac:dyDescent="0.55000000000000004">
      <c r="A433">
        <v>2937</v>
      </c>
      <c r="B433" s="4" t="s">
        <v>258</v>
      </c>
      <c r="C433">
        <v>35.720925000000001</v>
      </c>
      <c r="D433">
        <v>139.721137</v>
      </c>
      <c r="E433">
        <v>2937</v>
      </c>
    </row>
    <row r="434" spans="1:5" x14ac:dyDescent="0.55000000000000004">
      <c r="A434">
        <v>1219</v>
      </c>
      <c r="B434" s="4" t="s">
        <v>262</v>
      </c>
      <c r="C434">
        <v>35.713116999999997</v>
      </c>
      <c r="D434">
        <v>139.71575799999999</v>
      </c>
      <c r="E434">
        <v>1219</v>
      </c>
    </row>
    <row r="435" spans="1:5" x14ac:dyDescent="0.55000000000000004">
      <c r="A435">
        <v>8621</v>
      </c>
      <c r="B435" s="4" t="s">
        <v>264</v>
      </c>
      <c r="C435">
        <v>35.709803000000001</v>
      </c>
      <c r="D435">
        <v>139.71744100000001</v>
      </c>
      <c r="E435">
        <v>8621</v>
      </c>
    </row>
    <row r="436" spans="1:5" x14ac:dyDescent="0.55000000000000004">
      <c r="A436">
        <v>6636</v>
      </c>
      <c r="B436" s="4" t="s">
        <v>267</v>
      </c>
      <c r="C436">
        <v>35.637500000000003</v>
      </c>
      <c r="D436">
        <v>139.807222</v>
      </c>
      <c r="E436">
        <v>6636</v>
      </c>
    </row>
    <row r="437" spans="1:5" x14ac:dyDescent="0.55000000000000004">
      <c r="A437">
        <v>2665</v>
      </c>
      <c r="B437" s="4" t="s">
        <v>269</v>
      </c>
      <c r="C437">
        <v>35.631134000000003</v>
      </c>
      <c r="D437">
        <v>139.79495</v>
      </c>
      <c r="E437">
        <v>2665</v>
      </c>
    </row>
    <row r="438" spans="1:5" x14ac:dyDescent="0.55000000000000004">
      <c r="A438">
        <v>6669</v>
      </c>
      <c r="B438" s="4" t="s">
        <v>270</v>
      </c>
      <c r="C438">
        <v>35.624194000000003</v>
      </c>
      <c r="D438">
        <v>139.78133199999999</v>
      </c>
      <c r="E438">
        <v>6669</v>
      </c>
    </row>
    <row r="439" spans="1:5" x14ac:dyDescent="0.55000000000000004">
      <c r="A439">
        <v>9239</v>
      </c>
      <c r="B439" s="4" t="s">
        <v>272</v>
      </c>
      <c r="C439">
        <v>35.617403000000003</v>
      </c>
      <c r="D439">
        <v>139.75408300000001</v>
      </c>
      <c r="E439">
        <v>9239</v>
      </c>
    </row>
    <row r="440" spans="1:5" x14ac:dyDescent="0.55000000000000004">
      <c r="A440">
        <v>9321</v>
      </c>
      <c r="B440" s="4" t="s">
        <v>274</v>
      </c>
      <c r="C440">
        <v>35.606178</v>
      </c>
      <c r="D440">
        <v>139.75294400000001</v>
      </c>
      <c r="E440">
        <v>9321</v>
      </c>
    </row>
    <row r="441" spans="1:5" x14ac:dyDescent="0.55000000000000004">
      <c r="A441">
        <v>1789</v>
      </c>
      <c r="B441" s="4" t="s">
        <v>277</v>
      </c>
      <c r="C441">
        <v>35.707110999999998</v>
      </c>
      <c r="D441">
        <v>139.81258199999999</v>
      </c>
      <c r="E441">
        <v>1789</v>
      </c>
    </row>
    <row r="442" spans="1:5" x14ac:dyDescent="0.55000000000000004">
      <c r="A442">
        <v>650</v>
      </c>
      <c r="B442" s="4" t="s">
        <v>279</v>
      </c>
      <c r="C442">
        <v>35.715139000000001</v>
      </c>
      <c r="D442">
        <v>139.81991600000001</v>
      </c>
      <c r="E442">
        <v>650</v>
      </c>
    </row>
    <row r="443" spans="1:5" x14ac:dyDescent="0.55000000000000004">
      <c r="A443">
        <v>6686</v>
      </c>
      <c r="B443" s="4" t="s">
        <v>281</v>
      </c>
      <c r="C443">
        <v>35.721221999999997</v>
      </c>
      <c r="D443">
        <v>139.822472</v>
      </c>
      <c r="E443">
        <v>6686</v>
      </c>
    </row>
    <row r="444" spans="1:5" x14ac:dyDescent="0.55000000000000004">
      <c r="A444">
        <v>3902</v>
      </c>
      <c r="B444" s="4" t="s">
        <v>284</v>
      </c>
      <c r="C444">
        <v>35.730359999999997</v>
      </c>
      <c r="D444">
        <v>139.82352800000001</v>
      </c>
      <c r="E444">
        <v>3902</v>
      </c>
    </row>
    <row r="445" spans="1:5" x14ac:dyDescent="0.55000000000000004">
      <c r="A445">
        <v>8431</v>
      </c>
      <c r="B445" s="4" t="s">
        <v>285</v>
      </c>
      <c r="C445">
        <v>35.739944000000001</v>
      </c>
      <c r="D445">
        <v>139.82061100000001</v>
      </c>
      <c r="E445">
        <v>8431</v>
      </c>
    </row>
    <row r="446" spans="1:5" x14ac:dyDescent="0.55000000000000004">
      <c r="A446">
        <v>1690</v>
      </c>
      <c r="B446" s="4" t="s">
        <v>286</v>
      </c>
      <c r="C446">
        <v>35.741304999999997</v>
      </c>
      <c r="D446">
        <v>139.815</v>
      </c>
      <c r="E446">
        <v>1690</v>
      </c>
    </row>
    <row r="447" spans="1:5" x14ac:dyDescent="0.55000000000000004">
      <c r="A447">
        <v>3701</v>
      </c>
      <c r="B447" s="4" t="s">
        <v>287</v>
      </c>
      <c r="C447">
        <v>35.755333</v>
      </c>
      <c r="D447">
        <v>139.81605500000001</v>
      </c>
      <c r="E447">
        <v>3701</v>
      </c>
    </row>
    <row r="448" spans="1:5" x14ac:dyDescent="0.55000000000000004">
      <c r="A448">
        <v>2245</v>
      </c>
      <c r="B448" s="4" t="s">
        <v>289</v>
      </c>
      <c r="C448">
        <v>35.762805</v>
      </c>
      <c r="D448">
        <v>139.81269399999999</v>
      </c>
      <c r="E448">
        <v>2245</v>
      </c>
    </row>
    <row r="449" spans="1:5" x14ac:dyDescent="0.55000000000000004">
      <c r="A449">
        <v>7403</v>
      </c>
      <c r="B449" s="4" t="s">
        <v>291</v>
      </c>
      <c r="C449">
        <v>35.768999000000001</v>
      </c>
      <c r="D449">
        <v>139.80136100000001</v>
      </c>
      <c r="E449">
        <v>7403</v>
      </c>
    </row>
    <row r="450" spans="1:5" x14ac:dyDescent="0.55000000000000004">
      <c r="A450">
        <v>4812</v>
      </c>
      <c r="B450" s="4" t="s">
        <v>293</v>
      </c>
      <c r="C450">
        <v>35.774306000000003</v>
      </c>
      <c r="D450">
        <v>139.793722</v>
      </c>
      <c r="E450">
        <v>4812</v>
      </c>
    </row>
    <row r="451" spans="1:5" x14ac:dyDescent="0.55000000000000004">
      <c r="A451">
        <v>5968</v>
      </c>
      <c r="B451" s="4" t="s">
        <v>745</v>
      </c>
      <c r="C451">
        <v>35.790998999999999</v>
      </c>
      <c r="D451">
        <v>139.79416699999999</v>
      </c>
      <c r="E451">
        <v>5968</v>
      </c>
    </row>
    <row r="452" spans="1:5" x14ac:dyDescent="0.55000000000000004">
      <c r="A452">
        <v>5876</v>
      </c>
      <c r="B452" s="4" t="s">
        <v>297</v>
      </c>
      <c r="C452">
        <v>35.811610000000002</v>
      </c>
      <c r="D452">
        <v>139.80494400000001</v>
      </c>
      <c r="E452">
        <v>5876</v>
      </c>
    </row>
    <row r="453" spans="1:5" x14ac:dyDescent="0.55000000000000004">
      <c r="A453">
        <v>3718</v>
      </c>
      <c r="B453" s="4" t="s">
        <v>299</v>
      </c>
      <c r="C453">
        <v>35.707054999999997</v>
      </c>
      <c r="D453">
        <v>139.83069399999999</v>
      </c>
      <c r="E453">
        <v>3718</v>
      </c>
    </row>
    <row r="454" spans="1:5" x14ac:dyDescent="0.55000000000000004">
      <c r="A454">
        <v>6629</v>
      </c>
      <c r="B454" s="4" t="s">
        <v>300</v>
      </c>
      <c r="C454">
        <v>35.703999000000003</v>
      </c>
      <c r="D454">
        <v>139.83488800000001</v>
      </c>
      <c r="E454">
        <v>6629</v>
      </c>
    </row>
    <row r="455" spans="1:5" x14ac:dyDescent="0.55000000000000004">
      <c r="A455">
        <v>1523</v>
      </c>
      <c r="B455" s="4" t="s">
        <v>302</v>
      </c>
      <c r="C455">
        <v>35.696666999999998</v>
      </c>
      <c r="D455">
        <v>139.83652799999999</v>
      </c>
      <c r="E455">
        <v>1523</v>
      </c>
    </row>
    <row r="456" spans="1:5" x14ac:dyDescent="0.55000000000000004">
      <c r="A456">
        <v>8370</v>
      </c>
      <c r="B456" s="4" t="s">
        <v>305</v>
      </c>
      <c r="C456">
        <v>35.737960999999999</v>
      </c>
      <c r="D456">
        <v>139.72015400000001</v>
      </c>
      <c r="E456">
        <v>8370</v>
      </c>
    </row>
    <row r="457" spans="1:5" x14ac:dyDescent="0.55000000000000004">
      <c r="A457">
        <v>986</v>
      </c>
      <c r="B457" s="4" t="s">
        <v>746</v>
      </c>
      <c r="C457">
        <v>35.741833</v>
      </c>
      <c r="D457">
        <v>139.71888899999999</v>
      </c>
      <c r="E457">
        <v>986</v>
      </c>
    </row>
    <row r="458" spans="1:5" x14ac:dyDescent="0.55000000000000004">
      <c r="A458">
        <v>5618</v>
      </c>
      <c r="B458" s="4" t="s">
        <v>307</v>
      </c>
      <c r="C458">
        <v>35.745221000000001</v>
      </c>
      <c r="D458">
        <v>139.70588900000001</v>
      </c>
      <c r="E458">
        <v>5618</v>
      </c>
    </row>
    <row r="459" spans="1:5" x14ac:dyDescent="0.55000000000000004">
      <c r="A459">
        <v>6122</v>
      </c>
      <c r="B459" s="4" t="s">
        <v>309</v>
      </c>
      <c r="C459">
        <v>35.752916999999997</v>
      </c>
      <c r="D459">
        <v>139.69791699999999</v>
      </c>
      <c r="E459">
        <v>6122</v>
      </c>
    </row>
    <row r="460" spans="1:5" x14ac:dyDescent="0.55000000000000004">
      <c r="A460">
        <v>86</v>
      </c>
      <c r="B460" s="4" t="s">
        <v>311</v>
      </c>
      <c r="C460">
        <v>35.755611000000002</v>
      </c>
      <c r="D460">
        <v>139.6925</v>
      </c>
      <c r="E460">
        <v>86</v>
      </c>
    </row>
    <row r="461" spans="1:5" x14ac:dyDescent="0.55000000000000004">
      <c r="A461">
        <v>4037</v>
      </c>
      <c r="B461" s="4" t="s">
        <v>312</v>
      </c>
      <c r="C461">
        <v>35.760278</v>
      </c>
      <c r="D461">
        <v>139.67944399999999</v>
      </c>
      <c r="E461">
        <v>4037</v>
      </c>
    </row>
    <row r="462" spans="1:5" x14ac:dyDescent="0.55000000000000004">
      <c r="A462">
        <v>6837</v>
      </c>
      <c r="B462" s="4" t="s">
        <v>314</v>
      </c>
      <c r="C462">
        <v>35.765304999999998</v>
      </c>
      <c r="D462">
        <v>139.66586100000001</v>
      </c>
      <c r="E462">
        <v>6837</v>
      </c>
    </row>
    <row r="463" spans="1:5" x14ac:dyDescent="0.55000000000000004">
      <c r="A463">
        <v>953</v>
      </c>
      <c r="B463" s="4" t="s">
        <v>315</v>
      </c>
      <c r="C463">
        <v>35.767194000000003</v>
      </c>
      <c r="D463">
        <v>139.648472</v>
      </c>
      <c r="E463">
        <v>953</v>
      </c>
    </row>
    <row r="464" spans="1:5" x14ac:dyDescent="0.55000000000000004">
      <c r="A464">
        <v>4635</v>
      </c>
      <c r="B464" s="4" t="s">
        <v>316</v>
      </c>
      <c r="C464">
        <v>35.774360999999999</v>
      </c>
      <c r="D464">
        <v>139.63613799999999</v>
      </c>
      <c r="E464">
        <v>4635</v>
      </c>
    </row>
    <row r="465" spans="1:5" x14ac:dyDescent="0.55000000000000004">
      <c r="A465">
        <v>4246</v>
      </c>
      <c r="B465" s="4" t="s">
        <v>318</v>
      </c>
      <c r="C465">
        <v>35.747971999999997</v>
      </c>
      <c r="D465">
        <v>139.88291699999999</v>
      </c>
      <c r="E465">
        <v>4246</v>
      </c>
    </row>
    <row r="466" spans="1:5" x14ac:dyDescent="0.55000000000000004">
      <c r="A466">
        <v>8775</v>
      </c>
      <c r="B466" s="4" t="s">
        <v>319</v>
      </c>
      <c r="C466">
        <v>35.754083000000001</v>
      </c>
      <c r="D466">
        <v>139.90308300000001</v>
      </c>
      <c r="E466">
        <v>8775</v>
      </c>
    </row>
    <row r="467" spans="1:5" x14ac:dyDescent="0.55000000000000004">
      <c r="A467">
        <v>8311</v>
      </c>
      <c r="B467" s="4" t="s">
        <v>320</v>
      </c>
      <c r="C467">
        <v>35.759721999999996</v>
      </c>
      <c r="D467">
        <v>139.917306</v>
      </c>
      <c r="E467">
        <v>8311</v>
      </c>
    </row>
    <row r="468" spans="1:5" x14ac:dyDescent="0.55000000000000004">
      <c r="A468">
        <v>3488</v>
      </c>
      <c r="B468" s="4" t="s">
        <v>321</v>
      </c>
      <c r="C468">
        <v>35.762222000000001</v>
      </c>
      <c r="D468">
        <v>139.93486100000001</v>
      </c>
      <c r="E468">
        <v>3488</v>
      </c>
    </row>
    <row r="469" spans="1:5" x14ac:dyDescent="0.55000000000000004">
      <c r="A469">
        <v>6726</v>
      </c>
      <c r="B469" s="4" t="s">
        <v>323</v>
      </c>
      <c r="C469">
        <v>35.767406999999999</v>
      </c>
      <c r="D469">
        <v>139.947136</v>
      </c>
      <c r="E469">
        <v>6726</v>
      </c>
    </row>
    <row r="470" spans="1:5" x14ac:dyDescent="0.55000000000000004">
      <c r="A470">
        <v>3868</v>
      </c>
      <c r="B470" s="4" t="s">
        <v>325</v>
      </c>
      <c r="C470">
        <v>35.772111000000002</v>
      </c>
      <c r="D470">
        <v>139.96091699999999</v>
      </c>
      <c r="E470">
        <v>3868</v>
      </c>
    </row>
    <row r="471" spans="1:5" x14ac:dyDescent="0.55000000000000004">
      <c r="A471">
        <v>5707</v>
      </c>
      <c r="B471" s="4" t="s">
        <v>327</v>
      </c>
      <c r="C471">
        <v>35.771917000000002</v>
      </c>
      <c r="D471">
        <v>139.97675000000001</v>
      </c>
      <c r="E471">
        <v>5707</v>
      </c>
    </row>
    <row r="472" spans="1:5" x14ac:dyDescent="0.55000000000000004">
      <c r="A472">
        <v>4196</v>
      </c>
      <c r="B472" s="4" t="s">
        <v>329</v>
      </c>
      <c r="C472">
        <v>35.776155000000003</v>
      </c>
      <c r="D472">
        <v>140.00163599999999</v>
      </c>
      <c r="E472">
        <v>4196</v>
      </c>
    </row>
    <row r="473" spans="1:5" x14ac:dyDescent="0.55000000000000004">
      <c r="A473">
        <v>4911</v>
      </c>
      <c r="B473" s="4" t="s">
        <v>331</v>
      </c>
      <c r="C473">
        <v>35.781165999999999</v>
      </c>
      <c r="D473">
        <v>140.034639</v>
      </c>
      <c r="E473">
        <v>4911</v>
      </c>
    </row>
    <row r="474" spans="1:5" x14ac:dyDescent="0.55000000000000004">
      <c r="A474">
        <v>7439</v>
      </c>
      <c r="B474" s="4" t="s">
        <v>333</v>
      </c>
      <c r="C474">
        <v>35.781471000000003</v>
      </c>
      <c r="D474">
        <v>140.05705499999999</v>
      </c>
      <c r="E474">
        <v>7439</v>
      </c>
    </row>
    <row r="475" spans="1:5" x14ac:dyDescent="0.55000000000000004">
      <c r="A475">
        <v>3689</v>
      </c>
      <c r="B475" s="4" t="s">
        <v>335</v>
      </c>
      <c r="C475">
        <v>35.783693999999997</v>
      </c>
      <c r="D475">
        <v>140.07938799999999</v>
      </c>
      <c r="E475">
        <v>3689</v>
      </c>
    </row>
    <row r="476" spans="1:5" x14ac:dyDescent="0.55000000000000004">
      <c r="A476">
        <v>5173</v>
      </c>
      <c r="B476" s="4" t="s">
        <v>337</v>
      </c>
      <c r="C476">
        <v>35.796917000000001</v>
      </c>
      <c r="D476">
        <v>140.11958300000001</v>
      </c>
      <c r="E476">
        <v>5173</v>
      </c>
    </row>
    <row r="477" spans="1:5" x14ac:dyDescent="0.55000000000000004">
      <c r="A477">
        <v>498</v>
      </c>
      <c r="B477" s="4" t="s">
        <v>339</v>
      </c>
      <c r="C477">
        <v>35.800417000000003</v>
      </c>
      <c r="D477">
        <v>140.17024900000001</v>
      </c>
      <c r="E477">
        <v>498</v>
      </c>
    </row>
    <row r="478" spans="1:5" x14ac:dyDescent="0.55000000000000004">
      <c r="A478">
        <v>9199</v>
      </c>
      <c r="B478" s="4" t="s">
        <v>341</v>
      </c>
      <c r="C478">
        <v>35.784353000000003</v>
      </c>
      <c r="D478">
        <v>140.20696899999999</v>
      </c>
      <c r="E478">
        <v>9199</v>
      </c>
    </row>
    <row r="479" spans="1:5" x14ac:dyDescent="0.55000000000000004">
      <c r="A479">
        <v>9587</v>
      </c>
      <c r="B479" s="4" t="s">
        <v>343</v>
      </c>
      <c r="C479">
        <v>35.796278000000001</v>
      </c>
      <c r="D479">
        <v>140.29422199999999</v>
      </c>
      <c r="E479">
        <v>9587</v>
      </c>
    </row>
    <row r="480" spans="1:5" x14ac:dyDescent="0.55000000000000004">
      <c r="A480">
        <v>1948</v>
      </c>
      <c r="B480" s="4" t="s">
        <v>780</v>
      </c>
      <c r="C480">
        <v>35.770014000000003</v>
      </c>
      <c r="D480">
        <v>140.39075099999999</v>
      </c>
      <c r="E480">
        <v>1948</v>
      </c>
    </row>
    <row r="481" spans="1:5" x14ac:dyDescent="0.55000000000000004">
      <c r="A481">
        <v>3890</v>
      </c>
      <c r="B481" s="4" t="s">
        <v>747</v>
      </c>
      <c r="C481">
        <v>35.579306000000003</v>
      </c>
      <c r="D481">
        <v>139.67630500000001</v>
      </c>
      <c r="E481">
        <v>3890</v>
      </c>
    </row>
    <row r="482" spans="1:5" x14ac:dyDescent="0.55000000000000004">
      <c r="A482">
        <v>598</v>
      </c>
      <c r="B482" s="4" t="s">
        <v>748</v>
      </c>
      <c r="C482">
        <v>35.572082999999999</v>
      </c>
      <c r="D482">
        <v>139.68366599999999</v>
      </c>
      <c r="E482">
        <v>598</v>
      </c>
    </row>
    <row r="483" spans="1:5" x14ac:dyDescent="0.55000000000000004">
      <c r="A483">
        <v>914</v>
      </c>
      <c r="B483" s="4" t="s">
        <v>749</v>
      </c>
      <c r="C483">
        <v>35.567999</v>
      </c>
      <c r="D483">
        <v>139.68852699999999</v>
      </c>
      <c r="E483">
        <v>914</v>
      </c>
    </row>
    <row r="484" spans="1:5" x14ac:dyDescent="0.55000000000000004">
      <c r="A484">
        <v>7967</v>
      </c>
      <c r="B484" s="4" t="s">
        <v>750</v>
      </c>
      <c r="C484">
        <v>35.564416000000001</v>
      </c>
      <c r="D484">
        <v>139.69577699999999</v>
      </c>
      <c r="E484">
        <v>7967</v>
      </c>
    </row>
    <row r="485" spans="1:5" x14ac:dyDescent="0.55000000000000004">
      <c r="A485">
        <v>8767</v>
      </c>
      <c r="B485" s="4" t="s">
        <v>751</v>
      </c>
      <c r="C485">
        <v>35.559167000000002</v>
      </c>
      <c r="D485">
        <v>139.70358300000001</v>
      </c>
      <c r="E485">
        <v>8767</v>
      </c>
    </row>
    <row r="486" spans="1:5" x14ac:dyDescent="0.55000000000000004">
      <c r="A486">
        <v>4848</v>
      </c>
      <c r="B486" s="4" t="s">
        <v>352</v>
      </c>
      <c r="C486">
        <v>35.598332999999997</v>
      </c>
      <c r="D486">
        <v>139.72499999999999</v>
      </c>
      <c r="E486">
        <v>4848</v>
      </c>
    </row>
    <row r="487" spans="1:5" x14ac:dyDescent="0.55000000000000004">
      <c r="A487">
        <v>4814</v>
      </c>
      <c r="B487" s="4" t="s">
        <v>353</v>
      </c>
      <c r="C487">
        <v>35.686388999999998</v>
      </c>
      <c r="D487">
        <v>139.68722199999999</v>
      </c>
      <c r="E487">
        <v>4814</v>
      </c>
    </row>
    <row r="488" spans="1:5" x14ac:dyDescent="0.55000000000000004">
      <c r="A488">
        <v>8914</v>
      </c>
      <c r="B488" s="4" t="s">
        <v>354</v>
      </c>
      <c r="C488">
        <v>35.719721999999997</v>
      </c>
      <c r="D488">
        <v>139.68694400000001</v>
      </c>
      <c r="E488">
        <v>8914</v>
      </c>
    </row>
    <row r="489" spans="1:5" x14ac:dyDescent="0.55000000000000004">
      <c r="A489">
        <v>4227</v>
      </c>
      <c r="B489" s="4" t="s">
        <v>355</v>
      </c>
      <c r="C489">
        <v>35.729444000000001</v>
      </c>
      <c r="D489">
        <v>139.67333300000001</v>
      </c>
      <c r="E489">
        <v>4227</v>
      </c>
    </row>
    <row r="490" spans="1:5" x14ac:dyDescent="0.55000000000000004">
      <c r="A490">
        <v>8247</v>
      </c>
      <c r="B490" s="4" t="s">
        <v>356</v>
      </c>
      <c r="C490">
        <v>35.738790000000002</v>
      </c>
      <c r="D490">
        <v>139.65232599999999</v>
      </c>
      <c r="E490">
        <v>8247</v>
      </c>
    </row>
    <row r="491" spans="1:5" x14ac:dyDescent="0.55000000000000004">
      <c r="A491">
        <v>9062</v>
      </c>
      <c r="B491" s="4" t="s">
        <v>357</v>
      </c>
      <c r="C491">
        <v>35.748137999999997</v>
      </c>
      <c r="D491">
        <v>139.64344399999999</v>
      </c>
      <c r="E491">
        <v>9062</v>
      </c>
    </row>
    <row r="492" spans="1:5" x14ac:dyDescent="0.55000000000000004">
      <c r="A492">
        <v>9444</v>
      </c>
      <c r="B492" s="4" t="s">
        <v>359</v>
      </c>
      <c r="C492">
        <v>35.710878999999998</v>
      </c>
      <c r="D492">
        <v>139.795816</v>
      </c>
      <c r="E492">
        <v>9444</v>
      </c>
    </row>
    <row r="493" spans="1:5" x14ac:dyDescent="0.55000000000000004">
      <c r="A493">
        <v>9445</v>
      </c>
      <c r="B493" s="4" t="s">
        <v>360</v>
      </c>
      <c r="C493">
        <v>35.730030999999997</v>
      </c>
      <c r="D493">
        <v>139.802393</v>
      </c>
      <c r="E493">
        <v>9445</v>
      </c>
    </row>
    <row r="494" spans="1:5" x14ac:dyDescent="0.55000000000000004">
      <c r="A494">
        <v>9520</v>
      </c>
      <c r="B494" s="4" t="s">
        <v>361</v>
      </c>
      <c r="C494">
        <v>35.739640000000001</v>
      </c>
      <c r="D494">
        <v>139.77227999999999</v>
      </c>
      <c r="E494">
        <v>9520</v>
      </c>
    </row>
    <row r="495" spans="1:5" x14ac:dyDescent="0.55000000000000004">
      <c r="A495">
        <v>9521</v>
      </c>
      <c r="B495" s="4" t="s">
        <v>362</v>
      </c>
      <c r="C495">
        <v>35.751432999999999</v>
      </c>
      <c r="D495">
        <v>139.773652</v>
      </c>
      <c r="E495">
        <v>9521</v>
      </c>
    </row>
    <row r="496" spans="1:5" x14ac:dyDescent="0.55000000000000004">
      <c r="A496">
        <v>9522</v>
      </c>
      <c r="B496" s="4" t="s">
        <v>363</v>
      </c>
      <c r="C496">
        <v>35.760714</v>
      </c>
      <c r="D496">
        <v>139.77407500000001</v>
      </c>
      <c r="E496">
        <v>9522</v>
      </c>
    </row>
    <row r="497" spans="1:5" x14ac:dyDescent="0.55000000000000004">
      <c r="A497">
        <v>9523</v>
      </c>
      <c r="B497" s="4" t="s">
        <v>365</v>
      </c>
      <c r="C497">
        <v>35.765155999999998</v>
      </c>
      <c r="D497">
        <v>139.77394699999999</v>
      </c>
      <c r="E497">
        <v>9523</v>
      </c>
    </row>
    <row r="498" spans="1:5" x14ac:dyDescent="0.55000000000000004">
      <c r="A498">
        <v>9524</v>
      </c>
      <c r="B498" s="4" t="s">
        <v>367</v>
      </c>
      <c r="C498">
        <v>35.770696000000001</v>
      </c>
      <c r="D498">
        <v>139.773585</v>
      </c>
      <c r="E498">
        <v>9524</v>
      </c>
    </row>
    <row r="499" spans="1:5" x14ac:dyDescent="0.55000000000000004">
      <c r="A499">
        <v>1277</v>
      </c>
      <c r="B499" s="4" t="s">
        <v>752</v>
      </c>
      <c r="C499">
        <v>35.559232999999999</v>
      </c>
      <c r="D499">
        <v>139.71929600000001</v>
      </c>
      <c r="E499">
        <v>1277</v>
      </c>
    </row>
    <row r="500" spans="1:5" x14ac:dyDescent="0.55000000000000004">
      <c r="A500">
        <v>7988</v>
      </c>
      <c r="B500" s="4" t="s">
        <v>280</v>
      </c>
      <c r="C500">
        <v>35.632888000000001</v>
      </c>
      <c r="D500">
        <v>139.886944</v>
      </c>
      <c r="E500">
        <v>7988</v>
      </c>
    </row>
    <row r="501" spans="1:5" x14ac:dyDescent="0.55000000000000004">
      <c r="A501">
        <v>7933</v>
      </c>
      <c r="B501" s="4" t="s">
        <v>296</v>
      </c>
      <c r="C501">
        <v>35.787998999999999</v>
      </c>
      <c r="D501">
        <v>139.69458299999999</v>
      </c>
      <c r="E501">
        <v>7933</v>
      </c>
    </row>
    <row r="502" spans="1:5" x14ac:dyDescent="0.55000000000000004">
      <c r="A502">
        <v>1896</v>
      </c>
      <c r="B502" s="4" t="s">
        <v>332</v>
      </c>
      <c r="C502">
        <v>35.766305000000003</v>
      </c>
      <c r="D502">
        <v>139.87349900000001</v>
      </c>
      <c r="E502">
        <v>1896</v>
      </c>
    </row>
    <row r="503" spans="1:5" x14ac:dyDescent="0.55000000000000004">
      <c r="A503">
        <v>4837</v>
      </c>
      <c r="B503" s="4" t="s">
        <v>753</v>
      </c>
      <c r="C503">
        <v>35.704250000000002</v>
      </c>
      <c r="D503">
        <v>139.961951</v>
      </c>
      <c r="E503">
        <v>4837</v>
      </c>
    </row>
    <row r="504" spans="1:5" x14ac:dyDescent="0.55000000000000004">
      <c r="A504">
        <v>1556</v>
      </c>
      <c r="B504" s="4" t="s">
        <v>754</v>
      </c>
      <c r="C504">
        <v>35.699953999999998</v>
      </c>
      <c r="D504">
        <v>139.58299400000001</v>
      </c>
      <c r="E504">
        <v>1556</v>
      </c>
    </row>
    <row r="505" spans="1:5" x14ac:dyDescent="0.55000000000000004">
      <c r="A505">
        <v>223</v>
      </c>
      <c r="B505" s="4" t="s">
        <v>755</v>
      </c>
      <c r="C505">
        <v>35.667222000000002</v>
      </c>
      <c r="D505">
        <v>139.61149900000001</v>
      </c>
      <c r="E505">
        <v>223</v>
      </c>
    </row>
    <row r="506" spans="1:5" x14ac:dyDescent="0.55000000000000004">
      <c r="A506">
        <v>1735</v>
      </c>
      <c r="B506" s="4" t="s">
        <v>391</v>
      </c>
      <c r="C506">
        <v>35.765388000000002</v>
      </c>
      <c r="D506">
        <v>139.87355500000001</v>
      </c>
      <c r="E506">
        <v>1735</v>
      </c>
    </row>
    <row r="507" spans="1:5" x14ac:dyDescent="0.55000000000000004">
      <c r="A507">
        <v>1749</v>
      </c>
      <c r="B507" s="4" t="s">
        <v>404</v>
      </c>
      <c r="C507">
        <v>35.720582999999998</v>
      </c>
      <c r="D507">
        <v>139.93152799999999</v>
      </c>
      <c r="E507">
        <v>1749</v>
      </c>
    </row>
    <row r="508" spans="1:5" x14ac:dyDescent="0.55000000000000004">
      <c r="A508">
        <v>9395</v>
      </c>
      <c r="B508" s="4" t="s">
        <v>411</v>
      </c>
      <c r="C508">
        <v>35.546441000000002</v>
      </c>
      <c r="D508">
        <v>139.78928999999999</v>
      </c>
      <c r="E508">
        <v>9395</v>
      </c>
    </row>
    <row r="509" spans="1:5" x14ac:dyDescent="0.55000000000000004">
      <c r="A509">
        <v>5644</v>
      </c>
      <c r="B509" s="4" t="s">
        <v>417</v>
      </c>
      <c r="C509">
        <v>35.584249</v>
      </c>
      <c r="D509">
        <v>139.73838900000001</v>
      </c>
      <c r="E509">
        <v>5644</v>
      </c>
    </row>
    <row r="510" spans="1:5" x14ac:dyDescent="0.55000000000000004">
      <c r="A510">
        <v>1455</v>
      </c>
      <c r="B510" s="4" t="s">
        <v>756</v>
      </c>
      <c r="C510">
        <v>35.633499</v>
      </c>
      <c r="D510">
        <v>139.590777</v>
      </c>
      <c r="E510">
        <v>1455</v>
      </c>
    </row>
    <row r="511" spans="1:5" x14ac:dyDescent="0.55000000000000004">
      <c r="A511">
        <v>7957</v>
      </c>
      <c r="B511" s="4" t="s">
        <v>757</v>
      </c>
      <c r="C511">
        <v>35.724415999999998</v>
      </c>
      <c r="D511">
        <v>139.57969399999999</v>
      </c>
      <c r="E511">
        <v>7957</v>
      </c>
    </row>
    <row r="512" spans="1:5" x14ac:dyDescent="0.55000000000000004">
      <c r="A512">
        <v>6666</v>
      </c>
      <c r="B512" s="4" t="s">
        <v>758</v>
      </c>
      <c r="C512">
        <v>35.757221999999999</v>
      </c>
      <c r="D512">
        <v>139.53694400000001</v>
      </c>
      <c r="E512">
        <v>6666</v>
      </c>
    </row>
    <row r="513" spans="1:5" x14ac:dyDescent="0.55000000000000004">
      <c r="A513">
        <v>8246</v>
      </c>
      <c r="B513" s="4" t="s">
        <v>419</v>
      </c>
      <c r="C513">
        <v>35.738779000000001</v>
      </c>
      <c r="D513">
        <v>139.65117799999999</v>
      </c>
      <c r="E513">
        <v>8246</v>
      </c>
    </row>
    <row r="514" spans="1:5" x14ac:dyDescent="0.55000000000000004">
      <c r="A514">
        <v>8189</v>
      </c>
      <c r="B514" s="4" t="s">
        <v>442</v>
      </c>
      <c r="C514">
        <v>35.680278000000001</v>
      </c>
      <c r="D514">
        <v>139.66091700000001</v>
      </c>
      <c r="E514">
        <v>8189</v>
      </c>
    </row>
    <row r="515" spans="1:5" x14ac:dyDescent="0.55000000000000004">
      <c r="A515">
        <v>8266</v>
      </c>
      <c r="B515" s="4" t="s">
        <v>467</v>
      </c>
      <c r="C515">
        <v>35.77375</v>
      </c>
      <c r="D515">
        <v>139.83530500000001</v>
      </c>
      <c r="E515">
        <v>8266</v>
      </c>
    </row>
    <row r="516" spans="1:5" x14ac:dyDescent="0.55000000000000004">
      <c r="A516">
        <v>5070</v>
      </c>
      <c r="B516" s="4" t="s">
        <v>495</v>
      </c>
      <c r="C516">
        <v>35.780220999999997</v>
      </c>
      <c r="D516">
        <v>139.724333</v>
      </c>
      <c r="E516">
        <v>5070</v>
      </c>
    </row>
    <row r="517" spans="1:5" x14ac:dyDescent="0.55000000000000004">
      <c r="A517">
        <v>9397</v>
      </c>
      <c r="B517" s="4" t="s">
        <v>782</v>
      </c>
      <c r="C517">
        <v>35.547607999999997</v>
      </c>
      <c r="D517">
        <v>139.79154700000001</v>
      </c>
      <c r="E517">
        <v>9397</v>
      </c>
    </row>
    <row r="518" spans="1:5" x14ac:dyDescent="0.55000000000000004">
      <c r="A518">
        <v>2605</v>
      </c>
      <c r="B518" s="4" t="s">
        <v>759</v>
      </c>
      <c r="C518">
        <v>35.600026999999997</v>
      </c>
      <c r="D518">
        <v>139.62047200000001</v>
      </c>
      <c r="E518">
        <v>2605</v>
      </c>
    </row>
    <row r="519" spans="1:5" x14ac:dyDescent="0.55000000000000004">
      <c r="A519">
        <v>2117</v>
      </c>
      <c r="B519" s="4" t="s">
        <v>760</v>
      </c>
      <c r="C519">
        <v>35.561388999999998</v>
      </c>
      <c r="D519">
        <v>139.657444</v>
      </c>
      <c r="E519">
        <v>2117</v>
      </c>
    </row>
    <row r="520" spans="1:5" x14ac:dyDescent="0.55000000000000004">
      <c r="A520">
        <v>4773</v>
      </c>
      <c r="B520" s="4" t="s">
        <v>200</v>
      </c>
      <c r="C520">
        <v>35.788777000000003</v>
      </c>
      <c r="D520">
        <v>139.64911000000001</v>
      </c>
      <c r="E520">
        <v>4773</v>
      </c>
    </row>
    <row r="521" spans="1:5" x14ac:dyDescent="0.55000000000000004">
      <c r="A521">
        <v>8497</v>
      </c>
      <c r="B521" s="4" t="s">
        <v>214</v>
      </c>
      <c r="C521">
        <v>35.719040999999997</v>
      </c>
      <c r="D521">
        <v>139.92944299999999</v>
      </c>
      <c r="E521">
        <v>8497</v>
      </c>
    </row>
    <row r="522" spans="1:5" x14ac:dyDescent="0.55000000000000004">
      <c r="A522">
        <v>5358</v>
      </c>
      <c r="B522" s="4" t="s">
        <v>266</v>
      </c>
      <c r="C522">
        <v>35.708480999999999</v>
      </c>
      <c r="D522">
        <v>139.72260800000001</v>
      </c>
      <c r="E522">
        <v>5358</v>
      </c>
    </row>
    <row r="523" spans="1:5" x14ac:dyDescent="0.55000000000000004">
      <c r="A523">
        <v>5403</v>
      </c>
      <c r="B523" s="4" t="s">
        <v>298</v>
      </c>
      <c r="C523">
        <v>35.825026999999999</v>
      </c>
      <c r="D523">
        <v>139.80677700000001</v>
      </c>
      <c r="E523">
        <v>5403</v>
      </c>
    </row>
    <row r="524" spans="1:5" x14ac:dyDescent="0.55000000000000004">
      <c r="A524">
        <v>5622</v>
      </c>
      <c r="B524" s="4" t="s">
        <v>303</v>
      </c>
      <c r="C524">
        <v>35.775804999999998</v>
      </c>
      <c r="D524">
        <v>139.78491600000001</v>
      </c>
      <c r="E524">
        <v>5622</v>
      </c>
    </row>
    <row r="525" spans="1:5" x14ac:dyDescent="0.55000000000000004">
      <c r="A525">
        <v>6166</v>
      </c>
      <c r="B525" s="4" t="s">
        <v>317</v>
      </c>
      <c r="C525">
        <v>35.793332999999997</v>
      </c>
      <c r="D525">
        <v>139.60341600000001</v>
      </c>
      <c r="E525">
        <v>6166</v>
      </c>
    </row>
    <row r="526" spans="1:5" x14ac:dyDescent="0.55000000000000004">
      <c r="A526">
        <v>4637</v>
      </c>
      <c r="B526" s="4" t="s">
        <v>781</v>
      </c>
      <c r="C526">
        <v>35.762748999999999</v>
      </c>
      <c r="D526">
        <v>140.38960599999999</v>
      </c>
      <c r="E526">
        <v>4637</v>
      </c>
    </row>
    <row r="527" spans="1:5" x14ac:dyDescent="0.55000000000000004">
      <c r="A527">
        <v>2321</v>
      </c>
      <c r="B527" s="4" t="s">
        <v>358</v>
      </c>
      <c r="C527">
        <v>35.755277999999997</v>
      </c>
      <c r="D527">
        <v>139.63166699999999</v>
      </c>
      <c r="E527">
        <v>2321</v>
      </c>
    </row>
    <row r="528" spans="1:5" x14ac:dyDescent="0.55000000000000004">
      <c r="A528">
        <v>9525</v>
      </c>
      <c r="B528" s="4" t="s">
        <v>368</v>
      </c>
      <c r="C528">
        <v>35.778264</v>
      </c>
      <c r="D528">
        <v>139.773336</v>
      </c>
      <c r="E528">
        <v>9525</v>
      </c>
    </row>
    <row r="529" spans="1:5" x14ac:dyDescent="0.55000000000000004">
      <c r="A529">
        <v>1513</v>
      </c>
      <c r="B529" s="4" t="s">
        <v>787</v>
      </c>
      <c r="C529">
        <v>35.720207000000002</v>
      </c>
      <c r="D529">
        <v>139.714876</v>
      </c>
      <c r="E529">
        <v>1513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Q p M 4 U c o 4 n a 2 o A A A A + A A A A B I A H A B D b 2 5 m a W c v U G F j a 2 F n Z S 5 4 b W w g o h g A K K A U A A A A A A A A A A A A A A A A A A A A A A A A A A A A h Y / R C o I w G I V f R X b v N s 1 Q 5 H d e d B c J Q h D d j r V 0 p T P c b L 5 b F z 1 S r 5 B Q V n d d n s N 3 4 D u P 2 x 3 y s W 2 8 q + y N 6 n S G A k y R J 7 X o D k p X G R r s 0 U 9 Q z q D k 4 s w r 6 U 2 w N u l o V I Z q a y 8 p I c 4 5 7 B a 4 6 y s S U h q Q f b H Z i l q 2 3 F f a W K 6 F R J / V 4 f 8 K M d i 9 Z F i I 4 w Q v 4 4 j i K A m A z D U U S n + R c D L G F M h P C a u h s U M v 2 Y n 7 6 x L I H I G 8 X 7 A n U E s D B B Q A A g A I A E K T O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k z h R e 6 4 f 9 M A B A A C m B A A A E w A c A E Z v c m 1 1 b G F z L 1 N l Y 3 R p b 2 4 x L m 0 g o h g A K K A U A A A A A A A A A A A A A A A A A A A A A A A A A A A A 5 Z J B i x M x G I b v h f 6 H M K c W w r C r 6 y L K H K R 1 c S + i t H v a S M n O f L a h m a T k S + q O Z c H t H E T 0 u r A g q A d / g A c v w v p r w v Z 3 m L Z 2 F t Z x R f D m X D J 5 v i R v 3 n w v Q m q F V q S 3 H r f v N x v N B o 6 4 g Y y g 5 U s 2 G I J O d Q Y k I R J s s 0 H C 5 + f f f X n h 5 9 8 C 7 O A 0 7 u r U 5 a B s a 0 9 I i D t a 2 T D B V t S 5 x w 4 Q D L I 9 N 3 Y 4 E k N g X c C x 1 R M 2 F J Z t F D J u + W A q 0 H E p X q 4 Q u y Y e p z i N 2 v S w C 1 L k w o J J I h p R 0 t H S 5 Q q T H U o e q r B O q G G y e 2 d r a 5 u S p 0 5 b 6 N l C Q n L 1 G z / W C p 6 1 6 d r F 4 v z 1 4 t O F P z 3 z 8 3 f + 9 K M v z 3 1 Z + v J V s L Y 4 + x K s 9 f l R 2 P P E 6 D w c 8 A h 4 F q y 0 K u + U H P 4 s P Z C y l 3 L J D S b W u C u B y 8 9 v F u + / V g K X H 9 5 W h / Y N V / h c m 3 x t o V 9 M A F s 3 X 4 j O Z p H I g u t 9 Z X d 3 4 u W W E 0 p m k e I 5 B G r D n F g 4 t h W 8 t a H K 5 U d g K n 7 7 G j 9 p N x t C / e 7 K d Z F Y N c z q c a H / V S r 0 C y U 1 z 5 A t u 8 1 w 5 B y K Q X e f Y W r 4 J L R 1 J c l + 1 f 9 D M O 7 + L 8 F I d T 7 h q h j U B U Q K B b W F z X P e V K t N l + S 2 J l t S q x p 6 X M O K v 0 v g D 1 B L A Q I t A B Q A A g A I A E K T O F H K O J 2 t q A A A A P g A A A A S A A A A A A A A A A A A A A A A A A A A A A B D b 2 5 m a W c v U G F j a 2 F n Z S 5 4 b W x Q S w E C L Q A U A A I A C A B C k z h R D 8 r p q 6 Q A A A D p A A A A E w A A A A A A A A A A A A A A A A D 0 A A A A W 0 N v b n R l b n R f V H l w Z X N d L n h t b F B L A Q I t A B Q A A g A I A E K T O F F 7 r h / 0 w A E A A K Y E A A A T A A A A A A A A A A A A A A A A A O U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W A A A A A A A A f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X 2 d l b 2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W 9 u X 2 d l b 2 N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z V D I w O j E 5 O j U x L j A 3 N D Y 0 M D B a I i A v P j x F b n R y e S B U e X B l P S J G a W x s Q 2 9 s d W 1 u V H l w Z X M i I F Z h b H V l P S J z Q X d Z R k J R P T 0 i I C 8 + P E V u d H J 5 I F R 5 c G U 9 I k Z p b G x D b 2 x 1 b W 5 O Y W 1 l c y I g V m F s d W U 9 I n N b J n F 1 b 3 Q 7 a W Q m c X V v d D s s J n F 1 b 3 Q 7 b m F t Z S Z x d W 9 0 O y w m c X V v d D t u Y W 1 l M i Z x d W 9 0 O y w m c X V v d D t u Y W 1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f Z 2 V v Y 2 9 k Z S / l p I n m m 7 T j g Z X j g o z j g Z / l n o s u e 2 l k L D B 9 J n F 1 b 3 Q 7 L C Z x d W 9 0 O 1 N l Y 3 R p b 2 4 x L 3 N 0 Y X R p b 2 5 f Z 2 V v Y 2 9 k Z S / l p I n m m 7 T j g Z X j g o z j g Z / l n o s u e 2 5 h b W U s M X 0 m c X V v d D s s J n F 1 b 3 Q 7 U 2 V j d G l v b j E v c 3 R h d G l v b l 9 n Z W 9 j b 2 R l L + W k i e a b t O O B l e O C j O O B n + W e i y 5 7 b m F t Z T I s M n 0 m c X V v d D s s J n F 1 b 3 Q 7 U 2 V j d G l v b j E v c 3 R h d G l v b l 9 n Z W 9 j b 2 R l L + W k i e a b t O O B l e O C j O O B n + W e i y 5 7 b m F t Z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v b l 9 n Z W 9 j b 2 R l L + W k i e a b t O O B l e O C j O O B n + W e i y 5 7 a W Q s M H 0 m c X V v d D s s J n F 1 b 3 Q 7 U 2 V j d G l v b j E v c 3 R h d G l v b l 9 n Z W 9 j b 2 R l L + W k i e a b t O O B l e O C j O O B n + W e i y 5 7 b m F t Z S w x f S Z x d W 9 0 O y w m c X V v d D t T Z W N 0 a W 9 u M S 9 z d G F 0 a W 9 u X 2 d l b 2 N v Z G U v 5 a S J 5 p u 0 4 4 G V 4 4 K M 4 4 G f 5 Z 6 L L n t u Y W 1 l M i w y f S Z x d W 9 0 O y w m c X V v d D t T Z W N 0 a W 9 u M S 9 z d G F 0 a W 9 u X 2 d l b 2 N v Z G U v 5 a S J 5 p u 0 4 4 G V 4 4 K M 4 4 G f 5 Z 6 L L n t u Y W 1 l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v b l 9 n Z W 9 j b 2 R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f Z 2 V v Y 2 9 k Z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X 2 d l b 2 N v Z G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l 9 k Y X R h X 3 R v a 3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w O T o y N D o 1 O S 4 w N D A 2 N D A z W i I g L z 4 8 R W 5 0 c n k g V H l w Z T 0 i R m l s b E N v b H V t b l R 5 c G V z I i B W Y W x 1 Z T 0 i c 0 F 3 T U R C Z 1 V G Q l F V P S I g L z 4 8 R W 5 0 c n k g V H l w Z T 0 i R m l s b E N v b H V t b k 5 h b W V z I i B W Y W x 1 Z T 0 i c 1 s m c X V v d D t j b 2 1 w Y W 5 5 X 2 l k J n F 1 b 3 Q 7 L C Z x d W 9 0 O 2 x p b m V f a W Q m c X V v d D s s J n F 1 b 3 Q 7 c 3 R h d G l v b l 9 p Z C Z x d W 9 0 O y w m c X V v d D t z d G F 0 a W 9 u X 2 5 h b W U m c X V v d D s s J n F 1 b 3 Q 7 b G F 0 J n F 1 b 3 Q 7 L C Z x d W 9 0 O 2 x v b i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W 9 u X 2 R h d G F f d G 9 r e W 8 v 5 a S J 5 p u 0 4 4 G V 4 4 K M 4 4 G f 5 Z 6 L L n t j b 2 1 w Y W 5 5 X 2 l k L D B 9 J n F 1 b 3 Q 7 L C Z x d W 9 0 O 1 N l Y 3 R p b 2 4 x L 3 N 0 Y X R p b 2 5 f Z G F 0 Y V 9 0 b 2 t 5 b y / l p I n m m 7 T j g Z X j g o z j g Z / l n o s u e 2 x p b m V f a W Q s M X 0 m c X V v d D s s J n F 1 b 3 Q 7 U 2 V j d G l v b j E v c 3 R h d G l v b l 9 k Y X R h X 3 R v a 3 l v L + W k i e a b t O O B l e O C j O O B n + W e i y 5 7 c 3 R h d G l v b l 9 p Z C w y f S Z x d W 9 0 O y w m c X V v d D t T Z W N 0 a W 9 u M S 9 z d G F 0 a W 9 u X 2 R h d G F f d G 9 r e W 8 v 5 a S J 5 p u 0 4 4 G V 4 4 K M 4 4 G f 5 Z 6 L L n t z d G F 0 a W 9 u X 2 5 h b W U s M 3 0 m c X V v d D s s J n F 1 b 3 Q 7 U 2 V j d G l v b j E v c 3 R h d G l v b l 9 k Y X R h X 3 R v a 3 l v L + W k i e a b t O O B l e O C j O O B n + W e i y 5 7 b G F 0 L D R 9 J n F 1 b 3 Q 7 L C Z x d W 9 0 O 1 N l Y 3 R p b 2 4 x L 3 N 0 Y X R p b 2 5 f Z G F 0 Y V 9 0 b 2 t 5 b y / l p I n m m 7 T j g Z X j g o z j g Z / l n o s u e 2 x v b i w 1 f S Z x d W 9 0 O y w m c X V v d D t T Z W N 0 a W 9 u M S 9 z d G F 0 a W 9 u X 2 R h d G F f d G 9 r e W 8 v 5 a S J 5 p u 0 4 4 G V 4 4 K M 4 4 G f 5 Z 6 L L n t 4 L D Z 9 J n F 1 b 3 Q 7 L C Z x d W 9 0 O 1 N l Y 3 R p b 2 4 x L 3 N 0 Y X R p b 2 5 f Z G F 0 Y V 9 0 b 2 t 5 b y / l p I n m m 7 T j g Z X j g o z j g Z / l n o s u e 3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R h d G l v b l 9 k Y X R h X 3 R v a 3 l v L + W k i e a b t O O B l e O C j O O B n + W e i y 5 7 Y 2 9 t c G F u e V 9 p Z C w w f S Z x d W 9 0 O y w m c X V v d D t T Z W N 0 a W 9 u M S 9 z d G F 0 a W 9 u X 2 R h d G F f d G 9 r e W 8 v 5 a S J 5 p u 0 4 4 G V 4 4 K M 4 4 G f 5 Z 6 L L n t s a W 5 l X 2 l k L D F 9 J n F 1 b 3 Q 7 L C Z x d W 9 0 O 1 N l Y 3 R p b 2 4 x L 3 N 0 Y X R p b 2 5 f Z G F 0 Y V 9 0 b 2 t 5 b y / l p I n m m 7 T j g Z X j g o z j g Z / l n o s u e 3 N 0 Y X R p b 2 5 f a W Q s M n 0 m c X V v d D s s J n F 1 b 3 Q 7 U 2 V j d G l v b j E v c 3 R h d G l v b l 9 k Y X R h X 3 R v a 3 l v L + W k i e a b t O O B l e O C j O O B n + W e i y 5 7 c 3 R h d G l v b l 9 u Y W 1 l L D N 9 J n F 1 b 3 Q 7 L C Z x d W 9 0 O 1 N l Y 3 R p b 2 4 x L 3 N 0 Y X R p b 2 5 f Z G F 0 Y V 9 0 b 2 t 5 b y / l p I n m m 7 T j g Z X j g o z j g Z / l n o s u e 2 x h d C w 0 f S Z x d W 9 0 O y w m c X V v d D t T Z W N 0 a W 9 u M S 9 z d G F 0 a W 9 u X 2 R h d G F f d G 9 r e W 8 v 5 a S J 5 p u 0 4 4 G V 4 4 K M 4 4 G f 5 Z 6 L L n t s b 2 4 s N X 0 m c X V v d D s s J n F 1 b 3 Q 7 U 2 V j d G l v b j E v c 3 R h d G l v b l 9 k Y X R h X 3 R v a 3 l v L + W k i e a b t O O B l e O C j O O B n + W e i y 5 7 e C w 2 f S Z x d W 9 0 O y w m c X V v d D t T Z W N 0 a W 9 u M S 9 z d G F 0 a W 9 u X 2 R h d G F f d G 9 r e W 8 v 5 a S J 5 p u 0 4 4 G V 4 4 K M 4 4 G f 5 Z 6 L L n t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W 9 u X 2 R h d G F f d G 9 r e W 8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l 9 k Y X R h X 3 R v a 3 l v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f Z G F 0 Y V 9 0 b 2 t 5 b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U z Z s b L n z U a F B A Y t f A / P e g A A A A A C A A A A A A A Q Z g A A A A E A A C A A A A C Y O j 2 p B l F y N 8 / O X 1 A A y g j O X 0 C V C u 7 8 W 5 f M Y 1 L / X 5 / 7 1 Q A A A A A O g A A A A A I A A C A A A A B H x m 2 9 + F i 3 7 P E b k B 8 0 6 t s d 5 n 1 s / 0 d l 6 R D e r E x A Q 0 I f + 1 A A A A B 4 F T R a K 5 A m T d D h f r 7 i S C 2 3 f W O z x c n H R 6 l b s m S 8 S K + 4 X D d s 8 6 1 n z Q d u s m U K c R q k N l V y H q b 0 f J c O k 1 Z i q / f M p 4 E V 2 u x i I J c + K x I g E z o 3 P a h 5 A E A A A A D N K N S N u w 0 h o c g y l b Y j g h A S 7 T Q e x r E f T Z / b 6 0 p t W a h b Y / s M v w j C 8 P i S 3 X q h + 2 F 7 G f Z V F e u A n 7 1 l Z M g L f x g + Q 1 w f < / D a t a M a s h u p > 
</file>

<file path=customXml/itemProps1.xml><?xml version="1.0" encoding="utf-8"?>
<ds:datastoreItem xmlns:ds="http://schemas.openxmlformats.org/officeDocument/2006/customXml" ds:itemID="{32256D9B-6684-4202-8A39-1A32C49B1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施設ポートフォリオ</vt:lpstr>
      <vt:lpstr>駅周辺地域データ</vt:lpstr>
      <vt:lpstr>駅地価データ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mihiro</dc:creator>
  <cp:lastModifiedBy>Fukushige</cp:lastModifiedBy>
  <dcterms:created xsi:type="dcterms:W3CDTF">2020-09-08T04:36:24Z</dcterms:created>
  <dcterms:modified xsi:type="dcterms:W3CDTF">2020-09-25T02:16:18Z</dcterms:modified>
</cp:coreProperties>
</file>