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515"/>
  <workbookPr autoCompressPictures="0"/>
  <bookViews>
    <workbookView xWindow="120" yWindow="40" windowWidth="21240" windowHeight="13600" activeTab="5"/>
  </bookViews>
  <sheets>
    <sheet name="単位list" sheetId="1" r:id="rId1"/>
    <sheet name="Top" sheetId="2" r:id="rId2"/>
    <sheet name="Report" sheetId="3" r:id="rId3"/>
    <sheet name="項目list" sheetId="4" r:id="rId4"/>
    <sheet name="配点について" sheetId="5" r:id="rId5"/>
    <sheet name="配点区分" sheetId="6" r:id="rId6"/>
    <sheet name="評価指針" sheetId="7" r:id="rId7"/>
  </sheets>
  <externalReferences>
    <externalReference r:id="rId8"/>
    <externalReference r:id="rId9"/>
  </externalReferences>
  <definedNames>
    <definedName name="_xlnm._FilterDatabase" localSheetId="3" hidden="1">項目list!$I$5:$K$5</definedName>
    <definedName name="_xlnm._FilterDatabase" localSheetId="0" hidden="1">単位list!$C$24:$D$73</definedName>
    <definedName name="_xlnm._FilterDatabase" localSheetId="5" hidden="1">配点区分!$I$5:$J$5</definedName>
    <definedName name="_xlnm._FilterDatabase" localSheetId="6" hidden="1">評価指針!$I$5:$K$5</definedName>
    <definedName name="Pivot1">項目list!$C$5:$X$9</definedName>
    <definedName name="Pivot製品">項目list!$C$5:$AA$40</definedName>
    <definedName name="Pivot範囲">Report!$B$42:$H$70</definedName>
    <definedName name="Pivot範囲1">Report!#REF!</definedName>
    <definedName name="Pivot範囲2">Report!$B$42:$N$70</definedName>
    <definedName name="_xlnm.Print_Area" localSheetId="2">Report!$A$1:$O$10</definedName>
    <definedName name="_xlnm.Print_Titles" localSheetId="3">項目list!$1:$5</definedName>
    <definedName name="pv範囲" localSheetId="1">OFFSET(#REF!,,,COUNTA(#REF!),54)</definedName>
    <definedName name="pv範囲" localSheetId="3">OFFSET(#REF!,,,COUNTA(#REF!),54)</definedName>
    <definedName name="pv範囲">OFFSET(#REF!,,,COUNTA(#REF!),54)</definedName>
    <definedName name="pv範囲診断">OFFSET(#REF!,,,COUNTA(#REF!),54)</definedName>
    <definedName name="しくみパターン">配点区分!$B$14:$B$19</definedName>
    <definedName name="しくみ配点区分">配点区分!$B$10:$B$14</definedName>
    <definedName name="しくみ評価">配点区分!$F$12:$J$12</definedName>
    <definedName name="パターン" localSheetId="2">[1]配点区分!$B$6:$B$19</definedName>
    <definedName name="リサイクルの管理レベル">配点区分!$F$10:$J$10</definedName>
    <definedName name="圧力">単位list!$D$66:$D$73</definedName>
    <definedName name="割合">単位list!$D$58</definedName>
    <definedName name="管理レベル">配点区分!$F$11:$J$11</definedName>
    <definedName name="管理レベルの評価">[2]配点区分!$F$10:$H$10</definedName>
    <definedName name="管理レベル評価">配点区分!$F$16:$J$16</definedName>
    <definedName name="空気消費量">単位list!$D$37</definedName>
    <definedName name="向上率_5">[2]配点区分!#REF!</definedName>
    <definedName name="向上率１0">[2]配点区分!#REF!</definedName>
    <definedName name="向上率20">[2]配点区分!#REF!+[2]配点区分!#REF!</definedName>
    <definedName name="向上率50">[2]配点区分!#REF!</definedName>
    <definedName name="削減率_5">[2]配点区分!#REF!</definedName>
    <definedName name="削減率10">[2]配点区分!#REF!</definedName>
    <definedName name="削減率20">[2]配点区分!#REF!</definedName>
    <definedName name="仕組みの評価">[2]配点区分!$F$11:$H$11</definedName>
    <definedName name="時間">単位list!$D$59:$D$64</definedName>
    <definedName name="重量">単位list!$D$26:$D$30</definedName>
    <definedName name="上限">配点区分!$F$16:$J$16</definedName>
    <definedName name="数量">単位list!$D$54:$D$57</definedName>
    <definedName name="節湯区分">配点区分!$F$12:$J$12</definedName>
    <definedName name="選択NA" localSheetId="2">[1]配点区分!$L$2:$L$3</definedName>
    <definedName name="選択区分">[2]配点区分!$B$16:$B$17</definedName>
    <definedName name="対象有無">配点区分!$F$18:$J$18</definedName>
    <definedName name="達成率">配点区分!$F$13:$J$13</definedName>
    <definedName name="単位">#REF!</definedName>
    <definedName name="単位list">単位list!$A$23:$B$71</definedName>
    <definedName name="単位分類list">単位list!$C$6:$C$18</definedName>
    <definedName name="単位分類名">単位list!$A$6:$C$18</definedName>
    <definedName name="単位分類名ID">単位list!$A$6:$A$18</definedName>
    <definedName name="単位名">単位list!$C$25:$D$73</definedName>
    <definedName name="単位名リスト">単位list!$C$25:$D$73</definedName>
    <definedName name="長さ">単位list!$D$45:$D$48</definedName>
    <definedName name="定性値">単位list!$D$25</definedName>
    <definedName name="電力量">単位list!$D$49:$D$53</definedName>
    <definedName name="配点区分">配点区分!$B$6:$B$14</definedName>
    <definedName name="配点表" localSheetId="2">[1]配点区分!$B$6:$J$19</definedName>
    <definedName name="配点表">配点区分!$A$6:$J$14</definedName>
    <definedName name="配点表1">配点区分!$B$6:$J$14</definedName>
    <definedName name="必須確認数">項目list!$AA$3</definedName>
    <definedName name="弁座漏れ量">単位list!$D$38:$D$40</definedName>
    <definedName name="面積">単位list!$D$41:$D$44</definedName>
    <definedName name="有無">配点区分!$F$14:$J$14</definedName>
    <definedName name="容積">単位list!$D$31:$D$36</definedName>
    <definedName name="力">単位list!$D$65</definedName>
  </definedNames>
  <calcPr calcId="140001" calcMode="manual" concurrentCalc="0"/>
  <pivotCaches>
    <pivotCache cacheId="5"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D40" i="7" l="1"/>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AA40" i="4"/>
  <c r="Z40" i="4"/>
  <c r="Y40" i="4"/>
  <c r="W40" i="4"/>
  <c r="T40" i="4"/>
  <c r="P40" i="4"/>
  <c r="X40" i="4"/>
  <c r="N40" i="4"/>
  <c r="AA39" i="4"/>
  <c r="Z39" i="4"/>
  <c r="Y39" i="4"/>
  <c r="W39" i="4"/>
  <c r="T39" i="4"/>
  <c r="P39" i="4"/>
  <c r="X39" i="4"/>
  <c r="N39" i="4"/>
  <c r="AA38" i="4"/>
  <c r="Z38" i="4"/>
  <c r="Y38" i="4"/>
  <c r="W38" i="4"/>
  <c r="T38" i="4"/>
  <c r="P38" i="4"/>
  <c r="X38" i="4"/>
  <c r="N38" i="4"/>
  <c r="AA37" i="4"/>
  <c r="Z37" i="4"/>
  <c r="Y37" i="4"/>
  <c r="W37" i="4"/>
  <c r="T37" i="4"/>
  <c r="P37" i="4"/>
  <c r="X37" i="4"/>
  <c r="N37" i="4"/>
  <c r="AA36" i="4"/>
  <c r="Z36" i="4"/>
  <c r="Y36" i="4"/>
  <c r="W36" i="4"/>
  <c r="T36" i="4"/>
  <c r="P36" i="4"/>
  <c r="X36" i="4"/>
  <c r="N36" i="4"/>
  <c r="AA35" i="4"/>
  <c r="Z35" i="4"/>
  <c r="Y35" i="4"/>
  <c r="W35" i="4"/>
  <c r="T35" i="4"/>
  <c r="P35" i="4"/>
  <c r="X35" i="4"/>
  <c r="N35" i="4"/>
  <c r="AA34" i="4"/>
  <c r="Z34" i="4"/>
  <c r="Y34" i="4"/>
  <c r="W34" i="4"/>
  <c r="T34" i="4"/>
  <c r="P34" i="4"/>
  <c r="X34" i="4"/>
  <c r="N34" i="4"/>
  <c r="AA33" i="4"/>
  <c r="Z33" i="4"/>
  <c r="Y33" i="4"/>
  <c r="W33" i="4"/>
  <c r="T33" i="4"/>
  <c r="P33" i="4"/>
  <c r="X33" i="4"/>
  <c r="N33" i="4"/>
  <c r="AA32" i="4"/>
  <c r="Z32" i="4"/>
  <c r="Y32" i="4"/>
  <c r="W32" i="4"/>
  <c r="T32" i="4"/>
  <c r="P32" i="4"/>
  <c r="X32" i="4"/>
  <c r="N32" i="4"/>
  <c r="AA31" i="4"/>
  <c r="Z31" i="4"/>
  <c r="Y31" i="4"/>
  <c r="W31" i="4"/>
  <c r="T31" i="4"/>
  <c r="P31" i="4"/>
  <c r="X31" i="4"/>
  <c r="N31" i="4"/>
  <c r="AA30" i="4"/>
  <c r="Z30" i="4"/>
  <c r="Y30" i="4"/>
  <c r="W30" i="4"/>
  <c r="T30" i="4"/>
  <c r="P30" i="4"/>
  <c r="X30" i="4"/>
  <c r="N30" i="4"/>
  <c r="AA29" i="4"/>
  <c r="Z29" i="4"/>
  <c r="Y29" i="4"/>
  <c r="W29" i="4"/>
  <c r="T29" i="4"/>
  <c r="P29" i="4"/>
  <c r="X29" i="4"/>
  <c r="N29" i="4"/>
  <c r="AA28" i="4"/>
  <c r="Z28" i="4"/>
  <c r="Y28" i="4"/>
  <c r="W28" i="4"/>
  <c r="T28" i="4"/>
  <c r="P28" i="4"/>
  <c r="X28" i="4"/>
  <c r="N28" i="4"/>
  <c r="AA27" i="4"/>
  <c r="Z27" i="4"/>
  <c r="Y27" i="4"/>
  <c r="W27" i="4"/>
  <c r="T27" i="4"/>
  <c r="P27" i="4"/>
  <c r="X27" i="4"/>
  <c r="N27" i="4"/>
  <c r="AA26" i="4"/>
  <c r="Z26" i="4"/>
  <c r="Y26" i="4"/>
  <c r="W26" i="4"/>
  <c r="T26" i="4"/>
  <c r="P26" i="4"/>
  <c r="X26" i="4"/>
  <c r="N26" i="4"/>
  <c r="AA25" i="4"/>
  <c r="Z25" i="4"/>
  <c r="Y25" i="4"/>
  <c r="W25" i="4"/>
  <c r="T25" i="4"/>
  <c r="P25" i="4"/>
  <c r="X25" i="4"/>
  <c r="N25" i="4"/>
  <c r="AA24" i="4"/>
  <c r="Z24" i="4"/>
  <c r="Y24" i="4"/>
  <c r="W24" i="4"/>
  <c r="T24" i="4"/>
  <c r="P24" i="4"/>
  <c r="X24" i="4"/>
  <c r="N24" i="4"/>
  <c r="AA23" i="4"/>
  <c r="Z23" i="4"/>
  <c r="Y23" i="4"/>
  <c r="W23" i="4"/>
  <c r="T23" i="4"/>
  <c r="P23" i="4"/>
  <c r="X23" i="4"/>
  <c r="N23" i="4"/>
  <c r="AA22" i="4"/>
  <c r="Z22" i="4"/>
  <c r="Y22" i="4"/>
  <c r="W22" i="4"/>
  <c r="T22" i="4"/>
  <c r="P22" i="4"/>
  <c r="X22" i="4"/>
  <c r="N22" i="4"/>
  <c r="AA21" i="4"/>
  <c r="Z21" i="4"/>
  <c r="Y21" i="4"/>
  <c r="W21" i="4"/>
  <c r="T21" i="4"/>
  <c r="P21" i="4"/>
  <c r="X21" i="4"/>
  <c r="N21" i="4"/>
  <c r="AA20" i="4"/>
  <c r="Z20" i="4"/>
  <c r="Y20" i="4"/>
  <c r="W20" i="4"/>
  <c r="T20" i="4"/>
  <c r="P20" i="4"/>
  <c r="X20" i="4"/>
  <c r="N20" i="4"/>
  <c r="AA19" i="4"/>
  <c r="Z19" i="4"/>
  <c r="Y19" i="4"/>
  <c r="W19" i="4"/>
  <c r="T19" i="4"/>
  <c r="P19" i="4"/>
  <c r="X19" i="4"/>
  <c r="N19" i="4"/>
  <c r="AA18" i="4"/>
  <c r="Z18" i="4"/>
  <c r="Y18" i="4"/>
  <c r="W18" i="4"/>
  <c r="T18" i="4"/>
  <c r="P18" i="4"/>
  <c r="X18" i="4"/>
  <c r="N18" i="4"/>
  <c r="AA17" i="4"/>
  <c r="Z17" i="4"/>
  <c r="Y17" i="4"/>
  <c r="W17" i="4"/>
  <c r="T17" i="4"/>
  <c r="P17" i="4"/>
  <c r="X17" i="4"/>
  <c r="N17" i="4"/>
  <c r="AA16" i="4"/>
  <c r="Z16" i="4"/>
  <c r="Y16" i="4"/>
  <c r="W16" i="4"/>
  <c r="T16" i="4"/>
  <c r="P16" i="4"/>
  <c r="X16" i="4"/>
  <c r="N16" i="4"/>
  <c r="AA15" i="4"/>
  <c r="Z15" i="4"/>
  <c r="Y15" i="4"/>
  <c r="W15" i="4"/>
  <c r="T15" i="4"/>
  <c r="P15" i="4"/>
  <c r="X15" i="4"/>
  <c r="N15" i="4"/>
  <c r="AA14" i="4"/>
  <c r="Z14" i="4"/>
  <c r="Y14" i="4"/>
  <c r="W14" i="4"/>
  <c r="T14" i="4"/>
  <c r="P14" i="4"/>
  <c r="X14" i="4"/>
  <c r="N14" i="4"/>
  <c r="AA13" i="4"/>
  <c r="Z13" i="4"/>
  <c r="Y13" i="4"/>
  <c r="W13" i="4"/>
  <c r="T13" i="4"/>
  <c r="P13" i="4"/>
  <c r="X13" i="4"/>
  <c r="N13" i="4"/>
  <c r="AA12" i="4"/>
  <c r="Z12" i="4"/>
  <c r="Y12" i="4"/>
  <c r="W12" i="4"/>
  <c r="T12" i="4"/>
  <c r="P12" i="4"/>
  <c r="X12" i="4"/>
  <c r="N12" i="4"/>
  <c r="AA11" i="4"/>
  <c r="Z11" i="4"/>
  <c r="Y11" i="4"/>
  <c r="W11" i="4"/>
  <c r="T11" i="4"/>
  <c r="P11" i="4"/>
  <c r="X11" i="4"/>
  <c r="N11" i="4"/>
  <c r="AA10" i="4"/>
  <c r="Z10" i="4"/>
  <c r="Y10" i="4"/>
  <c r="W10" i="4"/>
  <c r="T10" i="4"/>
  <c r="P10" i="4"/>
  <c r="X10" i="4"/>
  <c r="N10" i="4"/>
  <c r="AA9" i="4"/>
  <c r="Z9" i="4"/>
  <c r="Y9" i="4"/>
  <c r="W9" i="4"/>
  <c r="T9" i="4"/>
  <c r="P9" i="4"/>
  <c r="X9" i="4"/>
  <c r="N9" i="4"/>
  <c r="AA8" i="4"/>
  <c r="Z8" i="4"/>
  <c r="Y8" i="4"/>
  <c r="W8" i="4"/>
  <c r="T8" i="4"/>
  <c r="P8" i="4"/>
  <c r="X8" i="4"/>
  <c r="N8" i="4"/>
  <c r="AA7" i="4"/>
  <c r="Z7" i="4"/>
  <c r="Y7" i="4"/>
  <c r="W7" i="4"/>
  <c r="T7" i="4"/>
  <c r="P7" i="4"/>
  <c r="X7" i="4"/>
  <c r="N7" i="4"/>
  <c r="AA6" i="4"/>
  <c r="Z6" i="4"/>
  <c r="Y6" i="4"/>
  <c r="W6" i="4"/>
  <c r="T6" i="4"/>
  <c r="P6" i="4"/>
  <c r="X6" i="4"/>
  <c r="N6" i="4"/>
  <c r="AA3" i="4"/>
  <c r="J3" i="4"/>
  <c r="I3" i="4"/>
  <c r="J2" i="4"/>
  <c r="I2" i="4"/>
  <c r="N70" i="3"/>
  <c r="M70" i="3"/>
  <c r="L70" i="3"/>
  <c r="K70" i="3"/>
  <c r="J70" i="3"/>
  <c r="N69" i="3"/>
  <c r="L69" i="3"/>
  <c r="J69" i="3"/>
  <c r="N68" i="3"/>
  <c r="M68" i="3"/>
  <c r="L68" i="3"/>
  <c r="K68" i="3"/>
  <c r="J68" i="3"/>
  <c r="N67" i="3"/>
  <c r="L67" i="3"/>
  <c r="J67" i="3"/>
  <c r="N66" i="3"/>
  <c r="M66" i="3"/>
  <c r="L66" i="3"/>
  <c r="K66" i="3"/>
  <c r="J66" i="3"/>
  <c r="N65" i="3"/>
  <c r="L65" i="3"/>
  <c r="J65" i="3"/>
  <c r="N64" i="3"/>
  <c r="M64" i="3"/>
  <c r="L64" i="3"/>
  <c r="K64" i="3"/>
  <c r="J64" i="3"/>
  <c r="N63" i="3"/>
  <c r="M63" i="3"/>
  <c r="L63" i="3"/>
  <c r="K63" i="3"/>
  <c r="J63" i="3"/>
  <c r="N62" i="3"/>
  <c r="M62" i="3"/>
  <c r="L62" i="3"/>
  <c r="K62" i="3"/>
  <c r="J62" i="3"/>
  <c r="N61" i="3"/>
  <c r="L61" i="3"/>
  <c r="J61" i="3"/>
  <c r="N60" i="3"/>
  <c r="M60" i="3"/>
  <c r="L60" i="3"/>
  <c r="K60" i="3"/>
  <c r="J60" i="3"/>
  <c r="N59" i="3"/>
  <c r="M59" i="3"/>
  <c r="L59" i="3"/>
  <c r="K59" i="3"/>
  <c r="J59" i="3"/>
  <c r="N58" i="3"/>
  <c r="L58" i="3"/>
  <c r="J58" i="3"/>
  <c r="N57" i="3"/>
  <c r="M57" i="3"/>
  <c r="L57" i="3"/>
  <c r="K57" i="3"/>
  <c r="J57" i="3"/>
  <c r="N56" i="3"/>
  <c r="M56" i="3"/>
  <c r="L56" i="3"/>
  <c r="K56" i="3"/>
  <c r="J56" i="3"/>
  <c r="N55" i="3"/>
  <c r="L55" i="3"/>
  <c r="J55" i="3"/>
  <c r="N54" i="3"/>
  <c r="M54" i="3"/>
  <c r="L54" i="3"/>
  <c r="K54" i="3"/>
  <c r="J54" i="3"/>
  <c r="N53" i="3"/>
  <c r="M53" i="3"/>
  <c r="L53" i="3"/>
  <c r="K53" i="3"/>
  <c r="J53" i="3"/>
  <c r="N52" i="3"/>
  <c r="M52" i="3"/>
  <c r="L52" i="3"/>
  <c r="K52" i="3"/>
  <c r="J52" i="3"/>
  <c r="N51" i="3"/>
  <c r="M51" i="3"/>
  <c r="L51" i="3"/>
  <c r="K51" i="3"/>
  <c r="J51" i="3"/>
  <c r="N50" i="3"/>
  <c r="M50" i="3"/>
  <c r="L50" i="3"/>
  <c r="K50" i="3"/>
  <c r="J50" i="3"/>
  <c r="N49" i="3"/>
  <c r="M49" i="3"/>
  <c r="L49" i="3"/>
  <c r="K49" i="3"/>
  <c r="J49" i="3"/>
  <c r="N48" i="3"/>
  <c r="M48" i="3"/>
  <c r="L48" i="3"/>
  <c r="K48" i="3"/>
  <c r="J48" i="3"/>
  <c r="N47" i="3"/>
  <c r="L47" i="3"/>
  <c r="J47" i="3"/>
  <c r="N46" i="3"/>
  <c r="M46" i="3"/>
  <c r="L46" i="3"/>
  <c r="K46" i="3"/>
  <c r="J46" i="3"/>
  <c r="N45" i="3"/>
  <c r="M45" i="3"/>
  <c r="L45" i="3"/>
  <c r="K45" i="3"/>
  <c r="J45" i="3"/>
  <c r="N44" i="3"/>
  <c r="M44" i="3"/>
  <c r="L44" i="3"/>
  <c r="K44" i="3"/>
  <c r="J44" i="3"/>
  <c r="J12" i="3"/>
  <c r="I11" i="3"/>
  <c r="H11" i="3"/>
  <c r="I10" i="3"/>
  <c r="H10" i="3"/>
  <c r="I9" i="3"/>
  <c r="H9" i="3"/>
  <c r="I8" i="3"/>
  <c r="H8" i="3"/>
  <c r="I7" i="3"/>
  <c r="H7" i="3"/>
  <c r="I6" i="3"/>
  <c r="H6" i="3"/>
  <c r="I5" i="3"/>
  <c r="H5" i="3"/>
  <c r="H12" i="3"/>
  <c r="G6" i="2"/>
  <c r="F5" i="2"/>
  <c r="K58" i="3"/>
  <c r="M58" i="3"/>
  <c r="M61" i="3"/>
  <c r="M69" i="3"/>
  <c r="K67" i="3"/>
  <c r="M65" i="3"/>
  <c r="K55" i="3"/>
  <c r="K47" i="3"/>
  <c r="I12" i="3"/>
  <c r="K5" i="3"/>
  <c r="K6" i="3"/>
  <c r="L9" i="3"/>
  <c r="K10" i="3"/>
  <c r="L11" i="3"/>
  <c r="L8" i="3"/>
  <c r="L7" i="3"/>
  <c r="K7" i="3"/>
  <c r="M55" i="3"/>
  <c r="K61" i="3"/>
  <c r="K65" i="3"/>
  <c r="M47" i="3"/>
  <c r="M67" i="3"/>
  <c r="K69" i="3"/>
  <c r="M7" i="3"/>
  <c r="N7" i="3"/>
  <c r="K11" i="3"/>
  <c r="M11" i="3"/>
  <c r="N11" i="3"/>
  <c r="L10" i="3"/>
  <c r="M10" i="3"/>
  <c r="N10" i="3"/>
  <c r="L5" i="3"/>
  <c r="K9" i="3"/>
  <c r="K8" i="3"/>
  <c r="K12" i="3"/>
  <c r="L6" i="3"/>
  <c r="M6" i="3"/>
  <c r="N6" i="3"/>
  <c r="M9" i="3"/>
  <c r="N9" i="3"/>
  <c r="M8" i="3"/>
  <c r="N8" i="3"/>
  <c r="M5" i="3"/>
  <c r="L12" i="3"/>
  <c r="N5" i="3"/>
  <c r="M12" i="3"/>
  <c r="N12" i="3"/>
</calcChain>
</file>

<file path=xl/comments1.xml><?xml version="1.0" encoding="utf-8"?>
<comments xmlns="http://schemas.openxmlformats.org/spreadsheetml/2006/main">
  <authors>
    <author>kohey</author>
  </authors>
  <commentList>
    <comment ref="J2" authorId="0">
      <text>
        <r>
          <rPr>
            <sz val="9"/>
            <color indexed="81"/>
            <rFont val="ＭＳ Ｐゴシック"/>
            <family val="3"/>
            <charset val="128"/>
          </rPr>
          <t>ヘッダー情報はレポートシートに記入</t>
        </r>
      </text>
    </comment>
    <comment ref="J3" authorId="0">
      <text>
        <r>
          <rPr>
            <sz val="9"/>
            <color indexed="81"/>
            <rFont val="ＭＳ Ｐゴシック"/>
            <family val="3"/>
            <charset val="128"/>
          </rPr>
          <t>ヘッダー情報はレポートシートに記入</t>
        </r>
      </text>
    </comment>
  </commentList>
</comments>
</file>

<file path=xl/sharedStrings.xml><?xml version="1.0" encoding="utf-8"?>
<sst xmlns="http://schemas.openxmlformats.org/spreadsheetml/2006/main" count="585" uniqueCount="380">
  <si>
    <t>単位ID</t>
  </si>
  <si>
    <t>順</t>
  </si>
  <si>
    <t>分類名</t>
  </si>
  <si>
    <t>定性値</t>
  </si>
  <si>
    <t>重量</t>
  </si>
  <si>
    <t>容積</t>
  </si>
  <si>
    <t>空気消費量</t>
  </si>
  <si>
    <t>弁座漏れ量</t>
  </si>
  <si>
    <t>面積</t>
  </si>
  <si>
    <t>長さ</t>
  </si>
  <si>
    <t>電力量</t>
  </si>
  <si>
    <t>数量</t>
  </si>
  <si>
    <t>割合</t>
  </si>
  <si>
    <t>時間</t>
  </si>
  <si>
    <t>力</t>
  </si>
  <si>
    <t>圧力</t>
  </si>
  <si>
    <t>単位</t>
  </si>
  <si>
    <t>－</t>
  </si>
  <si>
    <t>ｔ</t>
  </si>
  <si>
    <t>CO2ｔ</t>
  </si>
  <si>
    <t>kg</t>
  </si>
  <si>
    <t>g</t>
  </si>
  <si>
    <t>㎜g</t>
  </si>
  <si>
    <t>立方m</t>
  </si>
  <si>
    <t>立方㎝</t>
  </si>
  <si>
    <t>立方㎜</t>
  </si>
  <si>
    <t>㍑</t>
  </si>
  <si>
    <t>mm㍑</t>
  </si>
  <si>
    <t>㏄</t>
  </si>
  <si>
    <t>Nm3</t>
  </si>
  <si>
    <t>定格CV値</t>
  </si>
  <si>
    <t>㍑/h</t>
  </si>
  <si>
    <t>mm㍑/min</t>
  </si>
  <si>
    <t>平方㌔</t>
  </si>
  <si>
    <t>平方m</t>
  </si>
  <si>
    <t>平方㎝</t>
  </si>
  <si>
    <t>平方㎜</t>
  </si>
  <si>
    <t>㎞</t>
  </si>
  <si>
    <t>m</t>
  </si>
  <si>
    <t>㎝</t>
  </si>
  <si>
    <t>㎜</t>
  </si>
  <si>
    <t>kWh</t>
  </si>
  <si>
    <t>Wh</t>
  </si>
  <si>
    <t>kW</t>
  </si>
  <si>
    <t>W</t>
  </si>
  <si>
    <t>mW</t>
  </si>
  <si>
    <t>個</t>
  </si>
  <si>
    <t>点</t>
  </si>
  <si>
    <t>回</t>
  </si>
  <si>
    <t>種類</t>
  </si>
  <si>
    <t>％</t>
  </si>
  <si>
    <t>年</t>
  </si>
  <si>
    <t>月</t>
  </si>
  <si>
    <t>日</t>
  </si>
  <si>
    <t>分</t>
  </si>
  <si>
    <t>秒</t>
  </si>
  <si>
    <t>N(kg.m/s2）</t>
  </si>
  <si>
    <t>kPa</t>
  </si>
  <si>
    <t>Pa</t>
  </si>
  <si>
    <t>bar</t>
  </si>
  <si>
    <t>mbar</t>
  </si>
  <si>
    <t>kg/cm2</t>
  </si>
  <si>
    <t>mmH2O</t>
  </si>
  <si>
    <t>psi</t>
  </si>
  <si>
    <t>㎜Hg</t>
  </si>
  <si>
    <t>Ver.</t>
    <phoneticPr fontId="1"/>
  </si>
  <si>
    <t>機種名称 :</t>
    <rPh sb="0" eb="2">
      <t>キシュ</t>
    </rPh>
    <rPh sb="2" eb="4">
      <t>メイショウ</t>
    </rPh>
    <phoneticPr fontId="1"/>
  </si>
  <si>
    <t>評価モデル :</t>
    <rPh sb="0" eb="2">
      <t>ヒョウカ</t>
    </rPh>
    <phoneticPr fontId="1"/>
  </si>
  <si>
    <t>参考情報</t>
    <rPh sb="0" eb="2">
      <t>サンコウ</t>
    </rPh>
    <rPh sb="2" eb="4">
      <t>ジョウホウ</t>
    </rPh>
    <phoneticPr fontId="1"/>
  </si>
  <si>
    <t>レアメタル・レアアース一覧</t>
    <rPh sb="11" eb="13">
      <t>イチラン</t>
    </rPh>
    <phoneticPr fontId="1"/>
  </si>
  <si>
    <t>管理の成熟度モデル　ISO15540</t>
    <rPh sb="0" eb="2">
      <t>カンリ</t>
    </rPh>
    <rPh sb="3" eb="6">
      <t>セイジュクド</t>
    </rPh>
    <phoneticPr fontId="1"/>
  </si>
  <si>
    <t>このツールの評価配点方法について</t>
    <rPh sb="6" eb="8">
      <t>ヒョウカ</t>
    </rPh>
    <rPh sb="8" eb="10">
      <t>ハイテン</t>
    </rPh>
    <rPh sb="10" eb="12">
      <t>ホウホウ</t>
    </rPh>
    <phoneticPr fontId="1"/>
  </si>
  <si>
    <t>評価配点表</t>
    <rPh sb="0" eb="2">
      <t>ヒョウカ</t>
    </rPh>
    <rPh sb="2" eb="4">
      <t>ハイテン</t>
    </rPh>
    <rPh sb="4" eb="5">
      <t>ヒョウ</t>
    </rPh>
    <phoneticPr fontId="1"/>
  </si>
  <si>
    <t>ヘッダー情報</t>
  </si>
  <si>
    <t>バルブ機種</t>
  </si>
  <si>
    <t>給水栓（洗面用・電気式）</t>
  </si>
  <si>
    <t>大分類</t>
  </si>
  <si>
    <t>ポイント計</t>
  </si>
  <si>
    <t>データの個数</t>
  </si>
  <si>
    <t>評価項目がない小分類数</t>
  </si>
  <si>
    <t>データが無い小分類数</t>
  </si>
  <si>
    <t>選択がない小分類数</t>
  </si>
  <si>
    <t>補正済みデータ個数</t>
  </si>
  <si>
    <t>平均点</t>
  </si>
  <si>
    <t>ID1</t>
  </si>
  <si>
    <t>ValveID</t>
  </si>
  <si>
    <t>省エネルギー</t>
  </si>
  <si>
    <t>1 集計</t>
  </si>
  <si>
    <t>ID</t>
  </si>
  <si>
    <t>リデュース</t>
  </si>
  <si>
    <t>2 集計</t>
  </si>
  <si>
    <t>NewModel</t>
  </si>
  <si>
    <t>サンプル</t>
  </si>
  <si>
    <t>リユース</t>
  </si>
  <si>
    <t>3 集計</t>
  </si>
  <si>
    <t>OldModel</t>
  </si>
  <si>
    <t/>
  </si>
  <si>
    <t>リサイクル</t>
  </si>
  <si>
    <t>4 集計</t>
  </si>
  <si>
    <t>Company</t>
  </si>
  <si>
    <t>sample</t>
  </si>
  <si>
    <t>環境・安全</t>
  </si>
  <si>
    <t>6 集計</t>
  </si>
  <si>
    <t>担当</t>
  </si>
  <si>
    <t>sample.sample</t>
  </si>
  <si>
    <t>情報提供</t>
  </si>
  <si>
    <t>7 集計</t>
  </si>
  <si>
    <t>日付</t>
  </si>
  <si>
    <t>管理</t>
  </si>
  <si>
    <t>8 集計</t>
  </si>
  <si>
    <t>備考</t>
  </si>
  <si>
    <t>既定評価項目sample</t>
  </si>
  <si>
    <t>合計</t>
  </si>
  <si>
    <t>値</t>
  </si>
  <si>
    <t>小分類コード</t>
  </si>
  <si>
    <t xml:space="preserve">point計 </t>
  </si>
  <si>
    <t xml:space="preserve">Data数 </t>
  </si>
  <si>
    <t>項目数</t>
  </si>
  <si>
    <t>選択・必須数</t>
  </si>
  <si>
    <t>小分類範囲</t>
  </si>
  <si>
    <t>データが無い小分類コード</t>
  </si>
  <si>
    <t>「選択」が無い小分類数</t>
  </si>
  <si>
    <t>「選択」が無い小分類コード</t>
  </si>
  <si>
    <t>1.1.1</t>
  </si>
  <si>
    <t>1.1.2</t>
  </si>
  <si>
    <t>1.1.3</t>
  </si>
  <si>
    <t>2.1.1</t>
  </si>
  <si>
    <t>2.1.2</t>
  </si>
  <si>
    <t>2.1.3</t>
  </si>
  <si>
    <t>2.1.5</t>
  </si>
  <si>
    <t>2.2.1</t>
  </si>
  <si>
    <t>2.3.1</t>
  </si>
  <si>
    <t>2.3.2</t>
  </si>
  <si>
    <t>3.1.1</t>
  </si>
  <si>
    <t>3.1.2</t>
  </si>
  <si>
    <t>4.1.1</t>
  </si>
  <si>
    <t>4.2.2</t>
  </si>
  <si>
    <t>6.1.1</t>
  </si>
  <si>
    <t>6.2.1</t>
  </si>
  <si>
    <t>6.3.1</t>
  </si>
  <si>
    <t>7.1.1</t>
  </si>
  <si>
    <t>8.3.0</t>
  </si>
  <si>
    <t>総計</t>
  </si>
  <si>
    <t>必須確認数</t>
  </si>
  <si>
    <t>％　↓</t>
  </si>
  <si>
    <t>番号</t>
  </si>
  <si>
    <t>ID2</t>
  </si>
  <si>
    <t>ID3</t>
  </si>
  <si>
    <t>ID4</t>
  </si>
  <si>
    <t>選択</t>
  </si>
  <si>
    <t>中分類</t>
  </si>
  <si>
    <t>小分類</t>
  </si>
  <si>
    <t>評価項目</t>
  </si>
  <si>
    <t>評価基準</t>
  </si>
  <si>
    <t>評価指針</t>
  </si>
  <si>
    <t>配点区分番号</t>
  </si>
  <si>
    <t>配点区分</t>
  </si>
  <si>
    <t>単位</t>
    <phoneticPr fontId="1"/>
  </si>
  <si>
    <t>NewData</t>
  </si>
  <si>
    <t>OldData</t>
  </si>
  <si>
    <t>Point</t>
  </si>
  <si>
    <t>単位分類</t>
  </si>
  <si>
    <t>中間結果</t>
  </si>
  <si>
    <t>選択列</t>
  </si>
  <si>
    <t>必須確認</t>
  </si>
  <si>
    <t>1.1.1.1</t>
  </si>
  <si>
    <t>必須</t>
  </si>
  <si>
    <t>燃料・電気・熱</t>
  </si>
  <si>
    <t>製品消費エネルギーの低減</t>
  </si>
  <si>
    <t>動作時の消費電力量の削減</t>
  </si>
  <si>
    <t>製品の消費電力（定格電力）の削減率</t>
  </si>
  <si>
    <t>1.1.1.3</t>
  </si>
  <si>
    <t>待機時の消費電力の削減</t>
  </si>
  <si>
    <t>製品待機時の消費電力の削減率</t>
  </si>
  <si>
    <t>1.1.2.1</t>
  </si>
  <si>
    <t>流体エネルギー消費の低減</t>
  </si>
  <si>
    <t>節湯機能の有無</t>
  </si>
  <si>
    <t>工業会の節湯区分</t>
  </si>
  <si>
    <t>1.1.3.1</t>
  </si>
  <si>
    <t>製造・組立時のエネルギー消費削減</t>
  </si>
  <si>
    <t>生産設備、工程改善、不良率低減による製品製造時のエネルギー消費量の削減</t>
  </si>
  <si>
    <t>年間消費電力量（生産ラインもしくは該当工程別）の削減率</t>
  </si>
  <si>
    <t>1.1.3.2</t>
  </si>
  <si>
    <t>製品設計改善による製品製造時のエネルギー消費量の削減</t>
  </si>
  <si>
    <t>2.1.1.1</t>
  </si>
  <si>
    <t>省資源化（減量化、減容化）</t>
  </si>
  <si>
    <t>製品の小型化及び／又は軽量化</t>
  </si>
  <si>
    <t>製品の軽量化
(製品全体の重量削減)</t>
  </si>
  <si>
    <t>製品全体の重量の削減率</t>
  </si>
  <si>
    <t>2.1.1.2</t>
  </si>
  <si>
    <t>製品の小型化
(製品全体の寸法、容積（体積）)</t>
  </si>
  <si>
    <t>製品全体の寸法又は体積の削減率</t>
  </si>
  <si>
    <t>2.1.1.3</t>
  </si>
  <si>
    <t>生産時の歩留まり改善による素材使用量の削減</t>
  </si>
  <si>
    <t>素材使用量の削減率</t>
  </si>
  <si>
    <t>2.1.2.1</t>
  </si>
  <si>
    <t>部品点数削減・部品共通化</t>
  </si>
  <si>
    <t>部品点数削減</t>
  </si>
  <si>
    <t>部品点数の削減率</t>
  </si>
  <si>
    <t>2.1.2.2</t>
  </si>
  <si>
    <t>標準部品使用の拡大</t>
  </si>
  <si>
    <t>部品標準化率（＝使用標準部品点数÷総部品点数）の向上率</t>
  </si>
  <si>
    <t>2.1.3.1</t>
  </si>
  <si>
    <t>包装の減量化･減容化</t>
  </si>
  <si>
    <t>梱包材、包装材の重量及び／又は体積の削減</t>
  </si>
  <si>
    <t>使い捨て包装材、梱包材の重量及び／又は体積の削減率</t>
  </si>
  <si>
    <t>2.1.5.1</t>
  </si>
  <si>
    <t>流体の無駄な消費の低減（節水、漏れ削減）</t>
  </si>
  <si>
    <t>使用時の節水</t>
  </si>
  <si>
    <t>節水機能の有無</t>
  </si>
  <si>
    <t>2.1.5.2</t>
  </si>
  <si>
    <t>バルブ閉時の弁座漏れ量の低減</t>
  </si>
  <si>
    <t>弁座漏れ量の削減率</t>
  </si>
  <si>
    <t>2.1.5.3</t>
  </si>
  <si>
    <t>バルブ使用時の流体の漏れ削減（出口以外）</t>
  </si>
  <si>
    <t>気密性を確保する機能（設計）の有無
（接合部から外部への漏れ対策が考慮されているか）</t>
  </si>
  <si>
    <t>2.2.1.1</t>
  </si>
  <si>
    <t>長寿命化</t>
  </si>
  <si>
    <t>製品・部品・材料等の長寿命化</t>
  </si>
  <si>
    <t>製品、部品・材料（ボトルネックになるもの）の耐用年数（時間）の延長化</t>
  </si>
  <si>
    <t>耐用年数（時間）及び／又は耐用動作回数の向上率</t>
  </si>
  <si>
    <t>2.3.1.1</t>
  </si>
  <si>
    <t>廃棄物削減</t>
  </si>
  <si>
    <t>ライフサイクルを通して発生する廃棄物削減</t>
  </si>
  <si>
    <t>製造過程で発生する廃棄物（リサイクル、リユースの出来ないもの）の削減</t>
  </si>
  <si>
    <t>廃棄物発生量の削減率</t>
  </si>
  <si>
    <t>2.3.2.1</t>
  </si>
  <si>
    <t>消耗品の消費削減</t>
  </si>
  <si>
    <t>一定条件下で使用した場合の消耗品の消費量削減</t>
  </si>
  <si>
    <t>年間の消耗品消費量の削減率又は消耗品の耐久時間の向上率</t>
  </si>
  <si>
    <t>3.1.1.1</t>
  </si>
  <si>
    <t>メンテナンスの容易性</t>
  </si>
  <si>
    <t>交換可能部品の使用範囲拡大</t>
  </si>
  <si>
    <t>交換可能部品の使用率及び／又は交換可能部品数の向上率</t>
  </si>
  <si>
    <t>3.1.2.1</t>
  </si>
  <si>
    <t>分解、再組み付け容易性</t>
  </si>
  <si>
    <t>交換部品の標準化</t>
  </si>
  <si>
    <t>交換部品の標準化率（＝標準化された交換部品数÷交換部品総数）の向上率</t>
  </si>
  <si>
    <t>3.1.2.2</t>
  </si>
  <si>
    <t>部品の交換容易性</t>
  </si>
  <si>
    <t>交換時間の短縮率及び／又は交換容易性指標（時間、交換容易性が指標化されている場合）</t>
  </si>
  <si>
    <t>4.1.1.1</t>
  </si>
  <si>
    <t>リサイクル性向上</t>
  </si>
  <si>
    <t>リサイクルが可能な資源・材料の使用範囲拡大</t>
  </si>
  <si>
    <t>リサイクル可能な材料を使用した部品の使用範囲拡大</t>
  </si>
  <si>
    <t>リサイクル可能な材料の使用率（＝リサイクル可能な材料で作られた部品の体積又は重量÷製品全体の体積又は重量）の向上率</t>
  </si>
  <si>
    <t>4.1.1.2</t>
  </si>
  <si>
    <t>リサイクルされた材料を使用した部品、梱包材の使用範囲拡大</t>
  </si>
  <si>
    <t>リサイクルされた材料使用率（＝リサイクルされた材料で作られた部品の体積又は重量÷製品全体の体積又は重量）の向上率</t>
  </si>
  <si>
    <t>4.2.2.1</t>
  </si>
  <si>
    <t>解体・分離・分別容易性</t>
  </si>
  <si>
    <t xml:space="preserve">破砕・選別処理の容易性 </t>
  </si>
  <si>
    <t>解体時、分別がしやすいように、リサイクル可能な材料を使用した部品の識別表示を行うための管理のレベル</t>
  </si>
  <si>
    <t>次に示すどのレベルにあるかを評価する。採点は管理レベルの得点区分にならう。
a）重さが製品全重量の5%未満の部品について、解体分離に関する表示ができている（製品本体、ドキュメント類等で）。
b）重さが製品全重量の5%以上～10%未満の部品について、解体分離に関する表示ができている（同）。
c）重さが製品全重量の10%以上の部品について、解体分離に関する表示ができている（同）。
d）表示をしていない。</t>
  </si>
  <si>
    <t>4.2.2.2</t>
  </si>
  <si>
    <t>解体・分別する対象物は取り外し容易性</t>
  </si>
  <si>
    <t>解体・分別する対象物の取り外し容易性</t>
  </si>
  <si>
    <t>4.2.2.3</t>
  </si>
  <si>
    <t>リサイクル可能材種類数の低減</t>
  </si>
  <si>
    <t>リサイクル可能な材料の種類数の低減</t>
  </si>
  <si>
    <t>6.1.1.1</t>
  </si>
  <si>
    <t>安全に関わる適用法令の遵守性</t>
  </si>
  <si>
    <t>製品に適用される関連法規制への遵守性</t>
  </si>
  <si>
    <t>該当製品に対する関連法規制とその遵守を確認した書類の有無</t>
  </si>
  <si>
    <t>技術資料の有無</t>
  </si>
  <si>
    <t>6.2.1.1</t>
  </si>
  <si>
    <t>CO2（環境負荷物質）削減</t>
  </si>
  <si>
    <t>各段階での CO2 の排出量削減、代替化、発生回避の推進</t>
  </si>
  <si>
    <t>製品材料の生産過程で発生したCO2排出量の削減</t>
  </si>
  <si>
    <t>材料別CO2排出量の削減率</t>
  </si>
  <si>
    <t>6.3.1.1</t>
  </si>
  <si>
    <t>有害化学物質管理</t>
  </si>
  <si>
    <t>関連法規制に適応し、製品、包装の各材料に含まれる有害化学物質の使用回避・管理</t>
  </si>
  <si>
    <t>浸出基準への適応性管理のレベル</t>
  </si>
  <si>
    <t>従来製品からの改善の有無</t>
  </si>
  <si>
    <t>6.3.1.2</t>
  </si>
  <si>
    <t>該当製品に対する有害化学物質管理のレベル</t>
  </si>
  <si>
    <t>7.1.1.1</t>
  </si>
  <si>
    <t>適切な情報提供</t>
  </si>
  <si>
    <t>製品のライフサイクル関係者への必要な情報提供とその方法の適切性</t>
  </si>
  <si>
    <t>製品のライフサイクル（選定、購入、使用）関係者が、選定・購入前に知っておくべき製品情報の提供</t>
  </si>
  <si>
    <t>ライフサイクル関係者に有益な情報の提供量の増加率</t>
  </si>
  <si>
    <t>7.1.1.2</t>
  </si>
  <si>
    <t>製品のライフサイクル（選定、購入、使用）関係者が知っておくべき必要情報の提供（特定化学物質を使った指定製品の場合）</t>
  </si>
  <si>
    <t>環境規制及び労働安全衛生法で規制対象となっている化学物質に関する情報提供の有無</t>
  </si>
  <si>
    <t>7.1.1.3</t>
  </si>
  <si>
    <t>製品のライフサイクル（流通、据付、使用、メンテナンス、廃棄）関係者が、購入後、開梱時、据え付け時、使用時、保守時、廃棄時等に知っておくべき製品の取り扱い、及び、環境安全性についての必要情報の提供</t>
  </si>
  <si>
    <t>7.1.1.4</t>
  </si>
  <si>
    <t>機器本体に表示すべき情報の表示の見やすさ</t>
  </si>
  <si>
    <t>見やすさの改善の有無</t>
  </si>
  <si>
    <t>7.1.1.5</t>
  </si>
  <si>
    <t>提供情報へのアクセスのしやすさ</t>
  </si>
  <si>
    <t>情報のデジタル化（Web等）率</t>
  </si>
  <si>
    <t>8.3.0.1</t>
  </si>
  <si>
    <t>DFE(環境配慮設計）の取り組み</t>
  </si>
  <si>
    <t>DFE（環境配慮設計）の取り組み</t>
  </si>
  <si>
    <t>重点評価項目（事前に3項目以上を設定しておく）における設計目標値の達成率</t>
  </si>
  <si>
    <t>達成率の平均が次に示すどのレベルにあるかを評価する。
a） 100％以上
b）　80％～100％未満
c）　60％～80％未満
d）　59％未満</t>
  </si>
  <si>
    <t xml:space="preserve">　　　　　　　　　　　　　評価項目の配点方法
１　評価区分（パターン
と配点区分）
評価項目の評価データを入力する際、その評価区分のパターンに設定してある評価配点に従って、自動的に配点が計算されます。
配点は　4点から0点の間で評価されます
パターンは、最初は規定値が設定されていますが、リストから選択し変更ができます
①　数値データ(定量的評価）の場合：　旧製品と新製品の改善割合を％で計算し配点区分に従って評価します。
　例　
　　　　　　　　　　　　　　　　　　　　　パターン　　削減率　新製品　　旧製品　　評価計算結果
　製品重量は軽減されているか　削減率10%　　20%　　800g　　　1000g　　　　　　　4点　　　　　　
②　文字列データ（定性的評価）の場合：　新製品のみの評価結果に応じた配点区分の配点で評価します（.旧製品の時の評価は不要です）。　
　例　　　　
　　　　　　　　　　　　　　　　　　　　　パターン　　　　　　　　新製品　　旧製品　　評価計算結果
　QMS(ISO9000)への取り組み　　有無　　　　　　　　　　　有り　　　　　　　　　　　　　　4点　　　　　　
　はされているか
２　総合評価の平均点計算方法
①　総合評価は評価項目の大分類ごとの平均点でも評価できます。
②　大分類毎の平均点の出し方
　　　　平均点　＝　評価点合計　÷　(評価項目数　＋　不足小分類数）　％
③　評価項目数
　　　　実際に評価データが入力された個別評価項目数
④　不足小分類数
　大分類に中の小分類で評価データがなかった小分類数
　少なくも各小分類に一つは評価されるものとします。
小分類に該当評価項目がないときでもその小分類には評価項目数として各一つが加えられます（この場合の小分類の配点が0点となります）.。.
</t>
    <rPh sb="39" eb="41">
      <t>ハイテン</t>
    </rPh>
    <rPh sb="41" eb="43">
      <t>クブン</t>
    </rPh>
    <rPh sb="45" eb="47">
      <t>ヒョウカ</t>
    </rPh>
    <rPh sb="47" eb="49">
      <t>コウモク</t>
    </rPh>
    <rPh sb="50" eb="52">
      <t>ヒョウカ</t>
    </rPh>
    <rPh sb="56" eb="58">
      <t>ニュウリョク</t>
    </rPh>
    <rPh sb="60" eb="61">
      <t>サイ</t>
    </rPh>
    <rPh sb="132" eb="134">
      <t>サイショ</t>
    </rPh>
    <rPh sb="135" eb="138">
      <t>キテイチ</t>
    </rPh>
    <rPh sb="139" eb="141">
      <t>セッテイ</t>
    </rPh>
    <rPh sb="154" eb="156">
      <t>センタク</t>
    </rPh>
    <rPh sb="157" eb="159">
      <t>ヘンコウ</t>
    </rPh>
    <rPh sb="170" eb="172">
      <t>スウチ</t>
    </rPh>
    <rPh sb="176" eb="179">
      <t>テイリョウテキ</t>
    </rPh>
    <rPh sb="179" eb="181">
      <t>ヒョウカ</t>
    </rPh>
    <rPh sb="183" eb="185">
      <t>バアイ</t>
    </rPh>
    <rPh sb="187" eb="190">
      <t>キュウセイヒン</t>
    </rPh>
    <rPh sb="191" eb="194">
      <t>シンセイヒン</t>
    </rPh>
    <rPh sb="195" eb="197">
      <t>カイゼン</t>
    </rPh>
    <rPh sb="197" eb="199">
      <t>ワリアイ</t>
    </rPh>
    <rPh sb="202" eb="204">
      <t>ケイサン</t>
    </rPh>
    <rPh sb="205" eb="207">
      <t>ハイテン</t>
    </rPh>
    <rPh sb="207" eb="209">
      <t>クブン</t>
    </rPh>
    <rPh sb="210" eb="211">
      <t>シタガ</t>
    </rPh>
    <rPh sb="213" eb="215">
      <t>ヒョウカ</t>
    </rPh>
    <rPh sb="273" eb="275">
      <t>セイヒン</t>
    </rPh>
    <rPh sb="275" eb="277">
      <t>ジュウリョウ</t>
    </rPh>
    <rPh sb="278" eb="280">
      <t>ケイゲン</t>
    </rPh>
    <rPh sb="287" eb="290">
      <t>サクゲンリツ</t>
    </rPh>
    <rPh sb="320" eb="321">
      <t>テン</t>
    </rPh>
    <rPh sb="341" eb="343">
      <t>ヒョウカ</t>
    </rPh>
    <rPh sb="345" eb="347">
      <t>バアイ</t>
    </rPh>
    <rPh sb="349" eb="352">
      <t>シンセイヒン</t>
    </rPh>
    <rPh sb="355" eb="357">
      <t>ヒョウカ</t>
    </rPh>
    <rPh sb="357" eb="359">
      <t>ケッカ</t>
    </rPh>
    <rPh sb="360" eb="361">
      <t>オウ</t>
    </rPh>
    <rPh sb="363" eb="365">
      <t>ハイテン</t>
    </rPh>
    <rPh sb="365" eb="367">
      <t>クブン</t>
    </rPh>
    <rPh sb="368" eb="370">
      <t>ハイテン</t>
    </rPh>
    <rPh sb="371" eb="373">
      <t>ヒョウカ</t>
    </rPh>
    <rPh sb="378" eb="381">
      <t>キュウセイヒン</t>
    </rPh>
    <rPh sb="382" eb="383">
      <t>トキ</t>
    </rPh>
    <rPh sb="384" eb="386">
      <t>ヒョウカ</t>
    </rPh>
    <rPh sb="387" eb="389">
      <t>フヨウ</t>
    </rPh>
    <rPh sb="435" eb="438">
      <t>シンセイヒン</t>
    </rPh>
    <rPh sb="440" eb="441">
      <t>キュウ</t>
    </rPh>
    <rPh sb="445" eb="447">
      <t>ヒョウカ</t>
    </rPh>
    <rPh sb="447" eb="449">
      <t>ケイサン</t>
    </rPh>
    <rPh sb="449" eb="451">
      <t>ケッカ</t>
    </rPh>
    <rPh sb="467" eb="468">
      <t>ト</t>
    </rPh>
    <rPh sb="469" eb="470">
      <t>ク</t>
    </rPh>
    <rPh sb="473" eb="475">
      <t>ウム</t>
    </rPh>
    <rPh sb="486" eb="487">
      <t>ア</t>
    </rPh>
    <rPh sb="503" eb="504">
      <t>テン</t>
    </rPh>
    <rPh sb="523" eb="525">
      <t>ソウゴウ</t>
    </rPh>
    <rPh sb="525" eb="527">
      <t>ヒョウカ</t>
    </rPh>
    <rPh sb="528" eb="531">
      <t>ヘイキンテン</t>
    </rPh>
    <rPh sb="573" eb="576">
      <t>ダイブンルイ</t>
    </rPh>
    <rPh sb="576" eb="577">
      <t>ゴト</t>
    </rPh>
    <rPh sb="614" eb="616">
      <t>フソク</t>
    </rPh>
    <rPh sb="616" eb="619">
      <t>ショウブンルイ</t>
    </rPh>
    <rPh sb="619" eb="620">
      <t>スウ</t>
    </rPh>
    <rPh sb="662" eb="664">
      <t>フソク</t>
    </rPh>
    <rPh sb="664" eb="667">
      <t>ショウブンルイ</t>
    </rPh>
    <rPh sb="667" eb="668">
      <t>スウ</t>
    </rPh>
    <rPh sb="670" eb="673">
      <t>ダイブンルイ</t>
    </rPh>
    <rPh sb="674" eb="675">
      <t>ナカ</t>
    </rPh>
    <rPh sb="676" eb="679">
      <t>ショウブンルイ</t>
    </rPh>
    <rPh sb="754" eb="755">
      <t>カク</t>
    </rPh>
    <phoneticPr fontId="1"/>
  </si>
  <si>
    <t>配点</t>
    <phoneticPr fontId="1"/>
  </si>
  <si>
    <t>書式</t>
  </si>
  <si>
    <t>区分単位</t>
  </si>
  <si>
    <t>範囲</t>
  </si>
  <si>
    <t>配点区分1</t>
  </si>
  <si>
    <t>配点区分2</t>
  </si>
  <si>
    <t>配点区分3</t>
  </si>
  <si>
    <t>配点区分4</t>
  </si>
  <si>
    <t>配点区分5</t>
  </si>
  <si>
    <t>向上率 5%</t>
  </si>
  <si>
    <t>数値</t>
  </si>
  <si>
    <t>%</t>
  </si>
  <si>
    <t>Up</t>
  </si>
  <si>
    <t>向上率10%</t>
  </si>
  <si>
    <t>削減率 5%</t>
  </si>
  <si>
    <t>Down</t>
  </si>
  <si>
    <t>削減率10%</t>
  </si>
  <si>
    <t>リサイクルの管理レベル</t>
  </si>
  <si>
    <t>文字列</t>
  </si>
  <si>
    <t>特定値</t>
  </si>
  <si>
    <t>重さが製品全重量の5%未満の部品について、解体分離に関する表示ができている（製品本体、ドキュメント類等で）。</t>
  </si>
  <si>
    <t>重さが製品全重量の5%以上～10%未満の部品について、解体分離に関する表示ができている（同）。</t>
  </si>
  <si>
    <t>重さが製品全重量の10%以上の部品について、解体分離に関する表示ができている（同）。</t>
  </si>
  <si>
    <t>表示をしていない。</t>
  </si>
  <si>
    <t>管理レベル</t>
  </si>
  <si>
    <t>プロセスが標準化及び文書化され、訓練により伝達されている。しかし、このようなプロセスは個人に依存しており、逸脱が存在する可能性がある。</t>
  </si>
  <si>
    <t>手続きは確立しているが、標準化は不十分で、訓練や伝達も存在しない。個人の知識に依存している程度が高く、過ちが発生しがちである。</t>
  </si>
  <si>
    <t>実施すべき手続きが欠落している。組織として対応すべき問題を認識できても、個人ごと、あるいはケースバイケースの思いつきにより対応している。運用していない</t>
  </si>
  <si>
    <t>節湯区分</t>
  </si>
  <si>
    <t>工業会標準に準拠</t>
  </si>
  <si>
    <t>自社標準に準拠節湯B</t>
  </si>
  <si>
    <t>部分的にある</t>
  </si>
  <si>
    <t>無</t>
  </si>
  <si>
    <t>達成率</t>
  </si>
  <si>
    <t>100%以上</t>
  </si>
  <si>
    <t>80％以上</t>
  </si>
  <si>
    <t>60％以上</t>
  </si>
  <si>
    <t>60％未満</t>
  </si>
  <si>
    <t>マイナス</t>
  </si>
  <si>
    <t>有無</t>
  </si>
  <si>
    <t>有</t>
  </si>
  <si>
    <t>番号　　　　　</t>
  </si>
  <si>
    <t>・製品評価時に、エネルギー消費削減量を計るときは、母数に、生産台数、売上額などを適宜設定する。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</si>
  <si>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・製品評価時に、エネルギー消費削減量を計るときは、母数に、生産台数、売上額などを適宜設定する。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</si>
  <si>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・これら項目の評価では、全構成部品の個別素材重量、完成品重量、寸法、体積が把握管理されていることが必要。
・体積については、厳密に求めた数値を用いるか、外形寸法を用いるかは事業者で一定の決めを設定する。</t>
  </si>
  <si>
    <t>製品全体の重量が変わらない場合も、設計改善（歩留まり、不良率改善等）による材料の削減量を評価する。歩留まり、不良率評価は、設計試作、量産試作段階で実施する。</t>
  </si>
  <si>
    <t xml:space="preserve">
【標準部品とは】
本ガイドラインでは、一般規格部品、複数の製品で使用可能な部品、同一製品内でも複数使用する部品などを標準部品とするが、詳細な定義は事業者が決めてもよい。
【部品の共通化とは】
設計段階で標準部品が設定された結果、その部品を共通利用することで、調達、在庫管理、生産、保守など大幅なコスト削減が望める</t>
  </si>
  <si>
    <t xml:space="preserve">
【標準部品とは】
本ガイドラインでは、一般規格部品、複数の製品で使用可能な部品、同一製品内でも複数使用する部品などを標準部品とするが、詳細な定義は事業者が決めてもよい。
【部品の共通化とは】
設計段階で標準部品が設定された結果、その部品を共通利用することで、調達、在庫管理、生産、保守など大幅なコスト削減が望める</t>
  </si>
  <si>
    <t>製造時の部品梱包材及び製品の使い捨て包装材や梱包材を対象とし、重量及び／又は体積を指標とする。
【使い捨て材とは】
事業者が回収せず、購入者側が処分する材料のことをいう。
【チェックシートへの記入】
・梱包材や包装材を使用していない場合は、項目の「必須／選択」欄で「非該当」を選ぶ。
・通い箱を活用している場合は削減率100%とするか、又は回収率で評価して、その旨を備考欄に記入する。</t>
  </si>
  <si>
    <t>【チェックシートへの記入】
節水機能に関係しない製品は、項目の「必須／選択」欄で「非該当」を選ぶ。</t>
  </si>
  <si>
    <t xml:space="preserve">・この項目は、エネルギー消費ではなく資源消費の観点で評価する。
・漏れの測定方法を明確に規定する（工業用弁の場合、API、ANSI等の規定に基づく評価試験、客先仕様等）。
【チェックシートへの記入】
漏れ量が0と評価される場合は、便宜上「New Data」に0を、「Old Data」に1を入力する。
</t>
  </si>
  <si>
    <t>【チェックシートへの記入】
漏れ量の具体的数値を入力する。または、接合部（駆動部、シャフト、フランジ、パッキンなど）に使われる部品を耐久性のあるものに変更した場合は、「有／無」を単位として、「有」を選択する。
【漏れ量測定に使える指標】
工業用弁では、ISO15848にパッキンからの許容漏れ量の規定がある。</t>
  </si>
  <si>
    <t>以下の点を考慮に入れて寿命又は耐久性を計る評価方法を明確に定め、評価を行う。
①耐用寿命時間
②耐用動作回数
③高耐久性の部品や材料への変更
【寿命の定義・基準作成の参考となる規格】
・SIL認証: IEC61508シリーズ（邦訳版標題「電気/電子/プログラム可能電子安全関連システムの機能安全」）。
・JIS S 3200シリーズ（水道用器具の性能試験）。</t>
  </si>
  <si>
    <t>・上記例を参考に、削減対象廃棄物とその削減目標値は事業者で決める。
・評価範囲は、評価対象製品の製造工程単位、生産ライン単位等、事業者が一定の決めで定める。
・必要であれば体積削減率を指標としてもよいが、重量換算した数値を指標とするのが適当であろう。</t>
  </si>
  <si>
    <t xml:space="preserve">・消費量は消耗品の耐用寿命、交換周期で置き換えて目標値設定してもよい。
・製品評価では、長寿命のパッキン、ガスケット等に仕様を変更した場合、消耗品の消費量を削減したと評価できる（耐用寿命や交換周期の改善率が向上したとみなす）。
【消耗品の例】
パッキン、ガスケット、潤滑油、バッテリ等。
【チェックシートへの記入】
製品使用時に発生する消耗品がない場合は、項目の「必須／選択」欄で「非該当」を選ぶ。
</t>
  </si>
  <si>
    <t>【交換可能部品とは】
ユーザー、メンテナンス担当者が、全体を交換せずにその部品のみ（市場で入手可能なもの）を交換することで復帰できる部品をいう。</t>
  </si>
  <si>
    <t>・製品設計、生産段階での部品標準化の一部としてとらえられるが、保守交換部品に絞った評価を行う。
・2.1.2.2（標準部品使用の拡大）と重複しているが、ここでは交換部品に特定して評価する。
【交換部品の標準化とは】
ユーザー又はメンテ担当者に部品交換の容易性を提供するため、部品の仕様が明示され、単独で管理（生産、販売）され、他機種との互換性を持つように設計されていることをいう
【チェックシートへの記入】
・全て規格品で構成されている場合は、「New Data」に1を、「Old Data」に0を入力し、規格品である旨を備考に記述する。
・使い捨て製品で、交換部品がない製品は、項目の「必須／選択」欄で「非該当」を選ぶ。</t>
  </si>
  <si>
    <t>・部品、モジュールなどの交換が容易に出来るよう、工具レス、少ない工具、特殊工具使用の削減など考慮されているかを加味し、実際の交換時間を測定評価する
【チェックシートへの記入】
使い捨て製品で、交換部品がない製品は、項目の「必須／選択」欄で「非該当」を選ぶ。</t>
  </si>
  <si>
    <t>・管理対象とするリサイクル可能な材料及び／又はリサイクルされた材料は、事業者にて設定する。
・リサイクル可能な材料、リサイクルされた材料ともに、製品全体の体積又は重量に対する使用率を指標として評価する。</t>
  </si>
  <si>
    <t xml:space="preserve">・取扱説明書、HP、図面、注意書き等への表示の有無と見やすさを評価する。
・重さで部品を分類し、どれくらい細かい部品にまで識別表示ができているかを評価する。
</t>
  </si>
  <si>
    <t>分解に要する時間を測定し、評価する。</t>
  </si>
  <si>
    <t xml:space="preserve">【リサイクル可能な材料の種類数低減の例】
従来品はSUS304と316を使用⇒最新モデルでは316に統一。
</t>
  </si>
  <si>
    <t xml:space="preserve">関連国内法だけではなく、近年はCEマーキングを要求されることが多く、次のような関連指令を考慮、管理する必要がある。
①EC EMC(電磁両立性）指令
②EC 機械指令指令
③EC 低電圧指令（LTV)
④EC 圧力機器指令
</t>
  </si>
  <si>
    <t>【個々の製品製造時におけるCO2排出量削減方法の例】
①CO2排出量の少ない材料の選定
②材料削減による排出量削減
③工程改善による排出量削減</t>
  </si>
  <si>
    <t>評価指針!D33</t>
  </si>
  <si>
    <t>【有害物質関連規制の例】
欧州関連指令（REACH、RoHSなど）、化審法、化管法、浸出基準など。RoHS自体の適応対象は電気電子製品ではあるが、機械部品でも装置に組み込まれることが多い場合は、RoHS対応は必要となっている。
【チェックシートへの記入】
該当する指令・法規制が対象になくても、含有成分を把握し、「ない」と言うことを管理すべきであるので、「非該当」は選択できない。</t>
  </si>
  <si>
    <t>7.1.1.1の「知っておくべき製品情報」とは、製品の仕様、特性、性能、機能などを指す。</t>
  </si>
  <si>
    <t>7.1.1.2は、法令により定められた特定の化学物質を使用している指定製品の場合の評価項目。自社製品に関係する法令の内容を把握・理解（＝しくみ評価）した上で、製品の個々のレベルでも、定められた表示をできているかを評価する。</t>
  </si>
  <si>
    <t xml:space="preserve">7.1.1.3では、製品説明書、取り扱い説明書などで適切に情報提供できているか、特に法令により定められた表示が必要な場合、それを行っているかを評価する。
</t>
  </si>
  <si>
    <t>【評価時の視点】
・表示内容が理解しやすいか。
・見やすい位置にあるか。
・読みやすい表示になっているか（表示の大きさなど）。</t>
  </si>
  <si>
    <t>利用者が必要情報（カタログ、仕様書、図面、取扱説明書、含有物質リスト、RoHS証明書、その他環境関連の証明書等）にいつでもペーパーレスでアクセスできる環境を提供できているか、デジタル化率として評価する。</t>
  </si>
  <si>
    <t xml:space="preserve">製品開発時点で、関連部署を包括した環境配慮設計実施のためのプロジェクトが構成され、環境配慮設計の目標値管理、評価、レビューなどを行うしくみが準備されていることが必要となる。
</t>
  </si>
  <si>
    <t>1 計</t>
  </si>
  <si>
    <t>2 計</t>
  </si>
  <si>
    <t>3 計</t>
  </si>
  <si>
    <t>4 計</t>
  </si>
  <si>
    <t>6 計</t>
  </si>
  <si>
    <t>7 計</t>
  </si>
  <si>
    <t>8 計</t>
  </si>
  <si>
    <t>Up</t>
    <phoneticPr fontId="1"/>
  </si>
  <si>
    <t>プロセスが標準化及び文書化され、その遵守状況の把握・測定が可能。プロセスが有効に機能していない場合は修正が行われ、継続的に改善されている。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</si>
</sst>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_ "/>
  </numFmts>
  <fonts count="9" x14ac:knownFonts="1">
    <font>
      <sz val="11"/>
      <name val="ＭＳ Ｐゴシック"/>
      <family val="3"/>
      <charset val="128"/>
    </font>
    <font>
      <sz val="6"/>
      <name val="ＭＳ Ｐゴシック"/>
      <family val="3"/>
      <charset val="128"/>
    </font>
    <font>
      <sz val="16"/>
      <color theme="3"/>
      <name val="ＭＳ Ｐゴシック"/>
      <family val="3"/>
      <charset val="128"/>
    </font>
    <font>
      <u/>
      <sz val="11"/>
      <color theme="10"/>
      <name val="ＭＳ Ｐゴシック"/>
      <family val="3"/>
      <charset val="128"/>
    </font>
    <font>
      <sz val="11"/>
      <color theme="10"/>
      <name val="ＭＳ Ｐゴシック"/>
      <family val="3"/>
      <charset val="128"/>
    </font>
    <font>
      <sz val="11"/>
      <color theme="0"/>
      <name val="ＭＳ Ｐゴシック"/>
      <family val="3"/>
      <charset val="128"/>
    </font>
    <font>
      <sz val="9"/>
      <color indexed="81"/>
      <name val="ＭＳ Ｐゴシック"/>
      <family val="3"/>
      <charset val="128"/>
    </font>
    <font>
      <sz val="11"/>
      <color theme="1"/>
      <name val="ＭＳ Ｐゴシック"/>
      <family val="2"/>
      <scheme val="minor"/>
    </font>
    <font>
      <u/>
      <sz val="11"/>
      <color theme="11"/>
      <name val="ＭＳ Ｐゴシック"/>
      <family val="3"/>
      <charset val="128"/>
    </font>
  </fonts>
  <fills count="5">
    <fill>
      <patternFill patternType="none"/>
    </fill>
    <fill>
      <patternFill patternType="gray125"/>
    </fill>
    <fill>
      <patternFill patternType="solid">
        <fgColor theme="4" tint="0.79995117038483843"/>
        <bgColor indexed="64"/>
      </patternFill>
    </fill>
    <fill>
      <patternFill patternType="solid">
        <fgColor theme="8" tint="0.79995117038483843"/>
        <bgColor indexed="64"/>
      </patternFill>
    </fill>
    <fill>
      <patternFill patternType="solid">
        <fgColor theme="5" tint="0.7999511703848384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alignment vertical="center"/>
    </xf>
    <xf numFmtId="0" fontId="3" fillId="0" borderId="0" applyNumberFormat="0" applyFill="0" applyBorder="0" applyAlignment="0" applyProtection="0">
      <alignment vertical="center"/>
    </xf>
    <xf numFmtId="0" fontId="7" fillId="0" borderId="0"/>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1">
    <xf numFmtId="0" fontId="0" fillId="0" borderId="0" xfId="0">
      <alignment vertical="center"/>
    </xf>
    <xf numFmtId="0" fontId="0" fillId="2" borderId="1" xfId="0"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right" vertical="center"/>
    </xf>
    <xf numFmtId="14" fontId="0" fillId="0" borderId="0" xfId="0" applyNumberFormat="1">
      <alignment vertical="center"/>
    </xf>
    <xf numFmtId="0" fontId="2" fillId="0" borderId="0" xfId="0" applyFont="1">
      <alignment vertical="center"/>
    </xf>
    <xf numFmtId="0" fontId="0" fillId="3" borderId="1" xfId="0" applyFill="1" applyBorder="1">
      <alignment vertical="center"/>
    </xf>
    <xf numFmtId="176" fontId="0" fillId="2" borderId="1" xfId="0" applyNumberFormat="1" applyFill="1" applyBorder="1" applyAlignment="1">
      <alignment horizontal="center" vertical="center" wrapText="1"/>
    </xf>
    <xf numFmtId="176" fontId="0" fillId="0" borderId="1" xfId="0" applyNumberFormat="1" applyBorder="1">
      <alignment vertical="center"/>
    </xf>
    <xf numFmtId="9" fontId="0" fillId="0" borderId="1" xfId="0" applyNumberFormat="1" applyBorder="1">
      <alignment vertical="center"/>
    </xf>
    <xf numFmtId="0" fontId="0" fillId="0" borderId="0" xfId="0" applyAlignment="1">
      <alignment vertical="center" wrapText="1"/>
    </xf>
    <xf numFmtId="0" fontId="0" fillId="0" borderId="0" xfId="0" applyNumberFormat="1">
      <alignment vertical="center"/>
    </xf>
    <xf numFmtId="0" fontId="0" fillId="0" borderId="1" xfId="0" applyBorder="1">
      <alignment vertical="center"/>
    </xf>
    <xf numFmtId="0" fontId="0" fillId="0" borderId="0" xfId="0" applyProtection="1">
      <alignment vertical="center"/>
    </xf>
    <xf numFmtId="0" fontId="0" fillId="0" borderId="0" xfId="0" applyAlignment="1" applyProtection="1">
      <alignment horizontal="left" vertical="top" wrapText="1" justifyLastLine="1"/>
    </xf>
    <xf numFmtId="0" fontId="0" fillId="0" borderId="0" xfId="0" applyFont="1" applyProtection="1">
      <alignment vertical="center"/>
    </xf>
    <xf numFmtId="0" fontId="0" fillId="0" borderId="1" xfId="0" applyBorder="1" applyProtection="1">
      <alignment vertical="center"/>
    </xf>
    <xf numFmtId="0" fontId="0" fillId="0" borderId="1" xfId="0" applyBorder="1" applyAlignment="1" applyProtection="1">
      <alignment horizontal="left" vertical="top" wrapText="1" justifyLastLine="1"/>
    </xf>
    <xf numFmtId="14" fontId="0" fillId="0" borderId="1" xfId="0" applyNumberFormat="1" applyBorder="1" applyAlignment="1" applyProtection="1">
      <alignment horizontal="left" vertical="top" wrapText="1" justifyLastLine="1"/>
    </xf>
    <xf numFmtId="0" fontId="0" fillId="2"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justifyLastLine="1"/>
    </xf>
    <xf numFmtId="0" fontId="0" fillId="2" borderId="1" xfId="0" applyFont="1" applyFill="1" applyBorder="1" applyAlignment="1" applyProtection="1">
      <alignment horizontal="center" vertical="center" wrapText="1"/>
    </xf>
    <xf numFmtId="0" fontId="0" fillId="0" borderId="1" xfId="0" applyBorder="1" applyAlignment="1" applyProtection="1">
      <alignment vertical="center" wrapText="1"/>
    </xf>
    <xf numFmtId="0" fontId="0" fillId="0" borderId="2" xfId="0" applyBorder="1" applyAlignment="1" applyProtection="1">
      <alignment vertical="center" wrapText="1"/>
    </xf>
    <xf numFmtId="0" fontId="0" fillId="0" borderId="2" xfId="0" applyBorder="1" applyAlignment="1" applyProtection="1">
      <alignment horizontal="left" vertical="top" wrapText="1" justifyLastLine="1"/>
    </xf>
    <xf numFmtId="0" fontId="4" fillId="0" borderId="1" xfId="1" applyFont="1" applyBorder="1" applyAlignment="1" applyProtection="1">
      <alignment horizontal="left" vertical="top" wrapText="1" justifyLastLine="1"/>
      <protection locked="0"/>
    </xf>
    <xf numFmtId="0" fontId="0" fillId="4" borderId="1" xfId="0" applyFill="1" applyBorder="1" applyAlignment="1" applyProtection="1">
      <alignment vertical="center" wrapText="1"/>
      <protection locked="0"/>
    </xf>
    <xf numFmtId="176" fontId="0" fillId="4" borderId="1" xfId="0" applyNumberFormat="1" applyFill="1" applyBorder="1" applyAlignment="1" applyProtection="1">
      <alignment horizontal="right" vertical="center" wrapText="1"/>
      <protection locked="0"/>
    </xf>
    <xf numFmtId="176" fontId="0" fillId="0" borderId="1" xfId="0" applyNumberFormat="1" applyBorder="1" applyAlignment="1" applyProtection="1">
      <alignment horizontal="right" vertical="center" wrapText="1"/>
    </xf>
    <xf numFmtId="177" fontId="0" fillId="0" borderId="1" xfId="0" applyNumberFormat="1" applyBorder="1" applyAlignment="1">
      <alignment horizontal="right" vertical="center" wrapText="1"/>
    </xf>
    <xf numFmtId="0" fontId="0" fillId="0" borderId="1" xfId="0" applyBorder="1" applyAlignment="1" applyProtection="1">
      <alignment vertical="center" wrapText="1"/>
      <protection locked="0"/>
    </xf>
    <xf numFmtId="0" fontId="5" fillId="0" borderId="3" xfId="0" applyFont="1" applyBorder="1" applyAlignment="1" applyProtection="1">
      <alignment vertical="center" wrapText="1"/>
    </xf>
    <xf numFmtId="0" fontId="5" fillId="0" borderId="3" xfId="0" applyFont="1" applyBorder="1" applyAlignment="1" applyProtection="1">
      <alignment horizontal="left" vertical="top" wrapText="1" justifyLastLine="1"/>
    </xf>
    <xf numFmtId="0" fontId="5" fillId="0" borderId="4" xfId="0" applyFont="1" applyBorder="1" applyAlignment="1" applyProtection="1">
      <alignment horizontal="left" vertical="top" wrapText="1" justifyLastLine="1"/>
    </xf>
    <xf numFmtId="176" fontId="0" fillId="4" borderId="1" xfId="0" applyNumberFormat="1" applyFill="1" applyBorder="1" applyAlignment="1" applyProtection="1">
      <alignment horizontal="right" vertical="center" wrapText="1"/>
    </xf>
    <xf numFmtId="0" fontId="5" fillId="0" borderId="4" xfId="0" applyFont="1" applyBorder="1" applyAlignment="1" applyProtection="1">
      <alignment vertical="center" wrapText="1"/>
    </xf>
    <xf numFmtId="0" fontId="3" fillId="0" borderId="0" xfId="1">
      <alignment vertical="center"/>
    </xf>
    <xf numFmtId="0" fontId="0" fillId="0" borderId="0" xfId="0" applyAlignment="1">
      <alignment vertical="center" wrapText="1"/>
    </xf>
    <xf numFmtId="0" fontId="0" fillId="0" borderId="1" xfId="0" applyBorder="1" applyAlignment="1" applyProtection="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pivotButton="1">
      <alignment vertical="center"/>
    </xf>
    <xf numFmtId="0" fontId="0" fillId="0" borderId="0" xfId="0" pivotButton="1" applyAlignment="1">
      <alignment vertical="center" wrapText="1"/>
    </xf>
    <xf numFmtId="0" fontId="3" fillId="0" borderId="0" xfId="1" applyAlignment="1">
      <alignmen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0" fontId="0" fillId="2" borderId="7" xfId="0" applyFill="1" applyBorder="1" applyAlignment="1" applyProtection="1">
      <alignment horizontal="center" vertical="center" wrapText="1"/>
    </xf>
  </cellXfs>
  <cellStyles count="6">
    <cellStyle name="ハイパーリンク" xfId="1" builtinId="8"/>
    <cellStyle name="標準" xfId="0" builtinId="0"/>
    <cellStyle name="標準 2" xfId="2"/>
    <cellStyle name="表示済みのハイパーリンク" xfId="3" builtinId="9" hidden="1"/>
    <cellStyle name="表示済みのハイパーリンク" xfId="4" builtinId="9" hidden="1"/>
    <cellStyle name="表示済みのハイパーリンク" xfId="5" builtinId="9" hidden="1"/>
  </cellStyles>
  <dxfs count="6">
    <dxf>
      <fill>
        <patternFill>
          <fgColor indexed="64"/>
          <bgColor indexed="65"/>
        </patternFill>
      </fill>
    </dxf>
    <dxf>
      <font>
        <color theme="0"/>
      </font>
      <fill>
        <patternFill patternType="none">
          <bgColor indexed="65"/>
        </patternFill>
      </fill>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評価データの個数とポイント</a:t>
            </a:r>
          </a:p>
        </c:rich>
      </c:tx>
      <c:layout/>
      <c:overlay val="0"/>
    </c:title>
    <c:autoTitleDeleted val="0"/>
    <c:plotArea>
      <c:layout>
        <c:manualLayout>
          <c:layoutTarget val="inner"/>
          <c:xMode val="edge"/>
          <c:yMode val="edge"/>
          <c:x val="0.0930358200878807"/>
          <c:y val="0.138338978931974"/>
          <c:w val="0.850050618672666"/>
          <c:h val="0.66999175471138"/>
        </c:manualLayout>
      </c:layout>
      <c:barChart>
        <c:barDir val="col"/>
        <c:grouping val="clustered"/>
        <c:varyColors val="0"/>
        <c:ser>
          <c:idx val="0"/>
          <c:order val="0"/>
          <c:tx>
            <c:strRef>
              <c:f>Report!$H$4</c:f>
              <c:strCache>
                <c:ptCount val="1"/>
                <c:pt idx="0">
                  <c:v>ポイント計</c:v>
                </c:pt>
              </c:strCache>
            </c:strRef>
          </c:tx>
          <c:invertIfNegative val="0"/>
          <c:cat>
            <c:strRef>
              <c:f>Report!$G$5:$G$11</c:f>
              <c:strCache>
                <c:ptCount val="7"/>
                <c:pt idx="0">
                  <c:v>省エネルギー</c:v>
                </c:pt>
                <c:pt idx="1">
                  <c:v>リデュース</c:v>
                </c:pt>
                <c:pt idx="2">
                  <c:v>リユース</c:v>
                </c:pt>
                <c:pt idx="3">
                  <c:v>リサイクル</c:v>
                </c:pt>
                <c:pt idx="4">
                  <c:v>環境・安全</c:v>
                </c:pt>
                <c:pt idx="5">
                  <c:v>情報提供</c:v>
                </c:pt>
                <c:pt idx="6">
                  <c:v>管理</c:v>
                </c:pt>
              </c:strCache>
            </c:strRef>
          </c:cat>
          <c:val>
            <c:numRef>
              <c:f>Report!$H$5:$H$11</c:f>
              <c:numCache>
                <c:formatCode>0_ </c:formatCode>
                <c:ptCount val="7"/>
                <c:pt idx="0">
                  <c:v>0.0</c:v>
                </c:pt>
                <c:pt idx="1">
                  <c:v>0.0</c:v>
                </c:pt>
                <c:pt idx="2">
                  <c:v>0.0</c:v>
                </c:pt>
                <c:pt idx="3">
                  <c:v>0.0</c:v>
                </c:pt>
                <c:pt idx="4">
                  <c:v>0.0</c:v>
                </c:pt>
                <c:pt idx="5">
                  <c:v>0.0</c:v>
                </c:pt>
                <c:pt idx="6">
                  <c:v>0.0</c:v>
                </c:pt>
              </c:numCache>
            </c:numRef>
          </c:val>
        </c:ser>
        <c:ser>
          <c:idx val="1"/>
          <c:order val="1"/>
          <c:tx>
            <c:strRef>
              <c:f>Report!$I$4</c:f>
              <c:strCache>
                <c:ptCount val="1"/>
                <c:pt idx="0">
                  <c:v>データの個数</c:v>
                </c:pt>
              </c:strCache>
            </c:strRef>
          </c:tx>
          <c:invertIfNegative val="0"/>
          <c:cat>
            <c:strRef>
              <c:f>Report!$G$5:$G$11</c:f>
              <c:strCache>
                <c:ptCount val="7"/>
                <c:pt idx="0">
                  <c:v>省エネルギー</c:v>
                </c:pt>
                <c:pt idx="1">
                  <c:v>リデュース</c:v>
                </c:pt>
                <c:pt idx="2">
                  <c:v>リユース</c:v>
                </c:pt>
                <c:pt idx="3">
                  <c:v>リサイクル</c:v>
                </c:pt>
                <c:pt idx="4">
                  <c:v>環境・安全</c:v>
                </c:pt>
                <c:pt idx="5">
                  <c:v>情報提供</c:v>
                </c:pt>
                <c:pt idx="6">
                  <c:v>管理</c:v>
                </c:pt>
              </c:strCache>
            </c:strRef>
          </c:cat>
          <c:val>
            <c:numRef>
              <c:f>Report!$I$5:$I$11</c:f>
              <c:numCache>
                <c:formatCode>0_ </c:formatCode>
                <c:ptCount val="7"/>
                <c:pt idx="0">
                  <c:v>0.0</c:v>
                </c:pt>
                <c:pt idx="1">
                  <c:v>0.0</c:v>
                </c:pt>
                <c:pt idx="2">
                  <c:v>0.0</c:v>
                </c:pt>
                <c:pt idx="3">
                  <c:v>0.0</c:v>
                </c:pt>
                <c:pt idx="4">
                  <c:v>0.0</c:v>
                </c:pt>
                <c:pt idx="5">
                  <c:v>0.0</c:v>
                </c:pt>
                <c:pt idx="6">
                  <c:v>0.0</c:v>
                </c:pt>
              </c:numCache>
            </c:numRef>
          </c:val>
        </c:ser>
        <c:dLbls>
          <c:showLegendKey val="0"/>
          <c:showVal val="0"/>
          <c:showCatName val="0"/>
          <c:showSerName val="0"/>
          <c:showPercent val="0"/>
          <c:showBubbleSize val="0"/>
        </c:dLbls>
        <c:gapWidth val="150"/>
        <c:axId val="-2114007896"/>
        <c:axId val="-2114013272"/>
      </c:barChart>
      <c:catAx>
        <c:axId val="-2114007896"/>
        <c:scaling>
          <c:orientation val="minMax"/>
        </c:scaling>
        <c:delete val="0"/>
        <c:axPos val="b"/>
        <c:numFmt formatCode="General" sourceLinked="1"/>
        <c:majorTickMark val="out"/>
        <c:minorTickMark val="none"/>
        <c:tickLblPos val="nextTo"/>
        <c:crossAx val="-2114013272"/>
        <c:crosses val="autoZero"/>
        <c:auto val="1"/>
        <c:lblAlgn val="ctr"/>
        <c:lblOffset val="100"/>
        <c:noMultiLvlLbl val="0"/>
      </c:catAx>
      <c:valAx>
        <c:axId val="-2114013272"/>
        <c:scaling>
          <c:orientation val="minMax"/>
          <c:min val="0.0"/>
        </c:scaling>
        <c:delete val="0"/>
        <c:axPos val="l"/>
        <c:majorGridlines/>
        <c:numFmt formatCode="0_ " sourceLinked="1"/>
        <c:majorTickMark val="out"/>
        <c:minorTickMark val="none"/>
        <c:tickLblPos val="nextTo"/>
        <c:spPr>
          <a:solidFill>
            <a:sysClr val="window" lastClr="FFFFFF">
              <a:lumMod val="100000"/>
            </a:sysClr>
          </a:solidFill>
        </c:spPr>
        <c:crossAx val="-2114007896"/>
        <c:crosses val="autoZero"/>
        <c:crossBetween val="between"/>
      </c:valAx>
    </c:plotArea>
    <c:legend>
      <c:legendPos val="t"/>
      <c:layout/>
      <c:overlay val="1"/>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radarChart>
        <c:radarStyle val="marker"/>
        <c:varyColors val="0"/>
        <c:ser>
          <c:idx val="6"/>
          <c:order val="0"/>
          <c:tx>
            <c:strRef>
              <c:f>Report!$N$4</c:f>
              <c:strCache>
                <c:ptCount val="1"/>
                <c:pt idx="0">
                  <c:v>平均点</c:v>
                </c:pt>
              </c:strCache>
            </c:strRef>
          </c:tx>
          <c:spPr>
            <a:ln w="41275">
              <a:solidFill>
                <a:schemeClr val="tx2"/>
              </a:solidFill>
            </a:ln>
          </c:spPr>
          <c:marker>
            <c:spPr>
              <a:ln w="63500">
                <a:solidFill>
                  <a:schemeClr val="tx1"/>
                </a:solidFill>
              </a:ln>
            </c:spPr>
          </c:marker>
          <c:cat>
            <c:strRef>
              <c:f>Report!$G$5:$G$10</c:f>
              <c:strCache>
                <c:ptCount val="6"/>
                <c:pt idx="0">
                  <c:v>省エネルギー</c:v>
                </c:pt>
                <c:pt idx="1">
                  <c:v>リデュース</c:v>
                </c:pt>
                <c:pt idx="2">
                  <c:v>リユース</c:v>
                </c:pt>
                <c:pt idx="3">
                  <c:v>リサイクル</c:v>
                </c:pt>
                <c:pt idx="4">
                  <c:v>環境・安全</c:v>
                </c:pt>
                <c:pt idx="5">
                  <c:v>情報提供</c:v>
                </c:pt>
              </c:strCache>
            </c:strRef>
          </c:cat>
          <c:val>
            <c:numRef>
              <c:f>Report!$N$5:$N$10</c:f>
              <c:numCache>
                <c:formatCode>0%</c:formatCode>
                <c:ptCount val="6"/>
                <c:pt idx="0">
                  <c:v>0.0</c:v>
                </c:pt>
                <c:pt idx="1">
                  <c:v>0.0</c:v>
                </c:pt>
                <c:pt idx="2">
                  <c:v>0.0</c:v>
                </c:pt>
                <c:pt idx="3">
                  <c:v>0.0</c:v>
                </c:pt>
                <c:pt idx="4">
                  <c:v>0.0</c:v>
                </c:pt>
                <c:pt idx="5">
                  <c:v>0.0</c:v>
                </c:pt>
              </c:numCache>
            </c:numRef>
          </c:val>
        </c:ser>
        <c:dLbls>
          <c:showLegendKey val="0"/>
          <c:showVal val="0"/>
          <c:showCatName val="0"/>
          <c:showSerName val="0"/>
          <c:showPercent val="0"/>
          <c:showBubbleSize val="0"/>
        </c:dLbls>
        <c:axId val="-2113950904"/>
        <c:axId val="-2114963848"/>
      </c:radarChart>
      <c:catAx>
        <c:axId val="-2113950904"/>
        <c:scaling>
          <c:orientation val="minMax"/>
        </c:scaling>
        <c:delete val="0"/>
        <c:axPos val="b"/>
        <c:majorGridlines/>
        <c:numFmt formatCode="General" sourceLinked="1"/>
        <c:majorTickMark val="out"/>
        <c:minorTickMark val="none"/>
        <c:tickLblPos val="nextTo"/>
        <c:crossAx val="-2114963848"/>
        <c:crosses val="autoZero"/>
        <c:auto val="1"/>
        <c:lblAlgn val="ctr"/>
        <c:lblOffset val="100"/>
        <c:noMultiLvlLbl val="0"/>
      </c:catAx>
      <c:valAx>
        <c:axId val="-2114963848"/>
        <c:scaling>
          <c:orientation val="minMax"/>
          <c:max val="1.0"/>
          <c:min val="0.0"/>
        </c:scaling>
        <c:delete val="0"/>
        <c:axPos val="l"/>
        <c:majorGridlines/>
        <c:numFmt formatCode="0%" sourceLinked="1"/>
        <c:majorTickMark val="out"/>
        <c:minorTickMark val="none"/>
        <c:tickLblPos val="nextTo"/>
        <c:crossAx val="-21139509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hyperlink" Target="#Document!A1"/><Relationship Id="rId7" Type="http://schemas.openxmlformats.org/officeDocument/2006/relationships/image" Target="../media/image4.png"/><Relationship Id="rId1" Type="http://schemas.openxmlformats.org/officeDocument/2006/relationships/hyperlink" Target="#&#38917;&#30446;list!A1"/><Relationship Id="rId2" Type="http://schemas.openxmlformats.org/officeDocument/2006/relationships/hyperlink" Target="#Report!A1"/></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hyperlink" Target="#Pivot&#31684;&#22258;"/></Relationships>
</file>

<file path=xl/drawings/_rels/drawing5.xml.rels><?xml version="1.0" encoding="UTF-8" standalone="yes"?>
<Relationships xmlns="http://schemas.openxmlformats.org/package/2006/relationships"><Relationship Id="rId1" Type="http://schemas.openxmlformats.org/officeDocument/2006/relationships/hyperlink" Target="#Top!A1"/><Relationship Id="rId2" Type="http://schemas.openxmlformats.org/officeDocument/2006/relationships/hyperlink" Target="#&#37197;&#28857;&#21306;&#20998;!A1"/></Relationships>
</file>

<file path=xl/drawings/_rels/drawing6.xml.rels><?xml version="1.0" encoding="UTF-8" standalone="yes"?>
<Relationships xmlns="http://schemas.openxmlformats.org/package/2006/relationships"><Relationship Id="rId1" Type="http://schemas.openxmlformats.org/officeDocument/2006/relationships/hyperlink" Target="#&#37197;&#28857;&#12395;&#12388;&#12356;&#12390;!A1"/></Relationships>
</file>

<file path=xl/drawings/drawing1.xml><?xml version="1.0" encoding="utf-8"?>
<xdr:wsDr xmlns:xdr="http://schemas.openxmlformats.org/drawingml/2006/spreadsheetDrawing" xmlns:a="http://schemas.openxmlformats.org/drawingml/2006/main">
  <xdr:twoCellAnchor>
    <xdr:from>
      <xdr:col>0</xdr:col>
      <xdr:colOff>190500</xdr:colOff>
      <xdr:row>1</xdr:row>
      <xdr:rowOff>57150</xdr:rowOff>
    </xdr:from>
    <xdr:to>
      <xdr:col>3</xdr:col>
      <xdr:colOff>520700</xdr:colOff>
      <xdr:row>2</xdr:row>
      <xdr:rowOff>139700</xdr:rowOff>
    </xdr:to>
    <xdr:sp macro="" textlink="">
      <xdr:nvSpPr>
        <xdr:cNvPr id="2" name="テキスト ボックス 1"/>
        <xdr:cNvSpPr txBox="1"/>
      </xdr:nvSpPr>
      <xdr:spPr>
        <a:xfrm>
          <a:off x="190500" y="228600"/>
          <a:ext cx="19685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ctr"/>
          <a:r>
            <a:rPr kumimoji="1" lang="ja-JP" altLang="en-US" sz="1100"/>
            <a:t>単位分類名リスト</a:t>
          </a:r>
        </a:p>
      </xdr:txBody>
    </xdr:sp>
    <xdr:clientData/>
  </xdr:twoCellAnchor>
  <xdr:twoCellAnchor>
    <xdr:from>
      <xdr:col>0</xdr:col>
      <xdr:colOff>190500</xdr:colOff>
      <xdr:row>20</xdr:row>
      <xdr:rowOff>38100</xdr:rowOff>
    </xdr:from>
    <xdr:to>
      <xdr:col>3</xdr:col>
      <xdr:colOff>520700</xdr:colOff>
      <xdr:row>21</xdr:row>
      <xdr:rowOff>120650</xdr:rowOff>
    </xdr:to>
    <xdr:sp macro="" textlink="">
      <xdr:nvSpPr>
        <xdr:cNvPr id="3" name="テキスト ボックス 2"/>
        <xdr:cNvSpPr txBox="1"/>
      </xdr:nvSpPr>
      <xdr:spPr>
        <a:xfrm>
          <a:off x="190500" y="3467100"/>
          <a:ext cx="19685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indent="0" algn="ctr"/>
          <a:r>
            <a:rPr kumimoji="1" lang="ja-JP" altLang="en-US" sz="1100"/>
            <a:t>単位名リスト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17</xdr:row>
      <xdr:rowOff>160020</xdr:rowOff>
    </xdr:from>
    <xdr:to>
      <xdr:col>3</xdr:col>
      <xdr:colOff>99060</xdr:colOff>
      <xdr:row>20</xdr:row>
      <xdr:rowOff>121920</xdr:rowOff>
    </xdr:to>
    <xdr:sp macro="" textlink="">
      <xdr:nvSpPr>
        <xdr:cNvPr id="2" name="正方形/長方形 1">
          <a:hlinkClick xmlns:r="http://schemas.openxmlformats.org/officeDocument/2006/relationships" r:id="rId1"/>
        </xdr:cNvPr>
        <xdr:cNvSpPr/>
      </xdr:nvSpPr>
      <xdr:spPr>
        <a:xfrm>
          <a:off x="320040" y="3493770"/>
          <a:ext cx="1836420" cy="4762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評価データ入力シート</a:t>
          </a:r>
        </a:p>
      </xdr:txBody>
    </xdr:sp>
    <xdr:clientData/>
  </xdr:twoCellAnchor>
  <xdr:twoCellAnchor>
    <xdr:from>
      <xdr:col>0</xdr:col>
      <xdr:colOff>342900</xdr:colOff>
      <xdr:row>22</xdr:row>
      <xdr:rowOff>137160</xdr:rowOff>
    </xdr:from>
    <xdr:to>
      <xdr:col>3</xdr:col>
      <xdr:colOff>76200</xdr:colOff>
      <xdr:row>25</xdr:row>
      <xdr:rowOff>68580</xdr:rowOff>
    </xdr:to>
    <xdr:sp macro="" textlink="">
      <xdr:nvSpPr>
        <xdr:cNvPr id="3" name="角丸四角形 2">
          <a:hlinkClick xmlns:r="http://schemas.openxmlformats.org/officeDocument/2006/relationships" r:id="rId2"/>
        </xdr:cNvPr>
        <xdr:cNvSpPr/>
      </xdr:nvSpPr>
      <xdr:spPr>
        <a:xfrm>
          <a:off x="342900" y="4328160"/>
          <a:ext cx="1790700" cy="44577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　総合評価レポート　　　　　　　　　　　　　　　　</a:t>
          </a:r>
        </a:p>
      </xdr:txBody>
    </xdr:sp>
    <xdr:clientData/>
  </xdr:twoCellAnchor>
  <xdr:twoCellAnchor editAs="oneCell">
    <xdr:from>
      <xdr:col>6</xdr:col>
      <xdr:colOff>311979</xdr:colOff>
      <xdr:row>23</xdr:row>
      <xdr:rowOff>21246</xdr:rowOff>
    </xdr:from>
    <xdr:to>
      <xdr:col>7</xdr:col>
      <xdr:colOff>555818</xdr:colOff>
      <xdr:row>26</xdr:row>
      <xdr:rowOff>32578</xdr:rowOff>
    </xdr:to>
    <xdr:pic>
      <xdr:nvPicPr>
        <xdr:cNvPr id="4" name="図 3"/>
        <xdr:cNvPicPr>
          <a:picLocks noChangeAspect="1"/>
        </xdr:cNvPicPr>
      </xdr:nvPicPr>
      <xdr:blipFill>
        <a:blip xmlns:r="http://schemas.openxmlformats.org/officeDocument/2006/relationships" r:embed="rId3"/>
        <a:stretch>
          <a:fillRect/>
        </a:stretch>
      </xdr:blipFill>
      <xdr:spPr>
        <a:xfrm>
          <a:off x="4426779" y="4383696"/>
          <a:ext cx="929639" cy="525682"/>
        </a:xfrm>
        <a:prstGeom prst="rect">
          <a:avLst/>
        </a:prstGeom>
      </xdr:spPr>
    </xdr:pic>
    <xdr:clientData/>
  </xdr:twoCellAnchor>
  <xdr:twoCellAnchor editAs="oneCell">
    <xdr:from>
      <xdr:col>5</xdr:col>
      <xdr:colOff>76422</xdr:colOff>
      <xdr:row>23</xdr:row>
      <xdr:rowOff>32917</xdr:rowOff>
    </xdr:from>
    <xdr:to>
      <xdr:col>6</xdr:col>
      <xdr:colOff>295194</xdr:colOff>
      <xdr:row>26</xdr:row>
      <xdr:rowOff>41523</xdr:rowOff>
    </xdr:to>
    <xdr:pic>
      <xdr:nvPicPr>
        <xdr:cNvPr id="5" name="図 4"/>
        <xdr:cNvPicPr>
          <a:picLocks noChangeAspect="1"/>
        </xdr:cNvPicPr>
      </xdr:nvPicPr>
      <xdr:blipFill>
        <a:blip xmlns:r="http://schemas.openxmlformats.org/officeDocument/2006/relationships" r:embed="rId4"/>
        <a:stretch>
          <a:fillRect/>
        </a:stretch>
      </xdr:blipFill>
      <xdr:spPr>
        <a:xfrm>
          <a:off x="3505422" y="4395367"/>
          <a:ext cx="904572" cy="522956"/>
        </a:xfrm>
        <a:prstGeom prst="rect">
          <a:avLst/>
        </a:prstGeom>
      </xdr:spPr>
    </xdr:pic>
    <xdr:clientData/>
  </xdr:twoCellAnchor>
  <xdr:twoCellAnchor editAs="oneCell">
    <xdr:from>
      <xdr:col>4</xdr:col>
      <xdr:colOff>501043</xdr:colOff>
      <xdr:row>18</xdr:row>
      <xdr:rowOff>11043</xdr:rowOff>
    </xdr:from>
    <xdr:to>
      <xdr:col>6</xdr:col>
      <xdr:colOff>467275</xdr:colOff>
      <xdr:row>21</xdr:row>
      <xdr:rowOff>18663</xdr:rowOff>
    </xdr:to>
    <xdr:pic>
      <xdr:nvPicPr>
        <xdr:cNvPr id="6" name="図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244243" y="3516243"/>
          <a:ext cx="1337832"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327660</xdr:colOff>
      <xdr:row>13</xdr:row>
      <xdr:rowOff>137160</xdr:rowOff>
    </xdr:from>
    <xdr:to>
      <xdr:col>3</xdr:col>
      <xdr:colOff>114300</xdr:colOff>
      <xdr:row>16</xdr:row>
      <xdr:rowOff>76200</xdr:rowOff>
    </xdr:to>
    <xdr:sp macro="" textlink="">
      <xdr:nvSpPr>
        <xdr:cNvPr id="7" name="角丸四角形 6">
          <a:hlinkClick xmlns:r="http://schemas.openxmlformats.org/officeDocument/2006/relationships" r:id="rId6"/>
        </xdr:cNvPr>
        <xdr:cNvSpPr/>
      </xdr:nvSpPr>
      <xdr:spPr>
        <a:xfrm>
          <a:off x="327660" y="2785110"/>
          <a:ext cx="1844040" cy="453390"/>
        </a:xfrm>
        <a:prstGeom prst="roundRect">
          <a:avLst/>
        </a:prstGeom>
        <a:gradFill>
          <a:gsLst>
            <a:gs pos="0">
              <a:schemeClr val="bg1"/>
            </a:gs>
            <a:gs pos="35000">
              <a:schemeClr val="accent6">
                <a:lumMod val="20000"/>
                <a:lumOff val="80000"/>
              </a:schemeClr>
            </a:gs>
            <a:gs pos="100000">
              <a:schemeClr val="accent6">
                <a:lumMod val="40000"/>
                <a:lumOff val="60000"/>
              </a:schemeClr>
            </a:gs>
          </a:gsLst>
        </a:gra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　このツールの使い方　　　　　　　　　　　　　　　　</a:t>
          </a:r>
        </a:p>
      </xdr:txBody>
    </xdr:sp>
    <xdr:clientData/>
  </xdr:twoCellAnchor>
  <xdr:oneCellAnchor>
    <xdr:from>
      <xdr:col>3</xdr:col>
      <xdr:colOff>205740</xdr:colOff>
      <xdr:row>14</xdr:row>
      <xdr:rowOff>60960</xdr:rowOff>
    </xdr:from>
    <xdr:ext cx="1997406" cy="275717"/>
    <xdr:sp macro="" textlink="">
      <xdr:nvSpPr>
        <xdr:cNvPr id="8" name="テキスト ボックス 7"/>
        <xdr:cNvSpPr txBox="1"/>
      </xdr:nvSpPr>
      <xdr:spPr>
        <a:xfrm>
          <a:off x="2263140" y="2880360"/>
          <a:ext cx="19974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使用説明書です</a:t>
          </a:r>
          <a:endParaRPr kumimoji="1" lang="en-US" altLang="ja-JP" sz="1100"/>
        </a:p>
      </xdr:txBody>
    </xdr:sp>
    <xdr:clientData/>
  </xdr:oneCellAnchor>
  <xdr:oneCellAnchor>
    <xdr:from>
      <xdr:col>6</xdr:col>
      <xdr:colOff>527326</xdr:colOff>
      <xdr:row>18</xdr:row>
      <xdr:rowOff>77746</xdr:rowOff>
    </xdr:from>
    <xdr:ext cx="2995372" cy="447943"/>
    <xdr:sp macro="" textlink="">
      <xdr:nvSpPr>
        <xdr:cNvPr id="9" name="テキスト ボックス 8"/>
        <xdr:cNvSpPr txBox="1"/>
      </xdr:nvSpPr>
      <xdr:spPr>
        <a:xfrm>
          <a:off x="4642126" y="3582946"/>
          <a:ext cx="2995372" cy="447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該当評価項目に対する評価データを入力します</a:t>
          </a:r>
          <a:endParaRPr kumimoji="1" lang="en-US" altLang="ja-JP" sz="1100"/>
        </a:p>
        <a:p>
          <a:endParaRPr kumimoji="1" lang="en-US" altLang="ja-JP" sz="1100"/>
        </a:p>
      </xdr:txBody>
    </xdr:sp>
    <xdr:clientData/>
  </xdr:oneCellAnchor>
  <xdr:oneCellAnchor>
    <xdr:from>
      <xdr:col>8</xdr:col>
      <xdr:colOff>47488</xdr:colOff>
      <xdr:row>23</xdr:row>
      <xdr:rowOff>41523</xdr:rowOff>
    </xdr:from>
    <xdr:ext cx="2417393" cy="631327"/>
    <xdr:sp macro="" textlink="">
      <xdr:nvSpPr>
        <xdr:cNvPr id="10" name="テキスト ボックス 9"/>
        <xdr:cNvSpPr txBox="1"/>
      </xdr:nvSpPr>
      <xdr:spPr>
        <a:xfrm>
          <a:off x="5533888" y="4403973"/>
          <a:ext cx="2417393"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入力した評価データをもとに</a:t>
          </a:r>
          <a:endParaRPr kumimoji="1" lang="en-US" altLang="ja-JP" sz="1100"/>
        </a:p>
        <a:p>
          <a:r>
            <a:rPr kumimoji="1" lang="ja-JP" altLang="en-US" sz="1100"/>
            <a:t>総合評価結果を、集計グラフで見ます</a:t>
          </a:r>
          <a:endParaRPr kumimoji="1" lang="en-US" altLang="ja-JP" sz="1100"/>
        </a:p>
        <a:p>
          <a:endParaRPr kumimoji="1" lang="en-US" altLang="ja-JP" sz="1100"/>
        </a:p>
      </xdr:txBody>
    </xdr:sp>
    <xdr:clientData/>
  </xdr:oneCellAnchor>
  <xdr:oneCellAnchor>
    <xdr:from>
      <xdr:col>2</xdr:col>
      <xdr:colOff>263808</xdr:colOff>
      <xdr:row>0</xdr:row>
      <xdr:rowOff>145583</xdr:rowOff>
    </xdr:from>
    <xdr:ext cx="3742584" cy="325730"/>
    <xdr:sp macro="" textlink="">
      <xdr:nvSpPr>
        <xdr:cNvPr id="11" name="テキスト ボックス 10"/>
        <xdr:cNvSpPr txBox="1"/>
      </xdr:nvSpPr>
      <xdr:spPr>
        <a:xfrm>
          <a:off x="1635408" y="145583"/>
          <a:ext cx="3742584" cy="325730"/>
        </a:xfrm>
        <a:prstGeom prst="rect">
          <a:avLst/>
        </a:prstGeom>
        <a:noFill/>
        <a:ln w="41275">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400"/>
            <a:t>製品アセスメント（機種別）チェックシート　　　　</a:t>
          </a:r>
        </a:p>
      </xdr:txBody>
    </xdr:sp>
    <xdr:clientData/>
  </xdr:oneCellAnchor>
  <xdr:oneCellAnchor>
    <xdr:from>
      <xdr:col>2</xdr:col>
      <xdr:colOff>39277</xdr:colOff>
      <xdr:row>6</xdr:row>
      <xdr:rowOff>29936</xdr:rowOff>
    </xdr:from>
    <xdr:ext cx="6108794" cy="631327"/>
    <xdr:sp macro="" textlink="">
      <xdr:nvSpPr>
        <xdr:cNvPr id="12" name="テキスト ボックス 11"/>
        <xdr:cNvSpPr txBox="1"/>
      </xdr:nvSpPr>
      <xdr:spPr>
        <a:xfrm>
          <a:off x="1410877" y="1477736"/>
          <a:ext cx="6108794"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このツールは　日本バルブ工業会発行の　バルブ製品アセスメントガイドラインに従って</a:t>
          </a:r>
          <a:r>
            <a:rPr kumimoji="1" lang="en-US" altLang="ja-JP" sz="1100"/>
            <a:t>,</a:t>
          </a:r>
          <a:r>
            <a:rPr kumimoji="1" lang="ja-JP" altLang="en-US" sz="1100"/>
            <a:t>実際の製品の環境適合設計する際の製品評価結果を入力し、その総合評価結果を自己評価するためのものです。</a:t>
          </a:r>
          <a:r>
            <a:rPr kumimoji="1" lang="en-US" altLang="ja-JP" sz="1100"/>
            <a:t/>
          </a:r>
          <a:br>
            <a:rPr kumimoji="1" lang="en-US" altLang="ja-JP" sz="1100"/>
          </a:br>
          <a:endParaRPr kumimoji="1" lang="ja-JP" altLang="en-US" sz="1100"/>
        </a:p>
      </xdr:txBody>
    </xdr:sp>
    <xdr:clientData/>
  </xdr:oneCellAnchor>
  <xdr:twoCellAnchor>
    <xdr:from>
      <xdr:col>1</xdr:col>
      <xdr:colOff>228600</xdr:colOff>
      <xdr:row>21</xdr:row>
      <xdr:rowOff>53340</xdr:rowOff>
    </xdr:from>
    <xdr:to>
      <xdr:col>2</xdr:col>
      <xdr:colOff>182880</xdr:colOff>
      <xdr:row>22</xdr:row>
      <xdr:rowOff>91440</xdr:rowOff>
    </xdr:to>
    <xdr:sp macro="" textlink="">
      <xdr:nvSpPr>
        <xdr:cNvPr id="13" name="下矢印 12"/>
        <xdr:cNvSpPr/>
      </xdr:nvSpPr>
      <xdr:spPr>
        <a:xfrm>
          <a:off x="914400" y="4072890"/>
          <a:ext cx="640080"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227827</xdr:colOff>
      <xdr:row>18</xdr:row>
      <xdr:rowOff>105134</xdr:rowOff>
    </xdr:from>
    <xdr:ext cx="935577" cy="275717"/>
    <xdr:sp macro="" textlink="">
      <xdr:nvSpPr>
        <xdr:cNvPr id="14" name="テキスト ボックス 13"/>
        <xdr:cNvSpPr txBox="1"/>
      </xdr:nvSpPr>
      <xdr:spPr>
        <a:xfrm>
          <a:off x="2285227" y="3610334"/>
          <a:ext cx="9355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a:t>
          </a:r>
          <a:endParaRPr kumimoji="1" lang="en-US" altLang="ja-JP" sz="1100"/>
        </a:p>
      </xdr:txBody>
    </xdr:sp>
    <xdr:clientData/>
  </xdr:oneCellAnchor>
  <xdr:oneCellAnchor>
    <xdr:from>
      <xdr:col>3</xdr:col>
      <xdr:colOff>205740</xdr:colOff>
      <xdr:row>23</xdr:row>
      <xdr:rowOff>116177</xdr:rowOff>
    </xdr:from>
    <xdr:ext cx="935577" cy="275717"/>
    <xdr:sp macro="" textlink="">
      <xdr:nvSpPr>
        <xdr:cNvPr id="15" name="テキスト ボックス 14"/>
        <xdr:cNvSpPr txBox="1"/>
      </xdr:nvSpPr>
      <xdr:spPr>
        <a:xfrm>
          <a:off x="2263140" y="4478627"/>
          <a:ext cx="9355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　クリック　</a:t>
          </a:r>
          <a:endParaRPr kumimoji="1" lang="en-US" altLang="ja-JP" sz="1100"/>
        </a:p>
      </xdr:txBody>
    </xdr:sp>
    <xdr:clientData/>
  </xdr:oneCellAnchor>
  <xdr:twoCellAnchor editAs="oneCell">
    <xdr:from>
      <xdr:col>1</xdr:col>
      <xdr:colOff>52486</xdr:colOff>
      <xdr:row>1</xdr:row>
      <xdr:rowOff>99619</xdr:rowOff>
    </xdr:from>
    <xdr:to>
      <xdr:col>2</xdr:col>
      <xdr:colOff>176677</xdr:colOff>
      <xdr:row>6</xdr:row>
      <xdr:rowOff>42601</xdr:rowOff>
    </xdr:to>
    <xdr:pic>
      <xdr:nvPicPr>
        <xdr:cNvPr id="16" name="図 15"/>
        <xdr:cNvPicPr>
          <a:picLocks noChangeAspect="1"/>
        </xdr:cNvPicPr>
      </xdr:nvPicPr>
      <xdr:blipFill>
        <a:blip xmlns:r="http://schemas.openxmlformats.org/officeDocument/2006/relationships" r:embed="rId7"/>
        <a:stretch>
          <a:fillRect/>
        </a:stretch>
      </xdr:blipFill>
      <xdr:spPr>
        <a:xfrm>
          <a:off x="738286" y="271069"/>
          <a:ext cx="809991" cy="12193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836323</xdr:colOff>
      <xdr:row>0</xdr:row>
      <xdr:rowOff>58951</xdr:rowOff>
    </xdr:from>
    <xdr:to>
      <xdr:col>7</xdr:col>
      <xdr:colOff>443632</xdr:colOff>
      <xdr:row>2</xdr:row>
      <xdr:rowOff>45434</xdr:rowOff>
    </xdr:to>
    <xdr:sp macro="" textlink="">
      <xdr:nvSpPr>
        <xdr:cNvPr id="2" name="テキスト ボックス 1"/>
        <xdr:cNvSpPr txBox="1"/>
      </xdr:nvSpPr>
      <xdr:spPr>
        <a:xfrm>
          <a:off x="3112798" y="58951"/>
          <a:ext cx="2874384" cy="329383"/>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spAutoFit/>
        </a:bodyPr>
        <a:lstStyle/>
        <a:p>
          <a:pPr algn="ctr"/>
          <a:r>
            <a:rPr kumimoji="1" lang="ja-JP" altLang="en-US" sz="1400" b="1"/>
            <a:t>総合評価結果</a:t>
          </a:r>
        </a:p>
      </xdr:txBody>
    </xdr:sp>
    <xdr:clientData/>
  </xdr:twoCellAnchor>
  <xdr:twoCellAnchor>
    <xdr:from>
      <xdr:col>0</xdr:col>
      <xdr:colOff>639350</xdr:colOff>
      <xdr:row>15</xdr:row>
      <xdr:rowOff>104381</xdr:rowOff>
    </xdr:from>
    <xdr:to>
      <xdr:col>7</xdr:col>
      <xdr:colOff>26096</xdr:colOff>
      <xdr:row>36</xdr:row>
      <xdr:rowOff>72549</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561060</xdr:colOff>
      <xdr:row>15</xdr:row>
      <xdr:rowOff>78288</xdr:rowOff>
    </xdr:from>
    <xdr:to>
      <xdr:col>14</xdr:col>
      <xdr:colOff>247911</xdr:colOff>
      <xdr:row>36</xdr:row>
      <xdr:rowOff>52191</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13047</xdr:colOff>
      <xdr:row>1</xdr:row>
      <xdr:rowOff>39144</xdr:rowOff>
    </xdr:from>
    <xdr:to>
      <xdr:col>14</xdr:col>
      <xdr:colOff>509064</xdr:colOff>
      <xdr:row>2</xdr:row>
      <xdr:rowOff>135435</xdr:rowOff>
    </xdr:to>
    <xdr:sp macro="" textlink="">
      <xdr:nvSpPr>
        <xdr:cNvPr id="5" name="テキスト ボックス 4"/>
        <xdr:cNvSpPr txBox="1"/>
      </xdr:nvSpPr>
      <xdr:spPr>
        <a:xfrm>
          <a:off x="9176097" y="210594"/>
          <a:ext cx="2924892" cy="267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平均点計算用　　基礎データ</a:t>
          </a:r>
        </a:p>
      </xdr:txBody>
    </xdr:sp>
    <xdr:clientData/>
  </xdr:twoCellAnchor>
  <xdr:twoCellAnchor>
    <xdr:from>
      <xdr:col>10</xdr:col>
      <xdr:colOff>13046</xdr:colOff>
      <xdr:row>39</xdr:row>
      <xdr:rowOff>156575</xdr:rowOff>
    </xdr:from>
    <xdr:to>
      <xdr:col>12</xdr:col>
      <xdr:colOff>769630</xdr:colOff>
      <xdr:row>41</xdr:row>
      <xdr:rowOff>91336</xdr:rowOff>
    </xdr:to>
    <xdr:sp macro="" textlink="">
      <xdr:nvSpPr>
        <xdr:cNvPr id="6" name="テキスト ボックス 5"/>
        <xdr:cNvSpPr txBox="1"/>
      </xdr:nvSpPr>
      <xdr:spPr>
        <a:xfrm>
          <a:off x="7985471" y="7490825"/>
          <a:ext cx="2756834" cy="277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集計表計算用データ</a:t>
          </a:r>
        </a:p>
      </xdr:txBody>
    </xdr:sp>
    <xdr:clientData/>
  </xdr:twoCellAnchor>
  <xdr:twoCellAnchor>
    <xdr:from>
      <xdr:col>2</xdr:col>
      <xdr:colOff>326196</xdr:colOff>
      <xdr:row>38</xdr:row>
      <xdr:rowOff>130480</xdr:rowOff>
    </xdr:from>
    <xdr:to>
      <xdr:col>4</xdr:col>
      <xdr:colOff>626102</xdr:colOff>
      <xdr:row>40</xdr:row>
      <xdr:rowOff>65240</xdr:rowOff>
    </xdr:to>
    <xdr:sp macro="" textlink="">
      <xdr:nvSpPr>
        <xdr:cNvPr id="7" name="テキスト ボックス 6"/>
        <xdr:cNvSpPr txBox="1"/>
      </xdr:nvSpPr>
      <xdr:spPr>
        <a:xfrm>
          <a:off x="1821621" y="7293280"/>
          <a:ext cx="1919156" cy="27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チャート表示用ピボット表</a:t>
          </a:r>
        </a:p>
      </xdr:txBody>
    </xdr:sp>
    <xdr:clientData/>
  </xdr:twoCellAnchor>
  <xdr:twoCellAnchor>
    <xdr:from>
      <xdr:col>5</xdr:col>
      <xdr:colOff>443630</xdr:colOff>
      <xdr:row>11</xdr:row>
      <xdr:rowOff>104383</xdr:rowOff>
    </xdr:from>
    <xdr:to>
      <xdr:col>11</xdr:col>
      <xdr:colOff>430582</xdr:colOff>
      <xdr:row>15</xdr:row>
      <xdr:rowOff>1</xdr:rowOff>
    </xdr:to>
    <xdr:sp macro="" textlink="">
      <xdr:nvSpPr>
        <xdr:cNvPr id="8" name="テキスト ボックス 7">
          <a:hlinkClick xmlns:r="http://schemas.openxmlformats.org/officeDocument/2006/relationships" r:id="rId3"/>
        </xdr:cNvPr>
        <xdr:cNvSpPr txBox="1"/>
      </xdr:nvSpPr>
      <xdr:spPr>
        <a:xfrm>
          <a:off x="4367930" y="2333233"/>
          <a:ext cx="5225702" cy="752868"/>
        </a:xfrm>
        <a:prstGeom prst="rect">
          <a:avLst/>
        </a:prstGeom>
        <a:solidFill>
          <a:schemeClr val="lt1"/>
        </a:solidFill>
        <a:ln w="38100" cmpd="sng">
          <a:solidFill>
            <a:schemeClr val="tx2"/>
          </a:solidFill>
        </a:ln>
        <a:scene3d>
          <a:camera prst="orthographicFront"/>
          <a:lightRig rig="threePt" dir="t"/>
        </a:scene3d>
        <a:sp3d prstMaterial="dkEdge">
          <a:bevelT w="12700" h="825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0">
              <a:solidFill>
                <a:srgbClr val="C00000"/>
              </a:solidFill>
              <a:latin typeface="+mj-ea"/>
              <a:ea typeface="+mj-ea"/>
            </a:rPr>
            <a:t>重要　！！　評価データは、下表ピボット表を更新すると反映されます　</a:t>
          </a:r>
          <a:endParaRPr kumimoji="1" lang="en-US" altLang="ja-JP" sz="1200" b="0">
            <a:solidFill>
              <a:srgbClr val="C00000"/>
            </a:solidFill>
            <a:latin typeface="+mj-ea"/>
            <a:ea typeface="+mj-ea"/>
          </a:endParaRPr>
        </a:p>
        <a:p>
          <a:r>
            <a:rPr kumimoji="1" lang="ja-JP" altLang="en-US" sz="1200" b="0">
              <a:solidFill>
                <a:srgbClr val="C00000"/>
              </a:solidFill>
              <a:latin typeface="+mj-ea"/>
              <a:ea typeface="+mj-ea"/>
            </a:rPr>
            <a:t>　　　ここをクリックし、リンク先の</a:t>
          </a:r>
          <a:endParaRPr kumimoji="1" lang="en-US" altLang="ja-JP" sz="1200" b="0">
            <a:solidFill>
              <a:srgbClr val="C00000"/>
            </a:solidFill>
            <a:latin typeface="+mj-ea"/>
            <a:ea typeface="+mj-ea"/>
          </a:endParaRPr>
        </a:p>
        <a:p>
          <a:r>
            <a:rPr kumimoji="1" lang="ja-JP" altLang="en-US" sz="1200" b="0">
              <a:solidFill>
                <a:srgbClr val="C00000"/>
              </a:solidFill>
              <a:latin typeface="+mj-ea"/>
              <a:ea typeface="+mj-ea"/>
            </a:rPr>
            <a:t>　　　　　　　　ピボット表→　右クリック　メニューから　→「更新」</a:t>
          </a:r>
          <a:endParaRPr kumimoji="1" lang="en-US" altLang="ja-JP" sz="1200" b="0">
            <a:solidFill>
              <a:srgbClr val="C00000"/>
            </a:solidFill>
            <a:latin typeface="+mj-ea"/>
            <a:ea typeface="+mj-ea"/>
          </a:endParaRPr>
        </a:p>
        <a:p>
          <a:endParaRPr kumimoji="1" lang="ja-JP" alt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22225</xdr:colOff>
      <xdr:row>0</xdr:row>
      <xdr:rowOff>86358</xdr:rowOff>
    </xdr:from>
    <xdr:to>
      <xdr:col>12</xdr:col>
      <xdr:colOff>407670</xdr:colOff>
      <xdr:row>3</xdr:row>
      <xdr:rowOff>97793</xdr:rowOff>
    </xdr:to>
    <xdr:sp macro="" textlink="">
      <xdr:nvSpPr>
        <xdr:cNvPr id="2" name="テキスト ボックス 1"/>
        <xdr:cNvSpPr txBox="1"/>
      </xdr:nvSpPr>
      <xdr:spPr>
        <a:xfrm>
          <a:off x="5080000" y="86358"/>
          <a:ext cx="3176270" cy="525785"/>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rtlCol="0" anchor="ctr">
          <a:spAutoFit/>
        </a:bodyPr>
        <a:lstStyle/>
        <a:p>
          <a:pPr indent="0" algn="ctr"/>
          <a:r>
            <a:rPr kumimoji="1" lang="ja-JP" altLang="en-US" sz="1500" b="1">
              <a:solidFill>
                <a:schemeClr val="dk1">
                  <a:lumMod val="100000"/>
                </a:schemeClr>
              </a:solidFill>
              <a:latin typeface="+mn-lt"/>
              <a:ea typeface="+mn-ea"/>
              <a:cs typeface="+mn-cs"/>
            </a:rPr>
            <a:t>製品評価チェックシート　 </a:t>
          </a:r>
        </a:p>
        <a:p>
          <a:pPr algn="ctr"/>
          <a:r>
            <a:rPr kumimoji="1" lang="ja-JP" altLang="en-US" sz="1100" b="1"/>
            <a:t>　評価機種：　調節弁（電動）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0</xdr:row>
      <xdr:rowOff>38101</xdr:rowOff>
    </xdr:from>
    <xdr:to>
      <xdr:col>0</xdr:col>
      <xdr:colOff>561378</xdr:colOff>
      <xdr:row>0</xdr:row>
      <xdr:rowOff>259080</xdr:rowOff>
    </xdr:to>
    <xdr:sp macro="" textlink="">
      <xdr:nvSpPr>
        <xdr:cNvPr id="2" name="テキスト ボックス 1">
          <a:hlinkClick xmlns:r="http://schemas.openxmlformats.org/officeDocument/2006/relationships" r:id="rId1"/>
        </xdr:cNvPr>
        <xdr:cNvSpPr txBox="1"/>
      </xdr:nvSpPr>
      <xdr:spPr>
        <a:xfrm>
          <a:off x="99060" y="38101"/>
          <a:ext cx="462318" cy="220979"/>
        </a:xfrm>
        <a:prstGeom prst="rect">
          <a:avLst/>
        </a:prstGeom>
        <a:solidFill>
          <a:srgbClr val="1F497D">
            <a:lumMod val="40000"/>
            <a:lumOff val="60000"/>
          </a:srgbClr>
        </a:solidFill>
        <a:ln w="9525" cmpd="sng">
          <a:solidFill>
            <a:sysClr val="window" lastClr="FFFFFF">
              <a:shade val="50000"/>
            </a:sysClr>
          </a:solidFill>
        </a:ln>
        <a:effectLst/>
        <a:scene3d>
          <a:camera prst="orthographicFront"/>
          <a:lightRig rig="threePt" dir="t"/>
        </a:scene3d>
        <a:sp3d>
          <a:bevelT/>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none" strike="noStrike" kern="0" cap="none" spc="0" normalizeH="0" baseline="0" noProof="0">
              <a:ln>
                <a:noFill/>
              </a:ln>
              <a:solidFill>
                <a:sysClr val="window" lastClr="FFFFFF"/>
              </a:solidFill>
              <a:effectLst/>
              <a:uLnTx/>
              <a:uFillTx/>
              <a:latin typeface="Calibri"/>
              <a:ea typeface="ＭＳ Ｐゴシック"/>
            </a:rPr>
            <a:t>戻る</a:t>
          </a:r>
        </a:p>
      </xdr:txBody>
    </xdr:sp>
    <xdr:clientData/>
  </xdr:twoCellAnchor>
  <xdr:twoCellAnchor>
    <xdr:from>
      <xdr:col>0</xdr:col>
      <xdr:colOff>1043940</xdr:colOff>
      <xdr:row>0</xdr:row>
      <xdr:rowOff>83820</xdr:rowOff>
    </xdr:from>
    <xdr:to>
      <xdr:col>0</xdr:col>
      <xdr:colOff>2293620</xdr:colOff>
      <xdr:row>1</xdr:row>
      <xdr:rowOff>38100</xdr:rowOff>
    </xdr:to>
    <xdr:sp macro="" textlink="">
      <xdr:nvSpPr>
        <xdr:cNvPr id="3" name="テキスト ボックス 2">
          <a:hlinkClick xmlns:r="http://schemas.openxmlformats.org/officeDocument/2006/relationships" r:id="rId2"/>
        </xdr:cNvPr>
        <xdr:cNvSpPr txBox="1"/>
      </xdr:nvSpPr>
      <xdr:spPr>
        <a:xfrm>
          <a:off x="1043940" y="83820"/>
          <a:ext cx="1249680" cy="220980"/>
        </a:xfrm>
        <a:prstGeom prst="rect">
          <a:avLst/>
        </a:prstGeom>
        <a:solidFill>
          <a:sysClr val="window" lastClr="FFFFFF">
            <a:lumMod val="75000"/>
          </a:sysClr>
        </a:solidFill>
        <a:ln w="9525" cmpd="sng">
          <a:solidFill>
            <a:sysClr val="window" lastClr="FFFFFF">
              <a:shade val="50000"/>
            </a:sysClr>
          </a:solidFill>
        </a:ln>
        <a:effectLst/>
        <a:scene3d>
          <a:camera prst="orthographicFront"/>
          <a:lightRig rig="threePt" dir="t"/>
        </a:scene3d>
        <a:sp3d extrusionH="38100" contourW="12700">
          <a:bevelT w="6350" h="82550"/>
          <a:bevelB w="6350" h="82550"/>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1" i="0" u="none" strike="noStrike" kern="0" cap="none" spc="0" normalizeH="0" baseline="0" noProof="0">
              <a:ln>
                <a:noFill/>
              </a:ln>
              <a:solidFill>
                <a:sysClr val="windowText" lastClr="000000"/>
              </a:solidFill>
              <a:effectLst/>
              <a:uLnTx/>
              <a:uFillTx/>
              <a:latin typeface="Calibri"/>
              <a:ea typeface="ＭＳ Ｐゴシック"/>
            </a:rPr>
            <a:t>→配点表へ</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457200</xdr:colOff>
      <xdr:row>0</xdr:row>
      <xdr:rowOff>29782</xdr:rowOff>
    </xdr:from>
    <xdr:ext cx="1082040" cy="275717"/>
    <xdr:sp macro="" textlink="">
      <xdr:nvSpPr>
        <xdr:cNvPr id="2" name="テキスト ボックス 1"/>
        <xdr:cNvSpPr txBox="1"/>
      </xdr:nvSpPr>
      <xdr:spPr>
        <a:xfrm>
          <a:off x="1914525" y="29782"/>
          <a:ext cx="1082040" cy="275717"/>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spAutoFit/>
        </a:bodyPr>
        <a:lstStyle/>
        <a:p>
          <a:pPr algn="ctr"/>
          <a:r>
            <a:rPr kumimoji="1" lang="ja-JP" altLang="en-US" sz="1100" b="1"/>
            <a:t>配点表</a:t>
          </a:r>
        </a:p>
      </xdr:txBody>
    </xdr:sp>
    <xdr:clientData/>
  </xdr:oneCellAnchor>
  <xdr:twoCellAnchor>
    <xdr:from>
      <xdr:col>0</xdr:col>
      <xdr:colOff>182880</xdr:colOff>
      <xdr:row>2</xdr:row>
      <xdr:rowOff>38100</xdr:rowOff>
    </xdr:from>
    <xdr:to>
      <xdr:col>2</xdr:col>
      <xdr:colOff>434340</xdr:colOff>
      <xdr:row>3</xdr:row>
      <xdr:rowOff>91440</xdr:rowOff>
    </xdr:to>
    <xdr:sp macro="" textlink="">
      <xdr:nvSpPr>
        <xdr:cNvPr id="3" name="テキスト ボックス 2">
          <a:hlinkClick xmlns:r="http://schemas.openxmlformats.org/officeDocument/2006/relationships" r:id="rId1"/>
        </xdr:cNvPr>
        <xdr:cNvSpPr txBox="1"/>
      </xdr:nvSpPr>
      <xdr:spPr>
        <a:xfrm>
          <a:off x="182880" y="381000"/>
          <a:ext cx="1708785" cy="224790"/>
        </a:xfrm>
        <a:prstGeom prst="rect">
          <a:avLst/>
        </a:prstGeom>
        <a:solidFill>
          <a:schemeClr val="bg1">
            <a:lumMod val="75000"/>
          </a:schemeClr>
        </a:solidFill>
        <a:ln w="9525" cmpd="sng">
          <a:solidFill>
            <a:sysClr val="window" lastClr="FFFFFF">
              <a:shade val="50000"/>
            </a:sysClr>
          </a:solidFill>
        </a:ln>
        <a:effectLst/>
        <a:scene3d>
          <a:camera prst="orthographicFront"/>
          <a:lightRig rig="threePt" dir="t"/>
        </a:scene3d>
        <a:sp3d extrusionH="38100" contourW="12700">
          <a:bevelT w="6350" h="82550"/>
          <a:bevelB w="6350" h="82550"/>
        </a:sp3d>
      </xdr:spPr>
      <xdr:txBody>
        <a:bodyPr vertOverflow="clip" horzOverflow="clip" vert="horz"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900" b="1" i="0" u="none" strike="noStrike" kern="0" cap="none" spc="0" normalizeH="0" baseline="0" noProof="0">
              <a:ln>
                <a:noFill/>
              </a:ln>
              <a:solidFill>
                <a:sysClr val="windowText" lastClr="000000"/>
              </a:solidFill>
              <a:effectLst/>
              <a:uLnTx/>
              <a:uFillTx/>
              <a:latin typeface="Calibri"/>
              <a:ea typeface="ＭＳ Ｐゴシック"/>
            </a:rPr>
            <a:t>→配点方法について</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3463925</xdr:colOff>
      <xdr:row>1</xdr:row>
      <xdr:rowOff>103441</xdr:rowOff>
    </xdr:from>
    <xdr:to>
      <xdr:col>4</xdr:col>
      <xdr:colOff>2147570</xdr:colOff>
      <xdr:row>3</xdr:row>
      <xdr:rowOff>36258</xdr:rowOff>
    </xdr:to>
    <xdr:sp macro="" textlink="">
      <xdr:nvSpPr>
        <xdr:cNvPr id="2" name="テキスト ボックス 1"/>
        <xdr:cNvSpPr txBox="1"/>
      </xdr:nvSpPr>
      <xdr:spPr>
        <a:xfrm>
          <a:off x="4445000" y="274891"/>
          <a:ext cx="2541270" cy="275717"/>
        </a:xfrm>
        <a:prstGeom prst="rect">
          <a:avLst/>
        </a:prstGeom>
        <a:solidFill>
          <a:schemeClr val="accent5">
            <a:lumMod val="40000"/>
            <a:lumOff val="6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vert="horz" rtlCol="0" anchor="ctr">
          <a:spAutoFit/>
        </a:bodyPr>
        <a:lstStyle/>
        <a:p>
          <a:pPr algn="ctr"/>
          <a:r>
            <a:rPr kumimoji="1" lang="ja-JP" altLang="en-US" sz="1100" b="1"/>
            <a:t>製品評価チェックシート</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hecklist_Apr2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ublic/Desktop/&#12496;&#12523;&#12502;%20%20Desktop/WG2014Sep25/&#31777;&#26131;&#33258;&#24049;&#35386;&#2602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マニュアル"/>
      <sheetName val="Top"/>
      <sheetName val="Report"/>
      <sheetName val="項目list"/>
      <sheetName val="評価list"/>
      <sheetName val="Document"/>
      <sheetName val="レアメタル"/>
      <sheetName val="成熟度モデル"/>
      <sheetName val="Sheet3"/>
      <sheetName val="Graph1"/>
      <sheetName val="配点について"/>
      <sheetName val="評価分類list"/>
      <sheetName val="既定評価項目list"/>
      <sheetName val="配点区分"/>
    </sheetNames>
    <sheetDataSet>
      <sheetData sheetId="0" refreshError="1"/>
      <sheetData sheetId="1" refreshError="1"/>
      <sheetData sheetId="2">
        <row r="15">
          <cell r="C15" t="str">
            <v>ポイント計</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L2" t="str">
            <v>選択</v>
          </cell>
        </row>
        <row r="3">
          <cell r="L3" t="str">
            <v>NA</v>
          </cell>
        </row>
        <row r="6">
          <cell r="B6" t="str">
            <v>向上率　5%</v>
          </cell>
          <cell r="C6" t="str">
            <v>数値</v>
          </cell>
          <cell r="D6" t="str">
            <v>%</v>
          </cell>
          <cell r="E6" t="str">
            <v>Up</v>
          </cell>
          <cell r="F6">
            <v>5</v>
          </cell>
          <cell r="G6">
            <v>2.5</v>
          </cell>
          <cell r="H6">
            <v>1</v>
          </cell>
          <cell r="I6">
            <v>0.5</v>
          </cell>
          <cell r="J6">
            <v>0.5</v>
          </cell>
        </row>
        <row r="7">
          <cell r="B7" t="str">
            <v>向上率１0%</v>
          </cell>
          <cell r="C7" t="str">
            <v>数値</v>
          </cell>
          <cell r="D7" t="str">
            <v>%</v>
          </cell>
          <cell r="E7" t="str">
            <v>Up</v>
          </cell>
          <cell r="F7">
            <v>10</v>
          </cell>
          <cell r="G7">
            <v>5</v>
          </cell>
          <cell r="H7">
            <v>2</v>
          </cell>
          <cell r="I7">
            <v>1</v>
          </cell>
          <cell r="J7">
            <v>1</v>
          </cell>
        </row>
        <row r="8">
          <cell r="B8" t="str">
            <v>向上率20%</v>
          </cell>
          <cell r="C8" t="str">
            <v>数値</v>
          </cell>
          <cell r="D8" t="str">
            <v>%</v>
          </cell>
          <cell r="E8" t="str">
            <v>Up</v>
          </cell>
          <cell r="F8">
            <v>20</v>
          </cell>
          <cell r="G8">
            <v>10</v>
          </cell>
          <cell r="H8">
            <v>5</v>
          </cell>
          <cell r="I8">
            <v>2.5</v>
          </cell>
          <cell r="J8">
            <v>2.5</v>
          </cell>
        </row>
        <row r="9">
          <cell r="B9" t="str">
            <v>向上率50%</v>
          </cell>
          <cell r="C9" t="str">
            <v>数値</v>
          </cell>
          <cell r="D9" t="str">
            <v>%</v>
          </cell>
          <cell r="E9" t="str">
            <v>Up</v>
          </cell>
          <cell r="F9">
            <v>50</v>
          </cell>
          <cell r="G9">
            <v>25</v>
          </cell>
          <cell r="H9">
            <v>10</v>
          </cell>
          <cell r="I9">
            <v>5</v>
          </cell>
          <cell r="J9">
            <v>5</v>
          </cell>
        </row>
        <row r="10">
          <cell r="B10" t="str">
            <v>削減率　5%</v>
          </cell>
          <cell r="C10" t="str">
            <v>数値</v>
          </cell>
          <cell r="D10" t="str">
            <v>%</v>
          </cell>
          <cell r="E10" t="str">
            <v>Down</v>
          </cell>
          <cell r="F10">
            <v>5</v>
          </cell>
          <cell r="G10">
            <v>2.5</v>
          </cell>
          <cell r="H10">
            <v>1</v>
          </cell>
          <cell r="I10">
            <v>0.5</v>
          </cell>
          <cell r="J10">
            <v>0.5</v>
          </cell>
        </row>
        <row r="11">
          <cell r="B11" t="str">
            <v>削減率10%</v>
          </cell>
          <cell r="C11" t="str">
            <v>数値</v>
          </cell>
          <cell r="D11" t="str">
            <v>%</v>
          </cell>
          <cell r="E11" t="str">
            <v>Down</v>
          </cell>
          <cell r="F11">
            <v>10</v>
          </cell>
          <cell r="G11">
            <v>5</v>
          </cell>
          <cell r="H11">
            <v>2</v>
          </cell>
          <cell r="I11">
            <v>1</v>
          </cell>
          <cell r="J11">
            <v>1</v>
          </cell>
        </row>
        <row r="12">
          <cell r="B12" t="str">
            <v>削減率20%</v>
          </cell>
          <cell r="C12" t="str">
            <v>数値</v>
          </cell>
          <cell r="D12" t="str">
            <v>%</v>
          </cell>
          <cell r="E12" t="str">
            <v>Down</v>
          </cell>
          <cell r="F12">
            <v>20</v>
          </cell>
          <cell r="G12">
            <v>10</v>
          </cell>
          <cell r="H12">
            <v>5</v>
          </cell>
          <cell r="I12">
            <v>2.5</v>
          </cell>
          <cell r="J12">
            <v>2.5</v>
          </cell>
        </row>
        <row r="13">
          <cell r="B13" t="str">
            <v>削減率50%</v>
          </cell>
          <cell r="C13" t="str">
            <v>数値</v>
          </cell>
          <cell r="D13" t="str">
            <v>%</v>
          </cell>
          <cell r="E13" t="str">
            <v>Down</v>
          </cell>
          <cell r="F13">
            <v>50</v>
          </cell>
          <cell r="G13">
            <v>25</v>
          </cell>
          <cell r="H13">
            <v>10</v>
          </cell>
          <cell r="I13">
            <v>5</v>
          </cell>
          <cell r="J13">
            <v>5</v>
          </cell>
        </row>
        <row r="14">
          <cell r="B14" t="str">
            <v>規格品</v>
          </cell>
          <cell r="C14" t="str">
            <v>文字列</v>
          </cell>
          <cell r="D14" t="str">
            <v>特定値</v>
          </cell>
          <cell r="F14" t="str">
            <v>規格品</v>
          </cell>
        </row>
        <row r="15">
          <cell r="B15" t="str">
            <v>上限</v>
          </cell>
          <cell r="C15" t="str">
            <v>文字列</v>
          </cell>
          <cell r="D15" t="str">
            <v>特定値</v>
          </cell>
          <cell r="F15" t="str">
            <v>100%</v>
          </cell>
        </row>
        <row r="16">
          <cell r="B16" t="str">
            <v>成熟度</v>
          </cell>
          <cell r="C16" t="str">
            <v>文字列</v>
          </cell>
          <cell r="D16" t="str">
            <v>特定値</v>
          </cell>
          <cell r="F16" t="str">
            <v>効果的に運用</v>
          </cell>
          <cell r="G16" t="str">
            <v>規則通り運用</v>
          </cell>
          <cell r="H16" t="str">
            <v>部分的運用</v>
          </cell>
          <cell r="I16" t="str">
            <v>形だけある</v>
          </cell>
          <cell r="J16" t="str">
            <v>運用していない</v>
          </cell>
        </row>
        <row r="17">
          <cell r="B17" t="str">
            <v>節湯区分</v>
          </cell>
          <cell r="C17" t="str">
            <v>文字列</v>
          </cell>
          <cell r="D17" t="str">
            <v>特定値</v>
          </cell>
          <cell r="F17" t="str">
            <v>工業会標準に準拠</v>
          </cell>
          <cell r="G17" t="str">
            <v>自社標準に準拠節湯B</v>
          </cell>
          <cell r="H17" t="str">
            <v>部分的にある</v>
          </cell>
          <cell r="I17" t="str">
            <v>形だけある</v>
          </cell>
          <cell r="J17" t="str">
            <v>無</v>
          </cell>
        </row>
        <row r="18">
          <cell r="B18" t="str">
            <v>対象有無</v>
          </cell>
          <cell r="C18" t="str">
            <v>文字列</v>
          </cell>
          <cell r="D18" t="str">
            <v>特定値</v>
          </cell>
          <cell r="F18" t="str">
            <v>対象無し</v>
          </cell>
        </row>
        <row r="19">
          <cell r="B19" t="str">
            <v>有無</v>
          </cell>
          <cell r="C19" t="str">
            <v>文字列</v>
          </cell>
          <cell r="D19" t="str">
            <v>特定値</v>
          </cell>
          <cell r="F19" t="str">
            <v>有</v>
          </cell>
          <cell r="J19" t="str">
            <v>無</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p"/>
      <sheetName val="Report"/>
      <sheetName val="自己診断項目"/>
      <sheetName val="配点区分"/>
      <sheetName val="レアメタル"/>
      <sheetName val="配点について"/>
    </sheetNames>
    <sheetDataSet>
      <sheetData sheetId="0"/>
      <sheetData sheetId="1"/>
      <sheetData sheetId="2"/>
      <sheetData sheetId="3">
        <row r="10">
          <cell r="F10" t="str">
            <v>目標値、評価結果あり</v>
          </cell>
          <cell r="G10" t="str">
            <v>評価結果のみあり</v>
          </cell>
          <cell r="H10" t="str">
            <v>仕組みがない</v>
          </cell>
        </row>
        <row r="11">
          <cell r="F11" t="str">
            <v>仕組みが、文書により規定されていて、きちんと運用されている
または外部認証がある</v>
          </cell>
          <cell r="G11" t="str">
            <v>部分的に運用されている</v>
          </cell>
          <cell r="H11" t="str">
            <v>仕組みがない</v>
          </cell>
        </row>
        <row r="16">
          <cell r="B16" t="str">
            <v>選択</v>
          </cell>
        </row>
        <row r="17">
          <cell r="B17" t="str">
            <v>該当せず</v>
          </cell>
        </row>
      </sheetData>
      <sheetData sheetId="4"/>
      <sheetData sheetId="5"/>
    </sheetDataSet>
  </externalBook>
</externalLink>
</file>

<file path=xl/pivotCache/pivotCacheDefinition1.xml><?xml version="1.0" encoding="utf-8"?>
<pivotCacheDefinition xmlns="http://schemas.openxmlformats.org/spreadsheetml/2006/main" xmlns:r="http://schemas.openxmlformats.org/officeDocument/2006/relationships" saveData="0" refreshOnLoad="1" refreshedBy="矢作 裕之" refreshedDate="42473.495428472219" createdVersion="4" refreshedVersion="4" minRefreshableVersion="3" recordCount="35">
  <cacheSource type="worksheet">
    <worksheetSource name="Pivot製品"/>
  </cacheSource>
  <cacheFields count="25">
    <cacheField name="番号" numFmtId="0">
      <sharedItems/>
    </cacheField>
    <cacheField name="ID1" numFmtId="0">
      <sharedItems containsSemiMixedTypes="0" containsString="0" containsNumber="1" containsInteger="1" minValue="1" maxValue="8" count="7">
        <n v="1"/>
        <n v="2"/>
        <n v="3"/>
        <n v="4"/>
        <n v="6"/>
        <n v="7"/>
        <n v="8"/>
      </sharedItems>
    </cacheField>
    <cacheField name="ID2" numFmtId="0">
      <sharedItems containsSemiMixedTypes="0" containsString="0" containsNumber="1" containsInteger="1" minValue="1" maxValue="3"/>
    </cacheField>
    <cacheField name="ID3" numFmtId="0">
      <sharedItems containsSemiMixedTypes="0" containsString="0" containsNumber="1" containsInteger="1" minValue="0" maxValue="5"/>
    </cacheField>
    <cacheField name="ID4" numFmtId="0">
      <sharedItems containsSemiMixedTypes="0" containsString="0" containsNumber="1" containsInteger="1" minValue="1" maxValue="5"/>
    </cacheField>
    <cacheField name="選択" numFmtId="0">
      <sharedItems/>
    </cacheField>
    <cacheField name="大分類" numFmtId="0">
      <sharedItems count="7">
        <s v="省エネルギー"/>
        <s v="リデュース"/>
        <s v="リユース"/>
        <s v="リサイクル"/>
        <s v="環境・安全"/>
        <s v="情報提供"/>
        <s v="管理"/>
      </sharedItems>
    </cacheField>
    <cacheField name="中分類" numFmtId="0">
      <sharedItems/>
    </cacheField>
    <cacheField name="小分類" numFmtId="0">
      <sharedItems/>
    </cacheField>
    <cacheField name="評価項目" numFmtId="0">
      <sharedItems/>
    </cacheField>
    <cacheField name="評価基準" numFmtId="0">
      <sharedItems/>
    </cacheField>
    <cacheField name="評価指針" numFmtId="0">
      <sharedItems/>
    </cacheField>
    <cacheField name="配点区分番号" numFmtId="0">
      <sharedItems containsSemiMixedTypes="0" containsString="0" containsNumber="1" containsInteger="1" minValue="3" maxValue="27"/>
    </cacheField>
    <cacheField name="配点区分" numFmtId="0">
      <sharedItems/>
    </cacheField>
    <cacheField name="単位" numFmtId="0">
      <sharedItems containsNonDate="0" containsString="0" containsBlank="1"/>
    </cacheField>
    <cacheField name="NewData" numFmtId="176">
      <sharedItems containsNonDate="0" containsString="0" containsBlank="1"/>
    </cacheField>
    <cacheField name="OldData" numFmtId="176">
      <sharedItems containsNonDate="0" containsString="0" containsBlank="1"/>
    </cacheField>
    <cacheField name="Point" numFmtId="176">
      <sharedItems containsSemiMixedTypes="0" containsString="0" containsNumber="1" containsInteger="1" minValue="0" maxValue="0"/>
    </cacheField>
    <cacheField name="備考" numFmtId="0">
      <sharedItems containsNonDate="0" containsString="0" containsBlank="1"/>
    </cacheField>
    <cacheField name="単位ID" numFmtId="0">
      <sharedItems containsSemiMixedTypes="0" containsString="0" containsNumber="1" containsInteger="1" minValue="1" maxValue="13"/>
    </cacheField>
    <cacheField name="単位分類" numFmtId="0">
      <sharedItems/>
    </cacheField>
    <cacheField name="中間結果" numFmtId="177">
      <sharedItems containsMixedTypes="1" containsNumber="1" containsInteger="1" minValue="0" maxValue="0"/>
    </cacheField>
    <cacheField name="小分類コード" numFmtId="0">
      <sharedItems count="19">
        <s v="1.1.1"/>
        <s v="1.1.2"/>
        <s v="1.1.3"/>
        <s v="2.1.1"/>
        <s v="2.1.2"/>
        <s v="2.1.3"/>
        <s v="2.1.5"/>
        <s v="2.2.1"/>
        <s v="2.3.1"/>
        <s v="2.3.2"/>
        <s v="3.1.1"/>
        <s v="3.1.2"/>
        <s v="4.1.1"/>
        <s v="4.2.2"/>
        <s v="6.1.1"/>
        <s v="6.2.1"/>
        <s v="6.3.1"/>
        <s v="7.1.1"/>
        <s v="8.3.0"/>
      </sharedItems>
    </cacheField>
    <cacheField name="選択列" numFmtId="0">
      <sharedItems containsSemiMixedTypes="0" containsString="0" containsNumber="1" containsInteger="1" minValue="1" maxValue="1"/>
    </cacheField>
    <cacheField name="必須確認" numFmtId="176">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5" applyNumberFormats="0" applyBorderFormats="0" applyFontFormats="0" applyPatternFormats="0" applyAlignmentFormats="0" applyWidthHeightFormats="1" dataCaption="値" updatedVersion="4" minRefreshableVersion="3" useAutoFormatting="1" itemPrintTitles="1" createdVersion="4" indent="0" compact="0" compactData="0" gridDropZones="1" multipleFieldFilters="0">
  <location ref="B42:H70" firstHeaderRow="1" firstDataRow="2" firstDataCol="3"/>
  <pivotFields count="25">
    <pivotField compact="0" outline="0" showAll="0"/>
    <pivotField axis="axisRow"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axis="axisRow" compact="0" outline="0" showAll="0" defaultSubtotal="0">
      <items count="7">
        <item x="3"/>
        <item x="1"/>
        <item x="2"/>
        <item x="4"/>
        <item x="6"/>
        <item x="0"/>
        <item x="5"/>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numFmtId="176" outline="0" showAll="0"/>
    <pivotField compact="0" outline="0" showAll="0"/>
    <pivotField compact="0" outline="0" showAll="0"/>
    <pivotField compact="0" outline="0" showAll="0"/>
    <pivotField compact="0" outline="0" showAll="0"/>
    <pivotField axis="axisRow" compact="0" outline="0" showAll="0">
      <items count="20">
        <item x="0"/>
        <item x="1"/>
        <item x="2"/>
        <item x="3"/>
        <item x="4"/>
        <item x="5"/>
        <item x="6"/>
        <item x="7"/>
        <item x="8"/>
        <item x="9"/>
        <item x="10"/>
        <item x="11"/>
        <item x="12"/>
        <item x="13"/>
        <item x="14"/>
        <item x="15"/>
        <item x="16"/>
        <item x="17"/>
        <item x="18"/>
        <item t="default"/>
      </items>
    </pivotField>
    <pivotField dataField="1" compact="0" outline="0" showAll="0"/>
    <pivotField compact="0" numFmtId="176" outline="0" showAll="0"/>
  </pivotFields>
  <rowFields count="3">
    <field x="1"/>
    <field x="6"/>
    <field x="22"/>
  </rowFields>
  <rowItems count="27">
    <i>
      <x/>
      <x v="5"/>
      <x/>
    </i>
    <i r="2">
      <x v="1"/>
    </i>
    <i r="2">
      <x v="2"/>
    </i>
    <i t="default">
      <x/>
    </i>
    <i>
      <x v="1"/>
      <x v="1"/>
      <x v="3"/>
    </i>
    <i r="2">
      <x v="4"/>
    </i>
    <i r="2">
      <x v="5"/>
    </i>
    <i r="2">
      <x v="6"/>
    </i>
    <i r="2">
      <x v="7"/>
    </i>
    <i r="2">
      <x v="8"/>
    </i>
    <i r="2">
      <x v="9"/>
    </i>
    <i t="default">
      <x v="1"/>
    </i>
    <i>
      <x v="2"/>
      <x v="2"/>
      <x v="10"/>
    </i>
    <i r="2">
      <x v="11"/>
    </i>
    <i t="default">
      <x v="2"/>
    </i>
    <i>
      <x v="3"/>
      <x/>
      <x v="12"/>
    </i>
    <i r="2">
      <x v="13"/>
    </i>
    <i t="default">
      <x v="3"/>
    </i>
    <i>
      <x v="4"/>
      <x v="3"/>
      <x v="14"/>
    </i>
    <i r="2">
      <x v="15"/>
    </i>
    <i r="2">
      <x v="16"/>
    </i>
    <i t="default">
      <x v="4"/>
    </i>
    <i>
      <x v="5"/>
      <x v="6"/>
      <x v="17"/>
    </i>
    <i t="default">
      <x v="5"/>
    </i>
    <i>
      <x v="6"/>
      <x v="4"/>
      <x v="18"/>
    </i>
    <i t="default">
      <x v="6"/>
    </i>
    <i t="grand">
      <x/>
    </i>
  </rowItems>
  <colFields count="1">
    <field x="-2"/>
  </colFields>
  <colItems count="4">
    <i>
      <x/>
    </i>
    <i i="1">
      <x v="1"/>
    </i>
    <i i="2">
      <x v="2"/>
    </i>
    <i i="3">
      <x v="3"/>
    </i>
  </colItems>
  <dataFields count="4">
    <dataField name="point計 " fld="17" baseField="0" baseItem="0"/>
    <dataField name="Data数 " fld="15" subtotal="count" baseField="0" baseItem="0"/>
    <dataField name="項目数" fld="9" subtotal="count" baseField="0" baseItem="0"/>
    <dataField name="選択・必須数" fld="23" subtotal="count" baseField="0" baseItem="0"/>
  </dataFields>
  <formats count="4">
    <format dxfId="5">
      <pivotArea field="1" type="button" dataOnly="0" labelOnly="1" outline="0" axis="axisRow" fieldPosition="0"/>
    </format>
    <format dxfId="4">
      <pivotArea field="6" type="button" dataOnly="0" labelOnly="1" outline="0" axis="axisRow" fieldPosition="1"/>
    </format>
    <format dxfId="3">
      <pivotArea field="22" type="button" dataOnly="0" labelOnly="1" outline="0" axis="axisRow" fieldPosition="2"/>
    </format>
    <format dxfId="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5:D74"/>
  <sheetViews>
    <sheetView topLeftCell="A31" workbookViewId="0">
      <selection activeCell="D73" sqref="D25:D73"/>
    </sheetView>
  </sheetViews>
  <sheetFormatPr baseColWidth="12" defaultColWidth="8.83203125" defaultRowHeight="17" x14ac:dyDescent="0"/>
  <cols>
    <col min="1" max="1" width="7" bestFit="1" customWidth="1"/>
    <col min="2" max="2" width="3.5" bestFit="1" customWidth="1"/>
    <col min="3" max="3" width="11" bestFit="1" customWidth="1"/>
    <col min="4" max="4" width="10.83203125" bestFit="1" customWidth="1"/>
  </cols>
  <sheetData>
    <row r="5" spans="1:3">
      <c r="A5" s="1" t="s">
        <v>0</v>
      </c>
      <c r="B5" s="1" t="s">
        <v>1</v>
      </c>
      <c r="C5" s="1" t="s">
        <v>2</v>
      </c>
    </row>
    <row r="6" spans="1:3">
      <c r="A6" s="2">
        <v>1</v>
      </c>
      <c r="B6" s="2">
        <v>1</v>
      </c>
      <c r="C6" s="2" t="s">
        <v>3</v>
      </c>
    </row>
    <row r="7" spans="1:3">
      <c r="A7" s="2">
        <v>13</v>
      </c>
      <c r="B7" s="2">
        <v>2</v>
      </c>
      <c r="C7" s="2" t="s">
        <v>4</v>
      </c>
    </row>
    <row r="8" spans="1:3">
      <c r="A8" s="2">
        <v>2</v>
      </c>
      <c r="B8" s="2">
        <v>3</v>
      </c>
      <c r="C8" s="2" t="s">
        <v>5</v>
      </c>
    </row>
    <row r="9" spans="1:3">
      <c r="A9" s="2">
        <v>3</v>
      </c>
      <c r="B9" s="2">
        <v>4</v>
      </c>
      <c r="C9" s="2" t="s">
        <v>6</v>
      </c>
    </row>
    <row r="10" spans="1:3">
      <c r="A10" s="2">
        <v>4</v>
      </c>
      <c r="B10" s="2">
        <v>5</v>
      </c>
      <c r="C10" s="2" t="s">
        <v>7</v>
      </c>
    </row>
    <row r="11" spans="1:3">
      <c r="A11" s="2">
        <v>5</v>
      </c>
      <c r="B11" s="2">
        <v>6</v>
      </c>
      <c r="C11" s="2" t="s">
        <v>8</v>
      </c>
    </row>
    <row r="12" spans="1:3">
      <c r="A12" s="2">
        <v>6</v>
      </c>
      <c r="B12" s="2">
        <v>7</v>
      </c>
      <c r="C12" s="2" t="s">
        <v>9</v>
      </c>
    </row>
    <row r="13" spans="1:3">
      <c r="A13" s="2">
        <v>7</v>
      </c>
      <c r="B13" s="2">
        <v>8</v>
      </c>
      <c r="C13" s="2" t="s">
        <v>10</v>
      </c>
    </row>
    <row r="14" spans="1:3">
      <c r="A14" s="2">
        <v>8</v>
      </c>
      <c r="B14" s="2">
        <v>9</v>
      </c>
      <c r="C14" s="2" t="s">
        <v>11</v>
      </c>
    </row>
    <row r="15" spans="1:3">
      <c r="A15" s="2">
        <v>9</v>
      </c>
      <c r="B15" s="2">
        <v>10</v>
      </c>
      <c r="C15" s="2" t="s">
        <v>12</v>
      </c>
    </row>
    <row r="16" spans="1:3">
      <c r="A16" s="2">
        <v>10</v>
      </c>
      <c r="B16" s="2">
        <v>11</v>
      </c>
      <c r="C16" s="2" t="s">
        <v>13</v>
      </c>
    </row>
    <row r="17" spans="1:4">
      <c r="A17" s="2">
        <v>11</v>
      </c>
      <c r="B17" s="2">
        <v>12</v>
      </c>
      <c r="C17" s="2" t="s">
        <v>14</v>
      </c>
    </row>
    <row r="18" spans="1:4">
      <c r="A18" s="2">
        <v>12</v>
      </c>
      <c r="B18" s="2">
        <v>13</v>
      </c>
      <c r="C18" s="2" t="s">
        <v>15</v>
      </c>
    </row>
    <row r="24" spans="1:4">
      <c r="A24" s="1" t="s">
        <v>0</v>
      </c>
      <c r="B24" s="1" t="s">
        <v>1</v>
      </c>
      <c r="C24" s="1" t="s">
        <v>2</v>
      </c>
      <c r="D24" s="1" t="s">
        <v>16</v>
      </c>
    </row>
    <row r="25" spans="1:4">
      <c r="A25" s="2">
        <v>1</v>
      </c>
      <c r="B25" s="2">
        <v>1</v>
      </c>
      <c r="C25" s="2" t="s">
        <v>3</v>
      </c>
      <c r="D25" s="2" t="s">
        <v>17</v>
      </c>
    </row>
    <row r="26" spans="1:4">
      <c r="A26" s="2">
        <v>13</v>
      </c>
      <c r="B26" s="2">
        <v>2</v>
      </c>
      <c r="C26" s="2" t="s">
        <v>4</v>
      </c>
      <c r="D26" s="2" t="s">
        <v>18</v>
      </c>
    </row>
    <row r="27" spans="1:4">
      <c r="A27" s="2">
        <v>13</v>
      </c>
      <c r="B27" s="2">
        <v>2</v>
      </c>
      <c r="C27" s="2" t="s">
        <v>4</v>
      </c>
      <c r="D27" s="2" t="s">
        <v>19</v>
      </c>
    </row>
    <row r="28" spans="1:4">
      <c r="A28" s="2">
        <v>13</v>
      </c>
      <c r="B28" s="2">
        <v>2</v>
      </c>
      <c r="C28" s="2" t="s">
        <v>4</v>
      </c>
      <c r="D28" s="2" t="s">
        <v>20</v>
      </c>
    </row>
    <row r="29" spans="1:4">
      <c r="A29" s="2">
        <v>13</v>
      </c>
      <c r="B29" s="2">
        <v>2</v>
      </c>
      <c r="C29" s="2" t="s">
        <v>4</v>
      </c>
      <c r="D29" s="2" t="s">
        <v>21</v>
      </c>
    </row>
    <row r="30" spans="1:4">
      <c r="A30" s="2">
        <v>13</v>
      </c>
      <c r="B30" s="2">
        <v>2</v>
      </c>
      <c r="C30" s="2" t="s">
        <v>4</v>
      </c>
      <c r="D30" s="2" t="s">
        <v>22</v>
      </c>
    </row>
    <row r="31" spans="1:4">
      <c r="A31" s="2">
        <v>2</v>
      </c>
      <c r="B31" s="2">
        <v>3</v>
      </c>
      <c r="C31" s="2" t="s">
        <v>5</v>
      </c>
      <c r="D31" s="2" t="s">
        <v>23</v>
      </c>
    </row>
    <row r="32" spans="1:4">
      <c r="A32" s="2">
        <v>2</v>
      </c>
      <c r="B32" s="2">
        <v>3</v>
      </c>
      <c r="C32" s="2" t="s">
        <v>5</v>
      </c>
      <c r="D32" s="2" t="s">
        <v>24</v>
      </c>
    </row>
    <row r="33" spans="1:4">
      <c r="A33" s="2">
        <v>2</v>
      </c>
      <c r="B33" s="2">
        <v>3</v>
      </c>
      <c r="C33" s="2" t="s">
        <v>5</v>
      </c>
      <c r="D33" s="2" t="s">
        <v>25</v>
      </c>
    </row>
    <row r="34" spans="1:4">
      <c r="A34" s="2">
        <v>2</v>
      </c>
      <c r="B34" s="2">
        <v>3</v>
      </c>
      <c r="C34" s="2" t="s">
        <v>5</v>
      </c>
      <c r="D34" s="2" t="s">
        <v>26</v>
      </c>
    </row>
    <row r="35" spans="1:4">
      <c r="A35" s="2">
        <v>2</v>
      </c>
      <c r="B35" s="2">
        <v>3</v>
      </c>
      <c r="C35" s="2" t="s">
        <v>5</v>
      </c>
      <c r="D35" s="2" t="s">
        <v>27</v>
      </c>
    </row>
    <row r="36" spans="1:4">
      <c r="A36" s="2">
        <v>2</v>
      </c>
      <c r="B36" s="2">
        <v>3</v>
      </c>
      <c r="C36" s="2" t="s">
        <v>5</v>
      </c>
      <c r="D36" s="2" t="s">
        <v>28</v>
      </c>
    </row>
    <row r="37" spans="1:4">
      <c r="A37" s="2">
        <v>3</v>
      </c>
      <c r="B37" s="2">
        <v>4</v>
      </c>
      <c r="C37" s="2" t="s">
        <v>6</v>
      </c>
      <c r="D37" s="2" t="s">
        <v>29</v>
      </c>
    </row>
    <row r="38" spans="1:4">
      <c r="A38" s="2">
        <v>4</v>
      </c>
      <c r="B38" s="2">
        <v>5</v>
      </c>
      <c r="C38" s="2" t="s">
        <v>7</v>
      </c>
      <c r="D38" s="2" t="s">
        <v>30</v>
      </c>
    </row>
    <row r="39" spans="1:4">
      <c r="A39" s="2">
        <v>4</v>
      </c>
      <c r="B39" s="2">
        <v>5</v>
      </c>
      <c r="C39" s="2" t="s">
        <v>7</v>
      </c>
      <c r="D39" s="2" t="s">
        <v>31</v>
      </c>
    </row>
    <row r="40" spans="1:4">
      <c r="A40" s="2">
        <v>4</v>
      </c>
      <c r="B40" s="2">
        <v>5</v>
      </c>
      <c r="C40" s="2" t="s">
        <v>7</v>
      </c>
      <c r="D40" s="2" t="s">
        <v>32</v>
      </c>
    </row>
    <row r="41" spans="1:4">
      <c r="A41" s="2">
        <v>5</v>
      </c>
      <c r="B41" s="2">
        <v>6</v>
      </c>
      <c r="C41" s="2" t="s">
        <v>8</v>
      </c>
      <c r="D41" s="2" t="s">
        <v>33</v>
      </c>
    </row>
    <row r="42" spans="1:4">
      <c r="A42" s="2">
        <v>5</v>
      </c>
      <c r="B42" s="2">
        <v>6</v>
      </c>
      <c r="C42" s="2" t="s">
        <v>8</v>
      </c>
      <c r="D42" s="2" t="s">
        <v>34</v>
      </c>
    </row>
    <row r="43" spans="1:4">
      <c r="A43" s="2">
        <v>5</v>
      </c>
      <c r="B43" s="2">
        <v>6</v>
      </c>
      <c r="C43" s="2" t="s">
        <v>8</v>
      </c>
      <c r="D43" s="2" t="s">
        <v>35</v>
      </c>
    </row>
    <row r="44" spans="1:4">
      <c r="A44" s="2">
        <v>5</v>
      </c>
      <c r="B44" s="2">
        <v>6</v>
      </c>
      <c r="C44" s="2" t="s">
        <v>8</v>
      </c>
      <c r="D44" s="2" t="s">
        <v>36</v>
      </c>
    </row>
    <row r="45" spans="1:4">
      <c r="A45" s="2">
        <v>6</v>
      </c>
      <c r="B45" s="2">
        <v>7</v>
      </c>
      <c r="C45" s="2" t="s">
        <v>9</v>
      </c>
      <c r="D45" s="2" t="s">
        <v>37</v>
      </c>
    </row>
    <row r="46" spans="1:4">
      <c r="A46" s="2">
        <v>6</v>
      </c>
      <c r="B46" s="2">
        <v>7</v>
      </c>
      <c r="C46" s="2" t="s">
        <v>9</v>
      </c>
      <c r="D46" s="2" t="s">
        <v>38</v>
      </c>
    </row>
    <row r="47" spans="1:4">
      <c r="A47" s="2">
        <v>6</v>
      </c>
      <c r="B47" s="2">
        <v>7</v>
      </c>
      <c r="C47" s="2" t="s">
        <v>9</v>
      </c>
      <c r="D47" s="2" t="s">
        <v>39</v>
      </c>
    </row>
    <row r="48" spans="1:4">
      <c r="A48" s="2">
        <v>6</v>
      </c>
      <c r="B48" s="2">
        <v>7</v>
      </c>
      <c r="C48" s="2" t="s">
        <v>9</v>
      </c>
      <c r="D48" s="2" t="s">
        <v>40</v>
      </c>
    </row>
    <row r="49" spans="1:4">
      <c r="A49" s="2">
        <v>7</v>
      </c>
      <c r="B49" s="2">
        <v>8</v>
      </c>
      <c r="C49" s="2" t="s">
        <v>10</v>
      </c>
      <c r="D49" s="2" t="s">
        <v>41</v>
      </c>
    </row>
    <row r="50" spans="1:4">
      <c r="A50" s="2">
        <v>7</v>
      </c>
      <c r="B50" s="2">
        <v>8</v>
      </c>
      <c r="C50" s="2" t="s">
        <v>10</v>
      </c>
      <c r="D50" s="2" t="s">
        <v>42</v>
      </c>
    </row>
    <row r="51" spans="1:4">
      <c r="A51" s="2">
        <v>7</v>
      </c>
      <c r="B51" s="2">
        <v>8</v>
      </c>
      <c r="C51" s="2" t="s">
        <v>10</v>
      </c>
      <c r="D51" s="2" t="s">
        <v>43</v>
      </c>
    </row>
    <row r="52" spans="1:4">
      <c r="A52" s="2">
        <v>7</v>
      </c>
      <c r="B52" s="2">
        <v>8</v>
      </c>
      <c r="C52" s="2" t="s">
        <v>10</v>
      </c>
      <c r="D52" s="2" t="s">
        <v>44</v>
      </c>
    </row>
    <row r="53" spans="1:4">
      <c r="A53" s="2">
        <v>7</v>
      </c>
      <c r="B53" s="2">
        <v>8</v>
      </c>
      <c r="C53" s="2" t="s">
        <v>10</v>
      </c>
      <c r="D53" s="2" t="s">
        <v>45</v>
      </c>
    </row>
    <row r="54" spans="1:4">
      <c r="A54" s="2">
        <v>8</v>
      </c>
      <c r="B54" s="2">
        <v>9</v>
      </c>
      <c r="C54" s="2" t="s">
        <v>11</v>
      </c>
      <c r="D54" s="2" t="s">
        <v>46</v>
      </c>
    </row>
    <row r="55" spans="1:4">
      <c r="A55" s="2">
        <v>8</v>
      </c>
      <c r="B55" s="2">
        <v>9</v>
      </c>
      <c r="C55" s="2" t="s">
        <v>11</v>
      </c>
      <c r="D55" s="2" t="s">
        <v>47</v>
      </c>
    </row>
    <row r="56" spans="1:4">
      <c r="A56" s="2">
        <v>8</v>
      </c>
      <c r="B56" s="2">
        <v>9</v>
      </c>
      <c r="C56" s="2" t="s">
        <v>11</v>
      </c>
      <c r="D56" s="2" t="s">
        <v>48</v>
      </c>
    </row>
    <row r="57" spans="1:4">
      <c r="A57" s="2">
        <v>8</v>
      </c>
      <c r="B57" s="2">
        <v>9</v>
      </c>
      <c r="C57" s="2" t="s">
        <v>11</v>
      </c>
      <c r="D57" s="2" t="s">
        <v>49</v>
      </c>
    </row>
    <row r="58" spans="1:4">
      <c r="A58" s="2">
        <v>9</v>
      </c>
      <c r="B58" s="2">
        <v>10</v>
      </c>
      <c r="C58" s="2" t="s">
        <v>12</v>
      </c>
      <c r="D58" s="2" t="s">
        <v>50</v>
      </c>
    </row>
    <row r="59" spans="1:4">
      <c r="A59" s="2">
        <v>10</v>
      </c>
      <c r="B59" s="2">
        <v>11</v>
      </c>
      <c r="C59" s="2" t="s">
        <v>13</v>
      </c>
      <c r="D59" s="2" t="s">
        <v>51</v>
      </c>
    </row>
    <row r="60" spans="1:4">
      <c r="A60" s="2">
        <v>10</v>
      </c>
      <c r="B60" s="2">
        <v>11</v>
      </c>
      <c r="C60" s="2" t="s">
        <v>13</v>
      </c>
      <c r="D60" s="2" t="s">
        <v>52</v>
      </c>
    </row>
    <row r="61" spans="1:4">
      <c r="A61" s="2">
        <v>10</v>
      </c>
      <c r="B61" s="2">
        <v>11</v>
      </c>
      <c r="C61" s="2" t="s">
        <v>13</v>
      </c>
      <c r="D61" s="2" t="s">
        <v>53</v>
      </c>
    </row>
    <row r="62" spans="1:4">
      <c r="A62" s="2">
        <v>10</v>
      </c>
      <c r="B62" s="2">
        <v>11</v>
      </c>
      <c r="C62" s="2" t="s">
        <v>13</v>
      </c>
      <c r="D62" s="2" t="s">
        <v>13</v>
      </c>
    </row>
    <row r="63" spans="1:4">
      <c r="A63" s="2">
        <v>10</v>
      </c>
      <c r="B63" s="2">
        <v>11</v>
      </c>
      <c r="C63" s="2" t="s">
        <v>13</v>
      </c>
      <c r="D63" s="2" t="s">
        <v>54</v>
      </c>
    </row>
    <row r="64" spans="1:4">
      <c r="A64" s="2">
        <v>10</v>
      </c>
      <c r="B64" s="2">
        <v>11</v>
      </c>
      <c r="C64" s="2" t="s">
        <v>13</v>
      </c>
      <c r="D64" s="2" t="s">
        <v>55</v>
      </c>
    </row>
    <row r="65" spans="1:4">
      <c r="A65" s="2">
        <v>11</v>
      </c>
      <c r="B65" s="2">
        <v>12</v>
      </c>
      <c r="C65" s="2" t="s">
        <v>14</v>
      </c>
      <c r="D65" s="2" t="s">
        <v>56</v>
      </c>
    </row>
    <row r="66" spans="1:4">
      <c r="A66" s="2">
        <v>12</v>
      </c>
      <c r="B66" s="2">
        <v>13</v>
      </c>
      <c r="C66" s="2" t="s">
        <v>15</v>
      </c>
      <c r="D66" s="2" t="s">
        <v>57</v>
      </c>
    </row>
    <row r="67" spans="1:4">
      <c r="A67" s="2">
        <v>12</v>
      </c>
      <c r="B67" s="2">
        <v>13</v>
      </c>
      <c r="C67" s="2" t="s">
        <v>15</v>
      </c>
      <c r="D67" s="2" t="s">
        <v>58</v>
      </c>
    </row>
    <row r="68" spans="1:4">
      <c r="A68" s="2">
        <v>12</v>
      </c>
      <c r="B68" s="2">
        <v>13</v>
      </c>
      <c r="C68" s="2" t="s">
        <v>15</v>
      </c>
      <c r="D68" s="2" t="s">
        <v>59</v>
      </c>
    </row>
    <row r="69" spans="1:4">
      <c r="A69" s="2">
        <v>12</v>
      </c>
      <c r="B69" s="2">
        <v>13</v>
      </c>
      <c r="C69" s="2" t="s">
        <v>15</v>
      </c>
      <c r="D69" s="2" t="s">
        <v>60</v>
      </c>
    </row>
    <row r="70" spans="1:4">
      <c r="A70" s="2">
        <v>12</v>
      </c>
      <c r="B70" s="2">
        <v>13</v>
      </c>
      <c r="C70" s="2" t="s">
        <v>15</v>
      </c>
      <c r="D70" s="2" t="s">
        <v>61</v>
      </c>
    </row>
    <row r="71" spans="1:4">
      <c r="A71" s="2">
        <v>12</v>
      </c>
      <c r="B71" s="2">
        <v>13</v>
      </c>
      <c r="C71" s="2" t="s">
        <v>15</v>
      </c>
      <c r="D71" s="2" t="s">
        <v>62</v>
      </c>
    </row>
    <row r="72" spans="1:4">
      <c r="A72" s="2">
        <v>12</v>
      </c>
      <c r="B72" s="2">
        <v>13</v>
      </c>
      <c r="C72" s="2" t="s">
        <v>15</v>
      </c>
      <c r="D72" s="2" t="s">
        <v>63</v>
      </c>
    </row>
    <row r="73" spans="1:4">
      <c r="A73" s="2">
        <v>12</v>
      </c>
      <c r="B73" s="2">
        <v>13</v>
      </c>
      <c r="C73" s="2" t="s">
        <v>15</v>
      </c>
      <c r="D73" s="2" t="s">
        <v>64</v>
      </c>
    </row>
    <row r="74" spans="1:4" ht="24.75" customHeight="1"/>
  </sheetData>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outlinePr showOutlineSymbols="0"/>
  </sheetPr>
  <dimension ref="B3:K39"/>
  <sheetViews>
    <sheetView showGridLines="0" showRowColHeaders="0" showZeros="0" showOutlineSymbols="0" zoomScale="97" zoomScaleNormal="97" zoomScalePageLayoutView="97" workbookViewId="0">
      <selection activeCell="L6" sqref="L6"/>
    </sheetView>
  </sheetViews>
  <sheetFormatPr baseColWidth="12" defaultColWidth="8.83203125" defaultRowHeight="17" x14ac:dyDescent="0"/>
  <cols>
    <col min="11" max="11" width="12.6640625" customWidth="1"/>
  </cols>
  <sheetData>
    <row r="3" spans="4:11">
      <c r="J3" s="3" t="s">
        <v>65</v>
      </c>
      <c r="K3" s="4">
        <v>42209</v>
      </c>
    </row>
    <row r="5" spans="4:11" ht="30.5" customHeight="1">
      <c r="D5" s="5" t="s">
        <v>66</v>
      </c>
      <c r="F5" s="5" t="e">
        <f>Report!#REF!</f>
        <v>#REF!</v>
      </c>
      <c r="H5" s="5"/>
    </row>
    <row r="6" spans="4:11" ht="30.5" customHeight="1">
      <c r="E6" t="s">
        <v>67</v>
      </c>
      <c r="G6" t="e">
        <f>Report!#REF!</f>
        <v>#REF!</v>
      </c>
      <c r="H6" s="5"/>
    </row>
    <row r="33" spans="2:6">
      <c r="B33" t="s">
        <v>68</v>
      </c>
    </row>
    <row r="36" spans="2:6">
      <c r="B36" s="43" t="s">
        <v>69</v>
      </c>
      <c r="C36" s="43"/>
      <c r="D36" s="43"/>
      <c r="E36" s="43"/>
      <c r="F36" s="43"/>
    </row>
    <row r="37" spans="2:6">
      <c r="B37" s="43" t="s">
        <v>70</v>
      </c>
      <c r="C37" s="43"/>
      <c r="D37" s="43"/>
      <c r="E37" s="43"/>
      <c r="F37" s="43"/>
    </row>
    <row r="38" spans="2:6">
      <c r="B38" s="43" t="s">
        <v>71</v>
      </c>
      <c r="C38" s="43"/>
      <c r="D38" s="43"/>
      <c r="E38" s="43"/>
      <c r="F38" s="43"/>
    </row>
    <row r="39" spans="2:6">
      <c r="B39" s="43" t="s">
        <v>72</v>
      </c>
      <c r="C39" s="43"/>
      <c r="D39" s="43"/>
      <c r="E39" s="43"/>
      <c r="F39" s="43"/>
    </row>
  </sheetData>
  <mergeCells count="4">
    <mergeCell ref="B36:F36"/>
    <mergeCell ref="B37:F37"/>
    <mergeCell ref="B38:F38"/>
    <mergeCell ref="B39:F39"/>
  </mergeCells>
  <phoneticPr fontId="1"/>
  <hyperlinks>
    <hyperlink ref="B39:F39" location="配点区分!A1" display="評価配点表"/>
    <hyperlink ref="B38:F38" location="配点について!A1" display="このツールの評価配点方法について"/>
    <hyperlink ref="B37:F37" location="成熟度モデル!A1" display="管理の成熟度モデル　ISO15540"/>
    <hyperlink ref="B36:F36" location="レアメタル!A1" display="レアメタル・レアアース一覧"/>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B2:O70"/>
  <sheetViews>
    <sheetView showGridLines="0" showZeros="0" topLeftCell="A4" zoomScale="60" zoomScaleNormal="60" zoomScaleSheetLayoutView="72" zoomScalePageLayoutView="60" workbookViewId="0">
      <selection activeCell="A4" sqref="A4:XFD4"/>
    </sheetView>
  </sheetViews>
  <sheetFormatPr baseColWidth="12" defaultColWidth="8.83203125" defaultRowHeight="17" x14ac:dyDescent="0"/>
  <cols>
    <col min="2" max="3" width="10.6640625" customWidth="1"/>
    <col min="4" max="4" width="16.5" customWidth="1"/>
    <col min="5" max="5" width="7.6640625" customWidth="1"/>
    <col min="6" max="7" width="7.33203125" customWidth="1"/>
    <col min="8" max="8" width="12.1640625" customWidth="1"/>
    <col min="9" max="10" width="10.6640625" customWidth="1"/>
    <col min="11" max="11" width="15.6640625" customWidth="1"/>
    <col min="12" max="14" width="10.6640625" customWidth="1"/>
    <col min="15" max="15" width="8.6640625" customWidth="1"/>
    <col min="16" max="16" width="16.1640625" customWidth="1"/>
    <col min="17" max="17" width="13" customWidth="1"/>
    <col min="19" max="19" width="23.1640625" customWidth="1"/>
  </cols>
  <sheetData>
    <row r="2" spans="2:15">
      <c r="B2" t="s">
        <v>73</v>
      </c>
    </row>
    <row r="4" spans="2:15" ht="41">
      <c r="B4" s="6" t="s">
        <v>74</v>
      </c>
      <c r="C4" s="44" t="s">
        <v>75</v>
      </c>
      <c r="D4" s="44"/>
      <c r="E4" s="44"/>
      <c r="G4" s="7" t="s">
        <v>76</v>
      </c>
      <c r="H4" s="7" t="s">
        <v>77</v>
      </c>
      <c r="I4" s="7" t="s">
        <v>78</v>
      </c>
      <c r="J4" s="7" t="s">
        <v>79</v>
      </c>
      <c r="K4" s="7" t="s">
        <v>80</v>
      </c>
      <c r="L4" s="7" t="s">
        <v>81</v>
      </c>
      <c r="M4" s="7" t="s">
        <v>82</v>
      </c>
      <c r="N4" s="7" t="s">
        <v>83</v>
      </c>
      <c r="O4" s="7" t="s">
        <v>84</v>
      </c>
    </row>
    <row r="5" spans="2:15">
      <c r="B5" s="6" t="s">
        <v>85</v>
      </c>
      <c r="C5" s="44">
        <v>66</v>
      </c>
      <c r="D5" s="44"/>
      <c r="E5" s="44"/>
      <c r="G5" s="8" t="s">
        <v>86</v>
      </c>
      <c r="H5" s="8">
        <f t="shared" ref="H5:H11" si="0">IF(ISERROR(VLOOKUP($O5,Pivot範囲2,4,FALSE)) = TRUE,0, VLOOKUP($O5,Pivot範囲2,4,FALSE))</f>
        <v>0</v>
      </c>
      <c r="I5" s="8">
        <f t="shared" ref="I5:I11" si="1">IF(ISERROR(VLOOKUP($O5,Pivot範囲2,5,FALSE)) = TRUE,0, VLOOKUP($O5,Pivot範囲2,5,FALSE))</f>
        <v>0</v>
      </c>
      <c r="J5" s="8"/>
      <c r="K5" s="8">
        <f t="shared" ref="K5:K11" si="2">IF(ISERROR(VLOOKUP($O5,Pivot範囲2,10,FALSE)) = TRUE,0, VLOOKUP($O5,Pivot範囲2,10,FALSE))</f>
        <v>0</v>
      </c>
      <c r="L5" s="8">
        <f t="shared" ref="L5:L11" si="3">IF(ISERROR(VLOOKUP($O5,Pivot範囲2,12,FALSE)) = TRUE,0, VLOOKUP($O5,Pivot範囲2,12,FALSE))</f>
        <v>0</v>
      </c>
      <c r="M5" s="8">
        <f>IF(ISERROR(SUM($I$5:$K$5)-$L$5) = TRUE,0,SUM($I$5:$K$5)-$L$5)</f>
        <v>0</v>
      </c>
      <c r="N5" s="9">
        <f>IF($M$5&gt;0,$H$5/$M$5/3,0)</f>
        <v>0</v>
      </c>
      <c r="O5" s="8" t="s">
        <v>87</v>
      </c>
    </row>
    <row r="6" spans="2:15" ht="13.5" customHeight="1">
      <c r="B6" s="6" t="s">
        <v>88</v>
      </c>
      <c r="C6" s="44">
        <v>1</v>
      </c>
      <c r="D6" s="44"/>
      <c r="E6" s="44"/>
      <c r="G6" s="8" t="s">
        <v>89</v>
      </c>
      <c r="H6" s="8">
        <f t="shared" si="0"/>
        <v>0</v>
      </c>
      <c r="I6" s="8">
        <f t="shared" si="1"/>
        <v>0</v>
      </c>
      <c r="J6" s="8"/>
      <c r="K6" s="8">
        <f t="shared" si="2"/>
        <v>0</v>
      </c>
      <c r="L6" s="8">
        <f t="shared" si="3"/>
        <v>0</v>
      </c>
      <c r="M6" s="8">
        <f>IF(ISERROR(SUM($I$6:$K$6)-$L$6) = TRUE,0,SUM($I$6:$K$6)-$L$6)</f>
        <v>0</v>
      </c>
      <c r="N6" s="9">
        <f>IF($M$6&gt;0,$H$6/$M$6/3,0)</f>
        <v>0</v>
      </c>
      <c r="O6" s="8" t="s">
        <v>90</v>
      </c>
    </row>
    <row r="7" spans="2:15">
      <c r="B7" s="6" t="s">
        <v>91</v>
      </c>
      <c r="C7" s="44" t="s">
        <v>92</v>
      </c>
      <c r="D7" s="44"/>
      <c r="E7" s="44"/>
      <c r="G7" s="8" t="s">
        <v>93</v>
      </c>
      <c r="H7" s="8">
        <f t="shared" si="0"/>
        <v>0</v>
      </c>
      <c r="I7" s="8">
        <f t="shared" si="1"/>
        <v>0</v>
      </c>
      <c r="J7" s="8"/>
      <c r="K7" s="8">
        <f t="shared" si="2"/>
        <v>0</v>
      </c>
      <c r="L7" s="8">
        <f t="shared" si="3"/>
        <v>0</v>
      </c>
      <c r="M7" s="8">
        <f>IF(ISERROR(SUM($I$7:$K$7)-$L$7) = TRUE,0,SUM($I$7:$K$7)-$L$7)</f>
        <v>0</v>
      </c>
      <c r="N7" s="9">
        <f>IF($M$7&gt;0,$H$7/$M$7/3,0)</f>
        <v>0</v>
      </c>
      <c r="O7" s="8" t="s">
        <v>94</v>
      </c>
    </row>
    <row r="8" spans="2:15">
      <c r="B8" s="6" t="s">
        <v>95</v>
      </c>
      <c r="C8" s="44" t="s">
        <v>96</v>
      </c>
      <c r="D8" s="44"/>
      <c r="E8" s="44"/>
      <c r="G8" s="8" t="s">
        <v>97</v>
      </c>
      <c r="H8" s="8">
        <f t="shared" si="0"/>
        <v>0</v>
      </c>
      <c r="I8" s="8">
        <f t="shared" si="1"/>
        <v>0</v>
      </c>
      <c r="J8" s="8"/>
      <c r="K8" s="8">
        <f t="shared" si="2"/>
        <v>0</v>
      </c>
      <c r="L8" s="8">
        <f t="shared" si="3"/>
        <v>0</v>
      </c>
      <c r="M8" s="8">
        <f>IF(ISERROR(SUM($I$8:$K$8)-$L$8) = TRUE,0,SUM($I$8:$K$8)-$L$8)</f>
        <v>0</v>
      </c>
      <c r="N8" s="9">
        <f>IF($M$8&gt;0,$H$8/$M$8/3,0)</f>
        <v>0</v>
      </c>
      <c r="O8" s="8" t="s">
        <v>98</v>
      </c>
    </row>
    <row r="9" spans="2:15">
      <c r="B9" s="6" t="s">
        <v>99</v>
      </c>
      <c r="C9" s="44" t="s">
        <v>100</v>
      </c>
      <c r="D9" s="44"/>
      <c r="E9" s="44"/>
      <c r="G9" s="8" t="s">
        <v>101</v>
      </c>
      <c r="H9" s="8">
        <f t="shared" si="0"/>
        <v>0</v>
      </c>
      <c r="I9" s="8">
        <f t="shared" si="1"/>
        <v>0</v>
      </c>
      <c r="J9" s="8"/>
      <c r="K9" s="8">
        <f t="shared" si="2"/>
        <v>0</v>
      </c>
      <c r="L9" s="8">
        <f t="shared" si="3"/>
        <v>0</v>
      </c>
      <c r="M9" s="8">
        <f>IF(ISERROR(SUM($I$9:$K$9)-$L$9) = TRUE,0,SUM($I$9:$K$9)-$L$9)</f>
        <v>0</v>
      </c>
      <c r="N9" s="9">
        <f>IF($M$9&gt;0,$H$9/$M$9/3,0)</f>
        <v>0</v>
      </c>
      <c r="O9" s="8" t="s">
        <v>102</v>
      </c>
    </row>
    <row r="10" spans="2:15">
      <c r="B10" s="6" t="s">
        <v>103</v>
      </c>
      <c r="C10" s="44" t="s">
        <v>104</v>
      </c>
      <c r="D10" s="44"/>
      <c r="E10" s="44"/>
      <c r="G10" s="8" t="s">
        <v>105</v>
      </c>
      <c r="H10" s="8">
        <f t="shared" si="0"/>
        <v>0</v>
      </c>
      <c r="I10" s="8">
        <f t="shared" si="1"/>
        <v>0</v>
      </c>
      <c r="J10" s="8"/>
      <c r="K10" s="8">
        <f t="shared" si="2"/>
        <v>0</v>
      </c>
      <c r="L10" s="8">
        <f t="shared" si="3"/>
        <v>0</v>
      </c>
      <c r="M10" s="8">
        <f>IF(ISERROR(SUM($I$10:$K$10)-$L$10) = TRUE,0,SUM($I$10:$K$10)-$L$10)</f>
        <v>0</v>
      </c>
      <c r="N10" s="9">
        <f>IF($M$10&gt;0,$H$10/$M$10/3,0)</f>
        <v>0</v>
      </c>
      <c r="O10" s="8" t="s">
        <v>106</v>
      </c>
    </row>
    <row r="11" spans="2:15">
      <c r="B11" s="6" t="s">
        <v>107</v>
      </c>
      <c r="C11" s="45">
        <v>42209</v>
      </c>
      <c r="D11" s="45"/>
      <c r="E11" s="45"/>
      <c r="G11" s="8" t="s">
        <v>108</v>
      </c>
      <c r="H11" s="8">
        <f t="shared" si="0"/>
        <v>0</v>
      </c>
      <c r="I11" s="8">
        <f t="shared" si="1"/>
        <v>0</v>
      </c>
      <c r="J11" s="8"/>
      <c r="K11" s="8">
        <f t="shared" si="2"/>
        <v>0</v>
      </c>
      <c r="L11" s="8">
        <f t="shared" si="3"/>
        <v>0</v>
      </c>
      <c r="M11" s="8">
        <f>IF(ISERROR(SUM($I$11:$K$11)-$L$11) = TRUE,0,SUM($I$11:$K$11)-$L$11)</f>
        <v>0</v>
      </c>
      <c r="N11" s="9">
        <f>IF($M$11&gt;0,$H$11/$M$11/3,0)</f>
        <v>0</v>
      </c>
      <c r="O11" s="8" t="s">
        <v>109</v>
      </c>
    </row>
    <row r="12" spans="2:15" ht="27" customHeight="1">
      <c r="B12" s="6" t="s">
        <v>110</v>
      </c>
      <c r="C12" s="44" t="s">
        <v>111</v>
      </c>
      <c r="D12" s="44"/>
      <c r="E12" s="44"/>
      <c r="G12" s="8" t="s">
        <v>112</v>
      </c>
      <c r="H12" s="8">
        <f>SUM(H5:H11)</f>
        <v>0</v>
      </c>
      <c r="I12" s="8">
        <f t="shared" ref="I12:M12" si="4">SUM(I5:I11)</f>
        <v>0</v>
      </c>
      <c r="J12" s="8">
        <f t="shared" si="4"/>
        <v>0</v>
      </c>
      <c r="K12" s="8">
        <f t="shared" si="4"/>
        <v>0</v>
      </c>
      <c r="L12" s="8">
        <f t="shared" si="4"/>
        <v>0</v>
      </c>
      <c r="M12" s="8">
        <f t="shared" si="4"/>
        <v>0</v>
      </c>
      <c r="N12" s="9">
        <f>IF($M$12&gt;0,$H$12/$M$12/3,0)</f>
        <v>0</v>
      </c>
      <c r="O12" s="8"/>
    </row>
    <row r="16" spans="2:15" ht="24" customHeight="1"/>
    <row r="42" spans="2:14">
      <c r="E42" s="41" t="s">
        <v>113</v>
      </c>
    </row>
    <row r="43" spans="2:14" s="10" customFormat="1" ht="41">
      <c r="B43" s="42" t="s">
        <v>84</v>
      </c>
      <c r="C43" s="42" t="s">
        <v>76</v>
      </c>
      <c r="D43" s="42" t="s">
        <v>114</v>
      </c>
      <c r="E43" s="37" t="s">
        <v>115</v>
      </c>
      <c r="F43" s="37" t="s">
        <v>116</v>
      </c>
      <c r="G43" s="37" t="s">
        <v>117</v>
      </c>
      <c r="H43" s="37" t="s">
        <v>118</v>
      </c>
      <c r="J43" s="2" t="s">
        <v>119</v>
      </c>
      <c r="K43" s="2" t="s">
        <v>80</v>
      </c>
      <c r="L43" s="2" t="s">
        <v>120</v>
      </c>
      <c r="M43" s="2" t="s">
        <v>121</v>
      </c>
      <c r="N43" s="2" t="s">
        <v>122</v>
      </c>
    </row>
    <row r="44" spans="2:14">
      <c r="B44">
        <v>1</v>
      </c>
      <c r="C44" t="s">
        <v>86</v>
      </c>
      <c r="D44" t="s">
        <v>123</v>
      </c>
      <c r="E44" s="11">
        <v>0</v>
      </c>
      <c r="F44" s="11"/>
      <c r="G44" s="11">
        <v>2</v>
      </c>
      <c r="H44" s="11">
        <v>2</v>
      </c>
      <c r="J44" s="12">
        <f>IF(RIGHT($B44,2)&lt;&gt;"集計",0,MATCH(INT(LEFT($B44,1)),$B$43:$B$70,0)+ 42)</f>
        <v>0</v>
      </c>
      <c r="K44" s="12" t="str">
        <f ca="1">IF(RIGHT($B44,2)="集計",COUNTBLANK(INDIRECT(ADDRESS($J44,6)):OFFSET($F44,-1,0,1,1)),"")</f>
        <v/>
      </c>
      <c r="L44" s="12" t="str">
        <f>IF($G44="","",IF($F44="",$D44,""))</f>
        <v>1.1.1</v>
      </c>
      <c r="M44" s="12" t="str">
        <f ca="1">IF(RIGHT($B44,2)="集計",COUNTIF(INDIRECT(ADDRESS($J44,8)):OFFSET($H44,-1,0,1,1),0),"")</f>
        <v/>
      </c>
      <c r="N44" s="12" t="str">
        <f>IF($G44="","",IF($H44=0,$D44,""))</f>
        <v/>
      </c>
    </row>
    <row r="45" spans="2:14">
      <c r="D45" t="s">
        <v>124</v>
      </c>
      <c r="E45" s="11">
        <v>0</v>
      </c>
      <c r="F45" s="11"/>
      <c r="G45" s="11">
        <v>1</v>
      </c>
      <c r="H45" s="11">
        <v>1</v>
      </c>
      <c r="J45" s="12">
        <f t="shared" ref="J45:J70" si="5">IF(RIGHT($B45,2)&lt;&gt;"集計",0,MATCH(INT(LEFT($B45,1)),$B$43:$B$70,0)+ 42)</f>
        <v>0</v>
      </c>
      <c r="K45" s="12" t="str">
        <f ca="1">IF(RIGHT($B45,2)="集計",COUNTBLANK(INDIRECT(ADDRESS($J45,6)):OFFSET($F45,-1,0,1,1)),"")</f>
        <v/>
      </c>
      <c r="L45" s="12" t="str">
        <f t="shared" ref="L45:L70" si="6">IF($G45="","",IF($F45="",$D45,""))</f>
        <v>1.1.2</v>
      </c>
      <c r="M45" s="12" t="str">
        <f ca="1">IF(RIGHT($B45,2)="集計",COUNTIF(INDIRECT(ADDRESS($J45,8)):OFFSET($H45,-1,0,1,1),0),"")</f>
        <v/>
      </c>
      <c r="N45" s="12" t="str">
        <f t="shared" ref="N45:N70" si="7">IF($G45="","",IF($H45=0,$D45,""))</f>
        <v/>
      </c>
    </row>
    <row r="46" spans="2:14">
      <c r="D46" t="s">
        <v>125</v>
      </c>
      <c r="E46" s="11">
        <v>0</v>
      </c>
      <c r="F46" s="11"/>
      <c r="G46" s="11">
        <v>2</v>
      </c>
      <c r="H46" s="11">
        <v>2</v>
      </c>
      <c r="J46" s="12">
        <f t="shared" si="5"/>
        <v>0</v>
      </c>
      <c r="K46" s="12" t="str">
        <f ca="1">IF(RIGHT($B46,2)="集計",COUNTBLANK(INDIRECT(ADDRESS($J46,6)):OFFSET($F46,-1,0,1,1)),"")</f>
        <v/>
      </c>
      <c r="L46" s="12" t="str">
        <f t="shared" si="6"/>
        <v>1.1.3</v>
      </c>
      <c r="M46" s="12" t="str">
        <f ca="1">IF(RIGHT($B46,2)="集計",COUNTIF(INDIRECT(ADDRESS($J46,8)):OFFSET($H46,-1,0,1,1),0),"")</f>
        <v/>
      </c>
      <c r="N46" s="12" t="str">
        <f t="shared" si="7"/>
        <v/>
      </c>
    </row>
    <row r="47" spans="2:14">
      <c r="B47" t="s">
        <v>371</v>
      </c>
      <c r="E47" s="11">
        <v>0</v>
      </c>
      <c r="F47" s="11"/>
      <c r="G47" s="11">
        <v>5</v>
      </c>
      <c r="H47" s="11">
        <v>5</v>
      </c>
      <c r="J47" s="12">
        <f t="shared" si="5"/>
        <v>0</v>
      </c>
      <c r="K47" s="12" t="str">
        <f ca="1">IF(RIGHT($B47,2)="集計",COUNTBLANK(INDIRECT(ADDRESS($J47,6)):OFFSET($F47,-1,0,1,1)),"")</f>
        <v/>
      </c>
      <c r="L47" s="12">
        <f t="shared" si="6"/>
        <v>0</v>
      </c>
      <c r="M47" s="12" t="str">
        <f ca="1">IF(RIGHT($B47,2)="集計",COUNTIF(INDIRECT(ADDRESS($J47,8)):OFFSET($H47,-1,0,1,1),0),"")</f>
        <v/>
      </c>
      <c r="N47" s="12" t="str">
        <f t="shared" si="7"/>
        <v/>
      </c>
    </row>
    <row r="48" spans="2:14">
      <c r="B48">
        <v>2</v>
      </c>
      <c r="C48" t="s">
        <v>89</v>
      </c>
      <c r="D48" t="s">
        <v>126</v>
      </c>
      <c r="E48" s="11">
        <v>0</v>
      </c>
      <c r="F48" s="11"/>
      <c r="G48" s="11">
        <v>3</v>
      </c>
      <c r="H48" s="11">
        <v>3</v>
      </c>
      <c r="J48" s="12">
        <f t="shared" si="5"/>
        <v>0</v>
      </c>
      <c r="K48" s="12" t="str">
        <f ca="1">IF(RIGHT($B48,2)="集計",COUNTBLANK(INDIRECT(ADDRESS($J48,6)):OFFSET($F48,-1,0,1,1)),"")</f>
        <v/>
      </c>
      <c r="L48" s="12" t="str">
        <f t="shared" si="6"/>
        <v>2.1.1</v>
      </c>
      <c r="M48" s="12" t="str">
        <f ca="1">IF(RIGHT($B48,2)="集計",COUNTIF(INDIRECT(ADDRESS($J48,8)):OFFSET($H48,-1,0,1,1),0),"")</f>
        <v/>
      </c>
      <c r="N48" s="12" t="str">
        <f t="shared" si="7"/>
        <v/>
      </c>
    </row>
    <row r="49" spans="2:14">
      <c r="D49" t="s">
        <v>127</v>
      </c>
      <c r="E49" s="11">
        <v>0</v>
      </c>
      <c r="F49" s="11"/>
      <c r="G49" s="11">
        <v>2</v>
      </c>
      <c r="H49" s="11">
        <v>2</v>
      </c>
      <c r="J49" s="12">
        <f t="shared" si="5"/>
        <v>0</v>
      </c>
      <c r="K49" s="12" t="str">
        <f ca="1">IF(RIGHT($B49,2)="集計",COUNTBLANK(INDIRECT(ADDRESS($J49,6)):OFFSET($F49,-1,0,1,1)),"")</f>
        <v/>
      </c>
      <c r="L49" s="12" t="str">
        <f t="shared" si="6"/>
        <v>2.1.2</v>
      </c>
      <c r="M49" s="12" t="str">
        <f ca="1">IF(RIGHT($B49,2)="集計",COUNTIF(INDIRECT(ADDRESS($J49,8)):OFFSET($H49,-1,0,1,1),0),"")</f>
        <v/>
      </c>
      <c r="N49" s="12" t="str">
        <f t="shared" si="7"/>
        <v/>
      </c>
    </row>
    <row r="50" spans="2:14">
      <c r="D50" t="s">
        <v>128</v>
      </c>
      <c r="E50" s="11">
        <v>0</v>
      </c>
      <c r="F50" s="11"/>
      <c r="G50" s="11">
        <v>1</v>
      </c>
      <c r="H50" s="11">
        <v>1</v>
      </c>
      <c r="J50" s="12">
        <f t="shared" si="5"/>
        <v>0</v>
      </c>
      <c r="K50" s="12" t="str">
        <f ca="1">IF(RIGHT($B50,2)="集計",COUNTBLANK(INDIRECT(ADDRESS($J50,6)):OFFSET($F50,-1,0,1,1)),"")</f>
        <v/>
      </c>
      <c r="L50" s="12" t="str">
        <f t="shared" si="6"/>
        <v>2.1.3</v>
      </c>
      <c r="M50" s="12" t="str">
        <f ca="1">IF(RIGHT($B50,2)="集計",COUNTIF(INDIRECT(ADDRESS($J50,8)):OFFSET($H50,-1,0,1,1),0),"")</f>
        <v/>
      </c>
      <c r="N50" s="12" t="str">
        <f t="shared" si="7"/>
        <v/>
      </c>
    </row>
    <row r="51" spans="2:14">
      <c r="D51" t="s">
        <v>129</v>
      </c>
      <c r="E51" s="11">
        <v>0</v>
      </c>
      <c r="F51" s="11"/>
      <c r="G51" s="11">
        <v>3</v>
      </c>
      <c r="H51" s="11">
        <v>3</v>
      </c>
      <c r="J51" s="12">
        <f t="shared" si="5"/>
        <v>0</v>
      </c>
      <c r="K51" s="12" t="str">
        <f ca="1">IF(RIGHT($B51,2)="集計",COUNTBLANK(INDIRECT(ADDRESS($J51,6)):OFFSET($F51,-1,0,1,1)),"")</f>
        <v/>
      </c>
      <c r="L51" s="12" t="str">
        <f t="shared" si="6"/>
        <v>2.1.5</v>
      </c>
      <c r="M51" s="12" t="str">
        <f ca="1">IF(RIGHT($B51,2)="集計",COUNTIF(INDIRECT(ADDRESS($J51,8)):OFFSET($H51,-1,0,1,1),0),"")</f>
        <v/>
      </c>
      <c r="N51" s="12" t="str">
        <f t="shared" si="7"/>
        <v/>
      </c>
    </row>
    <row r="52" spans="2:14">
      <c r="D52" t="s">
        <v>130</v>
      </c>
      <c r="E52" s="11">
        <v>0</v>
      </c>
      <c r="F52" s="11"/>
      <c r="G52" s="11">
        <v>1</v>
      </c>
      <c r="H52" s="11">
        <v>1</v>
      </c>
      <c r="J52" s="12">
        <f t="shared" si="5"/>
        <v>0</v>
      </c>
      <c r="K52" s="12" t="str">
        <f ca="1">IF(RIGHT($B52,2)="集計",COUNTBLANK(INDIRECT(ADDRESS($J52,6)):OFFSET($F52,-1,0,1,1)),"")</f>
        <v/>
      </c>
      <c r="L52" s="12" t="str">
        <f t="shared" si="6"/>
        <v>2.2.1</v>
      </c>
      <c r="M52" s="12" t="str">
        <f ca="1">IF(RIGHT($B52,2)="集計",COUNTIF(INDIRECT(ADDRESS($J52,8)):OFFSET($H52,-1,0,1,1),0),"")</f>
        <v/>
      </c>
      <c r="N52" s="12" t="str">
        <f t="shared" si="7"/>
        <v/>
      </c>
    </row>
    <row r="53" spans="2:14">
      <c r="D53" t="s">
        <v>131</v>
      </c>
      <c r="E53" s="11">
        <v>0</v>
      </c>
      <c r="F53" s="11"/>
      <c r="G53" s="11">
        <v>1</v>
      </c>
      <c r="H53" s="11">
        <v>1</v>
      </c>
      <c r="J53" s="12">
        <f t="shared" si="5"/>
        <v>0</v>
      </c>
      <c r="K53" s="12" t="str">
        <f ca="1">IF(RIGHT($B53,2)="集計",COUNTBLANK(INDIRECT(ADDRESS($J53,6)):OFFSET($F53,-1,0,1,1)),"")</f>
        <v/>
      </c>
      <c r="L53" s="12" t="str">
        <f t="shared" si="6"/>
        <v>2.3.1</v>
      </c>
      <c r="M53" s="12" t="str">
        <f ca="1">IF(RIGHT($B53,2)="集計",COUNTIF(INDIRECT(ADDRESS($J53,8)):OFFSET($H53,-1,0,1,1),0),"")</f>
        <v/>
      </c>
      <c r="N53" s="12" t="str">
        <f t="shared" si="7"/>
        <v/>
      </c>
    </row>
    <row r="54" spans="2:14">
      <c r="D54" t="s">
        <v>132</v>
      </c>
      <c r="E54" s="11">
        <v>0</v>
      </c>
      <c r="F54" s="11"/>
      <c r="G54" s="11">
        <v>1</v>
      </c>
      <c r="H54" s="11">
        <v>1</v>
      </c>
      <c r="J54" s="12">
        <f t="shared" si="5"/>
        <v>0</v>
      </c>
      <c r="K54" s="12" t="str">
        <f ca="1">IF(RIGHT($B54,2)="集計",COUNTBLANK(INDIRECT(ADDRESS($J54,6)):OFFSET($F54,-1,0,1,1)),"")</f>
        <v/>
      </c>
      <c r="L54" s="12" t="str">
        <f t="shared" si="6"/>
        <v>2.3.2</v>
      </c>
      <c r="M54" s="12" t="str">
        <f ca="1">IF(RIGHT($B54,2)="集計",COUNTIF(INDIRECT(ADDRESS($J54,8)):OFFSET($H54,-1,0,1,1),0),"")</f>
        <v/>
      </c>
      <c r="N54" s="12" t="str">
        <f t="shared" si="7"/>
        <v/>
      </c>
    </row>
    <row r="55" spans="2:14">
      <c r="B55" t="s">
        <v>372</v>
      </c>
      <c r="E55" s="11">
        <v>0</v>
      </c>
      <c r="F55" s="11"/>
      <c r="G55" s="11">
        <v>12</v>
      </c>
      <c r="H55" s="11">
        <v>12</v>
      </c>
      <c r="J55" s="12">
        <f t="shared" si="5"/>
        <v>0</v>
      </c>
      <c r="K55" s="12" t="str">
        <f ca="1">IF(RIGHT($B55,2)="集計",COUNTBLANK(INDIRECT(ADDRESS($J55,6)):OFFSET($F55,-1,0,1,1)),"")</f>
        <v/>
      </c>
      <c r="L55" s="12">
        <f t="shared" si="6"/>
        <v>0</v>
      </c>
      <c r="M55" s="12" t="str">
        <f ca="1">IF(RIGHT($B55,2)="集計",COUNTIF(INDIRECT(ADDRESS($J55,8)):OFFSET($H55,-1,0,1,1),0),"")</f>
        <v/>
      </c>
      <c r="N55" s="12" t="str">
        <f t="shared" si="7"/>
        <v/>
      </c>
    </row>
    <row r="56" spans="2:14">
      <c r="B56">
        <v>3</v>
      </c>
      <c r="C56" t="s">
        <v>93</v>
      </c>
      <c r="D56" t="s">
        <v>133</v>
      </c>
      <c r="E56" s="11">
        <v>0</v>
      </c>
      <c r="F56" s="11"/>
      <c r="G56" s="11">
        <v>1</v>
      </c>
      <c r="H56" s="11">
        <v>1</v>
      </c>
      <c r="J56" s="12">
        <f t="shared" si="5"/>
        <v>0</v>
      </c>
      <c r="K56" s="12" t="str">
        <f ca="1">IF(RIGHT($B56,2)="集計",COUNTBLANK(INDIRECT(ADDRESS($J56,6)):OFFSET($F56,-1,0,1,1)),"")</f>
        <v/>
      </c>
      <c r="L56" s="12" t="str">
        <f t="shared" si="6"/>
        <v>3.1.1</v>
      </c>
      <c r="M56" s="12" t="str">
        <f ca="1">IF(RIGHT($B56,2)="集計",COUNTIF(INDIRECT(ADDRESS($J56,8)):OFFSET($H56,-1,0,1,1),0),"")</f>
        <v/>
      </c>
      <c r="N56" s="12" t="str">
        <f t="shared" si="7"/>
        <v/>
      </c>
    </row>
    <row r="57" spans="2:14">
      <c r="D57" t="s">
        <v>134</v>
      </c>
      <c r="E57" s="11">
        <v>0</v>
      </c>
      <c r="F57" s="11"/>
      <c r="G57" s="11">
        <v>2</v>
      </c>
      <c r="H57" s="11">
        <v>2</v>
      </c>
      <c r="J57" s="12">
        <f t="shared" si="5"/>
        <v>0</v>
      </c>
      <c r="K57" s="12" t="str">
        <f ca="1">IF(RIGHT($B57,2)="集計",COUNTBLANK(INDIRECT(ADDRESS($J57,6)):OFFSET($F57,-1,0,1,1)),"")</f>
        <v/>
      </c>
      <c r="L57" s="12" t="str">
        <f t="shared" si="6"/>
        <v>3.1.2</v>
      </c>
      <c r="M57" s="12" t="str">
        <f ca="1">IF(RIGHT($B57,2)="集計",COUNTIF(INDIRECT(ADDRESS($J57,8)):OFFSET($H57,-1,0,1,1),0),"")</f>
        <v/>
      </c>
      <c r="N57" s="12" t="str">
        <f t="shared" si="7"/>
        <v/>
      </c>
    </row>
    <row r="58" spans="2:14">
      <c r="B58" t="s">
        <v>373</v>
      </c>
      <c r="E58" s="11">
        <v>0</v>
      </c>
      <c r="F58" s="11"/>
      <c r="G58" s="11">
        <v>3</v>
      </c>
      <c r="H58" s="11">
        <v>3</v>
      </c>
      <c r="J58" s="12">
        <f t="shared" si="5"/>
        <v>0</v>
      </c>
      <c r="K58" s="12" t="str">
        <f ca="1">IF(RIGHT($B58,2)="集計",COUNTBLANK(INDIRECT(ADDRESS($J58,6)):OFFSET($F58,-1,0,1,1)),"")</f>
        <v/>
      </c>
      <c r="L58" s="12">
        <f t="shared" si="6"/>
        <v>0</v>
      </c>
      <c r="M58" s="12" t="str">
        <f ca="1">IF(RIGHT($B58,2)="集計",COUNTIF(INDIRECT(ADDRESS($J58,8)):OFFSET($H58,-1,0,1,1),0),"")</f>
        <v/>
      </c>
      <c r="N58" s="12" t="str">
        <f t="shared" si="7"/>
        <v/>
      </c>
    </row>
    <row r="59" spans="2:14">
      <c r="B59">
        <v>4</v>
      </c>
      <c r="C59" t="s">
        <v>97</v>
      </c>
      <c r="D59" t="s">
        <v>135</v>
      </c>
      <c r="E59" s="11">
        <v>0</v>
      </c>
      <c r="F59" s="11"/>
      <c r="G59" s="11">
        <v>2</v>
      </c>
      <c r="H59" s="11">
        <v>2</v>
      </c>
      <c r="J59" s="12">
        <f t="shared" si="5"/>
        <v>0</v>
      </c>
      <c r="K59" s="12" t="str">
        <f ca="1">IF(RIGHT($B59,2)="集計",COUNTBLANK(INDIRECT(ADDRESS($J59,6)):OFFSET($F59,-1,0,1,1)),"")</f>
        <v/>
      </c>
      <c r="L59" s="12" t="str">
        <f t="shared" si="6"/>
        <v>4.1.1</v>
      </c>
      <c r="M59" s="12" t="str">
        <f ca="1">IF(RIGHT($B59,2)="集計",COUNTIF(INDIRECT(ADDRESS($J59,8)):OFFSET($H59,-1,0,1,1),0),"")</f>
        <v/>
      </c>
      <c r="N59" s="12" t="str">
        <f t="shared" si="7"/>
        <v/>
      </c>
    </row>
    <row r="60" spans="2:14">
      <c r="D60" t="s">
        <v>136</v>
      </c>
      <c r="E60" s="11">
        <v>0</v>
      </c>
      <c r="F60" s="11"/>
      <c r="G60" s="11">
        <v>3</v>
      </c>
      <c r="H60" s="11">
        <v>3</v>
      </c>
      <c r="J60" s="12">
        <f t="shared" si="5"/>
        <v>0</v>
      </c>
      <c r="K60" s="12" t="str">
        <f ca="1">IF(RIGHT($B60,2)="集計",COUNTBLANK(INDIRECT(ADDRESS($J60,6)):OFFSET($F60,-1,0,1,1)),"")</f>
        <v/>
      </c>
      <c r="L60" s="12" t="str">
        <f t="shared" si="6"/>
        <v>4.2.2</v>
      </c>
      <c r="M60" s="12" t="str">
        <f ca="1">IF(RIGHT($B60,2)="集計",COUNTIF(INDIRECT(ADDRESS($J60,8)):OFFSET($H60,-1,0,1,1),0),"")</f>
        <v/>
      </c>
      <c r="N60" s="12" t="str">
        <f t="shared" si="7"/>
        <v/>
      </c>
    </row>
    <row r="61" spans="2:14">
      <c r="B61" t="s">
        <v>374</v>
      </c>
      <c r="E61" s="11">
        <v>0</v>
      </c>
      <c r="F61" s="11"/>
      <c r="G61" s="11">
        <v>5</v>
      </c>
      <c r="H61" s="11">
        <v>5</v>
      </c>
      <c r="J61" s="12">
        <f t="shared" si="5"/>
        <v>0</v>
      </c>
      <c r="K61" s="12" t="str">
        <f ca="1">IF(RIGHT($B61,2)="集計",COUNTBLANK(INDIRECT(ADDRESS($J61,6)):OFFSET($F61,-1,0,1,1)),"")</f>
        <v/>
      </c>
      <c r="L61" s="12">
        <f t="shared" si="6"/>
        <v>0</v>
      </c>
      <c r="M61" s="12" t="str">
        <f ca="1">IF(RIGHT($B61,2)="集計",COUNTIF(INDIRECT(ADDRESS($J61,8)):OFFSET($H61,-1,0,1,1),0),"")</f>
        <v/>
      </c>
      <c r="N61" s="12" t="str">
        <f t="shared" si="7"/>
        <v/>
      </c>
    </row>
    <row r="62" spans="2:14">
      <c r="B62">
        <v>6</v>
      </c>
      <c r="C62" t="s">
        <v>101</v>
      </c>
      <c r="D62" t="s">
        <v>137</v>
      </c>
      <c r="E62" s="11">
        <v>0</v>
      </c>
      <c r="F62" s="11"/>
      <c r="G62" s="11">
        <v>1</v>
      </c>
      <c r="H62" s="11">
        <v>1</v>
      </c>
      <c r="J62" s="12">
        <f t="shared" si="5"/>
        <v>0</v>
      </c>
      <c r="K62" s="12" t="str">
        <f ca="1">IF(RIGHT($B62,2)="集計",COUNTBLANK(INDIRECT(ADDRESS($J62,6)):OFFSET($F62,-1,0,1,1)),"")</f>
        <v/>
      </c>
      <c r="L62" s="12" t="str">
        <f t="shared" si="6"/>
        <v>6.1.1</v>
      </c>
      <c r="M62" s="12" t="str">
        <f ca="1">IF(RIGHT($B62,2)="集計",COUNTIF(INDIRECT(ADDRESS($J62,8)):OFFSET($H62,-1,0,1,1),0),"")</f>
        <v/>
      </c>
      <c r="N62" s="12" t="str">
        <f t="shared" si="7"/>
        <v/>
      </c>
    </row>
    <row r="63" spans="2:14">
      <c r="D63" t="s">
        <v>138</v>
      </c>
      <c r="E63" s="11">
        <v>0</v>
      </c>
      <c r="F63" s="11"/>
      <c r="G63" s="11">
        <v>1</v>
      </c>
      <c r="H63" s="11">
        <v>1</v>
      </c>
      <c r="J63" s="12">
        <f t="shared" si="5"/>
        <v>0</v>
      </c>
      <c r="K63" s="12" t="str">
        <f ca="1">IF(RIGHT($B63,2)="集計",COUNTBLANK(INDIRECT(ADDRESS($J63,6)):OFFSET($F63,-1,0,1,1)),"")</f>
        <v/>
      </c>
      <c r="L63" s="12" t="str">
        <f t="shared" si="6"/>
        <v>6.2.1</v>
      </c>
      <c r="M63" s="12" t="str">
        <f ca="1">IF(RIGHT($B63,2)="集計",COUNTIF(INDIRECT(ADDRESS($J63,8)):OFFSET($H63,-1,0,1,1),0),"")</f>
        <v/>
      </c>
      <c r="N63" s="12" t="str">
        <f t="shared" si="7"/>
        <v/>
      </c>
    </row>
    <row r="64" spans="2:14">
      <c r="D64" t="s">
        <v>139</v>
      </c>
      <c r="E64" s="11">
        <v>0</v>
      </c>
      <c r="F64" s="11"/>
      <c r="G64" s="11">
        <v>2</v>
      </c>
      <c r="H64" s="11">
        <v>2</v>
      </c>
      <c r="J64" s="12">
        <f t="shared" si="5"/>
        <v>0</v>
      </c>
      <c r="K64" s="12" t="str">
        <f ca="1">IF(RIGHT($B64,2)="集計",COUNTBLANK(INDIRECT(ADDRESS($J64,6)):OFFSET($F64,-1,0,1,1)),"")</f>
        <v/>
      </c>
      <c r="L64" s="12" t="str">
        <f t="shared" si="6"/>
        <v>6.3.1</v>
      </c>
      <c r="M64" s="12" t="str">
        <f ca="1">IF(RIGHT($B64,2)="集計",COUNTIF(INDIRECT(ADDRESS($J64,8)):OFFSET($H64,-1,0,1,1),0),"")</f>
        <v/>
      </c>
      <c r="N64" s="12" t="str">
        <f t="shared" si="7"/>
        <v/>
      </c>
    </row>
    <row r="65" spans="2:14">
      <c r="B65" t="s">
        <v>375</v>
      </c>
      <c r="E65" s="11">
        <v>0</v>
      </c>
      <c r="F65" s="11"/>
      <c r="G65" s="11">
        <v>4</v>
      </c>
      <c r="H65" s="11">
        <v>4</v>
      </c>
      <c r="J65" s="12">
        <f t="shared" si="5"/>
        <v>0</v>
      </c>
      <c r="K65" s="12" t="str">
        <f ca="1">IF(RIGHT($B65,2)="集計",COUNTBLANK(INDIRECT(ADDRESS($J65,6)):OFFSET($F65,-1,0,1,1)),"")</f>
        <v/>
      </c>
      <c r="L65" s="12">
        <f t="shared" si="6"/>
        <v>0</v>
      </c>
      <c r="M65" s="12" t="str">
        <f ca="1">IF(RIGHT($B65,2)="集計",COUNTIF(INDIRECT(ADDRESS($J65,8)):OFFSET($H65,-1,0,1,1),0),"")</f>
        <v/>
      </c>
      <c r="N65" s="12" t="str">
        <f t="shared" si="7"/>
        <v/>
      </c>
    </row>
    <row r="66" spans="2:14">
      <c r="B66">
        <v>7</v>
      </c>
      <c r="C66" t="s">
        <v>105</v>
      </c>
      <c r="D66" t="s">
        <v>140</v>
      </c>
      <c r="E66" s="11">
        <v>0</v>
      </c>
      <c r="F66" s="11"/>
      <c r="G66" s="11">
        <v>5</v>
      </c>
      <c r="H66" s="11">
        <v>5</v>
      </c>
      <c r="J66" s="12">
        <f t="shared" si="5"/>
        <v>0</v>
      </c>
      <c r="K66" s="12" t="str">
        <f ca="1">IF(RIGHT($B66,2)="集計",COUNTBLANK(INDIRECT(ADDRESS($J66,6)):OFFSET($F66,-1,0,1,1)),"")</f>
        <v/>
      </c>
      <c r="L66" s="12" t="str">
        <f t="shared" si="6"/>
        <v>7.1.1</v>
      </c>
      <c r="M66" s="12" t="str">
        <f ca="1">IF(RIGHT($B66,2)="集計",COUNTIF(INDIRECT(ADDRESS($J66,8)):OFFSET($H66,-1,0,1,1),0),"")</f>
        <v/>
      </c>
      <c r="N66" s="12" t="str">
        <f t="shared" si="7"/>
        <v/>
      </c>
    </row>
    <row r="67" spans="2:14">
      <c r="B67" t="s">
        <v>376</v>
      </c>
      <c r="E67" s="11">
        <v>0</v>
      </c>
      <c r="F67" s="11"/>
      <c r="G67" s="11">
        <v>5</v>
      </c>
      <c r="H67" s="11">
        <v>5</v>
      </c>
      <c r="J67" s="12">
        <f t="shared" si="5"/>
        <v>0</v>
      </c>
      <c r="K67" s="12" t="str">
        <f ca="1">IF(RIGHT($B67,2)="集計",COUNTBLANK(INDIRECT(ADDRESS($J67,6)):OFFSET($F67,-1,0,1,1)),"")</f>
        <v/>
      </c>
      <c r="L67" s="12">
        <f t="shared" si="6"/>
        <v>0</v>
      </c>
      <c r="M67" s="12" t="str">
        <f ca="1">IF(RIGHT($B67,2)="集計",COUNTIF(INDIRECT(ADDRESS($J67,8)):OFFSET($H67,-1,0,1,1),0),"")</f>
        <v/>
      </c>
      <c r="N67" s="12" t="str">
        <f t="shared" si="7"/>
        <v/>
      </c>
    </row>
    <row r="68" spans="2:14">
      <c r="B68">
        <v>8</v>
      </c>
      <c r="C68" t="s">
        <v>108</v>
      </c>
      <c r="D68" t="s">
        <v>141</v>
      </c>
      <c r="E68" s="11">
        <v>0</v>
      </c>
      <c r="F68" s="11"/>
      <c r="G68" s="11">
        <v>1</v>
      </c>
      <c r="H68" s="11">
        <v>1</v>
      </c>
      <c r="J68" s="12">
        <f t="shared" si="5"/>
        <v>0</v>
      </c>
      <c r="K68" s="12" t="str">
        <f ca="1">IF(RIGHT($B68,2)="集計",COUNTBLANK(INDIRECT(ADDRESS($J68,6)):OFFSET($F68,-1,0,1,1)),"")</f>
        <v/>
      </c>
      <c r="L68" s="12" t="str">
        <f t="shared" si="6"/>
        <v>8.3.0</v>
      </c>
      <c r="M68" s="12" t="str">
        <f ca="1">IF(RIGHT($B68,2)="集計",COUNTIF(INDIRECT(ADDRESS($J68,8)):OFFSET($H68,-1,0,1,1),0),"")</f>
        <v/>
      </c>
      <c r="N68" s="12" t="str">
        <f t="shared" si="7"/>
        <v/>
      </c>
    </row>
    <row r="69" spans="2:14">
      <c r="B69" t="s">
        <v>377</v>
      </c>
      <c r="E69" s="11">
        <v>0</v>
      </c>
      <c r="F69" s="11"/>
      <c r="G69" s="11">
        <v>1</v>
      </c>
      <c r="H69" s="11">
        <v>1</v>
      </c>
      <c r="J69" s="12">
        <f t="shared" si="5"/>
        <v>0</v>
      </c>
      <c r="K69" s="12" t="str">
        <f ca="1">IF(RIGHT($B69,2)="集計",COUNTBLANK(INDIRECT(ADDRESS($J69,6)):OFFSET($F69,-1,0,1,1)),"")</f>
        <v/>
      </c>
      <c r="L69" s="12">
        <f t="shared" si="6"/>
        <v>0</v>
      </c>
      <c r="M69" s="12" t="str">
        <f ca="1">IF(RIGHT($B69,2)="集計",COUNTIF(INDIRECT(ADDRESS($J69,8)):OFFSET($H69,-1,0,1,1),0),"")</f>
        <v/>
      </c>
      <c r="N69" s="12" t="str">
        <f t="shared" si="7"/>
        <v/>
      </c>
    </row>
    <row r="70" spans="2:14">
      <c r="B70" t="s">
        <v>142</v>
      </c>
      <c r="E70" s="11">
        <v>0</v>
      </c>
      <c r="F70" s="11"/>
      <c r="G70" s="11">
        <v>35</v>
      </c>
      <c r="H70" s="11">
        <v>35</v>
      </c>
      <c r="J70" s="12">
        <f t="shared" si="5"/>
        <v>0</v>
      </c>
      <c r="K70" s="12" t="str">
        <f ca="1">IF(RIGHT($B70,2)="集計",COUNTBLANK(INDIRECT(ADDRESS($J70,6)):OFFSET($F70,-1,0,1,1)),"")</f>
        <v/>
      </c>
      <c r="L70" s="12">
        <f t="shared" si="6"/>
        <v>0</v>
      </c>
      <c r="M70" s="12" t="str">
        <f ca="1">IF(RIGHT($B70,2)="集計",COUNTIF(INDIRECT(ADDRESS($J70,8)):OFFSET($H70,-1,0,1,1),0),"")</f>
        <v/>
      </c>
      <c r="N70" s="12" t="str">
        <f t="shared" si="7"/>
        <v/>
      </c>
    </row>
  </sheetData>
  <mergeCells count="9">
    <mergeCell ref="C10:E10"/>
    <mergeCell ref="C11:E11"/>
    <mergeCell ref="C12:E12"/>
    <mergeCell ref="C4:E4"/>
    <mergeCell ref="C5:E5"/>
    <mergeCell ref="C6:E6"/>
    <mergeCell ref="C7:E7"/>
    <mergeCell ref="C8:E8"/>
    <mergeCell ref="C9:E9"/>
  </mergeCells>
  <phoneticPr fontId="1"/>
  <pageMargins left="0.70866141732283472" right="0.70866141732283472" top="0.74803149606299213" bottom="0.74803149606299213" header="0.31496062992125984" footer="0.31496062992125984"/>
  <pageSetup paperSize="9" scale="67" fitToHeight="0" orientation="landscape"/>
  <headerFooter>
    <oddFooter>&amp;C&amp;P / &amp;N</oddFooter>
  </headerFooter>
  <rowBreaks count="1" manualBreakCount="1">
    <brk id="10" max="14" man="1"/>
  </rowBreaks>
  <colBreaks count="1" manualBreakCount="1">
    <brk id="15" max="1048575" man="1"/>
  </col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outlinePr summaryBelow="0" summaryRight="0"/>
    <pageSetUpPr fitToPage="1"/>
  </sheetPr>
  <dimension ref="A2:AA40"/>
  <sheetViews>
    <sheetView showGridLines="0" showZeros="0" zoomScale="87" zoomScaleNormal="87" zoomScaleSheetLayoutView="77" zoomScalePageLayoutView="87" workbookViewId="0">
      <pane xSplit="7" ySplit="5" topLeftCell="H6" activePane="bottomRight" state="frozen"/>
      <selection activeCell="C1" sqref="C1"/>
      <selection pane="topRight" activeCell="H1" sqref="H1"/>
      <selection pane="bottomLeft" activeCell="C6" sqref="C6"/>
      <selection pane="bottomRight" activeCell="K39" sqref="K39"/>
    </sheetView>
  </sheetViews>
  <sheetFormatPr baseColWidth="12" defaultColWidth="12.1640625" defaultRowHeight="17" x14ac:dyDescent="0"/>
  <cols>
    <col min="1" max="1" width="3.5" style="13" hidden="1" customWidth="1"/>
    <col min="2" max="2" width="15.83203125" style="13" hidden="1" customWidth="1"/>
    <col min="3" max="3" width="7" style="13" bestFit="1" customWidth="1"/>
    <col min="4" max="7" width="4.1640625" style="13" hidden="1" customWidth="1"/>
    <col min="8" max="8" width="5.5" style="13" bestFit="1" customWidth="1"/>
    <col min="9" max="9" width="10.6640625" style="13" customWidth="1"/>
    <col min="10" max="10" width="20.6640625" style="14" customWidth="1"/>
    <col min="11" max="11" width="22.6640625" style="14" customWidth="1"/>
    <col min="12" max="12" width="36.6640625" style="14" customWidth="1"/>
    <col min="13" max="13" width="23.6640625" style="14" customWidth="1"/>
    <col min="14" max="14" width="40.6640625" style="15" hidden="1" customWidth="1"/>
    <col min="15" max="15" width="13.1640625" style="13" hidden="1" customWidth="1"/>
    <col min="16" max="16" width="21.83203125" style="13" bestFit="1" customWidth="1"/>
    <col min="17" max="17" width="5.5" style="13" bestFit="1" customWidth="1"/>
    <col min="18" max="18" width="10.6640625" style="13" customWidth="1"/>
    <col min="19" max="19" width="7.83203125" style="13" bestFit="1" customWidth="1"/>
    <col min="20" max="20" width="6" style="13" bestFit="1" customWidth="1"/>
    <col min="21" max="21" width="20.6640625" style="13" customWidth="1"/>
    <col min="22" max="22" width="7" style="13" hidden="1" customWidth="1"/>
    <col min="23" max="23" width="11.1640625" style="13" hidden="1" customWidth="1"/>
    <col min="24" max="24" width="10.6640625" style="13" customWidth="1"/>
    <col min="25" max="25" width="11.83203125" style="13" hidden="1" customWidth="1"/>
    <col min="26" max="26" width="7.1640625" style="13" hidden="1" customWidth="1"/>
    <col min="27" max="27" width="8.6640625" style="13" customWidth="1"/>
    <col min="28" max="28" width="6.6640625" style="13" customWidth="1"/>
    <col min="29" max="16384" width="12.1640625" style="13"/>
  </cols>
  <sheetData>
    <row r="2" spans="3:27">
      <c r="I2" s="16" t="str">
        <f>Report!B7</f>
        <v>NewModel</v>
      </c>
      <c r="J2" s="17" t="str">
        <f>Report!C7</f>
        <v>サンプル</v>
      </c>
      <c r="AA2" s="16" t="s">
        <v>143</v>
      </c>
    </row>
    <row r="3" spans="3:27">
      <c r="I3" s="16" t="str">
        <f>Report!B11</f>
        <v>日付</v>
      </c>
      <c r="J3" s="18">
        <f>Report!C11</f>
        <v>42209</v>
      </c>
      <c r="X3" s="13" t="s">
        <v>144</v>
      </c>
      <c r="AA3" s="16">
        <f>SUBTOTAL(9,AA$6:AA$40)</f>
        <v>3</v>
      </c>
    </row>
    <row r="5" spans="3:27">
      <c r="C5" s="19" t="s">
        <v>145</v>
      </c>
      <c r="D5" s="19" t="s">
        <v>84</v>
      </c>
      <c r="E5" s="19" t="s">
        <v>146</v>
      </c>
      <c r="F5" s="19" t="s">
        <v>147</v>
      </c>
      <c r="G5" s="19" t="s">
        <v>148</v>
      </c>
      <c r="H5" s="19" t="s">
        <v>149</v>
      </c>
      <c r="I5" s="19" t="s">
        <v>76</v>
      </c>
      <c r="J5" s="20" t="s">
        <v>150</v>
      </c>
      <c r="K5" s="20" t="s">
        <v>151</v>
      </c>
      <c r="L5" s="20" t="s">
        <v>152</v>
      </c>
      <c r="M5" s="20" t="s">
        <v>153</v>
      </c>
      <c r="N5" s="21" t="s">
        <v>154</v>
      </c>
      <c r="O5" s="19" t="s">
        <v>155</v>
      </c>
      <c r="P5" s="19" t="s">
        <v>156</v>
      </c>
      <c r="Q5" s="19" t="s">
        <v>157</v>
      </c>
      <c r="R5" s="19" t="s">
        <v>158</v>
      </c>
      <c r="S5" s="19" t="s">
        <v>159</v>
      </c>
      <c r="T5" s="19" t="s">
        <v>160</v>
      </c>
      <c r="U5" s="19" t="s">
        <v>110</v>
      </c>
      <c r="V5" s="19" t="s">
        <v>0</v>
      </c>
      <c r="W5" s="19" t="s">
        <v>161</v>
      </c>
      <c r="X5" s="19" t="s">
        <v>162</v>
      </c>
      <c r="Y5" s="19" t="s">
        <v>114</v>
      </c>
      <c r="Z5" s="19" t="s">
        <v>163</v>
      </c>
      <c r="AA5" s="19" t="s">
        <v>164</v>
      </c>
    </row>
    <row r="6" spans="3:27" ht="29">
      <c r="C6" s="22" t="s">
        <v>165</v>
      </c>
      <c r="D6" s="22">
        <v>1</v>
      </c>
      <c r="E6" s="22">
        <v>1</v>
      </c>
      <c r="F6" s="22">
        <v>1</v>
      </c>
      <c r="G6" s="22">
        <v>1</v>
      </c>
      <c r="H6" s="22" t="s">
        <v>166</v>
      </c>
      <c r="I6" s="23" t="s">
        <v>86</v>
      </c>
      <c r="J6" s="24" t="s">
        <v>167</v>
      </c>
      <c r="K6" s="24" t="s">
        <v>168</v>
      </c>
      <c r="L6" s="17" t="s">
        <v>169</v>
      </c>
      <c r="M6" s="17" t="s">
        <v>170</v>
      </c>
      <c r="N6" s="25" t="str">
        <f>IF(LEN(評価指針!$E6)&gt;40,LEFT(評価指針!$E6,40)&amp;"・・・",評価指針!$E6)</f>
        <v>削減率10%</v>
      </c>
      <c r="O6" s="22">
        <v>9</v>
      </c>
      <c r="P6" s="22" t="str">
        <f t="shared" ref="P6:P40" si="0">IF(ISERROR(VLOOKUP(O6,配点表,2,FALSE)) = TRUE,0, VLOOKUP(O6,配点表,2,FALSE))</f>
        <v>削減率10%</v>
      </c>
      <c r="Q6" s="26"/>
      <c r="R6" s="27"/>
      <c r="S6" s="27"/>
      <c r="T6" s="28">
        <f>IF(AND(ASC($V6)="%",$R6&gt;= 90),配点区分!$F$3,IF(ISBLANK($R6)=TRUE,0,IF($X6&gt;=VLOOKUP($P6,配点表1,5,FALSE),配点区分!$F$3,IF($X6&gt;=VLOOKUP($P6,配点表1,6,FALSE),配点区分!$G$3,IF($X6&gt;=VLOOKUP($P6,配点表1,7,FALSE),配点区分!$H$3,IF($X6&gt;=VLOOKUP($P6,配点表1,8,FALSE),配点区分!$I$3,配点区分!$J$3))))))</f>
        <v>0</v>
      </c>
      <c r="U6" s="26"/>
      <c r="V6" s="22">
        <v>7</v>
      </c>
      <c r="W6" s="2" t="str">
        <f t="shared" ref="W6:W40" si="1">IF(ISERROR(INDEX(単位分類名,MATCH($V6,単位分類名ID,0),3)) = TRUE,0, INDEX(単位分類名,MATCH($V6,単位分類名ID,0),3))</f>
        <v>電力量</v>
      </c>
      <c r="X6" s="29" t="b">
        <f>IF($Q6="%",$S6-$R6,IF($P6="","",IF(RIGHT($P6,1)="%",IF(LEFT($P6,2)="削減",IF($R6&gt;0,($S6-$R6)*100/$R6),IF(LEFT($P6,2)="向上",IF($R6&gt;0,($R6-$S6)*100/$S6,))),$R6)))</f>
        <v>0</v>
      </c>
      <c r="Y6" s="22" t="str">
        <f>$D6&amp;"."&amp;$E6&amp;"."&amp;$F6</f>
        <v>1.1.1</v>
      </c>
      <c r="Z6" s="22">
        <f>IF(OR($H6="選択",$H6="必須"),1,0)</f>
        <v>1</v>
      </c>
      <c r="AA6" s="28">
        <f>IF(AND($H6="必須",$R6=""),1,0)</f>
        <v>1</v>
      </c>
    </row>
    <row r="7" spans="3:27" ht="29">
      <c r="C7" s="22" t="s">
        <v>171</v>
      </c>
      <c r="D7" s="22">
        <v>1</v>
      </c>
      <c r="E7" s="22">
        <v>1</v>
      </c>
      <c r="F7" s="22">
        <v>1</v>
      </c>
      <c r="G7" s="22">
        <v>3</v>
      </c>
      <c r="H7" s="30" t="s">
        <v>149</v>
      </c>
      <c r="I7" s="31" t="s">
        <v>86</v>
      </c>
      <c r="J7" s="32" t="s">
        <v>167</v>
      </c>
      <c r="K7" s="33" t="s">
        <v>168</v>
      </c>
      <c r="L7" s="17" t="s">
        <v>172</v>
      </c>
      <c r="M7" s="17" t="s">
        <v>173</v>
      </c>
      <c r="N7" s="25" t="str">
        <f>IF(LEN(評価指針!$E7)&gt;40,LEFT(評価指針!$E7,40)&amp;"・・・",評価指針!$E7)</f>
        <v>削減率10%</v>
      </c>
      <c r="O7" s="22">
        <v>9</v>
      </c>
      <c r="P7" s="22" t="str">
        <f t="shared" si="0"/>
        <v>削減率10%</v>
      </c>
      <c r="Q7" s="26"/>
      <c r="R7" s="27"/>
      <c r="S7" s="27"/>
      <c r="T7" s="28">
        <f>IF(AND(ASC($V7)="%",$R7&gt;= 90),配点区分!$F$3,IF(ISBLANK($R7)=TRUE,0,IF($X7&gt;=VLOOKUP($P7,配点表1,5,FALSE),配点区分!$F$3,IF($X7&gt;=VLOOKUP($P7,配点表1,6,FALSE),配点区分!$G$3,IF($X7&gt;=VLOOKUP($P7,配点表1,7,FALSE),配点区分!$H$3,IF($X7&gt;=VLOOKUP($P7,配点表1,8,FALSE),配点区分!$I$3,配点区分!$J$3))))))</f>
        <v>0</v>
      </c>
      <c r="U7" s="26"/>
      <c r="V7" s="22">
        <v>7</v>
      </c>
      <c r="W7" s="2" t="str">
        <f t="shared" si="1"/>
        <v>電力量</v>
      </c>
      <c r="X7" s="29" t="b">
        <f t="shared" ref="X7:X40" si="2">IF($Q7="%",$S7-$R7,IF($P7="","",IF(RIGHT($P7,1)="%",IF(LEFT($P7,2)="削減",IF($R7&gt;0,($S7-$R7)*100/$R7),IF(LEFT($P7,2)="向上",IF($R7&gt;0,($R7-$S7)*100/$S7,))),$R7)))</f>
        <v>0</v>
      </c>
      <c r="Y7" s="22" t="str">
        <f t="shared" ref="Y7:Y40" si="3">$D7&amp;"."&amp;$E7&amp;"."&amp;$F7</f>
        <v>1.1.1</v>
      </c>
      <c r="Z7" s="22">
        <f t="shared" ref="Z7:Z40" si="4">IF(OR($H7="選択",$H7="必須"),1,0)</f>
        <v>1</v>
      </c>
      <c r="AA7" s="28">
        <f t="shared" ref="AA7:AA40" si="5">IF(AND($H7="必須",$R7=""),1,0)</f>
        <v>0</v>
      </c>
    </row>
    <row r="8" spans="3:27" ht="29">
      <c r="C8" s="22" t="s">
        <v>174</v>
      </c>
      <c r="D8" s="22">
        <v>1</v>
      </c>
      <c r="E8" s="22">
        <v>1</v>
      </c>
      <c r="F8" s="22">
        <v>2</v>
      </c>
      <c r="G8" s="22">
        <v>1</v>
      </c>
      <c r="H8" s="30" t="s">
        <v>149</v>
      </c>
      <c r="I8" s="31" t="s">
        <v>86</v>
      </c>
      <c r="J8" s="32" t="s">
        <v>167</v>
      </c>
      <c r="K8" s="17" t="s">
        <v>175</v>
      </c>
      <c r="L8" s="17" t="s">
        <v>176</v>
      </c>
      <c r="M8" s="17" t="s">
        <v>177</v>
      </c>
      <c r="N8" s="25" t="str">
        <f>IF(LEN(評価指針!$E8)&gt;40,LEFT(評価指針!$E8,40)&amp;"・・・",評価指針!$E8)</f>
        <v>節湯区分</v>
      </c>
      <c r="O8" s="22">
        <v>15</v>
      </c>
      <c r="P8" s="22" t="str">
        <f t="shared" si="0"/>
        <v>節湯区分</v>
      </c>
      <c r="Q8" s="26"/>
      <c r="R8" s="27"/>
      <c r="S8" s="34"/>
      <c r="T8" s="28">
        <f>IF(ISBLANK($R8)=TRUE,0,IF($X8=VLOOKUP($P8,配点表1,5,FALSE),配点区分!$F$3,IF($X8=VLOOKUP($P8,配点表1,6,FALSE),配点区分!$G$3,IF($X8=VLOOKUP($P8,配点表1,7,FALSE),配点区分!$H$3,配点区分!$I$3))))</f>
        <v>0</v>
      </c>
      <c r="U8" s="26"/>
      <c r="V8" s="22">
        <v>1</v>
      </c>
      <c r="W8" s="2" t="str">
        <f t="shared" si="1"/>
        <v>定性値</v>
      </c>
      <c r="X8" s="29">
        <f t="shared" si="2"/>
        <v>0</v>
      </c>
      <c r="Y8" s="22" t="str">
        <f t="shared" si="3"/>
        <v>1.1.2</v>
      </c>
      <c r="Z8" s="22">
        <f t="shared" si="4"/>
        <v>1</v>
      </c>
      <c r="AA8" s="28">
        <f t="shared" si="5"/>
        <v>0</v>
      </c>
    </row>
    <row r="9" spans="3:27" ht="41">
      <c r="C9" s="22" t="s">
        <v>178</v>
      </c>
      <c r="D9" s="22">
        <v>1</v>
      </c>
      <c r="E9" s="22">
        <v>1</v>
      </c>
      <c r="F9" s="22">
        <v>3</v>
      </c>
      <c r="G9" s="22">
        <v>1</v>
      </c>
      <c r="H9" s="30" t="s">
        <v>149</v>
      </c>
      <c r="I9" s="31" t="s">
        <v>86</v>
      </c>
      <c r="J9" s="32" t="s">
        <v>167</v>
      </c>
      <c r="K9" s="24" t="s">
        <v>179</v>
      </c>
      <c r="L9" s="17" t="s">
        <v>180</v>
      </c>
      <c r="M9" s="17" t="s">
        <v>181</v>
      </c>
      <c r="N9" s="25" t="str">
        <f>IF(LEN(評価指針!$E9)&gt;40,LEFT(評価指針!$E9,40)&amp;"・・・",評価指針!$E9)</f>
        <v>・製品評価時に、エネルギー消費削減量を計るときは、母数に、生産台数、売上額などを・・・</v>
      </c>
      <c r="O9" s="22">
        <v>22</v>
      </c>
      <c r="P9" s="22" t="str">
        <f t="shared" si="0"/>
        <v>削減率 5%</v>
      </c>
      <c r="Q9" s="26"/>
      <c r="R9" s="27"/>
      <c r="S9" s="27"/>
      <c r="T9" s="28">
        <f>IF(AND(ASC($V9)="%",$R9&gt;= 90),配点区分!$F$3,IF(ISBLANK($R9)=TRUE,0,IF($X9&gt;=VLOOKUP($P9,配点表1,5,FALSE),配点区分!$F$3,IF($X9&gt;=VLOOKUP($P9,配点表1,6,FALSE),配点区分!$G$3,IF($X9&gt;=VLOOKUP($P9,配点表1,7,FALSE),配点区分!$H$3,IF($X9&gt;=VLOOKUP($P9,配点表1,8,FALSE),配点区分!$I$3,配点区分!$J$3))))))</f>
        <v>0</v>
      </c>
      <c r="U9" s="26"/>
      <c r="V9" s="22">
        <v>7</v>
      </c>
      <c r="W9" s="2" t="str">
        <f t="shared" si="1"/>
        <v>電力量</v>
      </c>
      <c r="X9" s="29" t="b">
        <f t="shared" si="2"/>
        <v>0</v>
      </c>
      <c r="Y9" s="22" t="str">
        <f t="shared" si="3"/>
        <v>1.1.3</v>
      </c>
      <c r="Z9" s="22">
        <f t="shared" si="4"/>
        <v>1</v>
      </c>
      <c r="AA9" s="28">
        <f t="shared" si="5"/>
        <v>0</v>
      </c>
    </row>
    <row r="10" spans="3:27" ht="41">
      <c r="C10" s="22" t="s">
        <v>182</v>
      </c>
      <c r="D10" s="22">
        <v>1</v>
      </c>
      <c r="E10" s="22">
        <v>1</v>
      </c>
      <c r="F10" s="22">
        <v>3</v>
      </c>
      <c r="G10" s="22">
        <v>2</v>
      </c>
      <c r="H10" s="30" t="s">
        <v>149</v>
      </c>
      <c r="I10" s="35" t="s">
        <v>86</v>
      </c>
      <c r="J10" s="33" t="s">
        <v>167</v>
      </c>
      <c r="K10" s="33" t="s">
        <v>179</v>
      </c>
      <c r="L10" s="17" t="s">
        <v>183</v>
      </c>
      <c r="M10" s="17" t="s">
        <v>181</v>
      </c>
      <c r="N10" s="25" t="str">
        <f>IF(LEN(評価指針!$E10)&gt;40,LEFT(評価指針!$E10,40)&amp;"・・・",評価指針!$E10)</f>
        <v>・製品評価時に、エネルギー消費削減量を計るときは、母数に、生産台数、売上額などを・・・</v>
      </c>
      <c r="O10" s="22">
        <v>9</v>
      </c>
      <c r="P10" s="22" t="str">
        <f t="shared" si="0"/>
        <v>削減率10%</v>
      </c>
      <c r="Q10" s="26"/>
      <c r="R10" s="27"/>
      <c r="S10" s="27"/>
      <c r="T10" s="28">
        <f>IF(AND(ASC($V10)="%",$R10&gt;= 90),配点区分!$F$3,IF(ISBLANK($R10)=TRUE,0,IF($X10&gt;=VLOOKUP($P10,配点表1,5,FALSE),配点区分!$F$3,IF($X10&gt;=VLOOKUP($P10,配点表1,6,FALSE),配点区分!$G$3,IF($X10&gt;=VLOOKUP($P10,配点表1,7,FALSE),配点区分!$H$3,IF($X10&gt;=VLOOKUP($P10,配点表1,8,FALSE),配点区分!$I$3,配点区分!$J$3))))))</f>
        <v>0</v>
      </c>
      <c r="U10" s="26"/>
      <c r="V10" s="22">
        <v>7</v>
      </c>
      <c r="W10" s="2" t="str">
        <f t="shared" si="1"/>
        <v>電力量</v>
      </c>
      <c r="X10" s="29" t="b">
        <f t="shared" si="2"/>
        <v>0</v>
      </c>
      <c r="Y10" s="22" t="str">
        <f t="shared" si="3"/>
        <v>1.1.3</v>
      </c>
      <c r="Z10" s="22">
        <f t="shared" si="4"/>
        <v>1</v>
      </c>
      <c r="AA10" s="28">
        <f t="shared" si="5"/>
        <v>0</v>
      </c>
    </row>
    <row r="11" spans="3:27" ht="29">
      <c r="C11" s="22" t="s">
        <v>184</v>
      </c>
      <c r="D11" s="22">
        <v>2</v>
      </c>
      <c r="E11" s="22">
        <v>1</v>
      </c>
      <c r="F11" s="22">
        <v>1</v>
      </c>
      <c r="G11" s="22">
        <v>1</v>
      </c>
      <c r="H11" s="30" t="s">
        <v>149</v>
      </c>
      <c r="I11" s="23" t="s">
        <v>89</v>
      </c>
      <c r="J11" s="24" t="s">
        <v>185</v>
      </c>
      <c r="K11" s="24" t="s">
        <v>186</v>
      </c>
      <c r="L11" s="17" t="s">
        <v>187</v>
      </c>
      <c r="M11" s="17" t="s">
        <v>188</v>
      </c>
      <c r="N11" s="25" t="str">
        <f>IF(LEN(評価指針!$E11)&gt;40,LEFT(評価指針!$E11,40)&amp;"・・・",評価指針!$E11)</f>
        <v>・これら項目の評価では、全構成部品の個別素材重量、完成品重量、寸法、体積が把握管・・・</v>
      </c>
      <c r="O11" s="22">
        <v>9</v>
      </c>
      <c r="P11" s="22" t="str">
        <f t="shared" si="0"/>
        <v>削減率10%</v>
      </c>
      <c r="Q11" s="26"/>
      <c r="R11" s="27"/>
      <c r="S11" s="27"/>
      <c r="T11" s="28">
        <f>IF(AND(ASC($V11)="%",$R11&gt;= 90),配点区分!$F$3,IF(ISBLANK($R11)=TRUE,0,IF($X11&gt;=VLOOKUP($P11,配点表1,5,FALSE),配点区分!$F$3,IF($X11&gt;=VLOOKUP($P11,配点表1,6,FALSE),配点区分!$G$3,IF($X11&gt;=VLOOKUP($P11,配点表1,7,FALSE),配点区分!$H$3,IF($X11&gt;=VLOOKUP($P11,配点表1,8,FALSE),配点区分!$I$3,配点区分!$J$3))))))</f>
        <v>0</v>
      </c>
      <c r="U11" s="26"/>
      <c r="V11" s="22">
        <v>13</v>
      </c>
      <c r="W11" s="2" t="str">
        <f t="shared" si="1"/>
        <v>重量</v>
      </c>
      <c r="X11" s="29" t="b">
        <f t="shared" si="2"/>
        <v>0</v>
      </c>
      <c r="Y11" s="22" t="str">
        <f t="shared" si="3"/>
        <v>2.1.1</v>
      </c>
      <c r="Z11" s="22">
        <f t="shared" si="4"/>
        <v>1</v>
      </c>
      <c r="AA11" s="28">
        <f t="shared" si="5"/>
        <v>0</v>
      </c>
    </row>
    <row r="12" spans="3:27" ht="29">
      <c r="C12" s="22" t="s">
        <v>189</v>
      </c>
      <c r="D12" s="22">
        <v>2</v>
      </c>
      <c r="E12" s="22">
        <v>1</v>
      </c>
      <c r="F12" s="22">
        <v>1</v>
      </c>
      <c r="G12" s="22">
        <v>2</v>
      </c>
      <c r="H12" s="30" t="s">
        <v>149</v>
      </c>
      <c r="I12" s="31" t="s">
        <v>89</v>
      </c>
      <c r="J12" s="32" t="s">
        <v>185</v>
      </c>
      <c r="K12" s="32" t="s">
        <v>186</v>
      </c>
      <c r="L12" s="17" t="s">
        <v>190</v>
      </c>
      <c r="M12" s="17" t="s">
        <v>191</v>
      </c>
      <c r="N12" s="25" t="str">
        <f>IF(LEN(評価指針!$E12)&gt;40,LEFT(評価指針!$E12,40)&amp;"・・・",評価指針!$E12)</f>
        <v>・これら項目の評価では、全構成部品の個別素材重量、完成品重量、寸法、体積が把握管・・・</v>
      </c>
      <c r="O12" s="22">
        <v>9</v>
      </c>
      <c r="P12" s="22" t="str">
        <f t="shared" si="0"/>
        <v>削減率10%</v>
      </c>
      <c r="Q12" s="26"/>
      <c r="R12" s="27"/>
      <c r="S12" s="27"/>
      <c r="T12" s="28">
        <f>IF(AND(ASC($V12)="%",$R12&gt;= 90),配点区分!$F$3,IF(ISBLANK($R12)=TRUE,0,IF($X12&gt;=VLOOKUP($P12,配点表1,5,FALSE),配点区分!$F$3,IF($X12&gt;=VLOOKUP($P12,配点表1,6,FALSE),配点区分!$G$3,IF($X12&gt;=VLOOKUP($P12,配点表1,7,FALSE),配点区分!$H$3,IF($X12&gt;=VLOOKUP($P12,配点表1,8,FALSE),配点区分!$I$3,配点区分!$J$3))))))</f>
        <v>0</v>
      </c>
      <c r="U12" s="26"/>
      <c r="V12" s="22">
        <v>2</v>
      </c>
      <c r="W12" s="2" t="str">
        <f t="shared" si="1"/>
        <v>容積</v>
      </c>
      <c r="X12" s="29" t="b">
        <f t="shared" si="2"/>
        <v>0</v>
      </c>
      <c r="Y12" s="22" t="str">
        <f t="shared" si="3"/>
        <v>2.1.1</v>
      </c>
      <c r="Z12" s="22">
        <f t="shared" si="4"/>
        <v>1</v>
      </c>
      <c r="AA12" s="28">
        <f t="shared" si="5"/>
        <v>0</v>
      </c>
    </row>
    <row r="13" spans="3:27" ht="29">
      <c r="C13" s="22" t="s">
        <v>192</v>
      </c>
      <c r="D13" s="22">
        <v>2</v>
      </c>
      <c r="E13" s="22">
        <v>1</v>
      </c>
      <c r="F13" s="22">
        <v>1</v>
      </c>
      <c r="G13" s="22">
        <v>3</v>
      </c>
      <c r="H13" s="30" t="s">
        <v>149</v>
      </c>
      <c r="I13" s="31" t="s">
        <v>89</v>
      </c>
      <c r="J13" s="32" t="s">
        <v>185</v>
      </c>
      <c r="K13" s="33" t="s">
        <v>186</v>
      </c>
      <c r="L13" s="17" t="s">
        <v>193</v>
      </c>
      <c r="M13" s="17" t="s">
        <v>194</v>
      </c>
      <c r="N13" s="25" t="str">
        <f>IF(LEN(評価指針!$E13)&gt;40,LEFT(評価指針!$E13,40)&amp;"・・・",評価指針!$E13)</f>
        <v>製品全体の重量が変わらない場合も、設計改善（歩留まり、不良率改善等）による材料の・・・</v>
      </c>
      <c r="O13" s="22">
        <v>9</v>
      </c>
      <c r="P13" s="22" t="str">
        <f t="shared" si="0"/>
        <v>削減率10%</v>
      </c>
      <c r="Q13" s="26"/>
      <c r="R13" s="27"/>
      <c r="S13" s="27"/>
      <c r="T13" s="28">
        <f>IF(AND(ASC($V13)="%",$R13&gt;= 90),配点区分!$F$3,IF(ISBLANK($R13)=TRUE,0,IF($X13&gt;=VLOOKUP($P13,配点表1,5,FALSE),配点区分!$F$3,IF($X13&gt;=VLOOKUP($P13,配点表1,6,FALSE),配点区分!$G$3,IF($X13&gt;=VLOOKUP($P13,配点表1,7,FALSE),配点区分!$H$3,IF($X13&gt;=VLOOKUP($P13,配点表1,8,FALSE),配点区分!$I$3,配点区分!$J$3))))))</f>
        <v>0</v>
      </c>
      <c r="U13" s="26"/>
      <c r="V13" s="22">
        <v>13</v>
      </c>
      <c r="W13" s="2" t="str">
        <f t="shared" si="1"/>
        <v>重量</v>
      </c>
      <c r="X13" s="29" t="b">
        <f t="shared" si="2"/>
        <v>0</v>
      </c>
      <c r="Y13" s="22" t="str">
        <f t="shared" si="3"/>
        <v>2.1.1</v>
      </c>
      <c r="Z13" s="22">
        <f t="shared" si="4"/>
        <v>1</v>
      </c>
      <c r="AA13" s="28">
        <f t="shared" si="5"/>
        <v>0</v>
      </c>
    </row>
    <row r="14" spans="3:27" ht="53">
      <c r="C14" s="22" t="s">
        <v>195</v>
      </c>
      <c r="D14" s="22">
        <v>2</v>
      </c>
      <c r="E14" s="22">
        <v>1</v>
      </c>
      <c r="F14" s="22">
        <v>2</v>
      </c>
      <c r="G14" s="22">
        <v>1</v>
      </c>
      <c r="H14" s="30" t="s">
        <v>149</v>
      </c>
      <c r="I14" s="31" t="s">
        <v>89</v>
      </c>
      <c r="J14" s="32" t="s">
        <v>185</v>
      </c>
      <c r="K14" s="24" t="s">
        <v>196</v>
      </c>
      <c r="L14" s="17" t="s">
        <v>197</v>
      </c>
      <c r="M14" s="17" t="s">
        <v>198</v>
      </c>
      <c r="N14" s="25" t="str">
        <f>IF(LEN(評価指針!$E14)&gt;40,LEFT(評価指針!$E14,40)&amp;"・・・",評価指針!$E14)</f>
        <v>_x000D__x000D_【標準部品とは】_x000D__x000D_本ガイドラインでは、一般規格部品、複数の製品で使用可能な・・・</v>
      </c>
      <c r="O14" s="22">
        <v>9</v>
      </c>
      <c r="P14" s="22" t="str">
        <f t="shared" si="0"/>
        <v>削減率10%</v>
      </c>
      <c r="Q14" s="26"/>
      <c r="R14" s="27"/>
      <c r="S14" s="27"/>
      <c r="T14" s="28">
        <f>IF(AND(ASC($V14)="%",$R14&gt;= 90),配点区分!$F$3,IF(ISBLANK($R14)=TRUE,0,IF($X14&gt;=VLOOKUP($P14,配点表1,5,FALSE),配点区分!$F$3,IF($X14&gt;=VLOOKUP($P14,配点表1,6,FALSE),配点区分!$G$3,IF($X14&gt;=VLOOKUP($P14,配点表1,7,FALSE),配点区分!$H$3,IF($X14&gt;=VLOOKUP($P14,配点表1,8,FALSE),配点区分!$I$3,配点区分!$J$3))))))</f>
        <v>0</v>
      </c>
      <c r="U14" s="26"/>
      <c r="V14" s="22">
        <v>8</v>
      </c>
      <c r="W14" s="2" t="str">
        <f t="shared" si="1"/>
        <v>数量</v>
      </c>
      <c r="X14" s="29" t="b">
        <f t="shared" si="2"/>
        <v>0</v>
      </c>
      <c r="Y14" s="22" t="str">
        <f t="shared" si="3"/>
        <v>2.1.2</v>
      </c>
      <c r="Z14" s="22">
        <f t="shared" si="4"/>
        <v>1</v>
      </c>
      <c r="AA14" s="28">
        <f t="shared" si="5"/>
        <v>0</v>
      </c>
    </row>
    <row r="15" spans="3:27" ht="41">
      <c r="C15" s="22" t="s">
        <v>199</v>
      </c>
      <c r="D15" s="22">
        <v>2</v>
      </c>
      <c r="E15" s="22">
        <v>1</v>
      </c>
      <c r="F15" s="22">
        <v>2</v>
      </c>
      <c r="G15" s="22">
        <v>2</v>
      </c>
      <c r="H15" s="30" t="s">
        <v>149</v>
      </c>
      <c r="I15" s="31" t="s">
        <v>89</v>
      </c>
      <c r="J15" s="32" t="s">
        <v>185</v>
      </c>
      <c r="K15" s="33" t="s">
        <v>196</v>
      </c>
      <c r="L15" s="17" t="s">
        <v>200</v>
      </c>
      <c r="M15" s="17" t="s">
        <v>201</v>
      </c>
      <c r="N15" s="25" t="str">
        <f>IF(LEN(評価指針!$E15)&gt;40,LEFT(評価指針!$E15,40)&amp;"・・・",評価指針!$E15)</f>
        <v>_x000D_【標準部品とは】_x000D_本ガイドラインでは、一般規格部品、複数の製品で使用可能な部品・・・</v>
      </c>
      <c r="O15" s="22">
        <v>16</v>
      </c>
      <c r="P15" s="22" t="str">
        <f t="shared" si="0"/>
        <v>向上率10%</v>
      </c>
      <c r="Q15" s="26"/>
      <c r="R15" s="27"/>
      <c r="S15" s="27"/>
      <c r="T15" s="28">
        <f>IF(AND(ASC($V15)="%",$R15&gt;= 90),配点区分!$F$3,IF(ISBLANK($R15)=TRUE,0,IF($X15&gt;=VLOOKUP($P15,配点表1,5,FALSE),配点区分!$F$3,IF($X15&gt;=VLOOKUP($P15,配点表1,6,FALSE),配点区分!$G$3,IF($X15&gt;=VLOOKUP($P15,配点表1,7,FALSE),配点区分!$H$3,IF($X15&gt;=VLOOKUP($P15,配点表1,8,FALSE),配点区分!$I$3,配点区分!$J$3))))))</f>
        <v>0</v>
      </c>
      <c r="U15" s="26"/>
      <c r="V15" s="22">
        <v>9</v>
      </c>
      <c r="W15" s="2" t="str">
        <f t="shared" si="1"/>
        <v>割合</v>
      </c>
      <c r="X15" s="29">
        <f t="shared" si="2"/>
        <v>0</v>
      </c>
      <c r="Y15" s="22" t="str">
        <f t="shared" si="3"/>
        <v>2.1.2</v>
      </c>
      <c r="Z15" s="22">
        <f t="shared" si="4"/>
        <v>1</v>
      </c>
      <c r="AA15" s="28">
        <f t="shared" si="5"/>
        <v>0</v>
      </c>
    </row>
    <row r="16" spans="3:27" ht="41">
      <c r="C16" s="22" t="s">
        <v>202</v>
      </c>
      <c r="D16" s="22">
        <v>2</v>
      </c>
      <c r="E16" s="22">
        <v>1</v>
      </c>
      <c r="F16" s="22">
        <v>3</v>
      </c>
      <c r="G16" s="22">
        <v>1</v>
      </c>
      <c r="H16" s="30" t="s">
        <v>149</v>
      </c>
      <c r="I16" s="31" t="s">
        <v>89</v>
      </c>
      <c r="J16" s="32" t="s">
        <v>185</v>
      </c>
      <c r="K16" s="17" t="s">
        <v>203</v>
      </c>
      <c r="L16" s="17" t="s">
        <v>204</v>
      </c>
      <c r="M16" s="17" t="s">
        <v>205</v>
      </c>
      <c r="N16" s="25" t="str">
        <f>IF(LEN(評価指針!$E16)&gt;40,LEFT(評価指針!$E16,40)&amp;"・・・",評価指針!$E16)</f>
        <v>製造時の部品梱包材及び製品の使い捨て包装材や梱包材を対象とし、重量及び／又は体積・・・</v>
      </c>
      <c r="O16" s="22">
        <v>9</v>
      </c>
      <c r="P16" s="22" t="str">
        <f t="shared" si="0"/>
        <v>削減率10%</v>
      </c>
      <c r="Q16" s="26"/>
      <c r="R16" s="27"/>
      <c r="S16" s="27"/>
      <c r="T16" s="28">
        <f>IF(AND(ASC($V16)="%",$R16&gt;= 90),配点区分!$F$3,IF(ISBLANK($R16)=TRUE,0,IF($X16&gt;=VLOOKUP($P16,配点表1,5,FALSE),配点区分!$F$3,IF($X16&gt;=VLOOKUP($P16,配点表1,6,FALSE),配点区分!$G$3,IF($X16&gt;=VLOOKUP($P16,配点表1,7,FALSE),配点区分!$H$3,IF($X16&gt;=VLOOKUP($P16,配点表1,8,FALSE),配点区分!$I$3,配点区分!$J$3))))))</f>
        <v>0</v>
      </c>
      <c r="U16" s="26"/>
      <c r="V16" s="22">
        <v>13</v>
      </c>
      <c r="W16" s="2" t="str">
        <f t="shared" si="1"/>
        <v>重量</v>
      </c>
      <c r="X16" s="29" t="b">
        <f t="shared" si="2"/>
        <v>0</v>
      </c>
      <c r="Y16" s="22" t="str">
        <f t="shared" si="3"/>
        <v>2.1.3</v>
      </c>
      <c r="Z16" s="22">
        <f t="shared" si="4"/>
        <v>1</v>
      </c>
      <c r="AA16" s="28">
        <f t="shared" si="5"/>
        <v>0</v>
      </c>
    </row>
    <row r="17" spans="3:27" ht="29">
      <c r="C17" s="22" t="s">
        <v>206</v>
      </c>
      <c r="D17" s="22">
        <v>2</v>
      </c>
      <c r="E17" s="22">
        <v>1</v>
      </c>
      <c r="F17" s="22">
        <v>5</v>
      </c>
      <c r="G17" s="22">
        <v>1</v>
      </c>
      <c r="H17" s="30" t="s">
        <v>149</v>
      </c>
      <c r="I17" s="31" t="s">
        <v>89</v>
      </c>
      <c r="J17" s="32" t="s">
        <v>185</v>
      </c>
      <c r="K17" s="24" t="s">
        <v>207</v>
      </c>
      <c r="L17" s="17" t="s">
        <v>208</v>
      </c>
      <c r="M17" s="17" t="s">
        <v>209</v>
      </c>
      <c r="N17" s="25" t="str">
        <f>IF(LEN(評価指針!$E17)&gt;40,LEFT(評価指針!$E17,40)&amp;"・・・",評価指針!$E17)</f>
        <v>【チェックシートへの記入】_x000D_節水機能に関係しない製品は、項目の「必須／選択」欄で・・・</v>
      </c>
      <c r="O17" s="22">
        <v>13</v>
      </c>
      <c r="P17" s="22" t="str">
        <f t="shared" si="0"/>
        <v>有無</v>
      </c>
      <c r="Q17" s="26"/>
      <c r="R17" s="27"/>
      <c r="S17" s="34"/>
      <c r="T17" s="28">
        <f>IF(ISBLANK($R17)=TRUE,0,IF($X17=VLOOKUP($P17,配点表1,5,FALSE),配点区分!$F$3,IF($X17=VLOOKUP($P17,配点表1,6,FALSE),配点区分!$G$3,IF($X17=VLOOKUP($P17,配点表1,7,FALSE),配点区分!$H$3,配点区分!$I$3))))</f>
        <v>0</v>
      </c>
      <c r="U17" s="26"/>
      <c r="V17" s="22">
        <v>1</v>
      </c>
      <c r="W17" s="2" t="str">
        <f t="shared" si="1"/>
        <v>定性値</v>
      </c>
      <c r="X17" s="29">
        <f t="shared" si="2"/>
        <v>0</v>
      </c>
      <c r="Y17" s="22" t="str">
        <f t="shared" si="3"/>
        <v>2.1.5</v>
      </c>
      <c r="Z17" s="22">
        <f t="shared" si="4"/>
        <v>1</v>
      </c>
      <c r="AA17" s="28">
        <f t="shared" si="5"/>
        <v>0</v>
      </c>
    </row>
    <row r="18" spans="3:27" ht="29">
      <c r="C18" s="22" t="s">
        <v>210</v>
      </c>
      <c r="D18" s="22">
        <v>2</v>
      </c>
      <c r="E18" s="22">
        <v>1</v>
      </c>
      <c r="F18" s="22">
        <v>5</v>
      </c>
      <c r="G18" s="22">
        <v>2</v>
      </c>
      <c r="H18" s="30" t="s">
        <v>149</v>
      </c>
      <c r="I18" s="31" t="s">
        <v>89</v>
      </c>
      <c r="J18" s="32" t="s">
        <v>185</v>
      </c>
      <c r="K18" s="32" t="s">
        <v>207</v>
      </c>
      <c r="L18" s="17" t="s">
        <v>211</v>
      </c>
      <c r="M18" s="17" t="s">
        <v>212</v>
      </c>
      <c r="N18" s="25" t="str">
        <f>IF(LEN(評価指針!$E18)&gt;40,LEFT(評価指針!$E18,40)&amp;"・・・",評価指針!$E18)</f>
        <v>・この項目は、エネルギー消費ではなく資源消費の観点で評価する。_x000D_・漏れの測定方法・・・</v>
      </c>
      <c r="O18" s="22">
        <v>9</v>
      </c>
      <c r="P18" s="22" t="str">
        <f t="shared" si="0"/>
        <v>削減率10%</v>
      </c>
      <c r="Q18" s="26"/>
      <c r="R18" s="27"/>
      <c r="S18" s="27"/>
      <c r="T18" s="28">
        <f>IF(AND(ASC($V18)="%",$R18&gt;= 90),配点区分!$F$3,IF(ISBLANK($R18)=TRUE,0,IF($X18&gt;=VLOOKUP($P18,配点表1,5,FALSE),配点区分!$F$3,IF($X18&gt;=VLOOKUP($P18,配点表1,6,FALSE),配点区分!$G$3,IF($X18&gt;=VLOOKUP($P18,配点表1,7,FALSE),配点区分!$H$3,IF($X18&gt;=VLOOKUP($P18,配点表1,8,FALSE),配点区分!$I$3,配点区分!$J$3))))))</f>
        <v>0</v>
      </c>
      <c r="U18" s="26"/>
      <c r="V18" s="22">
        <v>4</v>
      </c>
      <c r="W18" s="2" t="str">
        <f t="shared" si="1"/>
        <v>弁座漏れ量</v>
      </c>
      <c r="X18" s="29" t="b">
        <f t="shared" si="2"/>
        <v>0</v>
      </c>
      <c r="Y18" s="22" t="str">
        <f t="shared" si="3"/>
        <v>2.1.5</v>
      </c>
      <c r="Z18" s="22">
        <f t="shared" si="4"/>
        <v>1</v>
      </c>
      <c r="AA18" s="28">
        <f t="shared" si="5"/>
        <v>0</v>
      </c>
    </row>
    <row r="19" spans="3:27" ht="53">
      <c r="C19" s="22" t="s">
        <v>213</v>
      </c>
      <c r="D19" s="22">
        <v>2</v>
      </c>
      <c r="E19" s="22">
        <v>1</v>
      </c>
      <c r="F19" s="22">
        <v>5</v>
      </c>
      <c r="G19" s="22">
        <v>3</v>
      </c>
      <c r="H19" s="30" t="s">
        <v>149</v>
      </c>
      <c r="I19" s="31" t="s">
        <v>89</v>
      </c>
      <c r="J19" s="33" t="s">
        <v>185</v>
      </c>
      <c r="K19" s="33" t="s">
        <v>207</v>
      </c>
      <c r="L19" s="17" t="s">
        <v>214</v>
      </c>
      <c r="M19" s="17" t="s">
        <v>215</v>
      </c>
      <c r="N19" s="25" t="str">
        <f>IF(LEN(評価指針!$E19)&gt;40,LEFT(評価指針!$E19,40)&amp;"・・・",評価指針!$E19)</f>
        <v>【チェックシートへの記入】_x000D_漏れ量の具体的数値を入力する。または、接合部（駆動部・・・</v>
      </c>
      <c r="O19" s="22">
        <v>9</v>
      </c>
      <c r="P19" s="22" t="str">
        <f t="shared" si="0"/>
        <v>削減率10%</v>
      </c>
      <c r="Q19" s="26"/>
      <c r="R19" s="27"/>
      <c r="S19" s="27"/>
      <c r="T19" s="28">
        <f>IF(AND(ASC($V19)="%",$R19&gt;= 90),配点区分!$F$3,IF(ISBLANK($R19)=TRUE,0,IF($X19&gt;=VLOOKUP($P19,配点表1,5,FALSE),配点区分!$F$3,IF($X19&gt;=VLOOKUP($P19,配点表1,6,FALSE),配点区分!$G$3,IF($X19&gt;=VLOOKUP($P19,配点表1,7,FALSE),配点区分!$H$3,IF($X19&gt;=VLOOKUP($P19,配点表1,8,FALSE),配点区分!$I$3,配点区分!$J$3))))))</f>
        <v>0</v>
      </c>
      <c r="U19" s="26"/>
      <c r="V19" s="22">
        <v>1</v>
      </c>
      <c r="W19" s="2" t="str">
        <f t="shared" si="1"/>
        <v>定性値</v>
      </c>
      <c r="X19" s="29" t="b">
        <f t="shared" si="2"/>
        <v>0</v>
      </c>
      <c r="Y19" s="22" t="str">
        <f t="shared" si="3"/>
        <v>2.1.5</v>
      </c>
      <c r="Z19" s="22">
        <f t="shared" si="4"/>
        <v>1</v>
      </c>
      <c r="AA19" s="28">
        <f t="shared" si="5"/>
        <v>0</v>
      </c>
    </row>
    <row r="20" spans="3:27" ht="29">
      <c r="C20" s="22" t="s">
        <v>216</v>
      </c>
      <c r="D20" s="22">
        <v>2</v>
      </c>
      <c r="E20" s="22">
        <v>2</v>
      </c>
      <c r="F20" s="22">
        <v>1</v>
      </c>
      <c r="G20" s="22">
        <v>1</v>
      </c>
      <c r="H20" s="30" t="s">
        <v>149</v>
      </c>
      <c r="I20" s="31" t="s">
        <v>89</v>
      </c>
      <c r="J20" s="17" t="s">
        <v>217</v>
      </c>
      <c r="K20" s="17" t="s">
        <v>218</v>
      </c>
      <c r="L20" s="17" t="s">
        <v>219</v>
      </c>
      <c r="M20" s="17" t="s">
        <v>220</v>
      </c>
      <c r="N20" s="25" t="str">
        <f>IF(LEN(評価指針!$E20)&gt;40,LEFT(評価指針!$E20,40)&amp;"・・・",評価指針!$E20)</f>
        <v>以下の点を考慮に入れて寿命又は耐久性を計る評価方法を明確に定め、評価を行う。_x000D_①・・・</v>
      </c>
      <c r="O20" s="22">
        <v>16</v>
      </c>
      <c r="P20" s="22" t="str">
        <f t="shared" si="0"/>
        <v>向上率10%</v>
      </c>
      <c r="Q20" s="26"/>
      <c r="R20" s="27"/>
      <c r="S20" s="27"/>
      <c r="T20" s="28">
        <f>IF(AND(ASC($V20)="%",$R20&gt;= 90),配点区分!$F$3,IF(ISBLANK($R20)=TRUE,0,IF($X20&gt;=VLOOKUP($P20,配点表1,5,FALSE),配点区分!$F$3,IF($X20&gt;=VLOOKUP($P20,配点表1,6,FALSE),配点区分!$G$3,IF($X20&gt;=VLOOKUP($P20,配点表1,7,FALSE),配点区分!$H$3,IF($X20&gt;=VLOOKUP($P20,配点表1,8,FALSE),配点区分!$I$3,配点区分!$J$3))))))</f>
        <v>0</v>
      </c>
      <c r="U20" s="26"/>
      <c r="V20" s="22">
        <v>10</v>
      </c>
      <c r="W20" s="2" t="str">
        <f t="shared" si="1"/>
        <v>時間</v>
      </c>
      <c r="X20" s="29">
        <f t="shared" si="2"/>
        <v>0</v>
      </c>
      <c r="Y20" s="22" t="str">
        <f t="shared" si="3"/>
        <v>2.2.1</v>
      </c>
      <c r="Z20" s="22">
        <f t="shared" si="4"/>
        <v>1</v>
      </c>
      <c r="AA20" s="28">
        <f t="shared" si="5"/>
        <v>0</v>
      </c>
    </row>
    <row r="21" spans="3:27" ht="29">
      <c r="C21" s="22" t="s">
        <v>221</v>
      </c>
      <c r="D21" s="22">
        <v>2</v>
      </c>
      <c r="E21" s="22">
        <v>3</v>
      </c>
      <c r="F21" s="22">
        <v>1</v>
      </c>
      <c r="G21" s="22">
        <v>1</v>
      </c>
      <c r="H21" s="30" t="s">
        <v>149</v>
      </c>
      <c r="I21" s="31" t="s">
        <v>89</v>
      </c>
      <c r="J21" s="24" t="s">
        <v>222</v>
      </c>
      <c r="K21" s="17" t="s">
        <v>223</v>
      </c>
      <c r="L21" s="17" t="s">
        <v>224</v>
      </c>
      <c r="M21" s="17" t="s">
        <v>225</v>
      </c>
      <c r="N21" s="25" t="str">
        <f>IF(LEN(評価指針!$E21)&gt;40,LEFT(評価指針!$E21,40)&amp;"・・・",評価指針!$E21)</f>
        <v>・上記例を参考に、削減対象廃棄物とその削減目標値は事業者で決める。_x000D_・評価範囲は・・・</v>
      </c>
      <c r="O21" s="22">
        <v>22</v>
      </c>
      <c r="P21" s="22" t="str">
        <f t="shared" si="0"/>
        <v>削減率 5%</v>
      </c>
      <c r="Q21" s="26"/>
      <c r="R21" s="27"/>
      <c r="S21" s="27"/>
      <c r="T21" s="28">
        <f>IF(AND(ASC($V21)="%",$R21&gt;= 90),配点区分!$F$3,IF(ISBLANK($R21)=TRUE,0,IF($X21&gt;=VLOOKUP($P21,配点表1,5,FALSE),配点区分!$F$3,IF($X21&gt;=VLOOKUP($P21,配点表1,6,FALSE),配点区分!$G$3,IF($X21&gt;=VLOOKUP($P21,配点表1,7,FALSE),配点区分!$H$3,IF($X21&gt;=VLOOKUP($P21,配点表1,8,FALSE),配点区分!$I$3,配点区分!$J$3))))))</f>
        <v>0</v>
      </c>
      <c r="U21" s="26"/>
      <c r="V21" s="22">
        <v>13</v>
      </c>
      <c r="W21" s="2" t="str">
        <f t="shared" si="1"/>
        <v>重量</v>
      </c>
      <c r="X21" s="29" t="b">
        <f t="shared" si="2"/>
        <v>0</v>
      </c>
      <c r="Y21" s="22" t="str">
        <f t="shared" si="3"/>
        <v>2.3.1</v>
      </c>
      <c r="Z21" s="22">
        <f t="shared" si="4"/>
        <v>1</v>
      </c>
      <c r="AA21" s="28">
        <f t="shared" si="5"/>
        <v>0</v>
      </c>
    </row>
    <row r="22" spans="3:27" ht="41">
      <c r="C22" s="22" t="s">
        <v>226</v>
      </c>
      <c r="D22" s="22">
        <v>2</v>
      </c>
      <c r="E22" s="22">
        <v>3</v>
      </c>
      <c r="F22" s="22">
        <v>2</v>
      </c>
      <c r="G22" s="22">
        <v>1</v>
      </c>
      <c r="H22" s="30" t="s">
        <v>149</v>
      </c>
      <c r="I22" s="35" t="s">
        <v>89</v>
      </c>
      <c r="J22" s="33" t="s">
        <v>222</v>
      </c>
      <c r="K22" s="17" t="s">
        <v>227</v>
      </c>
      <c r="L22" s="17" t="s">
        <v>228</v>
      </c>
      <c r="M22" s="17" t="s">
        <v>229</v>
      </c>
      <c r="N22" s="25" t="str">
        <f>IF(LEN(評価指針!$E22)&gt;40,LEFT(評価指針!$E22,40)&amp;"・・・",評価指針!$E22)</f>
        <v>・消費量は消耗品の耐用寿命、交換周期で置き換えて目標値設定してもよい。_x000D_・製品評・・・</v>
      </c>
      <c r="O22" s="22">
        <v>9</v>
      </c>
      <c r="P22" s="22" t="str">
        <f t="shared" si="0"/>
        <v>削減率10%</v>
      </c>
      <c r="Q22" s="26"/>
      <c r="R22" s="27"/>
      <c r="S22" s="27"/>
      <c r="T22" s="28">
        <f>IF(AND(ASC($V22)="%",$R22&gt;= 90),配点区分!$F$3,IF(ISBLANK($R22)=TRUE,0,IF($X22&gt;=VLOOKUP($P22,配点表1,5,FALSE),配点区分!$F$3,IF($X22&gt;=VLOOKUP($P22,配点表1,6,FALSE),配点区分!$G$3,IF($X22&gt;=VLOOKUP($P22,配点表1,7,FALSE),配点区分!$H$3,IF($X22&gt;=VLOOKUP($P22,配点表1,8,FALSE),配点区分!$I$3,配点区分!$J$3))))))</f>
        <v>0</v>
      </c>
      <c r="U22" s="26"/>
      <c r="V22" s="22">
        <v>13</v>
      </c>
      <c r="W22" s="2" t="str">
        <f t="shared" si="1"/>
        <v>重量</v>
      </c>
      <c r="X22" s="29" t="b">
        <f t="shared" si="2"/>
        <v>0</v>
      </c>
      <c r="Y22" s="22" t="str">
        <f t="shared" si="3"/>
        <v>2.3.2</v>
      </c>
      <c r="Z22" s="22">
        <f t="shared" si="4"/>
        <v>1</v>
      </c>
      <c r="AA22" s="28">
        <f t="shared" si="5"/>
        <v>0</v>
      </c>
    </row>
    <row r="23" spans="3:27" ht="41">
      <c r="C23" s="22" t="s">
        <v>230</v>
      </c>
      <c r="D23" s="22">
        <v>3</v>
      </c>
      <c r="E23" s="22">
        <v>1</v>
      </c>
      <c r="F23" s="22">
        <v>1</v>
      </c>
      <c r="G23" s="22">
        <v>1</v>
      </c>
      <c r="H23" s="30" t="s">
        <v>149</v>
      </c>
      <c r="I23" s="23" t="s">
        <v>93</v>
      </c>
      <c r="J23" s="24" t="s">
        <v>231</v>
      </c>
      <c r="K23" s="17" t="s">
        <v>232</v>
      </c>
      <c r="L23" s="17" t="s">
        <v>232</v>
      </c>
      <c r="M23" s="17" t="s">
        <v>233</v>
      </c>
      <c r="N23" s="25" t="str">
        <f>IF(LEN(評価指針!$E23)&gt;40,LEFT(評価指針!$E23,40)&amp;"・・・",評価指針!$E23)</f>
        <v>【交換可能部品とは】_x000D_ユーザー、メンテナンス担当者が、全体を交換せずにその部品の・・・</v>
      </c>
      <c r="O23" s="22">
        <v>16</v>
      </c>
      <c r="P23" s="22" t="str">
        <f t="shared" si="0"/>
        <v>向上率10%</v>
      </c>
      <c r="Q23" s="26"/>
      <c r="R23" s="27"/>
      <c r="S23" s="27"/>
      <c r="T23" s="28">
        <f>IF(AND(ASC($V23)="%",$R23&gt;= 90),配点区分!$F$3,IF(ISBLANK($R23)=TRUE,0,IF($X23&gt;=VLOOKUP($P23,配点表1,5,FALSE),配点区分!$F$3,IF($X23&gt;=VLOOKUP($P23,配点表1,6,FALSE),配点区分!$G$3,IF($X23&gt;=VLOOKUP($P23,配点表1,7,FALSE),配点区分!$H$3,IF($X23&gt;=VLOOKUP($P23,配点表1,8,FALSE),配点区分!$I$3,配点区分!$J$3))))))</f>
        <v>0</v>
      </c>
      <c r="U23" s="26"/>
      <c r="V23" s="22">
        <v>8</v>
      </c>
      <c r="W23" s="2" t="str">
        <f t="shared" si="1"/>
        <v>数量</v>
      </c>
      <c r="X23" s="29">
        <f t="shared" si="2"/>
        <v>0</v>
      </c>
      <c r="Y23" s="22" t="str">
        <f t="shared" si="3"/>
        <v>3.1.1</v>
      </c>
      <c r="Z23" s="22">
        <f t="shared" si="4"/>
        <v>1</v>
      </c>
      <c r="AA23" s="28">
        <f t="shared" si="5"/>
        <v>0</v>
      </c>
    </row>
    <row r="24" spans="3:27" ht="41">
      <c r="C24" s="22" t="s">
        <v>234</v>
      </c>
      <c r="D24" s="22">
        <v>3</v>
      </c>
      <c r="E24" s="22">
        <v>1</v>
      </c>
      <c r="F24" s="22">
        <v>2</v>
      </c>
      <c r="G24" s="22">
        <v>1</v>
      </c>
      <c r="H24" s="30" t="s">
        <v>149</v>
      </c>
      <c r="I24" s="31" t="s">
        <v>93</v>
      </c>
      <c r="J24" s="32" t="s">
        <v>231</v>
      </c>
      <c r="K24" s="24" t="s">
        <v>235</v>
      </c>
      <c r="L24" s="17" t="s">
        <v>236</v>
      </c>
      <c r="M24" s="17" t="s">
        <v>237</v>
      </c>
      <c r="N24" s="25" t="str">
        <f>IF(LEN(評価指針!$E24)&gt;40,LEFT(評価指針!$E24,40)&amp;"・・・",評価指針!$E24)</f>
        <v>・製品設計、生産段階での部品標準化の一部としてとらえられるが、保守交換部品に絞っ・・・</v>
      </c>
      <c r="O24" s="22">
        <v>16</v>
      </c>
      <c r="P24" s="22" t="str">
        <f t="shared" si="0"/>
        <v>向上率10%</v>
      </c>
      <c r="Q24" s="26"/>
      <c r="R24" s="27"/>
      <c r="S24" s="27"/>
      <c r="T24" s="28">
        <f>IF(AND(ASC($V24)="%",$R24&gt;= 90),配点区分!$F$3,IF(ISBLANK($R24)=TRUE,0,IF($X24&gt;=VLOOKUP($P24,配点表1,5,FALSE),配点区分!$F$3,IF($X24&gt;=VLOOKUP($P24,配点表1,6,FALSE),配点区分!$G$3,IF($X24&gt;=VLOOKUP($P24,配点表1,7,FALSE),配点区分!$H$3,IF($X24&gt;=VLOOKUP($P24,配点表1,8,FALSE),配点区分!$I$3,配点区分!$J$3))))))</f>
        <v>0</v>
      </c>
      <c r="U24" s="26"/>
      <c r="V24" s="22">
        <v>9</v>
      </c>
      <c r="W24" s="2" t="str">
        <f t="shared" si="1"/>
        <v>割合</v>
      </c>
      <c r="X24" s="29">
        <f t="shared" si="2"/>
        <v>0</v>
      </c>
      <c r="Y24" s="22" t="str">
        <f t="shared" si="3"/>
        <v>3.1.2</v>
      </c>
      <c r="Z24" s="22">
        <f t="shared" si="4"/>
        <v>1</v>
      </c>
      <c r="AA24" s="28">
        <f t="shared" si="5"/>
        <v>0</v>
      </c>
    </row>
    <row r="25" spans="3:27" ht="53">
      <c r="C25" s="22" t="s">
        <v>238</v>
      </c>
      <c r="D25" s="22">
        <v>3</v>
      </c>
      <c r="E25" s="22">
        <v>1</v>
      </c>
      <c r="F25" s="22">
        <v>2</v>
      </c>
      <c r="G25" s="22">
        <v>2</v>
      </c>
      <c r="H25" s="30" t="s">
        <v>149</v>
      </c>
      <c r="I25" s="35" t="s">
        <v>93</v>
      </c>
      <c r="J25" s="33" t="s">
        <v>231</v>
      </c>
      <c r="K25" s="33" t="s">
        <v>235</v>
      </c>
      <c r="L25" s="17" t="s">
        <v>239</v>
      </c>
      <c r="M25" s="17" t="s">
        <v>240</v>
      </c>
      <c r="N25" s="25" t="str">
        <f>IF(LEN(評価指針!$E25)&gt;40,LEFT(評価指針!$E25,40)&amp;"・・・",評価指針!$E25)</f>
        <v>・部品、モジュールなどの交換が容易に出来るよう、工具レス、少ない工具、特殊工具使・・・</v>
      </c>
      <c r="O25" s="22">
        <v>9</v>
      </c>
      <c r="P25" s="22" t="str">
        <f t="shared" si="0"/>
        <v>削減率10%</v>
      </c>
      <c r="Q25" s="26"/>
      <c r="R25" s="27"/>
      <c r="S25" s="27"/>
      <c r="T25" s="28">
        <f>IF(AND(ASC($V25)="%",$R25&gt;= 90),配点区分!$F$3,IF(ISBLANK($R25)=TRUE,0,IF($X25&gt;=VLOOKUP($P25,配点表1,5,FALSE),配点区分!$F$3,IF($X25&gt;=VLOOKUP($P25,配点表1,6,FALSE),配点区分!$G$3,IF($X25&gt;=VLOOKUP($P25,配点表1,7,FALSE),配点区分!$H$3,IF($X25&gt;=VLOOKUP($P25,配点表1,8,FALSE),配点区分!$I$3,配点区分!$J$3))))))</f>
        <v>0</v>
      </c>
      <c r="U25" s="26"/>
      <c r="V25" s="22">
        <v>10</v>
      </c>
      <c r="W25" s="2" t="str">
        <f t="shared" si="1"/>
        <v>時間</v>
      </c>
      <c r="X25" s="29" t="b">
        <f t="shared" si="2"/>
        <v>0</v>
      </c>
      <c r="Y25" s="22" t="str">
        <f t="shared" si="3"/>
        <v>3.1.2</v>
      </c>
      <c r="Z25" s="22">
        <f t="shared" si="4"/>
        <v>1</v>
      </c>
      <c r="AA25" s="28">
        <f t="shared" si="5"/>
        <v>0</v>
      </c>
    </row>
    <row r="26" spans="3:27" ht="65">
      <c r="C26" s="22" t="s">
        <v>241</v>
      </c>
      <c r="D26" s="22">
        <v>4</v>
      </c>
      <c r="E26" s="22">
        <v>1</v>
      </c>
      <c r="F26" s="22">
        <v>1</v>
      </c>
      <c r="G26" s="22">
        <v>1</v>
      </c>
      <c r="H26" s="30" t="s">
        <v>149</v>
      </c>
      <c r="I26" s="23" t="s">
        <v>97</v>
      </c>
      <c r="J26" s="24" t="s">
        <v>242</v>
      </c>
      <c r="K26" s="24" t="s">
        <v>243</v>
      </c>
      <c r="L26" s="17" t="s">
        <v>244</v>
      </c>
      <c r="M26" s="17" t="s">
        <v>245</v>
      </c>
      <c r="N26" s="25" t="str">
        <f>IF(LEN(評価指針!$E26)&gt;40,LEFT(評価指針!$E26,40)&amp;"・・・",評価指針!$E26)</f>
        <v>・管理対象とするリサイクル可能な材料及び／又はリサイクルされた材料は、事業者にて・・・</v>
      </c>
      <c r="O26" s="22">
        <v>16</v>
      </c>
      <c r="P26" s="22" t="str">
        <f t="shared" si="0"/>
        <v>向上率10%</v>
      </c>
      <c r="Q26" s="26"/>
      <c r="R26" s="27"/>
      <c r="S26" s="27"/>
      <c r="T26" s="28">
        <f>IF(AND(ASC($V26)="%",$R26&gt;= 90),配点区分!$F$3,IF(ISBLANK($R26)=TRUE,0,IF($X26&gt;=VLOOKUP($P26,配点表1,5,FALSE),配点区分!$F$3,IF($X26&gt;=VLOOKUP($P26,配点表1,6,FALSE),配点区分!$G$3,IF($X26&gt;=VLOOKUP($P26,配点表1,7,FALSE),配点区分!$H$3,IF($X26&gt;=VLOOKUP($P26,配点表1,8,FALSE),配点区分!$I$3,配点区分!$J$3))))))</f>
        <v>0</v>
      </c>
      <c r="U26" s="26"/>
      <c r="V26" s="22">
        <v>9</v>
      </c>
      <c r="W26" s="2" t="str">
        <f t="shared" si="1"/>
        <v>割合</v>
      </c>
      <c r="X26" s="29">
        <f t="shared" si="2"/>
        <v>0</v>
      </c>
      <c r="Y26" s="22" t="str">
        <f t="shared" si="3"/>
        <v>4.1.1</v>
      </c>
      <c r="Z26" s="22">
        <f t="shared" si="4"/>
        <v>1</v>
      </c>
      <c r="AA26" s="28">
        <f t="shared" si="5"/>
        <v>0</v>
      </c>
    </row>
    <row r="27" spans="3:27" ht="65">
      <c r="C27" s="22" t="s">
        <v>246</v>
      </c>
      <c r="D27" s="22">
        <v>4</v>
      </c>
      <c r="E27" s="22">
        <v>1</v>
      </c>
      <c r="F27" s="22">
        <v>1</v>
      </c>
      <c r="G27" s="22">
        <v>2</v>
      </c>
      <c r="H27" s="30" t="s">
        <v>149</v>
      </c>
      <c r="I27" s="31" t="s">
        <v>97</v>
      </c>
      <c r="J27" s="33" t="s">
        <v>242</v>
      </c>
      <c r="K27" s="33" t="s">
        <v>243</v>
      </c>
      <c r="L27" s="17" t="s">
        <v>247</v>
      </c>
      <c r="M27" s="17" t="s">
        <v>248</v>
      </c>
      <c r="N27" s="25" t="str">
        <f>IF(LEN(評価指針!$E27)&gt;40,LEFT(評価指針!$E27,40)&amp;"・・・",評価指針!$E27)</f>
        <v>・管理対象とするリサイクル可能な材料及び／又はリサイクルされた材料は、事業者にて・・・</v>
      </c>
      <c r="O27" s="22">
        <v>16</v>
      </c>
      <c r="P27" s="22" t="str">
        <f t="shared" si="0"/>
        <v>向上率10%</v>
      </c>
      <c r="Q27" s="26"/>
      <c r="R27" s="27"/>
      <c r="S27" s="27"/>
      <c r="T27" s="28">
        <f>IF(AND(ASC($V27)="%",$R27&gt;= 90),配点区分!$F$3,IF(ISBLANK($R27)=TRUE,0,IF($X27&gt;=VLOOKUP($P27,配点表1,5,FALSE),配点区分!$F$3,IF($X27&gt;=VLOOKUP($P27,配点表1,6,FALSE),配点区分!$G$3,IF($X27&gt;=VLOOKUP($P27,配点表1,7,FALSE),配点区分!$H$3,IF($X27&gt;=VLOOKUP($P27,配点表1,8,FALSE),配点区分!$I$3,配点区分!$J$3))))))</f>
        <v>0</v>
      </c>
      <c r="U27" s="26"/>
      <c r="V27" s="22">
        <v>9</v>
      </c>
      <c r="W27" s="2" t="str">
        <f t="shared" si="1"/>
        <v>割合</v>
      </c>
      <c r="X27" s="29">
        <f t="shared" si="2"/>
        <v>0</v>
      </c>
      <c r="Y27" s="22" t="str">
        <f t="shared" si="3"/>
        <v>4.1.1</v>
      </c>
      <c r="Z27" s="22">
        <f t="shared" si="4"/>
        <v>1</v>
      </c>
      <c r="AA27" s="28">
        <f t="shared" si="5"/>
        <v>0</v>
      </c>
    </row>
    <row r="28" spans="3:27" ht="257">
      <c r="C28" s="22" t="s">
        <v>249</v>
      </c>
      <c r="D28" s="22">
        <v>4</v>
      </c>
      <c r="E28" s="22">
        <v>2</v>
      </c>
      <c r="F28" s="22">
        <v>2</v>
      </c>
      <c r="G28" s="22">
        <v>1</v>
      </c>
      <c r="H28" s="30" t="s">
        <v>149</v>
      </c>
      <c r="I28" s="31" t="s">
        <v>97</v>
      </c>
      <c r="J28" s="24" t="s">
        <v>250</v>
      </c>
      <c r="K28" s="24" t="s">
        <v>251</v>
      </c>
      <c r="L28" s="17" t="s">
        <v>252</v>
      </c>
      <c r="M28" s="17" t="s">
        <v>253</v>
      </c>
      <c r="N28" s="25" t="str">
        <f>IF(LEN(評価指針!$E28)&gt;40,LEFT(評価指針!$E28,40)&amp;"・・・",評価指針!$E28)</f>
        <v>・取扱説明書、HP、図面、注意書き等への表示の有無と見やすさを評価する。_x000D__x000D_・重・・・</v>
      </c>
      <c r="O28" s="22">
        <v>26</v>
      </c>
      <c r="P28" s="22" t="str">
        <f t="shared" si="0"/>
        <v>リサイクルの管理レベル</v>
      </c>
      <c r="Q28" s="26"/>
      <c r="R28" s="27"/>
      <c r="S28" s="34"/>
      <c r="T28" s="28">
        <f>IF(ISBLANK($R28)=TRUE,0,IF($X28=VLOOKUP($P28,配点表1,5,FALSE),配点区分!$F$3,IF($X28=VLOOKUP($P28,配点表1,6,FALSE),配点区分!$G$3,IF($X28=VLOOKUP($P28,配点表1,7,FALSE),配点区分!$H$3,配点区分!$I$3))))</f>
        <v>0</v>
      </c>
      <c r="U28" s="26"/>
      <c r="V28" s="22">
        <v>1</v>
      </c>
      <c r="W28" s="2" t="str">
        <f t="shared" si="1"/>
        <v>定性値</v>
      </c>
      <c r="X28" s="29">
        <f t="shared" si="2"/>
        <v>0</v>
      </c>
      <c r="Y28" s="22" t="str">
        <f t="shared" si="3"/>
        <v>4.2.2</v>
      </c>
      <c r="Z28" s="22">
        <f t="shared" si="4"/>
        <v>1</v>
      </c>
      <c r="AA28" s="28">
        <f t="shared" si="5"/>
        <v>0</v>
      </c>
    </row>
    <row r="29" spans="3:27" ht="29">
      <c r="C29" s="22" t="s">
        <v>254</v>
      </c>
      <c r="D29" s="22">
        <v>4</v>
      </c>
      <c r="E29" s="22">
        <v>2</v>
      </c>
      <c r="F29" s="22">
        <v>2</v>
      </c>
      <c r="G29" s="22">
        <v>2</v>
      </c>
      <c r="H29" s="30" t="s">
        <v>149</v>
      </c>
      <c r="I29" s="31" t="s">
        <v>97</v>
      </c>
      <c r="J29" s="32" t="s">
        <v>250</v>
      </c>
      <c r="K29" s="32" t="s">
        <v>251</v>
      </c>
      <c r="L29" s="17" t="s">
        <v>255</v>
      </c>
      <c r="M29" s="17" t="s">
        <v>256</v>
      </c>
      <c r="N29" s="25" t="str">
        <f>IF(LEN(評価指針!$E29)&gt;40,LEFT(評価指針!$E29,40)&amp;"・・・",評価指針!$E29)</f>
        <v>分解に要する時間を測定し、評価する。</v>
      </c>
      <c r="O29" s="22">
        <v>9</v>
      </c>
      <c r="P29" s="22" t="str">
        <f t="shared" si="0"/>
        <v>削減率10%</v>
      </c>
      <c r="Q29" s="26"/>
      <c r="R29" s="27"/>
      <c r="S29" s="27"/>
      <c r="T29" s="28">
        <f>IF(AND(ASC($V29)="%",$R29&gt;= 90),配点区分!$F$3,IF(ISBLANK($R29)=TRUE,0,IF($X29&gt;=VLOOKUP($P29,配点表1,5,FALSE),配点区分!$F$3,IF($X29&gt;=VLOOKUP($P29,配点表1,6,FALSE),配点区分!$G$3,IF($X29&gt;=VLOOKUP($P29,配点表1,7,FALSE),配点区分!$H$3,IF($X29&gt;=VLOOKUP($P29,配点表1,8,FALSE),配点区分!$I$3,配点区分!$J$3))))))</f>
        <v>0</v>
      </c>
      <c r="U29" s="26"/>
      <c r="V29" s="22">
        <v>10</v>
      </c>
      <c r="W29" s="2" t="str">
        <f t="shared" si="1"/>
        <v>時間</v>
      </c>
      <c r="X29" s="29" t="b">
        <f t="shared" si="2"/>
        <v>0</v>
      </c>
      <c r="Y29" s="22" t="str">
        <f t="shared" si="3"/>
        <v>4.2.2</v>
      </c>
      <c r="Z29" s="22">
        <f t="shared" si="4"/>
        <v>1</v>
      </c>
      <c r="AA29" s="28">
        <f t="shared" si="5"/>
        <v>0</v>
      </c>
    </row>
    <row r="30" spans="3:27" ht="29">
      <c r="C30" s="22" t="s">
        <v>257</v>
      </c>
      <c r="D30" s="22">
        <v>4</v>
      </c>
      <c r="E30" s="22">
        <v>2</v>
      </c>
      <c r="F30" s="22">
        <v>2</v>
      </c>
      <c r="G30" s="22">
        <v>3</v>
      </c>
      <c r="H30" s="30" t="s">
        <v>149</v>
      </c>
      <c r="I30" s="35" t="s">
        <v>97</v>
      </c>
      <c r="J30" s="33" t="s">
        <v>250</v>
      </c>
      <c r="K30" s="33" t="s">
        <v>251</v>
      </c>
      <c r="L30" s="17" t="s">
        <v>258</v>
      </c>
      <c r="M30" s="17" t="s">
        <v>259</v>
      </c>
      <c r="N30" s="25" t="str">
        <f>IF(LEN(評価指針!$E30)&gt;40,LEFT(評価指針!$E30,40)&amp;"・・・",評価指針!$E30)</f>
        <v>【リサイクル可能な材料の種類数低減の例】_x000D_従来品はSUS304と316を使用⇒最・・・</v>
      </c>
      <c r="O30" s="22">
        <v>9</v>
      </c>
      <c r="P30" s="22" t="str">
        <f t="shared" si="0"/>
        <v>削減率10%</v>
      </c>
      <c r="Q30" s="26"/>
      <c r="R30" s="27"/>
      <c r="S30" s="27"/>
      <c r="T30" s="28">
        <f>IF(AND(ASC($V30)="%",$R30&gt;= 90),配点区分!$F$3,IF(ISBLANK($R30)=TRUE,0,IF($X30&gt;=VLOOKUP($P30,配点表1,5,FALSE),配点区分!$F$3,IF($X30&gt;=VLOOKUP($P30,配点表1,6,FALSE),配点区分!$G$3,IF($X30&gt;=VLOOKUP($P30,配点表1,7,FALSE),配点区分!$H$3,IF($X30&gt;=VLOOKUP($P30,配点表1,8,FALSE),配点区分!$I$3,配点区分!$J$3))))))</f>
        <v>0</v>
      </c>
      <c r="U30" s="26"/>
      <c r="V30" s="22">
        <v>8</v>
      </c>
      <c r="W30" s="2" t="str">
        <f t="shared" si="1"/>
        <v>数量</v>
      </c>
      <c r="X30" s="29" t="b">
        <f t="shared" si="2"/>
        <v>0</v>
      </c>
      <c r="Y30" s="22" t="str">
        <f t="shared" si="3"/>
        <v>4.2.2</v>
      </c>
      <c r="Z30" s="22">
        <f t="shared" si="4"/>
        <v>1</v>
      </c>
      <c r="AA30" s="28">
        <f t="shared" si="5"/>
        <v>0</v>
      </c>
    </row>
    <row r="31" spans="3:27" ht="29">
      <c r="C31" s="22" t="s">
        <v>260</v>
      </c>
      <c r="D31" s="22">
        <v>6</v>
      </c>
      <c r="E31" s="22">
        <v>1</v>
      </c>
      <c r="F31" s="22">
        <v>1</v>
      </c>
      <c r="G31" s="22">
        <v>1</v>
      </c>
      <c r="H31" s="30" t="s">
        <v>149</v>
      </c>
      <c r="I31" s="23" t="s">
        <v>101</v>
      </c>
      <c r="J31" s="17" t="s">
        <v>261</v>
      </c>
      <c r="K31" s="17" t="s">
        <v>262</v>
      </c>
      <c r="L31" s="17" t="s">
        <v>263</v>
      </c>
      <c r="M31" s="17" t="s">
        <v>264</v>
      </c>
      <c r="N31" s="25" t="str">
        <f>IF(LEN(評価指針!$E31)&gt;40,LEFT(評価指針!$E31,40)&amp;"・・・",評価指針!$E31)</f>
        <v>関連国内法だけではなく、近年はCEマーキングを要求されることが多く、次のような関・・・</v>
      </c>
      <c r="O31" s="22">
        <v>3</v>
      </c>
      <c r="P31" s="22" t="str">
        <f t="shared" si="0"/>
        <v>管理レベル</v>
      </c>
      <c r="Q31" s="26"/>
      <c r="R31" s="27"/>
      <c r="S31" s="34"/>
      <c r="T31" s="28">
        <f>IF(ISBLANK($R31)=TRUE,0,IF($X31=VLOOKUP($P31,配点表1,5,FALSE),配点区分!$F$3,IF($X31=VLOOKUP($P31,配点表1,6,FALSE),配点区分!$G$3,IF($X31=VLOOKUP($P31,配点表1,7,FALSE),配点区分!$H$3,配点区分!$I$3))))</f>
        <v>0</v>
      </c>
      <c r="U31" s="26"/>
      <c r="V31" s="22">
        <v>1</v>
      </c>
      <c r="W31" s="2" t="str">
        <f t="shared" si="1"/>
        <v>定性値</v>
      </c>
      <c r="X31" s="29">
        <f t="shared" si="2"/>
        <v>0</v>
      </c>
      <c r="Y31" s="22" t="str">
        <f t="shared" si="3"/>
        <v>6.1.1</v>
      </c>
      <c r="Z31" s="22">
        <f t="shared" si="4"/>
        <v>1</v>
      </c>
      <c r="AA31" s="28">
        <f t="shared" si="5"/>
        <v>0</v>
      </c>
    </row>
    <row r="32" spans="3:27" ht="41">
      <c r="C32" s="22" t="s">
        <v>265</v>
      </c>
      <c r="D32" s="22">
        <v>6</v>
      </c>
      <c r="E32" s="22">
        <v>2</v>
      </c>
      <c r="F32" s="22">
        <v>1</v>
      </c>
      <c r="G32" s="22">
        <v>1</v>
      </c>
      <c r="H32" s="30" t="s">
        <v>149</v>
      </c>
      <c r="I32" s="31" t="s">
        <v>101</v>
      </c>
      <c r="J32" s="17" t="s">
        <v>266</v>
      </c>
      <c r="K32" s="17" t="s">
        <v>267</v>
      </c>
      <c r="L32" s="17" t="s">
        <v>268</v>
      </c>
      <c r="M32" s="17" t="s">
        <v>269</v>
      </c>
      <c r="N32" s="25" t="str">
        <f>IF(LEN(評価指針!$E32)&gt;40,LEFT(評価指針!$E32,40)&amp;"・・・",評価指針!$E32)</f>
        <v>【個々の製品製造時におけるCO2排出量削減方法の例】_x000D_①CO2排出量の少ない材料・・・</v>
      </c>
      <c r="O32" s="22">
        <v>22</v>
      </c>
      <c r="P32" s="22" t="str">
        <f t="shared" si="0"/>
        <v>削減率 5%</v>
      </c>
      <c r="Q32" s="26"/>
      <c r="R32" s="27"/>
      <c r="S32" s="27"/>
      <c r="T32" s="28">
        <f>IF(AND(ASC($V32)="%",$R32&gt;= 90),配点区分!$F$3,IF(ISBLANK($R32)=TRUE,0,IF($X32&gt;=VLOOKUP($P32,配点表1,5,FALSE),配点区分!$F$3,IF($X32&gt;=VLOOKUP($P32,配点表1,6,FALSE),配点区分!$G$3,IF($X32&gt;=VLOOKUP($P32,配点表1,7,FALSE),配点区分!$H$3,IF($X32&gt;=VLOOKUP($P32,配点表1,8,FALSE),配点区分!$I$3,配点区分!$J$3))))))</f>
        <v>0</v>
      </c>
      <c r="U32" s="26"/>
      <c r="V32" s="22">
        <v>13</v>
      </c>
      <c r="W32" s="2" t="str">
        <f t="shared" si="1"/>
        <v>重量</v>
      </c>
      <c r="X32" s="29" t="b">
        <f t="shared" si="2"/>
        <v>0</v>
      </c>
      <c r="Y32" s="22" t="str">
        <f t="shared" si="3"/>
        <v>6.2.1</v>
      </c>
      <c r="Z32" s="22">
        <f t="shared" si="4"/>
        <v>1</v>
      </c>
      <c r="AA32" s="28">
        <f t="shared" si="5"/>
        <v>0</v>
      </c>
    </row>
    <row r="33" spans="3:27" ht="53">
      <c r="C33" s="22" t="s">
        <v>270</v>
      </c>
      <c r="D33" s="22">
        <v>6</v>
      </c>
      <c r="E33" s="22">
        <v>3</v>
      </c>
      <c r="F33" s="22">
        <v>1</v>
      </c>
      <c r="G33" s="22">
        <v>1</v>
      </c>
      <c r="H33" s="30" t="s">
        <v>149</v>
      </c>
      <c r="I33" s="31" t="s">
        <v>101</v>
      </c>
      <c r="J33" s="24" t="s">
        <v>271</v>
      </c>
      <c r="K33" s="24" t="s">
        <v>272</v>
      </c>
      <c r="L33" s="17" t="s">
        <v>273</v>
      </c>
      <c r="M33" s="17" t="s">
        <v>274</v>
      </c>
      <c r="N33" s="25" t="str">
        <f>IF(LEN(評価指針!$E33)&gt;40,LEFT(評価指針!$E33,40)&amp;"・・・",評価指針!$E33)</f>
        <v>評価指針!D33</v>
      </c>
      <c r="O33" s="22">
        <v>3</v>
      </c>
      <c r="P33" s="22" t="str">
        <f t="shared" si="0"/>
        <v>管理レベル</v>
      </c>
      <c r="Q33" s="26"/>
      <c r="R33" s="27"/>
      <c r="S33" s="34"/>
      <c r="T33" s="28">
        <f>IF(ISBLANK($R33)=TRUE,0,IF($X33=VLOOKUP($P33,配点表1,5,FALSE),配点区分!$F$3,IF($X33=VLOOKUP($P33,配点表1,6,FALSE),配点区分!$G$3,IF($X33=VLOOKUP($P33,配点表1,7,FALSE),配点区分!$H$3,配点区分!$I$3))))</f>
        <v>0</v>
      </c>
      <c r="U33" s="26"/>
      <c r="V33" s="22">
        <v>1</v>
      </c>
      <c r="W33" s="2" t="str">
        <f t="shared" si="1"/>
        <v>定性値</v>
      </c>
      <c r="X33" s="29">
        <f t="shared" si="2"/>
        <v>0</v>
      </c>
      <c r="Y33" s="22" t="str">
        <f t="shared" si="3"/>
        <v>6.3.1</v>
      </c>
      <c r="Z33" s="22">
        <f t="shared" si="4"/>
        <v>1</v>
      </c>
      <c r="AA33" s="28">
        <f t="shared" si="5"/>
        <v>0</v>
      </c>
    </row>
    <row r="34" spans="3:27" ht="53">
      <c r="C34" s="22" t="s">
        <v>275</v>
      </c>
      <c r="D34" s="22">
        <v>6</v>
      </c>
      <c r="E34" s="22">
        <v>3</v>
      </c>
      <c r="F34" s="22">
        <v>1</v>
      </c>
      <c r="G34" s="22">
        <v>2</v>
      </c>
      <c r="H34" s="22" t="s">
        <v>166</v>
      </c>
      <c r="I34" s="35" t="s">
        <v>101</v>
      </c>
      <c r="J34" s="33" t="s">
        <v>271</v>
      </c>
      <c r="K34" s="33" t="s">
        <v>272</v>
      </c>
      <c r="L34" s="17" t="s">
        <v>276</v>
      </c>
      <c r="M34" s="17" t="s">
        <v>274</v>
      </c>
      <c r="N34" s="25" t="str">
        <f>IF(LEN(評価指針!$E34)&gt;40,LEFT(評価指針!$E34,40)&amp;"・・・",評価指針!$E34)</f>
        <v>【有害物質関連規制の例】_x000D_欧州関連指令（REACH、RoHSなど）、化審法、化管・・・</v>
      </c>
      <c r="O34" s="22">
        <v>3</v>
      </c>
      <c r="P34" s="22" t="str">
        <f t="shared" si="0"/>
        <v>管理レベル</v>
      </c>
      <c r="Q34" s="26"/>
      <c r="R34" s="27"/>
      <c r="S34" s="34"/>
      <c r="T34" s="28">
        <f>IF(ISBLANK($R34)=TRUE,0,IF($X34=VLOOKUP($P34,配点表1,5,FALSE),配点区分!$F$3,IF($X34=VLOOKUP($P34,配点表1,6,FALSE),配点区分!$G$3,IF($X34=VLOOKUP($P34,配点表1,7,FALSE),配点区分!$H$3,配点区分!$I$3))))</f>
        <v>0</v>
      </c>
      <c r="U34" s="26"/>
      <c r="V34" s="22">
        <v>1</v>
      </c>
      <c r="W34" s="2" t="str">
        <f t="shared" si="1"/>
        <v>定性値</v>
      </c>
      <c r="X34" s="29">
        <f t="shared" si="2"/>
        <v>0</v>
      </c>
      <c r="Y34" s="22" t="str">
        <f t="shared" si="3"/>
        <v>6.3.1</v>
      </c>
      <c r="Z34" s="22">
        <f t="shared" si="4"/>
        <v>1</v>
      </c>
      <c r="AA34" s="28">
        <f t="shared" si="5"/>
        <v>1</v>
      </c>
    </row>
    <row r="35" spans="3:27" ht="41">
      <c r="C35" s="22" t="s">
        <v>277</v>
      </c>
      <c r="D35" s="22">
        <v>7</v>
      </c>
      <c r="E35" s="22">
        <v>1</v>
      </c>
      <c r="F35" s="22">
        <v>1</v>
      </c>
      <c r="G35" s="22">
        <v>1</v>
      </c>
      <c r="H35" s="30" t="s">
        <v>149</v>
      </c>
      <c r="I35" s="23" t="s">
        <v>105</v>
      </c>
      <c r="J35" s="24" t="s">
        <v>278</v>
      </c>
      <c r="K35" s="24" t="s">
        <v>279</v>
      </c>
      <c r="L35" s="17" t="s">
        <v>280</v>
      </c>
      <c r="M35" s="17" t="s">
        <v>281</v>
      </c>
      <c r="N35" s="25" t="str">
        <f>IF(LEN(評価指針!$E35)&gt;40,LEFT(評価指針!$E35,40)&amp;"・・・",評価指針!$E35)</f>
        <v>7.1.1.1の「知っておくべき製品情報」とは、製品の仕様、特性、性能、機能など・・・</v>
      </c>
      <c r="O35" s="22">
        <v>3</v>
      </c>
      <c r="P35" s="22" t="str">
        <f t="shared" si="0"/>
        <v>管理レベル</v>
      </c>
      <c r="Q35" s="26"/>
      <c r="R35" s="27"/>
      <c r="S35" s="34"/>
      <c r="T35" s="28">
        <f>IF(ISBLANK($R35)=TRUE,0,IF($X35=VLOOKUP($P35,配点表1,5,FALSE),配点区分!$F$3,IF($X35=VLOOKUP($P35,配点表1,6,FALSE),配点区分!$G$3,IF($X35=VLOOKUP($P35,配点表1,7,FALSE),配点区分!$H$3,配点区分!$I$3))))</f>
        <v>0</v>
      </c>
      <c r="U35" s="26"/>
      <c r="V35" s="22">
        <v>1</v>
      </c>
      <c r="W35" s="2" t="str">
        <f t="shared" si="1"/>
        <v>定性値</v>
      </c>
      <c r="X35" s="29">
        <f t="shared" si="2"/>
        <v>0</v>
      </c>
      <c r="Y35" s="22" t="str">
        <f t="shared" si="3"/>
        <v>7.1.1</v>
      </c>
      <c r="Z35" s="22">
        <f t="shared" si="4"/>
        <v>1</v>
      </c>
      <c r="AA35" s="28">
        <f t="shared" si="5"/>
        <v>0</v>
      </c>
    </row>
    <row r="36" spans="3:27" ht="53">
      <c r="C36" s="22" t="s">
        <v>282</v>
      </c>
      <c r="D36" s="22">
        <v>7</v>
      </c>
      <c r="E36" s="22">
        <v>1</v>
      </c>
      <c r="F36" s="22">
        <v>1</v>
      </c>
      <c r="G36" s="22">
        <v>2</v>
      </c>
      <c r="H36" s="30" t="s">
        <v>149</v>
      </c>
      <c r="I36" s="31" t="s">
        <v>105</v>
      </c>
      <c r="J36" s="32" t="s">
        <v>278</v>
      </c>
      <c r="K36" s="32" t="s">
        <v>279</v>
      </c>
      <c r="L36" s="17" t="s">
        <v>283</v>
      </c>
      <c r="M36" s="17" t="s">
        <v>284</v>
      </c>
      <c r="N36" s="25" t="str">
        <f>IF(LEN(評価指針!$E36)&gt;40,LEFT(評価指針!$E36,40)&amp;"・・・",評価指針!$E36)</f>
        <v>7.1.1.2は、法令により定められた特定の化学物質を使用している指定製品の場合・・・</v>
      </c>
      <c r="O36" s="22">
        <v>3</v>
      </c>
      <c r="P36" s="22" t="str">
        <f t="shared" si="0"/>
        <v>管理レベル</v>
      </c>
      <c r="Q36" s="26"/>
      <c r="R36" s="27"/>
      <c r="S36" s="34"/>
      <c r="T36" s="28">
        <f>IF(ISBLANK($R36)=TRUE,0,IF($X36=VLOOKUP($P36,配点表1,5,FALSE),配点区分!$F$3,IF($X36=VLOOKUP($P36,配点表1,6,FALSE),配点区分!$G$3,IF($X36=VLOOKUP($P36,配点表1,7,FALSE),配点区分!$H$3,配点区分!$I$3))))</f>
        <v>0</v>
      </c>
      <c r="U36" s="26"/>
      <c r="V36" s="22">
        <v>1</v>
      </c>
      <c r="W36" s="2" t="str">
        <f t="shared" si="1"/>
        <v>定性値</v>
      </c>
      <c r="X36" s="29">
        <f t="shared" si="2"/>
        <v>0</v>
      </c>
      <c r="Y36" s="22" t="str">
        <f t="shared" si="3"/>
        <v>7.1.1</v>
      </c>
      <c r="Z36" s="22">
        <f t="shared" si="4"/>
        <v>1</v>
      </c>
      <c r="AA36" s="28">
        <f t="shared" si="5"/>
        <v>0</v>
      </c>
    </row>
    <row r="37" spans="3:27" ht="65">
      <c r="C37" s="22" t="s">
        <v>285</v>
      </c>
      <c r="D37" s="22">
        <v>7</v>
      </c>
      <c r="E37" s="22">
        <v>1</v>
      </c>
      <c r="F37" s="22">
        <v>1</v>
      </c>
      <c r="G37" s="22">
        <v>3</v>
      </c>
      <c r="H37" s="30" t="s">
        <v>149</v>
      </c>
      <c r="I37" s="31" t="s">
        <v>105</v>
      </c>
      <c r="J37" s="32" t="s">
        <v>278</v>
      </c>
      <c r="K37" s="32" t="s">
        <v>279</v>
      </c>
      <c r="L37" s="17" t="s">
        <v>286</v>
      </c>
      <c r="M37" s="17" t="s">
        <v>281</v>
      </c>
      <c r="N37" s="25" t="str">
        <f>IF(LEN(評価指針!$E37)&gt;40,LEFT(評価指針!$E37,40)&amp;"・・・",評価指針!$E37)</f>
        <v>7.1.1.3では、製品説明書、取り扱い説明書などで適切に情報提供できているか、・・・</v>
      </c>
      <c r="O37" s="22">
        <v>3</v>
      </c>
      <c r="P37" s="22" t="str">
        <f t="shared" si="0"/>
        <v>管理レベル</v>
      </c>
      <c r="Q37" s="26"/>
      <c r="R37" s="27"/>
      <c r="S37" s="34"/>
      <c r="T37" s="28">
        <f>IF(ISBLANK($R37)=TRUE,0,IF($X37=VLOOKUP($P37,配点表1,5,FALSE),配点区分!$F$3,IF($X37=VLOOKUP($P37,配点表1,6,FALSE),配点区分!$G$3,IF($X37=VLOOKUP($P37,配点表1,7,FALSE),配点区分!$H$3,配点区分!$I$3))))</f>
        <v>0</v>
      </c>
      <c r="U37" s="26"/>
      <c r="V37" s="22">
        <v>1</v>
      </c>
      <c r="W37" s="2" t="str">
        <f t="shared" si="1"/>
        <v>定性値</v>
      </c>
      <c r="X37" s="29">
        <f t="shared" si="2"/>
        <v>0</v>
      </c>
      <c r="Y37" s="22" t="str">
        <f t="shared" si="3"/>
        <v>7.1.1</v>
      </c>
      <c r="Z37" s="22">
        <f t="shared" si="4"/>
        <v>1</v>
      </c>
      <c r="AA37" s="28">
        <f t="shared" si="5"/>
        <v>0</v>
      </c>
    </row>
    <row r="38" spans="3:27" ht="41">
      <c r="C38" s="22" t="s">
        <v>287</v>
      </c>
      <c r="D38" s="22">
        <v>7</v>
      </c>
      <c r="E38" s="22">
        <v>1</v>
      </c>
      <c r="F38" s="22">
        <v>1</v>
      </c>
      <c r="G38" s="22">
        <v>4</v>
      </c>
      <c r="H38" s="30" t="s">
        <v>149</v>
      </c>
      <c r="I38" s="31" t="s">
        <v>105</v>
      </c>
      <c r="J38" s="32" t="s">
        <v>278</v>
      </c>
      <c r="K38" s="32" t="s">
        <v>279</v>
      </c>
      <c r="L38" s="17" t="s">
        <v>288</v>
      </c>
      <c r="M38" s="17" t="s">
        <v>289</v>
      </c>
      <c r="N38" s="25" t="str">
        <f>IF(LEN(評価指針!$E38)&gt;40,LEFT(評価指針!$E38,40)&amp;"・・・",評価指針!$E38)</f>
        <v>【評価時の視点】_x000D_・表示内容が理解しやすいか。_x000D_・見やすい位置にあるか。_x000D_・読み・・・</v>
      </c>
      <c r="O38" s="22">
        <v>3</v>
      </c>
      <c r="P38" s="22" t="str">
        <f t="shared" si="0"/>
        <v>管理レベル</v>
      </c>
      <c r="Q38" s="26"/>
      <c r="R38" s="27"/>
      <c r="S38" s="34"/>
      <c r="T38" s="28">
        <f>IF(ISBLANK($R38)=TRUE,0,IF($X38=VLOOKUP($P38,配点表1,5,FALSE),配点区分!$F$3,IF($X38=VLOOKUP($P38,配点表1,6,FALSE),配点区分!$G$3,IF($X38=VLOOKUP($P38,配点表1,7,FALSE),配点区分!$H$3,配点区分!$I$3))))</f>
        <v>0</v>
      </c>
      <c r="U38" s="26"/>
      <c r="V38" s="22">
        <v>1</v>
      </c>
      <c r="W38" s="2" t="str">
        <f t="shared" si="1"/>
        <v>定性値</v>
      </c>
      <c r="X38" s="29">
        <f t="shared" si="2"/>
        <v>0</v>
      </c>
      <c r="Y38" s="22" t="str">
        <f t="shared" si="3"/>
        <v>7.1.1</v>
      </c>
      <c r="Z38" s="22">
        <f t="shared" si="4"/>
        <v>1</v>
      </c>
      <c r="AA38" s="28">
        <f t="shared" si="5"/>
        <v>0</v>
      </c>
    </row>
    <row r="39" spans="3:27" ht="41">
      <c r="C39" s="22" t="s">
        <v>290</v>
      </c>
      <c r="D39" s="22">
        <v>7</v>
      </c>
      <c r="E39" s="22">
        <v>1</v>
      </c>
      <c r="F39" s="22">
        <v>1</v>
      </c>
      <c r="G39" s="22">
        <v>5</v>
      </c>
      <c r="H39" s="30" t="s">
        <v>149</v>
      </c>
      <c r="I39" s="35" t="s">
        <v>105</v>
      </c>
      <c r="J39" s="33" t="s">
        <v>278</v>
      </c>
      <c r="K39" s="33" t="s">
        <v>279</v>
      </c>
      <c r="L39" s="17" t="s">
        <v>291</v>
      </c>
      <c r="M39" s="17" t="s">
        <v>292</v>
      </c>
      <c r="N39" s="25" t="str">
        <f>IF(LEN(評価指針!$E39)&gt;40,LEFT(評価指針!$E39,40)&amp;"・・・",評価指針!$E39)</f>
        <v>利用者が必要情報（カタログ、仕様書、図面、取扱説明書、含有物質リスト、RoHS証・・・</v>
      </c>
      <c r="O39" s="22">
        <v>3</v>
      </c>
      <c r="P39" s="22" t="str">
        <f t="shared" si="0"/>
        <v>管理レベル</v>
      </c>
      <c r="Q39" s="26"/>
      <c r="R39" s="27"/>
      <c r="S39" s="34"/>
      <c r="T39" s="28">
        <f>IF(ISBLANK($R39)=TRUE,0,IF($X39=VLOOKUP($P39,配点表1,5,FALSE),配点区分!$F$3,IF($X39=VLOOKUP($P39,配点表1,6,FALSE),配点区分!$G$3,IF($X39=VLOOKUP($P39,配点表1,7,FALSE),配点区分!$H$3,配点区分!$I$3))))</f>
        <v>0</v>
      </c>
      <c r="U39" s="26"/>
      <c r="V39" s="22">
        <v>1</v>
      </c>
      <c r="W39" s="2" t="str">
        <f t="shared" si="1"/>
        <v>定性値</v>
      </c>
      <c r="X39" s="29">
        <f t="shared" si="2"/>
        <v>0</v>
      </c>
      <c r="Y39" s="22" t="str">
        <f t="shared" si="3"/>
        <v>7.1.1</v>
      </c>
      <c r="Z39" s="22">
        <f t="shared" si="4"/>
        <v>1</v>
      </c>
      <c r="AA39" s="28">
        <f t="shared" si="5"/>
        <v>0</v>
      </c>
    </row>
    <row r="40" spans="3:27" ht="137">
      <c r="C40" s="22" t="s">
        <v>293</v>
      </c>
      <c r="D40" s="22">
        <v>8</v>
      </c>
      <c r="E40" s="22">
        <v>3</v>
      </c>
      <c r="F40" s="22">
        <v>0</v>
      </c>
      <c r="G40" s="22">
        <v>1</v>
      </c>
      <c r="H40" s="22" t="s">
        <v>166</v>
      </c>
      <c r="I40" s="22" t="s">
        <v>108</v>
      </c>
      <c r="J40" s="17" t="s">
        <v>294</v>
      </c>
      <c r="K40" s="17" t="s">
        <v>295</v>
      </c>
      <c r="L40" s="17" t="s">
        <v>296</v>
      </c>
      <c r="M40" s="17" t="s">
        <v>297</v>
      </c>
      <c r="N40" s="25" t="str">
        <f>IF(LEN(評価指針!$E40)&gt;40,LEFT(評価指針!$E40,40)&amp;"・・・",評価指針!$E40)</f>
        <v>製品開発時点で、関連部署を包括した環境配慮設計実施のためのプロジェクトが構成され・・・</v>
      </c>
      <c r="O40" s="22">
        <v>27</v>
      </c>
      <c r="P40" s="22" t="str">
        <f t="shared" si="0"/>
        <v>達成率</v>
      </c>
      <c r="Q40" s="26"/>
      <c r="R40" s="27"/>
      <c r="S40" s="34"/>
      <c r="T40" s="28">
        <f>IF(ISBLANK($R40)=TRUE,0,IF($X40=VLOOKUP($P40,配点表1,5,FALSE),配点区分!$F$3,IF($X40=VLOOKUP($P40,配点表1,6,FALSE),配点区分!$G$3,IF($X40=VLOOKUP($P40,配点表1,7,FALSE),配点区分!$H$3,配点区分!$I$3))))</f>
        <v>0</v>
      </c>
      <c r="U40" s="26"/>
      <c r="V40" s="22">
        <v>1</v>
      </c>
      <c r="W40" s="2" t="str">
        <f t="shared" si="1"/>
        <v>定性値</v>
      </c>
      <c r="X40" s="29">
        <f t="shared" si="2"/>
        <v>0</v>
      </c>
      <c r="Y40" s="22" t="str">
        <f t="shared" si="3"/>
        <v>8.3.0</v>
      </c>
      <c r="Z40" s="22">
        <f t="shared" si="4"/>
        <v>1</v>
      </c>
      <c r="AA40" s="28">
        <f t="shared" si="5"/>
        <v>1</v>
      </c>
    </row>
  </sheetData>
  <sheetProtection sheet="1" objects="1" scenarios="1"/>
  <phoneticPr fontId="1"/>
  <conditionalFormatting sqref="S6:S40">
    <cfRule type="expression" dxfId="1" priority="2">
      <formula>IF(COUNTIF(P6,"*%"),0,1)</formula>
    </cfRule>
  </conditionalFormatting>
  <conditionalFormatting sqref="AA6:AA40">
    <cfRule type="cellIs" dxfId="0" priority="1" operator="equal">
      <formula>1</formula>
    </cfRule>
  </conditionalFormatting>
  <dataValidations count="8">
    <dataValidation type="list" allowBlank="1" showInputMessage="1" showErrorMessage="1" error="リストにないものは入力できません" prompt="単位は既定で決められている分類によって絞られています ,単位が%(割合）の場合は、NewDataが90%以上であれば比較値にかかわらず　配点は最高値となります&quot;" sqref="Q6:Q40">
      <formula1>INDIRECT($W6)</formula1>
    </dataValidation>
    <dataValidation type="list" allowBlank="1" showInputMessage="1" showErrorMessage="1" promptTitle="選択" prompt="「選択」,「非該当」をリストから選択できます。" sqref="H6:H40">
      <formula1>"選択,非該当"</formula1>
    </dataValidation>
    <dataValidation type="list" allowBlank="1" showInputMessage="1" showErrorMessage="1" errorTitle="注意" error="リストから選択してください" sqref="R40">
      <formula1 xml:space="preserve"> 達成率</formula1>
    </dataValidation>
    <dataValidation type="list" allowBlank="1" showInputMessage="1" showErrorMessage="1" errorTitle="注意" error="リストから選択してください" sqref="R33:R39 R31">
      <formula1 xml:space="preserve"> 管理レベル</formula1>
    </dataValidation>
    <dataValidation type="list" allowBlank="1" showInputMessage="1" showErrorMessage="1" errorTitle="注意" error="リストから選択してください" sqref="R28">
      <formula1 xml:space="preserve"> リサイクルの管理レベル</formula1>
    </dataValidation>
    <dataValidation type="list" allowBlank="1" showInputMessage="1" showErrorMessage="1" errorTitle="注意" error="リストから選択してください" sqref="R17">
      <formula1 xml:space="preserve"> 有無</formula1>
    </dataValidation>
    <dataValidation type="list" allowBlank="1" showInputMessage="1" showErrorMessage="1" errorTitle="注意" error="リストから選択してください" sqref="R8">
      <formula1 xml:space="preserve"> 節湯区分</formula1>
    </dataValidation>
    <dataValidation type="list" allowBlank="1" showDropDown="1" showInputMessage="1" showErrorMessage="1" promptTitle="配点区分" sqref="P6:P40">
      <formula1>配点区分</formula1>
    </dataValidation>
  </dataValidations>
  <hyperlinks>
    <hyperlink ref="N6" location="評価指針!D6" display="評価指針!D6"/>
    <hyperlink ref="N7:N40" location="評価指針!D6" display="評価指針!D6"/>
  </hyperlinks>
  <pageMargins left="0.70866141732283472" right="0.70866141732283472" top="0.74803149606299213" bottom="0.74803149606299213" header="0.31496062992125984" footer="0.31496062992125984"/>
  <pageSetup paperSize="9" scale="57" fitToHeight="0" orientation="landscape" horizontalDpi="4294967293"/>
  <headerFooter>
    <oddFooter>&amp;C&amp;P / &amp;N</oddFooter>
  </headerFooter>
  <rowBreaks count="4" manualBreakCount="4">
    <brk id="13" max="16383" man="1"/>
    <brk id="19" max="16383" man="1"/>
    <brk id="27" max="16383" man="1"/>
    <brk id="34" max="16383" man="1"/>
  </rowBreaks>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outlinePr showOutlineSymbols="0"/>
  </sheetPr>
  <dimension ref="A1:A4"/>
  <sheetViews>
    <sheetView showGridLines="0" showRowColHeaders="0" showZeros="0" showOutlineSymbols="0" zoomScale="82" zoomScaleNormal="82" zoomScalePageLayoutView="82" workbookViewId="0">
      <selection activeCell="A5" sqref="A5"/>
    </sheetView>
  </sheetViews>
  <sheetFormatPr baseColWidth="12" defaultColWidth="8.83203125" defaultRowHeight="17" x14ac:dyDescent="0"/>
  <cols>
    <col min="1" max="1" width="78.1640625" customWidth="1"/>
  </cols>
  <sheetData>
    <row r="1" spans="1:1" ht="21" customHeight="1"/>
    <row r="2" spans="1:1" ht="24" customHeight="1">
      <c r="A2" s="36"/>
    </row>
    <row r="3" spans="1:1" ht="409.25" customHeight="1">
      <c r="A3" s="46" t="s">
        <v>298</v>
      </c>
    </row>
    <row r="4" spans="1:1" ht="36.5" customHeight="1">
      <c r="A4" s="47"/>
    </row>
  </sheetData>
  <mergeCells count="1">
    <mergeCell ref="A3:A4"/>
  </mergeCells>
  <phoneticPr fontId="1"/>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outlinePr showOutlineSymbols="0"/>
  </sheetPr>
  <dimension ref="A2:J19"/>
  <sheetViews>
    <sheetView showGridLines="0" tabSelected="1" showOutlineSymbols="0" workbookViewId="0">
      <selection activeCell="F14" sqref="F14"/>
    </sheetView>
  </sheetViews>
  <sheetFormatPr baseColWidth="12" defaultColWidth="8.83203125" defaultRowHeight="17" x14ac:dyDescent="0"/>
  <cols>
    <col min="1" max="1" width="3.5" style="13" bestFit="1" customWidth="1"/>
    <col min="2" max="2" width="15.6640625" style="13" customWidth="1"/>
    <col min="3" max="3" width="7.1640625" style="13" bestFit="1" customWidth="1"/>
    <col min="4" max="4" width="9" style="13" bestFit="1" customWidth="1"/>
    <col min="5" max="5" width="6" style="13" bestFit="1" customWidth="1"/>
    <col min="6" max="9" width="15.6640625" style="13" customWidth="1"/>
    <col min="10" max="10" width="10" style="13" bestFit="1" customWidth="1"/>
    <col min="11" max="16384" width="8.83203125" style="13"/>
  </cols>
  <sheetData>
    <row r="2" spans="1:10">
      <c r="F2" s="48" t="s">
        <v>299</v>
      </c>
      <c r="G2" s="49"/>
      <c r="H2" s="49"/>
      <c r="I2" s="49"/>
      <c r="J2" s="50"/>
    </row>
    <row r="3" spans="1:10">
      <c r="F3" s="38">
        <v>3</v>
      </c>
      <c r="G3" s="38">
        <v>2</v>
      </c>
      <c r="H3" s="38">
        <v>1</v>
      </c>
      <c r="I3" s="38">
        <v>0</v>
      </c>
      <c r="J3" s="38">
        <v>-1</v>
      </c>
    </row>
    <row r="5" spans="1:10">
      <c r="A5" s="1" t="s">
        <v>88</v>
      </c>
      <c r="B5" s="1" t="s">
        <v>156</v>
      </c>
      <c r="C5" s="1" t="s">
        <v>300</v>
      </c>
      <c r="D5" s="1" t="s">
        <v>301</v>
      </c>
      <c r="E5" s="1" t="s">
        <v>302</v>
      </c>
      <c r="F5" s="1" t="s">
        <v>303</v>
      </c>
      <c r="G5" s="1" t="s">
        <v>304</v>
      </c>
      <c r="H5" s="1" t="s">
        <v>305</v>
      </c>
      <c r="I5" s="1" t="s">
        <v>306</v>
      </c>
      <c r="J5" s="1" t="s">
        <v>307</v>
      </c>
    </row>
    <row r="6" spans="1:10">
      <c r="A6" s="2">
        <v>19</v>
      </c>
      <c r="B6" s="2" t="s">
        <v>308</v>
      </c>
      <c r="C6" s="2" t="s">
        <v>309</v>
      </c>
      <c r="D6" s="2" t="s">
        <v>310</v>
      </c>
      <c r="E6" s="2" t="s">
        <v>378</v>
      </c>
      <c r="F6" s="2">
        <v>5</v>
      </c>
      <c r="G6" s="2">
        <v>2.5</v>
      </c>
      <c r="H6" s="2">
        <v>0</v>
      </c>
      <c r="I6" s="2">
        <v>0</v>
      </c>
      <c r="J6" s="2">
        <v>0</v>
      </c>
    </row>
    <row r="7" spans="1:10">
      <c r="A7" s="2">
        <v>16</v>
      </c>
      <c r="B7" s="2" t="s">
        <v>312</v>
      </c>
      <c r="C7" s="2" t="s">
        <v>309</v>
      </c>
      <c r="D7" s="2" t="s">
        <v>310</v>
      </c>
      <c r="E7" s="2" t="s">
        <v>311</v>
      </c>
      <c r="F7" s="2">
        <v>10</v>
      </c>
      <c r="G7" s="2">
        <v>5</v>
      </c>
      <c r="H7" s="2">
        <v>0</v>
      </c>
      <c r="I7" s="2">
        <v>0</v>
      </c>
      <c r="J7" s="2">
        <v>0</v>
      </c>
    </row>
    <row r="8" spans="1:10">
      <c r="A8" s="2">
        <v>22</v>
      </c>
      <c r="B8" s="2" t="s">
        <v>313</v>
      </c>
      <c r="C8" s="2" t="s">
        <v>309</v>
      </c>
      <c r="D8" s="2" t="s">
        <v>310</v>
      </c>
      <c r="E8" s="2" t="s">
        <v>314</v>
      </c>
      <c r="F8" s="2">
        <v>5</v>
      </c>
      <c r="G8" s="2">
        <v>2.5</v>
      </c>
      <c r="H8" s="2">
        <v>0</v>
      </c>
      <c r="I8" s="2">
        <v>0</v>
      </c>
      <c r="J8" s="2">
        <v>0</v>
      </c>
    </row>
    <row r="9" spans="1:10">
      <c r="A9" s="2">
        <v>9</v>
      </c>
      <c r="B9" s="2" t="s">
        <v>315</v>
      </c>
      <c r="C9" s="2" t="s">
        <v>309</v>
      </c>
      <c r="D9" s="2" t="s">
        <v>310</v>
      </c>
      <c r="E9" s="2" t="s">
        <v>314</v>
      </c>
      <c r="F9" s="2">
        <v>10</v>
      </c>
      <c r="G9" s="2">
        <v>5</v>
      </c>
      <c r="H9" s="2">
        <v>0</v>
      </c>
      <c r="I9" s="2">
        <v>0</v>
      </c>
      <c r="J9" s="2">
        <v>0</v>
      </c>
    </row>
    <row r="10" spans="1:10" ht="89">
      <c r="A10" s="2">
        <v>26</v>
      </c>
      <c r="B10" s="2" t="s">
        <v>316</v>
      </c>
      <c r="C10" s="2" t="s">
        <v>317</v>
      </c>
      <c r="D10" s="2" t="s">
        <v>318</v>
      </c>
      <c r="E10" s="2"/>
      <c r="F10" s="2" t="s">
        <v>319</v>
      </c>
      <c r="G10" s="2" t="s">
        <v>320</v>
      </c>
      <c r="H10" s="2" t="s">
        <v>321</v>
      </c>
      <c r="I10" s="2" t="s">
        <v>322</v>
      </c>
      <c r="J10" s="2"/>
    </row>
    <row r="11" spans="1:10" ht="113">
      <c r="A11" s="2">
        <v>3</v>
      </c>
      <c r="B11" s="2" t="s">
        <v>323</v>
      </c>
      <c r="C11" s="2" t="s">
        <v>317</v>
      </c>
      <c r="D11" s="2" t="s">
        <v>318</v>
      </c>
      <c r="E11" s="2"/>
      <c r="F11" s="2" t="s">
        <v>379</v>
      </c>
      <c r="G11" s="2" t="s">
        <v>324</v>
      </c>
      <c r="H11" s="2" t="s">
        <v>325</v>
      </c>
      <c r="I11" s="2" t="s">
        <v>326</v>
      </c>
      <c r="J11" s="2"/>
    </row>
    <row r="12" spans="1:10" ht="29">
      <c r="A12" s="2">
        <v>15</v>
      </c>
      <c r="B12" s="2" t="s">
        <v>327</v>
      </c>
      <c r="C12" s="2" t="s">
        <v>317</v>
      </c>
      <c r="D12" s="2" t="s">
        <v>318</v>
      </c>
      <c r="E12" s="2"/>
      <c r="F12" s="2" t="s">
        <v>328</v>
      </c>
      <c r="G12" s="2" t="s">
        <v>329</v>
      </c>
      <c r="H12" s="2" t="s">
        <v>330</v>
      </c>
      <c r="I12" s="2" t="s">
        <v>331</v>
      </c>
      <c r="J12" s="2"/>
    </row>
    <row r="13" spans="1:10">
      <c r="A13" s="2">
        <v>27</v>
      </c>
      <c r="B13" s="2" t="s">
        <v>332</v>
      </c>
      <c r="C13" s="2" t="s">
        <v>317</v>
      </c>
      <c r="D13" s="2" t="s">
        <v>318</v>
      </c>
      <c r="E13" s="2"/>
      <c r="F13" s="2" t="s">
        <v>333</v>
      </c>
      <c r="G13" s="2" t="s">
        <v>334</v>
      </c>
      <c r="H13" s="2" t="s">
        <v>335</v>
      </c>
      <c r="I13" s="2" t="s">
        <v>336</v>
      </c>
      <c r="J13" s="2" t="s">
        <v>337</v>
      </c>
    </row>
    <row r="14" spans="1:10">
      <c r="A14" s="2">
        <v>13</v>
      </c>
      <c r="B14" s="2" t="s">
        <v>338</v>
      </c>
      <c r="C14" s="2" t="s">
        <v>317</v>
      </c>
      <c r="D14" s="2" t="s">
        <v>318</v>
      </c>
      <c r="E14" s="2"/>
      <c r="F14" s="2" t="s">
        <v>339</v>
      </c>
      <c r="G14" s="2"/>
      <c r="H14" s="2"/>
      <c r="I14" s="2" t="s">
        <v>331</v>
      </c>
      <c r="J14" s="2"/>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c r="B18"/>
      <c r="C18"/>
      <c r="D18"/>
      <c r="E18"/>
      <c r="F18"/>
      <c r="G18"/>
      <c r="H18"/>
      <c r="I18"/>
      <c r="J18"/>
    </row>
    <row r="19" spans="1:10">
      <c r="A19"/>
      <c r="B19"/>
      <c r="C19"/>
      <c r="D19"/>
      <c r="E19"/>
      <c r="F19"/>
      <c r="G19"/>
      <c r="H19"/>
      <c r="I19"/>
      <c r="J19"/>
    </row>
  </sheetData>
  <mergeCells count="1">
    <mergeCell ref="F2:J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C5:E40"/>
  <sheetViews>
    <sheetView topLeftCell="A32" zoomScale="90" zoomScaleNormal="90" zoomScalePageLayoutView="90" workbookViewId="0">
      <selection activeCell="F9" sqref="F9"/>
    </sheetView>
  </sheetViews>
  <sheetFormatPr baseColWidth="12" defaultColWidth="8.83203125" defaultRowHeight="17" x14ac:dyDescent="0"/>
  <cols>
    <col min="1" max="2" width="2.6640625" customWidth="1"/>
    <col min="3" max="3" width="7.6640625" customWidth="1"/>
    <col min="4" max="4" width="50.6640625" style="39" customWidth="1"/>
    <col min="5" max="5" width="70.6640625" style="39" customWidth="1"/>
  </cols>
  <sheetData>
    <row r="5" spans="3:5">
      <c r="C5" s="1" t="s">
        <v>340</v>
      </c>
      <c r="D5" s="1" t="s">
        <v>152</v>
      </c>
      <c r="E5" s="1" t="s">
        <v>154</v>
      </c>
    </row>
    <row r="6" spans="3:5">
      <c r="C6" s="12" t="str">
        <f xml:space="preserve"> 項目list!$C6</f>
        <v>1.1.1.1</v>
      </c>
      <c r="D6" s="40" t="str">
        <f>項目list!$L6</f>
        <v>動作時の消費電力量の削減</v>
      </c>
      <c r="E6" s="25" t="s">
        <v>315</v>
      </c>
    </row>
    <row r="7" spans="3:5">
      <c r="C7" s="12" t="str">
        <f xml:space="preserve"> 項目list!$C7</f>
        <v>1.1.1.3</v>
      </c>
      <c r="D7" s="40" t="str">
        <f>項目list!$L7</f>
        <v>待機時の消費電力の削減</v>
      </c>
      <c r="E7" s="25" t="s">
        <v>315</v>
      </c>
    </row>
    <row r="8" spans="3:5">
      <c r="C8" s="12" t="str">
        <f xml:space="preserve"> 項目list!$C8</f>
        <v>1.1.2.1</v>
      </c>
      <c r="D8" s="40" t="str">
        <f>項目list!$L8</f>
        <v>節湯機能の有無</v>
      </c>
      <c r="E8" s="25" t="s">
        <v>327</v>
      </c>
    </row>
    <row r="9" spans="3:5" ht="89">
      <c r="C9" s="12" t="str">
        <f xml:space="preserve"> 項目list!$C9</f>
        <v>1.1.3.1</v>
      </c>
      <c r="D9" s="40" t="str">
        <f>項目list!$L9</f>
        <v>生産設備、工程改善、不良率低減による製品製造時のエネルギー消費量の削減</v>
      </c>
      <c r="E9" s="25" t="s">
        <v>341</v>
      </c>
    </row>
    <row r="10" spans="3:5" ht="77">
      <c r="C10" s="12" t="str">
        <f xml:space="preserve"> 項目list!$C10</f>
        <v>1.1.3.2</v>
      </c>
      <c r="D10" s="40" t="str">
        <f>項目list!$L10</f>
        <v>製品設計改善による製品製造時のエネルギー消費量の削減</v>
      </c>
      <c r="E10" s="25" t="s">
        <v>342</v>
      </c>
    </row>
    <row r="11" spans="3:5" ht="53">
      <c r="C11" s="12" t="str">
        <f xml:space="preserve"> 項目list!$C11</f>
        <v>2.1.1.1</v>
      </c>
      <c r="D11" s="40" t="str">
        <f>項目list!$L11</f>
        <v>製品の軽量化_x000D_(製品全体の重量削減)</v>
      </c>
      <c r="E11" s="25" t="s">
        <v>343</v>
      </c>
    </row>
    <row r="12" spans="3:5" ht="53">
      <c r="C12" s="12" t="str">
        <f xml:space="preserve"> 項目list!$C12</f>
        <v>2.1.1.2</v>
      </c>
      <c r="D12" s="40" t="str">
        <f>項目list!$L12</f>
        <v>製品の小型化_x000D_(製品全体の寸法、容積（体積）)</v>
      </c>
      <c r="E12" s="25" t="s">
        <v>343</v>
      </c>
    </row>
    <row r="13" spans="3:5" ht="29">
      <c r="C13" s="12" t="str">
        <f xml:space="preserve"> 項目list!$C13</f>
        <v>2.1.1.3</v>
      </c>
      <c r="D13" s="40" t="str">
        <f>項目list!$L13</f>
        <v>生産時の歩留まり改善による素材使用量の削減</v>
      </c>
      <c r="E13" s="25" t="s">
        <v>344</v>
      </c>
    </row>
    <row r="14" spans="3:5" ht="137">
      <c r="C14" s="12" t="str">
        <f xml:space="preserve"> 項目list!$C14</f>
        <v>2.1.2.1</v>
      </c>
      <c r="D14" s="40" t="str">
        <f>項目list!$L14</f>
        <v>部品点数削減</v>
      </c>
      <c r="E14" s="25" t="s">
        <v>345</v>
      </c>
    </row>
    <row r="15" spans="3:5" ht="89">
      <c r="C15" s="12" t="str">
        <f xml:space="preserve"> 項目list!$C15</f>
        <v>2.1.2.2</v>
      </c>
      <c r="D15" s="40" t="str">
        <f>項目list!$L15</f>
        <v>標準部品使用の拡大</v>
      </c>
      <c r="E15" s="25" t="s">
        <v>346</v>
      </c>
    </row>
    <row r="16" spans="3:5" ht="101">
      <c r="C16" s="12" t="str">
        <f xml:space="preserve"> 項目list!$C16</f>
        <v>2.1.3.1</v>
      </c>
      <c r="D16" s="40" t="str">
        <f>項目list!$L16</f>
        <v>梱包材、包装材の重量及び／又は体積の削減</v>
      </c>
      <c r="E16" s="25" t="s">
        <v>347</v>
      </c>
    </row>
    <row r="17" spans="3:5" ht="29">
      <c r="C17" s="12" t="str">
        <f xml:space="preserve"> 項目list!$C17</f>
        <v>2.1.5.1</v>
      </c>
      <c r="D17" s="40" t="str">
        <f>項目list!$L17</f>
        <v>使用時の節水</v>
      </c>
      <c r="E17" s="25" t="s">
        <v>348</v>
      </c>
    </row>
    <row r="18" spans="3:5" ht="77">
      <c r="C18" s="12" t="str">
        <f xml:space="preserve"> 項目list!$C18</f>
        <v>2.1.5.2</v>
      </c>
      <c r="D18" s="40" t="str">
        <f>項目list!$L18</f>
        <v>バルブ閉時の弁座漏れ量の低減</v>
      </c>
      <c r="E18" s="25" t="s">
        <v>349</v>
      </c>
    </row>
    <row r="19" spans="3:5" ht="77">
      <c r="C19" s="12" t="str">
        <f xml:space="preserve"> 項目list!$C19</f>
        <v>2.1.5.3</v>
      </c>
      <c r="D19" s="40" t="str">
        <f>項目list!$L19</f>
        <v>バルブ使用時の流体の漏れ削減（出口以外）</v>
      </c>
      <c r="E19" s="25" t="s">
        <v>350</v>
      </c>
    </row>
    <row r="20" spans="3:5" ht="101">
      <c r="C20" s="12" t="str">
        <f xml:space="preserve"> 項目list!$C20</f>
        <v>2.2.1.1</v>
      </c>
      <c r="D20" s="40" t="str">
        <f>項目list!$L20</f>
        <v>製品、部品・材料（ボトルネックになるもの）の耐用年数（時間）の延長化</v>
      </c>
      <c r="E20" s="25" t="s">
        <v>351</v>
      </c>
    </row>
    <row r="21" spans="3:5" ht="65">
      <c r="C21" s="12" t="str">
        <f xml:space="preserve"> 項目list!$C21</f>
        <v>2.3.1.1</v>
      </c>
      <c r="D21" s="40" t="str">
        <f>項目list!$L21</f>
        <v>製造過程で発生する廃棄物（リサイクル、リユースの出来ないもの）の削減</v>
      </c>
      <c r="E21" s="25" t="s">
        <v>352</v>
      </c>
    </row>
    <row r="22" spans="3:5" ht="101">
      <c r="C22" s="12" t="str">
        <f xml:space="preserve"> 項目list!$C22</f>
        <v>2.3.2.1</v>
      </c>
      <c r="D22" s="40" t="str">
        <f>項目list!$L22</f>
        <v>一定条件下で使用した場合の消耗品の消費量削減</v>
      </c>
      <c r="E22" s="25" t="s">
        <v>353</v>
      </c>
    </row>
    <row r="23" spans="3:5" ht="41">
      <c r="C23" s="12" t="str">
        <f xml:space="preserve"> 項目list!$C23</f>
        <v>3.1.1.1</v>
      </c>
      <c r="D23" s="40" t="str">
        <f>項目list!$L23</f>
        <v>交換可能部品の使用範囲拡大</v>
      </c>
      <c r="E23" s="25" t="s">
        <v>354</v>
      </c>
    </row>
    <row r="24" spans="3:5" ht="137">
      <c r="C24" s="12" t="str">
        <f xml:space="preserve"> 項目list!$C24</f>
        <v>3.1.2.1</v>
      </c>
      <c r="D24" s="40" t="str">
        <f>項目list!$L24</f>
        <v>交換部品の標準化</v>
      </c>
      <c r="E24" s="25" t="s">
        <v>355</v>
      </c>
    </row>
    <row r="25" spans="3:5" ht="53">
      <c r="C25" s="12" t="str">
        <f xml:space="preserve"> 項目list!$C25</f>
        <v>3.1.2.2</v>
      </c>
      <c r="D25" s="40" t="str">
        <f>項目list!$L25</f>
        <v>部品の交換容易性</v>
      </c>
      <c r="E25" s="25" t="s">
        <v>356</v>
      </c>
    </row>
    <row r="26" spans="3:5" ht="53">
      <c r="C26" s="12" t="str">
        <f xml:space="preserve"> 項目list!$C26</f>
        <v>4.1.1.1</v>
      </c>
      <c r="D26" s="40" t="str">
        <f>項目list!$L26</f>
        <v>リサイクル可能な材料を使用した部品の使用範囲拡大</v>
      </c>
      <c r="E26" s="25" t="s">
        <v>357</v>
      </c>
    </row>
    <row r="27" spans="3:5" ht="53">
      <c r="C27" s="12" t="str">
        <f xml:space="preserve"> 項目list!$C27</f>
        <v>4.1.1.2</v>
      </c>
      <c r="D27" s="40" t="str">
        <f>項目list!$L27</f>
        <v>リサイクルされた材料を使用した部品、梱包材の使用範囲拡大</v>
      </c>
      <c r="E27" s="25" t="s">
        <v>357</v>
      </c>
    </row>
    <row r="28" spans="3:5" ht="65">
      <c r="C28" s="12" t="str">
        <f xml:space="preserve"> 項目list!$C28</f>
        <v>4.2.2.1</v>
      </c>
      <c r="D28" s="40" t="str">
        <f>項目list!$L28</f>
        <v>解体時、分別がしやすいように、リサイクル可能な材料を使用した部品の識別表示を行うための管理のレベル</v>
      </c>
      <c r="E28" s="25" t="s">
        <v>358</v>
      </c>
    </row>
    <row r="29" spans="3:5">
      <c r="C29" s="12" t="str">
        <f xml:space="preserve"> 項目list!$C29</f>
        <v>4.2.2.2</v>
      </c>
      <c r="D29" s="40" t="str">
        <f>項目list!$L29</f>
        <v>解体・分別する対象物は取り外し容易性</v>
      </c>
      <c r="E29" s="25" t="s">
        <v>359</v>
      </c>
    </row>
    <row r="30" spans="3:5" ht="41">
      <c r="C30" s="12" t="str">
        <f xml:space="preserve"> 項目list!$C30</f>
        <v>4.2.2.3</v>
      </c>
      <c r="D30" s="40" t="str">
        <f>項目list!$L30</f>
        <v>リサイクル可能材種類数の低減</v>
      </c>
      <c r="E30" s="25" t="s">
        <v>360</v>
      </c>
    </row>
    <row r="31" spans="3:5" ht="101">
      <c r="C31" s="12" t="str">
        <f xml:space="preserve"> 項目list!$C31</f>
        <v>6.1.1.1</v>
      </c>
      <c r="D31" s="40" t="str">
        <f>項目list!$L31</f>
        <v>該当製品に対する関連法規制とその遵守を確認した書類の有無</v>
      </c>
      <c r="E31" s="25" t="s">
        <v>361</v>
      </c>
    </row>
    <row r="32" spans="3:5" ht="53">
      <c r="C32" s="12" t="str">
        <f xml:space="preserve"> 項目list!$C32</f>
        <v>6.2.1.1</v>
      </c>
      <c r="D32" s="40" t="str">
        <f>項目list!$L32</f>
        <v>製品材料の生産過程で発生したCO2排出量の削減</v>
      </c>
      <c r="E32" s="25" t="s">
        <v>362</v>
      </c>
    </row>
    <row r="33" spans="3:5">
      <c r="C33" s="12" t="str">
        <f xml:space="preserve"> 項目list!$C33</f>
        <v>6.3.1.1</v>
      </c>
      <c r="D33" s="40" t="str">
        <f>項目list!$L33</f>
        <v>浸出基準への適応性管理のレベル</v>
      </c>
      <c r="E33" s="25" t="s">
        <v>363</v>
      </c>
    </row>
    <row r="34" spans="3:5" ht="89">
      <c r="C34" s="12" t="str">
        <f xml:space="preserve"> 項目list!$C34</f>
        <v>6.3.1.2</v>
      </c>
      <c r="D34" s="40" t="str">
        <f>項目list!$L34</f>
        <v>該当製品に対する有害化学物質管理のレベル</v>
      </c>
      <c r="E34" s="25" t="s">
        <v>364</v>
      </c>
    </row>
    <row r="35" spans="3:5" ht="29">
      <c r="C35" s="12" t="str">
        <f xml:space="preserve"> 項目list!$C35</f>
        <v>7.1.1.1</v>
      </c>
      <c r="D35" s="40" t="str">
        <f>項目list!$L35</f>
        <v>製品のライフサイクル（選定、購入、使用）関係者が、選定・購入前に知っておくべき製品情報の提供</v>
      </c>
      <c r="E35" s="25" t="s">
        <v>365</v>
      </c>
    </row>
    <row r="36" spans="3:5" ht="41">
      <c r="C36" s="12" t="str">
        <f xml:space="preserve"> 項目list!$C36</f>
        <v>7.1.1.2</v>
      </c>
      <c r="D36" s="40" t="str">
        <f>項目list!$L36</f>
        <v>製品のライフサイクル（選定、購入、使用）関係者が知っておくべき必要情報の提供（特定化学物質を使った指定製品の場合）</v>
      </c>
      <c r="E36" s="25" t="s">
        <v>366</v>
      </c>
    </row>
    <row r="37" spans="3:5" ht="53">
      <c r="C37" s="12" t="str">
        <f xml:space="preserve"> 項目list!$C37</f>
        <v>7.1.1.3</v>
      </c>
      <c r="D37" s="40" t="str">
        <f>項目list!$L37</f>
        <v>製品のライフサイクル（流通、据付、使用、メンテナンス、廃棄）関係者が、購入後、開梱時、据え付け時、使用時、保守時、廃棄時等に知っておくべき製品の取り扱い、及び、環境安全性についての必要情報の提供</v>
      </c>
      <c r="E37" s="25" t="s">
        <v>367</v>
      </c>
    </row>
    <row r="38" spans="3:5" ht="53">
      <c r="C38" s="12" t="str">
        <f xml:space="preserve"> 項目list!$C38</f>
        <v>7.1.1.4</v>
      </c>
      <c r="D38" s="40" t="str">
        <f>項目list!$L38</f>
        <v>機器本体に表示すべき情報の表示の見やすさ</v>
      </c>
      <c r="E38" s="25" t="s">
        <v>368</v>
      </c>
    </row>
    <row r="39" spans="3:5" ht="41">
      <c r="C39" s="12" t="str">
        <f xml:space="preserve"> 項目list!$C39</f>
        <v>7.1.1.5</v>
      </c>
      <c r="D39" s="40" t="str">
        <f>項目list!$L39</f>
        <v>提供情報へのアクセスのしやすさ</v>
      </c>
      <c r="E39" s="25" t="s">
        <v>369</v>
      </c>
    </row>
    <row r="40" spans="3:5" ht="65">
      <c r="C40" s="12" t="str">
        <f xml:space="preserve"> 項目list!$C40</f>
        <v>8.3.0.1</v>
      </c>
      <c r="D40" s="40" t="str">
        <f>項目list!$L40</f>
        <v>重点評価項目（事前に3項目以上を設定しておく）における設計目標値の達成率</v>
      </c>
      <c r="E40" s="25" t="s">
        <v>370</v>
      </c>
    </row>
  </sheetData>
  <phoneticPr fontId="1"/>
  <hyperlinks>
    <hyperlink ref="E6" location="評価指針!D6" display="評価指針!D6"/>
    <hyperlink ref="E7" location="評価指針!D7" display="評価指針!D7"/>
    <hyperlink ref="E8" location="評価指針!D8" display="評価指針!D8"/>
    <hyperlink ref="E9" location="評価指針!D9" display="評価指針!D9"/>
    <hyperlink ref="E10" location="評価指針!D10" display="評価指針!D10"/>
    <hyperlink ref="E11" location="評価指針!D11" display="評価指針!D11"/>
    <hyperlink ref="E12" location="評価指針!D12" display="評価指針!D12"/>
    <hyperlink ref="E13" location="評価指針!D13" display="評価指針!D13"/>
    <hyperlink ref="E14" location="評価指針!D14" display="評価指針!D14"/>
    <hyperlink ref="E15" location="評価指針!D15" display="評価指針!D15"/>
    <hyperlink ref="E16" location="評価指針!D16" display="評価指針!D16"/>
    <hyperlink ref="E17" location="評価指針!D17" display="評価指針!D17"/>
    <hyperlink ref="E18" location="評価指針!D18" display="評価指針!D18"/>
    <hyperlink ref="E19" location="評価指針!D19" display="評価指針!D19"/>
    <hyperlink ref="E20" location="評価指針!D20" display="評価指針!D20"/>
    <hyperlink ref="E21" location="評価指針!D21" display="評価指針!D21"/>
    <hyperlink ref="E22" location="評価指針!D22" display="評価指針!D22"/>
    <hyperlink ref="E23" location="評価指針!D23" display="評価指針!D23"/>
    <hyperlink ref="E24" location="評価指針!D24" display="評価指針!D24"/>
    <hyperlink ref="E25" location="評価指針!D25" display="評価指針!D25"/>
    <hyperlink ref="E26" location="評価指針!D26" display="評価指針!D26"/>
    <hyperlink ref="E27" location="評価指針!D27" display="評価指針!D27"/>
    <hyperlink ref="E28" location="評価指針!D28" display="評価指針!D28"/>
    <hyperlink ref="E29" location="評価指針!D29" display="評価指針!D29"/>
    <hyperlink ref="E30" location="評価指針!D30" display="評価指針!D30"/>
    <hyperlink ref="E31" location="評価指針!D31" display="評価指針!D31"/>
    <hyperlink ref="E32" location="評価指針!D32" display="評価指針!D32"/>
    <hyperlink ref="E33" location="評価指針!D33" display="評価指針!D33"/>
    <hyperlink ref="E34" location="評価指針!D34" display="評価指針!D34"/>
    <hyperlink ref="E35" location="評価指針!D35" display="評価指針!D35"/>
    <hyperlink ref="E36" location="評価指針!D36" display="評価指針!D36"/>
    <hyperlink ref="E37" location="評価指針!D37" display="評価指針!D37"/>
    <hyperlink ref="E38" location="評価指針!D38" display="評価指針!D38"/>
    <hyperlink ref="E39" location="評価指針!D39" display="評価指針!D39"/>
    <hyperlink ref="E40" location="評価指針!D40" display="評価指針!D40"/>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単位list</vt:lpstr>
      <vt:lpstr>Top</vt:lpstr>
      <vt:lpstr>Report</vt:lpstr>
      <vt:lpstr>項目list</vt:lpstr>
      <vt:lpstr>配点について</vt:lpstr>
      <vt:lpstr>配点区分</vt:lpstr>
      <vt:lpstr>評価指針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kohey</dc:creator>
  <cp:lastModifiedBy>矢作 裕之</cp:lastModifiedBy>
  <dcterms:created xsi:type="dcterms:W3CDTF">2015-07-23T23:51:50Z</dcterms:created>
  <dcterms:modified xsi:type="dcterms:W3CDTF">2016-04-13T03:46:20Z</dcterms:modified>
</cp:coreProperties>
</file>