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74636F77-5591-43AB-A65A-B87AB1F6DA0D}" xr6:coauthVersionLast="36" xr6:coauthVersionMax="36" xr10:uidLastSave="{00000000-0000-0000-0000-000000000000}"/>
  <bookViews>
    <workbookView xWindow="0" yWindow="0" windowWidth="14400" windowHeight="6036" xr2:uid="{A774A6AD-39A8-4A94-ABE8-61A7301495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H67" i="1"/>
  <c r="H66" i="1"/>
  <c r="H65" i="1"/>
  <c r="H64" i="1"/>
  <c r="H63" i="1"/>
  <c r="H62" i="1"/>
  <c r="F62" i="1"/>
  <c r="F68" i="1"/>
  <c r="F67" i="1"/>
  <c r="F66" i="1"/>
  <c r="F65" i="1"/>
  <c r="F64" i="1"/>
  <c r="F63" i="1"/>
  <c r="E62" i="1"/>
  <c r="B69" i="1"/>
  <c r="E69" i="1"/>
  <c r="E68" i="1"/>
  <c r="E67" i="1"/>
  <c r="E66" i="1"/>
  <c r="E65" i="1"/>
  <c r="E64" i="1"/>
  <c r="E63" i="1"/>
  <c r="D68" i="1"/>
  <c r="D67" i="1"/>
  <c r="D66" i="1"/>
  <c r="D65" i="1"/>
  <c r="D64" i="1"/>
  <c r="D63" i="1"/>
  <c r="D62" i="1"/>
  <c r="C69" i="1"/>
  <c r="F61" i="1" l="1"/>
  <c r="G61" i="1" s="1"/>
  <c r="L4" i="1" l="1"/>
  <c r="K4" i="1"/>
  <c r="M4" i="1" s="1"/>
  <c r="L2" i="1"/>
  <c r="M2" i="1"/>
  <c r="K2" i="1"/>
  <c r="H15" i="1" l="1"/>
  <c r="E53" i="1"/>
  <c r="E15" i="1"/>
  <c r="G15" i="1"/>
  <c r="F15" i="1"/>
  <c r="E14" i="1"/>
  <c r="E11" i="1" l="1"/>
  <c r="G12" i="1"/>
  <c r="G11" i="1"/>
  <c r="F11" i="1"/>
  <c r="F12" i="1" s="1"/>
  <c r="E21" i="1"/>
  <c r="H21" i="1" s="1"/>
  <c r="H12" i="1" l="1"/>
  <c r="F14" i="1"/>
  <c r="C55" i="1" l="1"/>
  <c r="C52" i="1"/>
  <c r="G41" i="1" l="1"/>
  <c r="F41" i="1"/>
  <c r="J31" i="1"/>
  <c r="I31" i="1"/>
  <c r="E37" i="1"/>
  <c r="F37" i="1"/>
  <c r="G37" i="1" s="1"/>
  <c r="H37" i="1" s="1"/>
  <c r="F32" i="1"/>
  <c r="E30" i="1"/>
  <c r="E29" i="1"/>
  <c r="E28" i="1"/>
  <c r="E27" i="1"/>
  <c r="G32" i="1" l="1"/>
  <c r="H33" i="1" s="1"/>
  <c r="G39" i="1"/>
  <c r="I37" i="1"/>
  <c r="F30" i="1"/>
  <c r="F31" i="1" s="1"/>
  <c r="G31" i="1" s="1"/>
  <c r="H30" i="1"/>
  <c r="H29" i="1"/>
  <c r="G18" i="1"/>
  <c r="C24" i="1"/>
  <c r="H32" i="1" l="1"/>
  <c r="I32" i="1" s="1"/>
  <c r="F34" i="1"/>
  <c r="E24" i="1"/>
  <c r="E23" i="1"/>
  <c r="E22" i="1"/>
  <c r="E20" i="1"/>
  <c r="E34" i="1"/>
  <c r="C19" i="1" l="1"/>
  <c r="E19" i="1" s="1"/>
  <c r="C18" i="1"/>
  <c r="E18" i="1" s="1"/>
  <c r="E25" i="1" s="1"/>
  <c r="F25" i="1" l="1"/>
  <c r="G34" i="1"/>
  <c r="C10" i="1"/>
  <c r="E8" i="1"/>
  <c r="H8" i="1" s="1"/>
  <c r="I8" i="1" l="1"/>
  <c r="E10" i="1" s="1"/>
</calcChain>
</file>

<file path=xl/sharedStrings.xml><?xml version="1.0" encoding="utf-8"?>
<sst xmlns="http://schemas.openxmlformats.org/spreadsheetml/2006/main" count="77" uniqueCount="73">
  <si>
    <t>Tratamiento en cama normal (sin seguro)</t>
  </si>
  <si>
    <t>Con seguro</t>
  </si>
  <si>
    <t>Costos Hospitalización regular</t>
  </si>
  <si>
    <t>https://www.elfinanciero.com.mx/nacional/venden-casa-auto-y-se-endeudan-para-atenderse-contra-covid-en-privados</t>
  </si>
  <si>
    <t>Costo promedio por internamiento hospitalario</t>
  </si>
  <si>
    <t>¿Cuánto cuesta una hospitalización por Covid-19 en México? | El Economista</t>
  </si>
  <si>
    <t>Todos citan a la AMIS</t>
  </si>
  <si>
    <t>Costo promedio de la enfermedad</t>
  </si>
  <si>
    <t>Covid-19: Altos costos en hospitales privados y daño patrimonial (forbes.com.mx)</t>
  </si>
  <si>
    <t>Diciembre</t>
  </si>
  <si>
    <t>Noviembre</t>
  </si>
  <si>
    <t>Octubre</t>
  </si>
  <si>
    <t>Septiembre</t>
  </si>
  <si>
    <t>Media</t>
  </si>
  <si>
    <t>Costos Hospitalización con asistencia respiratoria</t>
  </si>
  <si>
    <t>Costo promedio de ser intubado</t>
  </si>
  <si>
    <t>Reportes de la AMIS Internamiento hospitalario</t>
  </si>
  <si>
    <t>Costos de tratamientos</t>
  </si>
  <si>
    <t>Remdesivir</t>
  </si>
  <si>
    <t>100 mg.</t>
  </si>
  <si>
    <t>Dolares</t>
  </si>
  <si>
    <t>Necesarios 1,100 mg.</t>
  </si>
  <si>
    <t>https://www.drugs.com/price-guide/remdesivir</t>
  </si>
  <si>
    <t>ICER Analysis</t>
  </si>
  <si>
    <t>Gilead</t>
  </si>
  <si>
    <t>Tratamiento de 5 dias</t>
  </si>
  <si>
    <t>Tratamiento de 10 dias</t>
  </si>
  <si>
    <t>Todos son tratamientos de 5 dias por debajo de los 5, 000 dls</t>
  </si>
  <si>
    <t>https://www.wired.com/story/the-us-is-paying-way-too-much-for-remdesivir/</t>
  </si>
  <si>
    <t>2mg (diarios) El siguiente precio es por 30 dias</t>
  </si>
  <si>
    <t>$2,492.55</t>
  </si>
  <si>
    <t>30 de 2 mg.</t>
  </si>
  <si>
    <t>Tratamiento especificado en el estudio: &lt;14 dias 4 mg. Por dia</t>
  </si>
  <si>
    <t>$83.09</t>
  </si>
  <si>
    <t>Por tableta</t>
  </si>
  <si>
    <t>https://www.drugs.com/price-guide/olumiant</t>
  </si>
  <si>
    <t>En pesos</t>
  </si>
  <si>
    <t>Tratamiento por dia en dolares</t>
  </si>
  <si>
    <t>Tratamiento de 4 mg por dia</t>
  </si>
  <si>
    <t>Pesos</t>
  </si>
  <si>
    <t>C_hosp</t>
  </si>
  <si>
    <t>Dexametasona</t>
  </si>
  <si>
    <t>Tratamiento en dias</t>
  </si>
  <si>
    <t>Miligramos</t>
  </si>
  <si>
    <t>Precios</t>
  </si>
  <si>
    <t>8mg</t>
  </si>
  <si>
    <t>https://super.walmart.com.mx/medicamentos-de-patente/alin-8-mg-solucion-inyectable-2-ml/00750108850500?gclsrc=aw.ds&amp;&amp;gclid=Cj0KCQiAs5eCBhCBARIsAEhk4r4Uypx-GB-hU2nAcs4o7BloNKXKvd-ncKvq8_-sAq-eNog4OTCexBwaAlsnEALw_wcB</t>
  </si>
  <si>
    <t>Farmacias del Ahorro | Marca Del Ahorro Dexametasona 8mg/2ml ampolletas | Tienda en línea a todo México (fahorro.com)</t>
  </si>
  <si>
    <t>8 MG</t>
  </si>
  <si>
    <t>https://www.farmaciasanpablo.com.mx/medicamentos/genericos/a---b---c---d/dexametasona-8-mg/p/000000000060290002</t>
  </si>
  <si>
    <t>8 mg</t>
  </si>
  <si>
    <t>https://www.farmaciasguadalajara.com/es/farmaciasguadalajara/salud/diabetes-y-endocrinas/tiroideos-3074457345616680891-1/dexametasona-solución-1085867</t>
  </si>
  <si>
    <t>Enero</t>
  </si>
  <si>
    <t>La que estoy usando</t>
  </si>
  <si>
    <t>Portal de compras del IMSS ®Ficha del bien</t>
  </si>
  <si>
    <t>Costos Hospital Diario Oficial de la Federación</t>
  </si>
  <si>
    <t>Baricitinib</t>
  </si>
  <si>
    <t>Costo Terapia intensiva</t>
  </si>
  <si>
    <t>Gastos en prevención</t>
  </si>
  <si>
    <t>Recien nacido</t>
  </si>
  <si>
    <t>1 y  5 años</t>
  </si>
  <si>
    <t>5 y 9 años</t>
  </si>
  <si>
    <t>10 y 19 años</t>
  </si>
  <si>
    <t>20 a 59 años Mujeres</t>
  </si>
  <si>
    <t>20 a 59 años Hombres</t>
  </si>
  <si>
    <t>Adultos Mayores</t>
  </si>
  <si>
    <t>Inflacion 2019</t>
  </si>
  <si>
    <t>https://ciep.mx/presupuesto-para-prevencion-y-control-de-enfermedades/</t>
  </si>
  <si>
    <t>Población</t>
  </si>
  <si>
    <t>Promedio</t>
  </si>
  <si>
    <t>Ratio del promedio</t>
  </si>
  <si>
    <t>Porcentaje de la poblacion</t>
  </si>
  <si>
    <t>Gasto por grupo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</si>
</sst>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424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1" fillId="0" borderId="0" xfId="1"/>
    <xf numFmtId="0" fontId="0" fillId="2" borderId="0" xfId="0" applyFill="1"/>
    <xf numFmtId="3" fontId="0" fillId="2" borderId="0" xfId="0" applyNumberFormat="1" applyFill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horro.com/farmacias-del-ahorro-dexametasona-8mg-2ml-ampolleta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forbes.com.mx/economia-covid-19-altos-costos-hospitales-privados-dano-patrimonial/" TargetMode="External"/><Relationship Id="rId7" Type="http://schemas.openxmlformats.org/officeDocument/2006/relationships/hyperlink" Target="https://super.walmart.com.mx/medicamentos-de-patente/alin-8-mg-solucion-inyectable-2-ml/00750108850500?gclsrc=aw.ds&amp;&amp;gclid=Cj0KCQiAs5eCBhCBARIsAEhk4r4Uypx-GB-hU2nAcs4o7BloNKXKvd-ncKvq8_-sAq-eNog4OTCexBwaAlsnEALw_wcB" TargetMode="External"/><Relationship Id="rId12" Type="http://schemas.openxmlformats.org/officeDocument/2006/relationships/hyperlink" Target="https://ciep.mx/presupuesto-para-prevencion-y-control-de-enfermedades/" TargetMode="External"/><Relationship Id="rId2" Type="http://schemas.openxmlformats.org/officeDocument/2006/relationships/hyperlink" Target="https://www.eleconomista.com.mx/politica/Cuanto-cuesta-una-hospitalizacion-por-Covid-19-en-Mexico-20200805-0046.html" TargetMode="External"/><Relationship Id="rId1" Type="http://schemas.openxmlformats.org/officeDocument/2006/relationships/hyperlink" Target="https://www.elfinanciero.com.mx/nacional/venden-casa-auto-y-se-endeudan-para-atenderse-contra-covid-en-privados" TargetMode="External"/><Relationship Id="rId6" Type="http://schemas.openxmlformats.org/officeDocument/2006/relationships/hyperlink" Target="https://www.drugs.com/price-guide/olumiant" TargetMode="External"/><Relationship Id="rId11" Type="http://schemas.openxmlformats.org/officeDocument/2006/relationships/hyperlink" Target="http://compras.imss.gob.mx/?P=imsscomprofich&amp;f=22411884&amp;pr=" TargetMode="External"/><Relationship Id="rId5" Type="http://schemas.openxmlformats.org/officeDocument/2006/relationships/hyperlink" Target="https://www.wired.com/story/the-us-is-paying-way-too-much-for-remdesivir/" TargetMode="External"/><Relationship Id="rId10" Type="http://schemas.openxmlformats.org/officeDocument/2006/relationships/hyperlink" Target="https://www.farmaciasguadalajara.com/es/farmaciasguadalajara/salud/diabetes-y-endocrinas/tiroideos-3074457345616680891-1/dexametasona-soluci%C3%B3n-1085867" TargetMode="External"/><Relationship Id="rId4" Type="http://schemas.openxmlformats.org/officeDocument/2006/relationships/hyperlink" Target="https://www.drugs.com/price-guide/remdesivir" TargetMode="External"/><Relationship Id="rId9" Type="http://schemas.openxmlformats.org/officeDocument/2006/relationships/hyperlink" Target="https://www.farmaciasanpablo.com.mx/medicamentos/genericos/a---b---c---d/dexametasona-8-mg/p/00000000006029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F3E-4816-4C30-A2B5-FF6F18518D21}">
  <dimension ref="A1:M71"/>
  <sheetViews>
    <sheetView tabSelected="1" topLeftCell="B43" workbookViewId="0">
      <selection activeCell="H62" sqref="H62"/>
    </sheetView>
  </sheetViews>
  <sheetFormatPr baseColWidth="10" defaultRowHeight="14.4" x14ac:dyDescent="0.3"/>
  <cols>
    <col min="1" max="1" width="39.5546875" bestFit="1" customWidth="1"/>
    <col min="2" max="2" width="38.21875" customWidth="1"/>
    <col min="3" max="3" width="14.77734375" customWidth="1"/>
    <col min="4" max="4" width="16.109375" customWidth="1"/>
    <col min="5" max="5" width="14.109375" bestFit="1" customWidth="1"/>
    <col min="6" max="6" width="38.44140625" bestFit="1" customWidth="1"/>
    <col min="7" max="7" width="11.88671875" bestFit="1" customWidth="1"/>
    <col min="8" max="8" width="12" bestFit="1" customWidth="1"/>
    <col min="9" max="9" width="10.88671875" bestFit="1" customWidth="1"/>
  </cols>
  <sheetData>
    <row r="1" spans="1:13" x14ac:dyDescent="0.3">
      <c r="A1" t="s">
        <v>2</v>
      </c>
      <c r="J1" t="s">
        <v>55</v>
      </c>
    </row>
    <row r="2" spans="1:13" x14ac:dyDescent="0.3">
      <c r="A2" t="s">
        <v>0</v>
      </c>
      <c r="B2" s="12" t="s">
        <v>6</v>
      </c>
      <c r="C2" s="1">
        <v>435000</v>
      </c>
      <c r="D2" s="1"/>
      <c r="E2" s="14" t="s">
        <v>3</v>
      </c>
      <c r="J2">
        <v>9272</v>
      </c>
      <c r="K2">
        <f>J2*1.25</f>
        <v>11590</v>
      </c>
      <c r="L2">
        <f>J2*0.75</f>
        <v>6954</v>
      </c>
      <c r="M2">
        <f>STDEVA(K2:L2)</f>
        <v>3278.1470375808344</v>
      </c>
    </row>
    <row r="3" spans="1:13" x14ac:dyDescent="0.3">
      <c r="A3" t="s">
        <v>1</v>
      </c>
      <c r="B3" s="12"/>
      <c r="C3" s="1">
        <v>220000</v>
      </c>
      <c r="D3" s="1"/>
      <c r="E3" s="15"/>
      <c r="J3" t="s">
        <v>57</v>
      </c>
    </row>
    <row r="4" spans="1:13" x14ac:dyDescent="0.3">
      <c r="A4" t="s">
        <v>4</v>
      </c>
      <c r="B4" s="12"/>
      <c r="C4" s="1">
        <v>372992</v>
      </c>
      <c r="D4" s="1"/>
      <c r="E4" s="2" t="s">
        <v>5</v>
      </c>
      <c r="J4">
        <v>44151</v>
      </c>
      <c r="K4">
        <f>J4*1.25</f>
        <v>55188.75</v>
      </c>
      <c r="L4">
        <f>J4*0.75</f>
        <v>33113.25</v>
      </c>
      <c r="M4">
        <f>STDEVA(K4:L4)</f>
        <v>15609.735748083629</v>
      </c>
    </row>
    <row r="5" spans="1:13" x14ac:dyDescent="0.3">
      <c r="A5" t="s">
        <v>7</v>
      </c>
      <c r="B5" s="12"/>
      <c r="C5" s="1">
        <v>385357</v>
      </c>
      <c r="D5" s="1"/>
      <c r="E5" s="2" t="s">
        <v>8</v>
      </c>
    </row>
    <row r="6" spans="1:13" x14ac:dyDescent="0.3">
      <c r="A6" t="s">
        <v>16</v>
      </c>
      <c r="B6" t="s">
        <v>9</v>
      </c>
      <c r="C6" s="1">
        <v>434825</v>
      </c>
      <c r="D6" s="1"/>
    </row>
    <row r="7" spans="1:13" x14ac:dyDescent="0.3">
      <c r="B7" t="s">
        <v>10</v>
      </c>
      <c r="C7" s="1">
        <v>433331</v>
      </c>
      <c r="D7" s="1"/>
    </row>
    <row r="8" spans="1:13" x14ac:dyDescent="0.3">
      <c r="B8" t="s">
        <v>11</v>
      </c>
      <c r="C8" s="1">
        <v>411271</v>
      </c>
      <c r="D8" s="1"/>
      <c r="E8">
        <f>SUM(F8:G8)</f>
        <v>10279</v>
      </c>
      <c r="F8">
        <v>6493</v>
      </c>
      <c r="G8">
        <v>3786</v>
      </c>
      <c r="H8">
        <f>F8/E8</f>
        <v>0.6316762330966047</v>
      </c>
      <c r="I8">
        <f>G8/E8</f>
        <v>0.36832376690339524</v>
      </c>
    </row>
    <row r="9" spans="1:13" x14ac:dyDescent="0.3">
      <c r="B9" t="s">
        <v>12</v>
      </c>
      <c r="C9" s="1">
        <v>404714</v>
      </c>
      <c r="D9" s="1"/>
    </row>
    <row r="10" spans="1:13" x14ac:dyDescent="0.3">
      <c r="B10" s="3" t="s">
        <v>13</v>
      </c>
      <c r="C10" s="4">
        <f>AVERAGE(C4:C9)</f>
        <v>407081.66666666669</v>
      </c>
      <c r="D10" s="4"/>
      <c r="E10">
        <f>C10/50</f>
        <v>8141.6333333333341</v>
      </c>
    </row>
    <row r="11" spans="1:13" x14ac:dyDescent="0.3">
      <c r="B11" s="3" t="s">
        <v>52</v>
      </c>
      <c r="C11" s="4">
        <v>463356</v>
      </c>
      <c r="D11" s="4"/>
      <c r="E11">
        <f>C11/28</f>
        <v>16548.428571428572</v>
      </c>
      <c r="F11">
        <f>C11*1.25</f>
        <v>579195</v>
      </c>
      <c r="G11">
        <f>C11*0.75</f>
        <v>347517</v>
      </c>
      <c r="H11" t="s">
        <v>53</v>
      </c>
    </row>
    <row r="12" spans="1:13" x14ac:dyDescent="0.3">
      <c r="F12">
        <f>F11/28</f>
        <v>20685.535714285714</v>
      </c>
      <c r="G12">
        <f>G11/28</f>
        <v>12411.321428571429</v>
      </c>
      <c r="H12">
        <f>STDEVA(E11,F12,G12)</f>
        <v>4137.1071428571386</v>
      </c>
    </row>
    <row r="13" spans="1:13" x14ac:dyDescent="0.3">
      <c r="A13" t="s">
        <v>14</v>
      </c>
    </row>
    <row r="14" spans="1:13" x14ac:dyDescent="0.3">
      <c r="A14" t="s">
        <v>15</v>
      </c>
      <c r="C14" s="1">
        <v>947709</v>
      </c>
      <c r="D14" s="1"/>
      <c r="E14">
        <f>C14/50</f>
        <v>18954.18</v>
      </c>
      <c r="F14">
        <f>E14/100</f>
        <v>189.54179999999999</v>
      </c>
    </row>
    <row r="15" spans="1:13" x14ac:dyDescent="0.3">
      <c r="C15">
        <v>3677101</v>
      </c>
      <c r="E15" s="3">
        <f>C15/50</f>
        <v>73542.02</v>
      </c>
      <c r="F15">
        <f>E15*1.25</f>
        <v>91927.525000000009</v>
      </c>
      <c r="G15">
        <f>E15*0.75</f>
        <v>55156.514999999999</v>
      </c>
      <c r="H15">
        <f>STDEVA(F15:G15)</f>
        <v>26001.030522078327</v>
      </c>
    </row>
    <row r="16" spans="1:13" x14ac:dyDescent="0.3">
      <c r="A16" s="13" t="s">
        <v>17</v>
      </c>
      <c r="B16" s="13"/>
      <c r="C16" t="s">
        <v>20</v>
      </c>
    </row>
    <row r="17" spans="1:10" x14ac:dyDescent="0.3">
      <c r="A17" t="s">
        <v>18</v>
      </c>
      <c r="B17" t="s">
        <v>19</v>
      </c>
      <c r="C17">
        <v>552.38</v>
      </c>
      <c r="F17" s="16" t="s">
        <v>22</v>
      </c>
    </row>
    <row r="18" spans="1:10" x14ac:dyDescent="0.3">
      <c r="A18" t="s">
        <v>21</v>
      </c>
      <c r="B18">
        <v>11</v>
      </c>
      <c r="C18">
        <f>C17*B18</f>
        <v>6076.18</v>
      </c>
      <c r="E18" s="5">
        <f>C18*22.1</f>
        <v>134283.57800000001</v>
      </c>
      <c r="F18" s="17"/>
      <c r="G18">
        <f>520*6</f>
        <v>3120</v>
      </c>
    </row>
    <row r="19" spans="1:10" x14ac:dyDescent="0.3">
      <c r="B19">
        <v>6</v>
      </c>
      <c r="C19">
        <f>C17*B19</f>
        <v>3314.2799999999997</v>
      </c>
      <c r="E19" s="5">
        <f>C19*22.1</f>
        <v>73245.588000000003</v>
      </c>
      <c r="F19" s="17"/>
    </row>
    <row r="20" spans="1:10" x14ac:dyDescent="0.3">
      <c r="C20">
        <v>2500</v>
      </c>
      <c r="E20" s="5">
        <f>C20*22.1</f>
        <v>55250</v>
      </c>
      <c r="F20" s="13" t="s">
        <v>23</v>
      </c>
      <c r="G20" s="13" t="s">
        <v>27</v>
      </c>
    </row>
    <row r="21" spans="1:10" x14ac:dyDescent="0.3">
      <c r="C21">
        <v>2800</v>
      </c>
      <c r="E21" s="5">
        <f>C21*22.1</f>
        <v>61880.000000000007</v>
      </c>
      <c r="F21" s="13"/>
      <c r="G21" s="13"/>
      <c r="H21" s="6">
        <f>E21/10</f>
        <v>6188.0000000000009</v>
      </c>
    </row>
    <row r="22" spans="1:10" x14ac:dyDescent="0.3">
      <c r="C22">
        <v>2340</v>
      </c>
      <c r="E22" s="5">
        <f>C22*22.1</f>
        <v>51714</v>
      </c>
      <c r="F22" t="s">
        <v>24</v>
      </c>
      <c r="G22" s="2" t="s">
        <v>28</v>
      </c>
    </row>
    <row r="23" spans="1:10" x14ac:dyDescent="0.3">
      <c r="C23">
        <v>3120</v>
      </c>
      <c r="E23" s="5">
        <f>C23*22.1</f>
        <v>68952</v>
      </c>
      <c r="F23" t="s">
        <v>25</v>
      </c>
    </row>
    <row r="24" spans="1:10" x14ac:dyDescent="0.3">
      <c r="C24">
        <f>C23*2</f>
        <v>6240</v>
      </c>
      <c r="E24" s="5">
        <f>C24*22.1</f>
        <v>137904</v>
      </c>
      <c r="F24" t="s">
        <v>26</v>
      </c>
    </row>
    <row r="25" spans="1:10" x14ac:dyDescent="0.3">
      <c r="C25" t="s">
        <v>13</v>
      </c>
      <c r="E25" s="6">
        <f>AVERAGE(E18:E24)</f>
        <v>83318.452285714287</v>
      </c>
      <c r="F25" s="6">
        <f>E25/10</f>
        <v>8331.8452285714284</v>
      </c>
    </row>
    <row r="26" spans="1:10" x14ac:dyDescent="0.3">
      <c r="C26" t="s">
        <v>20</v>
      </c>
      <c r="E26" s="6" t="s">
        <v>39</v>
      </c>
      <c r="F26" s="6"/>
    </row>
    <row r="27" spans="1:10" x14ac:dyDescent="0.3">
      <c r="C27">
        <v>4580</v>
      </c>
      <c r="E27" s="6">
        <f>C27*22.1</f>
        <v>101218</v>
      </c>
      <c r="F27" s="12" t="s">
        <v>23</v>
      </c>
    </row>
    <row r="28" spans="1:10" x14ac:dyDescent="0.3">
      <c r="C28">
        <v>5080</v>
      </c>
      <c r="E28" s="6">
        <f>C28*22.1</f>
        <v>112268</v>
      </c>
      <c r="F28" s="12"/>
    </row>
    <row r="29" spans="1:10" x14ac:dyDescent="0.3">
      <c r="C29">
        <v>2500</v>
      </c>
      <c r="E29" s="6">
        <f>C29*22.1</f>
        <v>55250</v>
      </c>
      <c r="F29" s="6"/>
      <c r="H29">
        <f>20*100</f>
        <v>2000</v>
      </c>
    </row>
    <row r="30" spans="1:10" x14ac:dyDescent="0.3">
      <c r="C30">
        <v>2800</v>
      </c>
      <c r="E30" s="6">
        <f>C30*22.1</f>
        <v>61880.000000000007</v>
      </c>
      <c r="F30" s="6">
        <f>AVERAGE(C27:C28)</f>
        <v>4830</v>
      </c>
      <c r="H30">
        <f>177.8*22.5</f>
        <v>4000.5000000000005</v>
      </c>
    </row>
    <row r="31" spans="1:10" x14ac:dyDescent="0.3">
      <c r="E31" s="6"/>
      <c r="F31" s="6">
        <f>F30*22.1</f>
        <v>106743</v>
      </c>
      <c r="G31" s="6">
        <f>F31/100</f>
        <v>1067.43</v>
      </c>
      <c r="H31" s="6">
        <v>10674</v>
      </c>
      <c r="I31" s="6">
        <f>H31*1.25</f>
        <v>13342.5</v>
      </c>
      <c r="J31" s="6">
        <f>H31*0.75</f>
        <v>8005.5</v>
      </c>
    </row>
    <row r="32" spans="1:10" x14ac:dyDescent="0.3">
      <c r="E32" s="6"/>
      <c r="F32" s="6">
        <f>AVERAGE(C27:C30)</f>
        <v>3740</v>
      </c>
      <c r="G32" s="6">
        <f>AVERAGE(E27:E30)</f>
        <v>82654</v>
      </c>
      <c r="H32" s="6">
        <f>G32/100</f>
        <v>826.54</v>
      </c>
      <c r="I32" s="6">
        <f>H32/2</f>
        <v>413.27</v>
      </c>
    </row>
    <row r="33" spans="1:9" x14ac:dyDescent="0.3">
      <c r="A33" t="s">
        <v>56</v>
      </c>
      <c r="B33" t="s">
        <v>29</v>
      </c>
      <c r="C33">
        <v>2378</v>
      </c>
      <c r="H33" s="6">
        <f>G32/950</f>
        <v>87.004210526315788</v>
      </c>
    </row>
    <row r="34" spans="1:9" x14ac:dyDescent="0.3">
      <c r="B34" t="s">
        <v>31</v>
      </c>
      <c r="C34" s="11">
        <v>2492.5500000000002</v>
      </c>
      <c r="D34" s="11"/>
      <c r="E34">
        <f>C34/2</f>
        <v>1246.2750000000001</v>
      </c>
      <c r="F34">
        <f>C34*22.1</f>
        <v>55085.35500000001</v>
      </c>
      <c r="G34" s="6">
        <f>F34+E25</f>
        <v>138403.80728571431</v>
      </c>
    </row>
    <row r="35" spans="1:9" ht="28.8" x14ac:dyDescent="0.3">
      <c r="B35" s="10" t="s">
        <v>32</v>
      </c>
      <c r="C35" s="9" t="s">
        <v>33</v>
      </c>
      <c r="D35" s="9"/>
      <c r="E35" t="s">
        <v>34</v>
      </c>
      <c r="F35" s="2" t="s">
        <v>35</v>
      </c>
    </row>
    <row r="36" spans="1:9" ht="43.2" x14ac:dyDescent="0.3">
      <c r="E36" s="7" t="s">
        <v>37</v>
      </c>
      <c r="F36" s="8" t="s">
        <v>38</v>
      </c>
      <c r="G36" t="s">
        <v>36</v>
      </c>
    </row>
    <row r="37" spans="1:9" x14ac:dyDescent="0.3">
      <c r="C37" s="11" t="s">
        <v>30</v>
      </c>
      <c r="D37" s="11"/>
      <c r="E37" s="11">
        <f>C34/30</f>
        <v>83.085000000000008</v>
      </c>
      <c r="F37">
        <f>E37*2</f>
        <v>166.17000000000002</v>
      </c>
      <c r="G37">
        <f>F37*22.1</f>
        <v>3672.3570000000004</v>
      </c>
      <c r="H37">
        <f>G37*1.25</f>
        <v>4590.4462500000009</v>
      </c>
      <c r="I37">
        <f>G37*0.75</f>
        <v>2754.2677500000004</v>
      </c>
    </row>
    <row r="39" spans="1:9" x14ac:dyDescent="0.3">
      <c r="G39">
        <f>G37/100</f>
        <v>36.723570000000002</v>
      </c>
    </row>
    <row r="41" spans="1:9" x14ac:dyDescent="0.3">
      <c r="B41" s="11"/>
      <c r="C41" t="s">
        <v>40</v>
      </c>
      <c r="E41">
        <v>8141.63</v>
      </c>
      <c r="F41">
        <f>E41*1.25</f>
        <v>10177.0375</v>
      </c>
      <c r="G41">
        <f>E41*0.75</f>
        <v>6106.2224999999999</v>
      </c>
    </row>
    <row r="44" spans="1:9" x14ac:dyDescent="0.3">
      <c r="A44" t="s">
        <v>41</v>
      </c>
    </row>
    <row r="45" spans="1:9" x14ac:dyDescent="0.3">
      <c r="A45" t="s">
        <v>42</v>
      </c>
      <c r="B45">
        <v>10</v>
      </c>
    </row>
    <row r="46" spans="1:9" x14ac:dyDescent="0.3">
      <c r="A46" t="s">
        <v>43</v>
      </c>
      <c r="B46">
        <v>6</v>
      </c>
    </row>
    <row r="48" spans="1:9" x14ac:dyDescent="0.3">
      <c r="A48" t="s">
        <v>44</v>
      </c>
      <c r="B48" t="s">
        <v>45</v>
      </c>
      <c r="C48">
        <v>58</v>
      </c>
      <c r="E48" s="2" t="s">
        <v>46</v>
      </c>
    </row>
    <row r="49" spans="1:8" x14ac:dyDescent="0.3">
      <c r="B49" t="s">
        <v>45</v>
      </c>
      <c r="C49">
        <v>18</v>
      </c>
      <c r="E49" s="2" t="s">
        <v>47</v>
      </c>
    </row>
    <row r="50" spans="1:8" x14ac:dyDescent="0.3">
      <c r="B50" t="s">
        <v>48</v>
      </c>
      <c r="C50">
        <v>24.5</v>
      </c>
      <c r="E50" s="2" t="s">
        <v>49</v>
      </c>
    </row>
    <row r="51" spans="1:8" x14ac:dyDescent="0.3">
      <c r="B51" t="s">
        <v>50</v>
      </c>
      <c r="C51">
        <v>16</v>
      </c>
      <c r="E51" s="2" t="s">
        <v>51</v>
      </c>
    </row>
    <row r="52" spans="1:8" x14ac:dyDescent="0.3">
      <c r="C52">
        <f>AVERAGE(C48:C51)</f>
        <v>29.125</v>
      </c>
    </row>
    <row r="53" spans="1:8" x14ac:dyDescent="0.3">
      <c r="E53">
        <f>STDEVA(C48:C51)</f>
        <v>19.589006270524973</v>
      </c>
    </row>
    <row r="55" spans="1:8" x14ac:dyDescent="0.3">
      <c r="C55">
        <f>29.1/0.8</f>
        <v>36.375</v>
      </c>
    </row>
    <row r="57" spans="1:8" x14ac:dyDescent="0.3">
      <c r="C57">
        <v>3.65</v>
      </c>
      <c r="E57" s="2" t="s">
        <v>54</v>
      </c>
    </row>
    <row r="59" spans="1:8" x14ac:dyDescent="0.3">
      <c r="F59" t="s">
        <v>66</v>
      </c>
      <c r="G59">
        <v>2020</v>
      </c>
    </row>
    <row r="60" spans="1:8" x14ac:dyDescent="0.3">
      <c r="E60">
        <v>519.60500000000002</v>
      </c>
      <c r="F60">
        <v>2.83</v>
      </c>
      <c r="G60">
        <v>3.15</v>
      </c>
    </row>
    <row r="61" spans="1:8" x14ac:dyDescent="0.3">
      <c r="A61" t="s">
        <v>58</v>
      </c>
      <c r="C61" t="s">
        <v>68</v>
      </c>
      <c r="D61" t="s">
        <v>71</v>
      </c>
      <c r="E61" t="s">
        <v>70</v>
      </c>
      <c r="F61">
        <f>E60*(1 + (F60/100))</f>
        <v>534.3098215</v>
      </c>
      <c r="G61">
        <f>F61*(1 + (G60/100))</f>
        <v>551.14058087725004</v>
      </c>
      <c r="H61" t="s">
        <v>72</v>
      </c>
    </row>
    <row r="62" spans="1:8" x14ac:dyDescent="0.3">
      <c r="A62" t="s">
        <v>59</v>
      </c>
      <c r="B62">
        <v>552.1</v>
      </c>
      <c r="C62">
        <v>2144088</v>
      </c>
      <c r="D62">
        <f>C62/$C$69</f>
        <v>1.656985869033209E-2</v>
      </c>
      <c r="E62">
        <f>D62*B62</f>
        <v>9.148218982932347</v>
      </c>
      <c r="F62">
        <f>B62/$E$69</f>
        <v>0.68857164402679139</v>
      </c>
      <c r="G62">
        <v>11518.838140334525</v>
      </c>
      <c r="H62">
        <f>G62*F62</f>
        <v>7931.5453155686519</v>
      </c>
    </row>
    <row r="63" spans="1:8" x14ac:dyDescent="0.3">
      <c r="A63" t="s">
        <v>60</v>
      </c>
      <c r="B63">
        <v>447.5</v>
      </c>
      <c r="C63">
        <v>10915060</v>
      </c>
      <c r="D63">
        <f t="shared" ref="D63:D68" si="0">C63/$C$69</f>
        <v>8.4353348275115661E-2</v>
      </c>
      <c r="E63">
        <f t="shared" ref="E63:E68" si="1">D63*B63</f>
        <v>37.748123353114259</v>
      </c>
      <c r="F63">
        <f t="shared" ref="F63:F68" si="2">B63/$E$69</f>
        <v>0.55811594041294899</v>
      </c>
      <c r="G63">
        <v>11518.838140334525</v>
      </c>
      <c r="H63">
        <f t="shared" ref="H63:H68" si="3">G63*F63</f>
        <v>6428.8471811573481</v>
      </c>
    </row>
    <row r="64" spans="1:8" x14ac:dyDescent="0.3">
      <c r="A64" t="s">
        <v>61</v>
      </c>
      <c r="B64">
        <v>405.79</v>
      </c>
      <c r="C64">
        <v>11050454</v>
      </c>
      <c r="D64">
        <f t="shared" si="0"/>
        <v>8.5399694995734785E-2</v>
      </c>
      <c r="E64">
        <f t="shared" si="1"/>
        <v>34.654342232319223</v>
      </c>
      <c r="F64">
        <f t="shared" si="2"/>
        <v>0.50609579320708509</v>
      </c>
      <c r="G64">
        <v>11518.838140334525</v>
      </c>
      <c r="H64">
        <f t="shared" si="3"/>
        <v>5829.6355254566261</v>
      </c>
    </row>
    <row r="65" spans="1:8" x14ac:dyDescent="0.3">
      <c r="A65" t="s">
        <v>62</v>
      </c>
      <c r="B65">
        <v>465.23</v>
      </c>
      <c r="C65">
        <v>22196344</v>
      </c>
      <c r="D65">
        <f t="shared" si="0"/>
        <v>0.17153693482823493</v>
      </c>
      <c r="E65">
        <f t="shared" si="1"/>
        <v>79.804128190139735</v>
      </c>
      <c r="F65">
        <f t="shared" si="2"/>
        <v>0.580228556331433</v>
      </c>
      <c r="G65">
        <v>11518.838140334525</v>
      </c>
      <c r="H65">
        <f t="shared" si="3"/>
        <v>6683.5588247817495</v>
      </c>
    </row>
    <row r="66" spans="1:8" x14ac:dyDescent="0.3">
      <c r="A66" t="s">
        <v>63</v>
      </c>
      <c r="B66">
        <v>941</v>
      </c>
      <c r="C66">
        <v>35551166</v>
      </c>
      <c r="D66">
        <f t="shared" si="0"/>
        <v>0.27474515826614332</v>
      </c>
      <c r="E66">
        <f t="shared" si="1"/>
        <v>258.53519392844089</v>
      </c>
      <c r="F66">
        <f t="shared" si="2"/>
        <v>1.1736024579409721</v>
      </c>
      <c r="G66">
        <v>11518.838140334525</v>
      </c>
      <c r="H66">
        <f t="shared" si="3"/>
        <v>13518.536754120814</v>
      </c>
    </row>
    <row r="67" spans="1:8" x14ac:dyDescent="0.3">
      <c r="A67" t="s">
        <v>64</v>
      </c>
      <c r="B67">
        <v>759.59</v>
      </c>
      <c r="C67">
        <v>33347007</v>
      </c>
      <c r="D67">
        <f t="shared" si="0"/>
        <v>0.25771106117636733</v>
      </c>
      <c r="E67">
        <f t="shared" si="1"/>
        <v>195.75474495895688</v>
      </c>
      <c r="F67">
        <f t="shared" si="2"/>
        <v>0.94735036240954618</v>
      </c>
      <c r="G67">
        <v>11518.838140334525</v>
      </c>
      <c r="H67">
        <f t="shared" si="3"/>
        <v>10912.375486782816</v>
      </c>
    </row>
    <row r="68" spans="1:8" x14ac:dyDescent="0.3">
      <c r="A68" t="s">
        <v>65</v>
      </c>
      <c r="B68">
        <v>1697.24</v>
      </c>
      <c r="C68">
        <v>14192760</v>
      </c>
      <c r="D68">
        <f t="shared" si="0"/>
        <v>0.10968394376807188</v>
      </c>
      <c r="E68">
        <f t="shared" si="1"/>
        <v>186.15997672092232</v>
      </c>
      <c r="F68">
        <f t="shared" si="2"/>
        <v>2.1167747457127901</v>
      </c>
      <c r="G68">
        <v>11518.838140334525</v>
      </c>
      <c r="H68">
        <f t="shared" si="3"/>
        <v>24382.785675413401</v>
      </c>
    </row>
    <row r="69" spans="1:8" x14ac:dyDescent="0.3">
      <c r="B69">
        <f>AVERAGE(B62:B68)</f>
        <v>752.63571428571424</v>
      </c>
      <c r="C69">
        <f>SUM(C62:C68)</f>
        <v>129396879</v>
      </c>
      <c r="D69" s="18"/>
      <c r="E69">
        <f>SUM(E62:E68)</f>
        <v>801.80472836682566</v>
      </c>
    </row>
    <row r="70" spans="1:8" x14ac:dyDescent="0.3">
      <c r="C70" t="s">
        <v>69</v>
      </c>
    </row>
    <row r="71" spans="1:8" x14ac:dyDescent="0.3">
      <c r="C71" s="2" t="s">
        <v>67</v>
      </c>
      <c r="D71" s="2"/>
    </row>
  </sheetData>
  <mergeCells count="7">
    <mergeCell ref="F27:F28"/>
    <mergeCell ref="G20:G21"/>
    <mergeCell ref="E2:E3"/>
    <mergeCell ref="B2:B5"/>
    <mergeCell ref="A16:B16"/>
    <mergeCell ref="F17:F19"/>
    <mergeCell ref="F20:F21"/>
  </mergeCells>
  <hyperlinks>
    <hyperlink ref="E2" r:id="rId1" xr:uid="{EF817E2D-E590-4391-B3AB-E140B15F57A0}"/>
    <hyperlink ref="E4" r:id="rId2" display="https://www.eleconomista.com.mx/politica/Cuanto-cuesta-una-hospitalizacion-por-Covid-19-en-Mexico-20200805-0046.html" xr:uid="{33E62A0B-0083-4093-905E-EF0D13F70F60}"/>
    <hyperlink ref="E5" r:id="rId3" display="https://www.forbes.com.mx/economia-covid-19-altos-costos-hospitales-privados-dano-patrimonial/" xr:uid="{2B1805B6-DAE7-4C22-B9D8-45A7B46B78AF}"/>
    <hyperlink ref="F17" r:id="rId4" xr:uid="{ABF1C0AF-A14E-4955-9E32-36C38AED2FB3}"/>
    <hyperlink ref="G22" r:id="rId5" xr:uid="{E4131D15-FFC4-4973-81BE-E1F758075283}"/>
    <hyperlink ref="F35" r:id="rId6" xr:uid="{1AC9C642-871B-4C14-9BCD-9BD8E29868A6}"/>
    <hyperlink ref="E48" r:id="rId7" xr:uid="{4DAA58F2-C8A0-4DA2-B561-7795B8CFD348}"/>
    <hyperlink ref="E49" r:id="rId8" display="https://www.fahorro.com/farmacias-del-ahorro-dexametasona-8mg-2ml-ampolletas.html" xr:uid="{CD1F76A1-AF48-43EA-8EED-B043CB63D089}"/>
    <hyperlink ref="E50" r:id="rId9" xr:uid="{610DAF08-C47E-4D44-81E9-4E5D6AA1CCD9}"/>
    <hyperlink ref="E51" r:id="rId10" display="https://www.farmaciasguadalajara.com/es/farmaciasguadalajara/salud/diabetes-y-endocrinas/tiroideos-3074457345616680891-1/dexametasona-soluci%C3%B3n-1085867" xr:uid="{5E2F5571-74BE-4B0E-BD04-BF8A8F0A19CC}"/>
    <hyperlink ref="E57" r:id="rId11" display="http://compras.imss.gob.mx/?P=imsscomprofich&amp;f=22411884&amp;pr=" xr:uid="{CEF4409E-CFF0-40D7-9CC4-55AC0DF1A6A9}"/>
    <hyperlink ref="C71" r:id="rId12" xr:uid="{E3B737DA-8841-4723-8267-8BE79492D4F8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2021-02-20T19:17:08Z</dcterms:created>
  <dcterms:modified xsi:type="dcterms:W3CDTF">2021-06-07T04:11:12Z</dcterms:modified>
</cp:coreProperties>
</file>