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VING\Documents\GitHub\Cov_19_specific_hazard\docs\"/>
    </mc:Choice>
  </mc:AlternateContent>
  <xr:revisionPtr revIDLastSave="0" documentId="13_ncr:1_{8B7CD783-1608-4756-B8B8-61AF77514637}" xr6:coauthVersionLast="36" xr6:coauthVersionMax="36" xr10:uidLastSave="{00000000-0000-0000-0000-000000000000}"/>
  <bookViews>
    <workbookView xWindow="0" yWindow="0" windowWidth="14400" windowHeight="6038" xr2:uid="{A774A6AD-39A8-4A94-ABE8-61A7301495B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K4" i="1"/>
  <c r="J4" i="1"/>
  <c r="K2" i="1"/>
  <c r="L2" i="1"/>
  <c r="J2" i="1"/>
  <c r="G15" i="1" l="1"/>
  <c r="D53" i="1"/>
  <c r="D15" i="1"/>
  <c r="G12" i="1"/>
  <c r="F15" i="1"/>
  <c r="E15" i="1"/>
  <c r="D14" i="1"/>
  <c r="D11" i="1" l="1"/>
  <c r="F12" i="1"/>
  <c r="E12" i="1"/>
  <c r="F11" i="1"/>
  <c r="E11" i="1"/>
  <c r="F37" i="1"/>
  <c r="G21" i="1"/>
  <c r="D21" i="1"/>
  <c r="E14" i="1" l="1"/>
  <c r="C55" i="1" l="1"/>
  <c r="C52" i="1"/>
  <c r="F31" i="1" l="1"/>
  <c r="F41" i="1"/>
  <c r="E41" i="1"/>
  <c r="F39" i="1"/>
  <c r="I31" i="1"/>
  <c r="H31" i="1"/>
  <c r="G37" i="1"/>
  <c r="H37" i="1"/>
  <c r="D37" i="1"/>
  <c r="E37" i="1"/>
  <c r="G33" i="1"/>
  <c r="F32" i="1"/>
  <c r="E32" i="1"/>
  <c r="D30" i="1"/>
  <c r="D29" i="1"/>
  <c r="D28" i="1"/>
  <c r="D27" i="1"/>
  <c r="E31" i="1"/>
  <c r="G32" i="1" l="1"/>
  <c r="H32" i="1" s="1"/>
  <c r="E30" i="1"/>
  <c r="G30" i="1"/>
  <c r="G29" i="1"/>
  <c r="F18" i="1"/>
  <c r="C24" i="1"/>
  <c r="E34" i="1" l="1"/>
  <c r="D24" i="1"/>
  <c r="D23" i="1"/>
  <c r="D22" i="1"/>
  <c r="D20" i="1"/>
  <c r="D34" i="1"/>
  <c r="C19" i="1" l="1"/>
  <c r="D19" i="1" s="1"/>
  <c r="C18" i="1"/>
  <c r="D18" i="1" s="1"/>
  <c r="D25" i="1" s="1"/>
  <c r="E25" i="1" l="1"/>
  <c r="F34" i="1"/>
  <c r="C10" i="1"/>
  <c r="D8" i="1"/>
  <c r="G8" i="1" s="1"/>
  <c r="H8" i="1" l="1"/>
  <c r="D10" i="1" s="1"/>
</calcChain>
</file>

<file path=xl/sharedStrings.xml><?xml version="1.0" encoding="utf-8"?>
<sst xmlns="http://schemas.openxmlformats.org/spreadsheetml/2006/main" count="62" uniqueCount="58">
  <si>
    <t>Tratamiento en cama normal (sin seguro)</t>
  </si>
  <si>
    <t>Con seguro</t>
  </si>
  <si>
    <t>Costos Hospitalización regular</t>
  </si>
  <si>
    <t>https://www.elfinanciero.com.mx/nacional/venden-casa-auto-y-se-endeudan-para-atenderse-contra-covid-en-privados</t>
  </si>
  <si>
    <t>Costo promedio por internamiento hospitalario</t>
  </si>
  <si>
    <t>¿Cuánto cuesta una hospitalización por Covid-19 en México? | El Economista</t>
  </si>
  <si>
    <t>Todos citan a la AMIS</t>
  </si>
  <si>
    <t>Costo promedio de la enfermedad</t>
  </si>
  <si>
    <t>Covid-19: Altos costos en hospitales privados y daño patrimonial (forbes.com.mx)</t>
  </si>
  <si>
    <t>Diciembre</t>
  </si>
  <si>
    <t>Noviembre</t>
  </si>
  <si>
    <t>Octubre</t>
  </si>
  <si>
    <t>Septiembre</t>
  </si>
  <si>
    <t>Media</t>
  </si>
  <si>
    <t>Costos Hospitalización con asistencia respiratoria</t>
  </si>
  <si>
    <t>Costo promedio de ser intubado</t>
  </si>
  <si>
    <t>Reportes de la AMIS Internamiento hospitalario</t>
  </si>
  <si>
    <t>Costos de tratamientos</t>
  </si>
  <si>
    <t>Remdesivir</t>
  </si>
  <si>
    <t>100 mg.</t>
  </si>
  <si>
    <t>Dolares</t>
  </si>
  <si>
    <t>Necesarios 1,100 mg.</t>
  </si>
  <si>
    <t>https://www.drugs.com/price-guide/remdesivir</t>
  </si>
  <si>
    <t>ICER Analysis</t>
  </si>
  <si>
    <t>Gilead</t>
  </si>
  <si>
    <t>Tratamiento de 5 dias</t>
  </si>
  <si>
    <t>Tratamiento de 10 dias</t>
  </si>
  <si>
    <t>Todos son tratamientos de 5 dias por debajo de los 5, 000 dls</t>
  </si>
  <si>
    <t>https://www.wired.com/story/the-us-is-paying-way-too-much-for-remdesivir/</t>
  </si>
  <si>
    <t>2mg (diarios) El siguiente precio es por 30 dias</t>
  </si>
  <si>
    <t>$2,492.55</t>
  </si>
  <si>
    <t>30 de 2 mg.</t>
  </si>
  <si>
    <t>Tratamiento especificado en el estudio: &lt;14 dias 4 mg. Por dia</t>
  </si>
  <si>
    <t>$83.09</t>
  </si>
  <si>
    <t>Por tableta</t>
  </si>
  <si>
    <t>https://www.drugs.com/price-guide/olumiant</t>
  </si>
  <si>
    <t>En pesos</t>
  </si>
  <si>
    <t>Tratamiento por dia en dolares</t>
  </si>
  <si>
    <t>Tratamiento de 4 mg por dia</t>
  </si>
  <si>
    <t>Pesos</t>
  </si>
  <si>
    <t>C_hosp</t>
  </si>
  <si>
    <t>Dexametasona</t>
  </si>
  <si>
    <t>Tratamiento en dias</t>
  </si>
  <si>
    <t>Miligramos</t>
  </si>
  <si>
    <t>Precios</t>
  </si>
  <si>
    <t>8mg</t>
  </si>
  <si>
    <t>https://super.walmart.com.mx/medicamentos-de-patente/alin-8-mg-solucion-inyectable-2-ml/00750108850500?gclsrc=aw.ds&amp;&amp;gclid=Cj0KCQiAs5eCBhCBARIsAEhk4r4Uypx-GB-hU2nAcs4o7BloNKXKvd-ncKvq8_-sAq-eNog4OTCexBwaAlsnEALw_wcB</t>
  </si>
  <si>
    <t>Farmacias del Ahorro | Marca Del Ahorro Dexametasona 8mg/2ml ampolletas | Tienda en línea a todo México (fahorro.com)</t>
  </si>
  <si>
    <t>8 MG</t>
  </si>
  <si>
    <t>https://www.farmaciasanpablo.com.mx/medicamentos/genericos/a---b---c---d/dexametasona-8-mg/p/000000000060290002</t>
  </si>
  <si>
    <t>8 mg</t>
  </si>
  <si>
    <t>https://www.farmaciasguadalajara.com/es/farmaciasguadalajara/salud/diabetes-y-endocrinas/tiroideos-3074457345616680891-1/dexametasona-solución-1085867</t>
  </si>
  <si>
    <t>Enero</t>
  </si>
  <si>
    <t>La que estoy usando</t>
  </si>
  <si>
    <t>Portal de compras del IMSS ®Ficha del bien</t>
  </si>
  <si>
    <t>Costos Hospital Diario Oficial de la Federación</t>
  </si>
  <si>
    <t>Baricitinib</t>
  </si>
  <si>
    <t>Costo 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</si>
</sst>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XDR&quot;* #,##0.00_-;\-&quot;XDR&quot;* #,##0.00_-;_-&quot;XDR&quot;* &quot;-&quot;??_-;_-@_-"/>
    <numFmt numFmtId="164" formatCode="_-[$$-80A]* #,##0.00_-;\-[$$-80A]* #,##0.00_-;_-[$$-80A]* &quot;-&quot;??_-;_-@_-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42424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0" fontId="1" fillId="0" borderId="0" xfId="1"/>
    <xf numFmtId="0" fontId="0" fillId="2" borderId="0" xfId="0" applyFill="1"/>
    <xf numFmtId="3" fontId="0" fillId="2" borderId="0" xfId="0" applyNumberFormat="1" applyFill="1"/>
    <xf numFmtId="164" fontId="0" fillId="0" borderId="0" xfId="2" applyNumberFormat="1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horro.com/farmacias-del-ahorro-dexametasona-8mg-2ml-ampolletas.html" TargetMode="External"/><Relationship Id="rId3" Type="http://schemas.openxmlformats.org/officeDocument/2006/relationships/hyperlink" Target="https://www.forbes.com.mx/economia-covid-19-altos-costos-hospitales-privados-dano-patrimonial/" TargetMode="External"/><Relationship Id="rId7" Type="http://schemas.openxmlformats.org/officeDocument/2006/relationships/hyperlink" Target="https://super.walmart.com.mx/medicamentos-de-patente/alin-8-mg-solucion-inyectable-2-ml/00750108850500?gclsrc=aw.ds&amp;&amp;gclid=Cj0KCQiAs5eCBhCBARIsAEhk4r4Uypx-GB-hU2nAcs4o7BloNKXKvd-ncKvq8_-sAq-eNog4OTCexBwaAlsnEALw_wcB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eleconomista.com.mx/politica/Cuanto-cuesta-una-hospitalizacion-por-Covid-19-en-Mexico-20200805-0046.html" TargetMode="External"/><Relationship Id="rId1" Type="http://schemas.openxmlformats.org/officeDocument/2006/relationships/hyperlink" Target="https://www.elfinanciero.com.mx/nacional/venden-casa-auto-y-se-endeudan-para-atenderse-contra-covid-en-privados" TargetMode="External"/><Relationship Id="rId6" Type="http://schemas.openxmlformats.org/officeDocument/2006/relationships/hyperlink" Target="https://www.drugs.com/price-guide/olumiant" TargetMode="External"/><Relationship Id="rId11" Type="http://schemas.openxmlformats.org/officeDocument/2006/relationships/hyperlink" Target="http://compras.imss.gob.mx/?P=imsscomprofich&amp;f=22411884&amp;pr=" TargetMode="External"/><Relationship Id="rId5" Type="http://schemas.openxmlformats.org/officeDocument/2006/relationships/hyperlink" Target="https://www.wired.com/story/the-us-is-paying-way-too-much-for-remdesivir/" TargetMode="External"/><Relationship Id="rId10" Type="http://schemas.openxmlformats.org/officeDocument/2006/relationships/hyperlink" Target="https://www.farmaciasguadalajara.com/es/farmaciasguadalajara/salud/diabetes-y-endocrinas/tiroideos-3074457345616680891-1/dexametasona-soluci%C3%B3n-1085867" TargetMode="External"/><Relationship Id="rId4" Type="http://schemas.openxmlformats.org/officeDocument/2006/relationships/hyperlink" Target="https://www.drugs.com/price-guide/remdesivir" TargetMode="External"/><Relationship Id="rId9" Type="http://schemas.openxmlformats.org/officeDocument/2006/relationships/hyperlink" Target="https://www.farmaciasanpablo.com.mx/medicamentos/genericos/a---b---c---d/dexametasona-8-mg/p/000000000060290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D6F3E-4816-4C30-A2B5-FF6F18518D21}">
  <dimension ref="A1:L57"/>
  <sheetViews>
    <sheetView tabSelected="1" topLeftCell="B1" workbookViewId="0">
      <selection activeCell="I4" sqref="I4"/>
    </sheetView>
  </sheetViews>
  <sheetFormatPr baseColWidth="10" defaultRowHeight="14.25" x14ac:dyDescent="0.45"/>
  <cols>
    <col min="1" max="1" width="39.53125" bestFit="1" customWidth="1"/>
    <col min="2" max="2" width="38.19921875" customWidth="1"/>
    <col min="3" max="3" width="14.796875" customWidth="1"/>
    <col min="4" max="4" width="14.1328125" bestFit="1" customWidth="1"/>
    <col min="5" max="5" width="38.46484375" bestFit="1" customWidth="1"/>
    <col min="6" max="6" width="11.86328125" bestFit="1" customWidth="1"/>
    <col min="7" max="7" width="12" bestFit="1" customWidth="1"/>
    <col min="8" max="8" width="10.86328125" bestFit="1" customWidth="1"/>
  </cols>
  <sheetData>
    <row r="1" spans="1:12" x14ac:dyDescent="0.45">
      <c r="A1" t="s">
        <v>2</v>
      </c>
      <c r="I1" t="s">
        <v>55</v>
      </c>
    </row>
    <row r="2" spans="1:12" x14ac:dyDescent="0.45">
      <c r="A2" t="s">
        <v>0</v>
      </c>
      <c r="B2" s="12" t="s">
        <v>6</v>
      </c>
      <c r="C2" s="1">
        <v>435000</v>
      </c>
      <c r="D2" s="14" t="s">
        <v>3</v>
      </c>
      <c r="I2">
        <v>9272</v>
      </c>
      <c r="J2">
        <f>I2*1.25</f>
        <v>11590</v>
      </c>
      <c r="K2">
        <f>I2*0.75</f>
        <v>6954</v>
      </c>
      <c r="L2">
        <f>STDEVA(J2:K2)</f>
        <v>3278.1470375808344</v>
      </c>
    </row>
    <row r="3" spans="1:12" x14ac:dyDescent="0.45">
      <c r="A3" t="s">
        <v>1</v>
      </c>
      <c r="B3" s="12"/>
      <c r="C3" s="1">
        <v>220000</v>
      </c>
      <c r="D3" s="15"/>
      <c r="I3" t="s">
        <v>57</v>
      </c>
    </row>
    <row r="4" spans="1:12" x14ac:dyDescent="0.45">
      <c r="A4" t="s">
        <v>4</v>
      </c>
      <c r="B4" s="12"/>
      <c r="C4" s="1">
        <v>372992</v>
      </c>
      <c r="D4" s="2" t="s">
        <v>5</v>
      </c>
      <c r="I4">
        <v>44151</v>
      </c>
      <c r="J4">
        <f>I4*1.25</f>
        <v>55188.75</v>
      </c>
      <c r="K4">
        <f>I4*0.75</f>
        <v>33113.25</v>
      </c>
      <c r="L4">
        <f>STDEVA(J4:K4)</f>
        <v>15609.735748083629</v>
      </c>
    </row>
    <row r="5" spans="1:12" x14ac:dyDescent="0.45">
      <c r="A5" t="s">
        <v>7</v>
      </c>
      <c r="B5" s="12"/>
      <c r="C5" s="1">
        <v>385357</v>
      </c>
      <c r="D5" s="2" t="s">
        <v>8</v>
      </c>
    </row>
    <row r="6" spans="1:12" x14ac:dyDescent="0.45">
      <c r="A6" t="s">
        <v>16</v>
      </c>
      <c r="B6" t="s">
        <v>9</v>
      </c>
      <c r="C6" s="1">
        <v>434825</v>
      </c>
    </row>
    <row r="7" spans="1:12" x14ac:dyDescent="0.45">
      <c r="B7" t="s">
        <v>10</v>
      </c>
      <c r="C7" s="1">
        <v>433331</v>
      </c>
    </row>
    <row r="8" spans="1:12" x14ac:dyDescent="0.45">
      <c r="B8" t="s">
        <v>11</v>
      </c>
      <c r="C8" s="1">
        <v>411271</v>
      </c>
      <c r="D8">
        <f>SUM(E8:F8)</f>
        <v>10279</v>
      </c>
      <c r="E8">
        <v>6493</v>
      </c>
      <c r="F8">
        <v>3786</v>
      </c>
      <c r="G8">
        <f>E8/D8</f>
        <v>0.6316762330966047</v>
      </c>
      <c r="H8">
        <f>F8/D8</f>
        <v>0.36832376690339524</v>
      </c>
    </row>
    <row r="9" spans="1:12" x14ac:dyDescent="0.45">
      <c r="B9" t="s">
        <v>12</v>
      </c>
      <c r="C9" s="1">
        <v>404714</v>
      </c>
    </row>
    <row r="10" spans="1:12" x14ac:dyDescent="0.45">
      <c r="B10" s="3" t="s">
        <v>13</v>
      </c>
      <c r="C10" s="4">
        <f>AVERAGE(C4:C9)</f>
        <v>407081.66666666669</v>
      </c>
      <c r="D10">
        <f>C10/50</f>
        <v>8141.6333333333341</v>
      </c>
    </row>
    <row r="11" spans="1:12" x14ac:dyDescent="0.45">
      <c r="B11" s="3" t="s">
        <v>52</v>
      </c>
      <c r="C11" s="4">
        <v>463356</v>
      </c>
      <c r="D11">
        <f>C11/28</f>
        <v>16548.428571428572</v>
      </c>
      <c r="E11">
        <f>C11*1.25</f>
        <v>579195</v>
      </c>
      <c r="F11">
        <f>C11*0.75</f>
        <v>347517</v>
      </c>
      <c r="G11" t="s">
        <v>53</v>
      </c>
    </row>
    <row r="12" spans="1:12" x14ac:dyDescent="0.45">
      <c r="E12">
        <f>E11/28</f>
        <v>20685.535714285714</v>
      </c>
      <c r="F12">
        <f>F11/28</f>
        <v>12411.321428571429</v>
      </c>
      <c r="G12">
        <f>STDEVA(D11,E12,F12)</f>
        <v>4137.1071428571386</v>
      </c>
    </row>
    <row r="13" spans="1:12" x14ac:dyDescent="0.45">
      <c r="A13" t="s">
        <v>14</v>
      </c>
    </row>
    <row r="14" spans="1:12" x14ac:dyDescent="0.45">
      <c r="A14" t="s">
        <v>15</v>
      </c>
      <c r="C14" s="1">
        <v>947709</v>
      </c>
      <c r="D14">
        <f>C14/50</f>
        <v>18954.18</v>
      </c>
      <c r="E14">
        <f>D14/100</f>
        <v>189.54179999999999</v>
      </c>
    </row>
    <row r="15" spans="1:12" x14ac:dyDescent="0.45">
      <c r="C15">
        <v>3677101</v>
      </c>
      <c r="D15" s="3">
        <f>C15/50</f>
        <v>73542.02</v>
      </c>
      <c r="E15">
        <f>D15*1.25</f>
        <v>91927.525000000009</v>
      </c>
      <c r="F15">
        <f>D15*0.75</f>
        <v>55156.514999999999</v>
      </c>
      <c r="G15">
        <f>STDEVA(E15:F15)</f>
        <v>26001.030522078327</v>
      </c>
    </row>
    <row r="16" spans="1:12" x14ac:dyDescent="0.45">
      <c r="A16" s="13" t="s">
        <v>17</v>
      </c>
      <c r="B16" s="13"/>
      <c r="C16" t="s">
        <v>20</v>
      </c>
    </row>
    <row r="17" spans="1:9" x14ac:dyDescent="0.45">
      <c r="A17" t="s">
        <v>18</v>
      </c>
      <c r="B17" t="s">
        <v>19</v>
      </c>
      <c r="C17">
        <v>552.38</v>
      </c>
      <c r="E17" s="16" t="s">
        <v>22</v>
      </c>
    </row>
    <row r="18" spans="1:9" x14ac:dyDescent="0.45">
      <c r="A18" t="s">
        <v>21</v>
      </c>
      <c r="B18">
        <v>11</v>
      </c>
      <c r="C18">
        <f>C17*B18</f>
        <v>6076.18</v>
      </c>
      <c r="D18" s="5">
        <f t="shared" ref="D18:D24" si="0">C18*22.1</f>
        <v>134283.57800000001</v>
      </c>
      <c r="E18" s="17"/>
      <c r="F18">
        <f>520*6</f>
        <v>3120</v>
      </c>
    </row>
    <row r="19" spans="1:9" x14ac:dyDescent="0.45">
      <c r="B19">
        <v>6</v>
      </c>
      <c r="C19">
        <f>C17*B19</f>
        <v>3314.2799999999997</v>
      </c>
      <c r="D19" s="5">
        <f t="shared" si="0"/>
        <v>73245.588000000003</v>
      </c>
      <c r="E19" s="17"/>
    </row>
    <row r="20" spans="1:9" x14ac:dyDescent="0.45">
      <c r="C20">
        <v>2500</v>
      </c>
      <c r="D20" s="5">
        <f t="shared" si="0"/>
        <v>55250</v>
      </c>
      <c r="E20" s="13" t="s">
        <v>23</v>
      </c>
      <c r="F20" s="13" t="s">
        <v>27</v>
      </c>
    </row>
    <row r="21" spans="1:9" x14ac:dyDescent="0.45">
      <c r="C21">
        <v>2800</v>
      </c>
      <c r="D21" s="5">
        <f>C21*22.1</f>
        <v>61880.000000000007</v>
      </c>
      <c r="E21" s="13"/>
      <c r="F21" s="13"/>
      <c r="G21" s="6">
        <f>D21/10</f>
        <v>6188.0000000000009</v>
      </c>
    </row>
    <row r="22" spans="1:9" x14ac:dyDescent="0.45">
      <c r="C22">
        <v>2340</v>
      </c>
      <c r="D22" s="5">
        <f t="shared" si="0"/>
        <v>51714</v>
      </c>
      <c r="E22" t="s">
        <v>24</v>
      </c>
      <c r="F22" s="2" t="s">
        <v>28</v>
      </c>
    </row>
    <row r="23" spans="1:9" x14ac:dyDescent="0.45">
      <c r="C23">
        <v>3120</v>
      </c>
      <c r="D23" s="5">
        <f t="shared" si="0"/>
        <v>68952</v>
      </c>
      <c r="E23" t="s">
        <v>25</v>
      </c>
    </row>
    <row r="24" spans="1:9" x14ac:dyDescent="0.45">
      <c r="C24">
        <f>C23*2</f>
        <v>6240</v>
      </c>
      <c r="D24" s="5">
        <f t="shared" si="0"/>
        <v>137904</v>
      </c>
      <c r="E24" t="s">
        <v>26</v>
      </c>
    </row>
    <row r="25" spans="1:9" x14ac:dyDescent="0.45">
      <c r="C25" t="s">
        <v>13</v>
      </c>
      <c r="D25" s="6">
        <f>AVERAGE(D18:D24)</f>
        <v>83318.452285714287</v>
      </c>
      <c r="E25" s="6">
        <f>D25/10</f>
        <v>8331.8452285714284</v>
      </c>
    </row>
    <row r="26" spans="1:9" x14ac:dyDescent="0.45">
      <c r="C26" t="s">
        <v>20</v>
      </c>
      <c r="D26" s="6" t="s">
        <v>39</v>
      </c>
      <c r="E26" s="6"/>
    </row>
    <row r="27" spans="1:9" x14ac:dyDescent="0.45">
      <c r="C27">
        <v>4580</v>
      </c>
      <c r="D27" s="6">
        <f>C27*22.1</f>
        <v>101218</v>
      </c>
      <c r="E27" s="12" t="s">
        <v>23</v>
      </c>
    </row>
    <row r="28" spans="1:9" x14ac:dyDescent="0.45">
      <c r="C28">
        <v>5080</v>
      </c>
      <c r="D28" s="6">
        <f t="shared" ref="D28:D30" si="1">C28*22.1</f>
        <v>112268</v>
      </c>
      <c r="E28" s="12"/>
    </row>
    <row r="29" spans="1:9" x14ac:dyDescent="0.45">
      <c r="C29">
        <v>2500</v>
      </c>
      <c r="D29" s="6">
        <f t="shared" si="1"/>
        <v>55250</v>
      </c>
      <c r="E29" s="6"/>
      <c r="G29">
        <f>20*100</f>
        <v>2000</v>
      </c>
    </row>
    <row r="30" spans="1:9" x14ac:dyDescent="0.45">
      <c r="C30">
        <v>2800</v>
      </c>
      <c r="D30" s="6">
        <f t="shared" si="1"/>
        <v>61880.000000000007</v>
      </c>
      <c r="E30" s="6">
        <f>AVERAGE(C27:C28)</f>
        <v>4830</v>
      </c>
      <c r="G30">
        <f>177.8*22.5</f>
        <v>4000.5000000000005</v>
      </c>
    </row>
    <row r="31" spans="1:9" x14ac:dyDescent="0.45">
      <c r="D31" s="6"/>
      <c r="E31" s="6">
        <f>E30*22.1</f>
        <v>106743</v>
      </c>
      <c r="F31" s="6">
        <f>E31/100</f>
        <v>1067.43</v>
      </c>
      <c r="G31" s="6">
        <v>10674</v>
      </c>
      <c r="H31" s="6">
        <f>G31*1.25</f>
        <v>13342.5</v>
      </c>
      <c r="I31" s="6">
        <f>G31*0.75</f>
        <v>8005.5</v>
      </c>
    </row>
    <row r="32" spans="1:9" x14ac:dyDescent="0.45">
      <c r="D32" s="6"/>
      <c r="E32" s="6">
        <f>AVERAGE(C27:C30)</f>
        <v>3740</v>
      </c>
      <c r="F32" s="6">
        <f>AVERAGE(D27:D30)</f>
        <v>82654</v>
      </c>
      <c r="G32" s="6">
        <f>F32/100</f>
        <v>826.54</v>
      </c>
      <c r="H32" s="6">
        <f>G32/2</f>
        <v>413.27</v>
      </c>
    </row>
    <row r="33" spans="1:8" x14ac:dyDescent="0.45">
      <c r="A33" t="s">
        <v>56</v>
      </c>
      <c r="B33" t="s">
        <v>29</v>
      </c>
      <c r="C33">
        <v>2378</v>
      </c>
      <c r="G33" s="6">
        <f>F32/950</f>
        <v>87.004210526315788</v>
      </c>
    </row>
    <row r="34" spans="1:8" x14ac:dyDescent="0.45">
      <c r="B34" t="s">
        <v>31</v>
      </c>
      <c r="C34" s="11">
        <v>2492.5500000000002</v>
      </c>
      <c r="D34">
        <f>C34/2</f>
        <v>1246.2750000000001</v>
      </c>
      <c r="E34">
        <f>C34*22.1</f>
        <v>55085.35500000001</v>
      </c>
      <c r="F34" s="6">
        <f>E34+D25</f>
        <v>138403.80728571431</v>
      </c>
    </row>
    <row r="35" spans="1:8" ht="28.5" x14ac:dyDescent="0.45">
      <c r="B35" s="10" t="s">
        <v>32</v>
      </c>
      <c r="C35" s="9" t="s">
        <v>33</v>
      </c>
      <c r="D35" t="s">
        <v>34</v>
      </c>
      <c r="E35" s="2" t="s">
        <v>35</v>
      </c>
    </row>
    <row r="36" spans="1:8" ht="28.5" x14ac:dyDescent="0.45">
      <c r="D36" s="7" t="s">
        <v>37</v>
      </c>
      <c r="E36" s="8" t="s">
        <v>38</v>
      </c>
      <c r="F36" t="s">
        <v>36</v>
      </c>
    </row>
    <row r="37" spans="1:8" x14ac:dyDescent="0.45">
      <c r="C37" s="11" t="s">
        <v>30</v>
      </c>
      <c r="D37" s="11">
        <f>C34/30</f>
        <v>83.085000000000008</v>
      </c>
      <c r="E37">
        <f>D37*2</f>
        <v>166.17000000000002</v>
      </c>
      <c r="F37">
        <f>E37*22.1</f>
        <v>3672.3570000000004</v>
      </c>
      <c r="G37">
        <f>F37*1.25</f>
        <v>4590.4462500000009</v>
      </c>
      <c r="H37">
        <f>F37*0.75</f>
        <v>2754.2677500000004</v>
      </c>
    </row>
    <row r="39" spans="1:8" x14ac:dyDescent="0.45">
      <c r="F39">
        <f>F37/100</f>
        <v>36.723570000000002</v>
      </c>
    </row>
    <row r="41" spans="1:8" x14ac:dyDescent="0.45">
      <c r="B41" s="11"/>
      <c r="C41" t="s">
        <v>40</v>
      </c>
      <c r="D41">
        <v>8141.63</v>
      </c>
      <c r="E41">
        <f>D41*1.25</f>
        <v>10177.0375</v>
      </c>
      <c r="F41">
        <f>D41*0.75</f>
        <v>6106.2224999999999</v>
      </c>
    </row>
    <row r="44" spans="1:8" x14ac:dyDescent="0.45">
      <c r="A44" t="s">
        <v>41</v>
      </c>
    </row>
    <row r="45" spans="1:8" x14ac:dyDescent="0.45">
      <c r="A45" t="s">
        <v>42</v>
      </c>
      <c r="B45">
        <v>10</v>
      </c>
    </row>
    <row r="46" spans="1:8" x14ac:dyDescent="0.45">
      <c r="A46" t="s">
        <v>43</v>
      </c>
      <c r="B46">
        <v>6</v>
      </c>
    </row>
    <row r="48" spans="1:8" x14ac:dyDescent="0.45">
      <c r="A48" t="s">
        <v>44</v>
      </c>
      <c r="B48" t="s">
        <v>45</v>
      </c>
      <c r="C48">
        <v>58</v>
      </c>
      <c r="D48" s="2" t="s">
        <v>46</v>
      </c>
    </row>
    <row r="49" spans="2:4" x14ac:dyDescent="0.45">
      <c r="B49" t="s">
        <v>45</v>
      </c>
      <c r="C49">
        <v>18</v>
      </c>
      <c r="D49" s="2" t="s">
        <v>47</v>
      </c>
    </row>
    <row r="50" spans="2:4" x14ac:dyDescent="0.45">
      <c r="B50" t="s">
        <v>48</v>
      </c>
      <c r="C50">
        <v>24.5</v>
      </c>
      <c r="D50" s="2" t="s">
        <v>49</v>
      </c>
    </row>
    <row r="51" spans="2:4" x14ac:dyDescent="0.45">
      <c r="B51" t="s">
        <v>50</v>
      </c>
      <c r="C51">
        <v>16</v>
      </c>
      <c r="D51" s="2" t="s">
        <v>51</v>
      </c>
    </row>
    <row r="52" spans="2:4" x14ac:dyDescent="0.45">
      <c r="C52">
        <f>AVERAGE(C48:C51)</f>
        <v>29.125</v>
      </c>
    </row>
    <row r="53" spans="2:4" x14ac:dyDescent="0.45">
      <c r="D53">
        <f>STDEVA(C48:C51)</f>
        <v>19.589006270524973</v>
      </c>
    </row>
    <row r="55" spans="2:4" x14ac:dyDescent="0.45">
      <c r="C55">
        <f>29.1/0.8</f>
        <v>36.375</v>
      </c>
    </row>
    <row r="57" spans="2:4" x14ac:dyDescent="0.45">
      <c r="C57">
        <v>3.65</v>
      </c>
      <c r="D57" s="2" t="s">
        <v>54</v>
      </c>
    </row>
  </sheetData>
  <mergeCells count="7">
    <mergeCell ref="E27:E28"/>
    <mergeCell ref="F20:F21"/>
    <mergeCell ref="D2:D3"/>
    <mergeCell ref="B2:B5"/>
    <mergeCell ref="A16:B16"/>
    <mergeCell ref="E17:E19"/>
    <mergeCell ref="E20:E21"/>
  </mergeCells>
  <hyperlinks>
    <hyperlink ref="D2" r:id="rId1" xr:uid="{EF817E2D-E590-4391-B3AB-E140B15F57A0}"/>
    <hyperlink ref="D4" r:id="rId2" display="https://www.eleconomista.com.mx/politica/Cuanto-cuesta-una-hospitalizacion-por-Covid-19-en-Mexico-20200805-0046.html" xr:uid="{33E62A0B-0083-4093-905E-EF0D13F70F60}"/>
    <hyperlink ref="D5" r:id="rId3" display="https://www.forbes.com.mx/economia-covid-19-altos-costos-hospitales-privados-dano-patrimonial/" xr:uid="{2B1805B6-DAE7-4C22-B9D8-45A7B46B78AF}"/>
    <hyperlink ref="E17" r:id="rId4" xr:uid="{ABF1C0AF-A14E-4955-9E32-36C38AED2FB3}"/>
    <hyperlink ref="F22" r:id="rId5" xr:uid="{E4131D15-FFC4-4973-81BE-E1F758075283}"/>
    <hyperlink ref="E35" r:id="rId6" xr:uid="{1AC9C642-871B-4C14-9BCD-9BD8E29868A6}"/>
    <hyperlink ref="D48" r:id="rId7" xr:uid="{4DAA58F2-C8A0-4DA2-B561-7795B8CFD348}"/>
    <hyperlink ref="D49" r:id="rId8" display="https://www.fahorro.com/farmacias-del-ahorro-dexametasona-8mg-2ml-ampolletas.html" xr:uid="{CD1F76A1-AF48-43EA-8EED-B043CB63D089}"/>
    <hyperlink ref="D50" r:id="rId9" xr:uid="{610DAF08-C47E-4D44-81E9-4E5D6AA1CCD9}"/>
    <hyperlink ref="D51" r:id="rId10" display="https://www.farmaciasguadalajara.com/es/farmaciasguadalajara/salud/diabetes-y-endocrinas/tiroideos-3074457345616680891-1/dexametasona-soluci%C3%B3n-1085867" xr:uid="{5E2F5571-74BE-4B0E-BD04-BF8A8F0A19CC}"/>
    <hyperlink ref="D57" r:id="rId11" display="http://compras.imss.gob.mx/?P=imsscomprofich&amp;f=22411884&amp;pr=" xr:uid="{CEF4409E-CFF0-40D7-9CC4-55AC0DF1A6A9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</dc:creator>
  <cp:lastModifiedBy>IRVING</cp:lastModifiedBy>
  <dcterms:created xsi:type="dcterms:W3CDTF">2021-02-20T19:17:08Z</dcterms:created>
  <dcterms:modified xsi:type="dcterms:W3CDTF">2021-04-06T15:44:19Z</dcterms:modified>
</cp:coreProperties>
</file>