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式(1)Azwjdt" sheetId="16" r:id="rId1"/>
    <sheet name="式(3)中Nh" sheetId="17" r:id="rId2"/>
    <sheet name="式(4)deltad" sheetId="12" r:id="rId3"/>
    <sheet name="式(6)eed" sheetId="13" r:id="rId4"/>
    <sheet name="式(7)Tdt" sheetId="14" r:id="rId5"/>
    <sheet name="式(8)～式(12)" sheetId="15" r:id="rId6"/>
    <sheet name="式(14)Axp" sheetId="5" r:id="rId7"/>
    <sheet name="式(15)Aoh0p" sheetId="1" r:id="rId8"/>
    <sheet name="式(16)Asf0p" sheetId="4" r:id="rId9"/>
    <sheet name="式(18)Axm" sheetId="8" r:id="rId10"/>
    <sheet name="式(19)Aoh0m" sheetId="6" r:id="rId11"/>
    <sheet name="式(20)Asf0m" sheetId="7" r:id="rId12"/>
    <sheet name="式(22)phiyp" sheetId="10" r:id="rId13"/>
    <sheet name="式(23)fA" sheetId="9" r:id="rId14"/>
    <sheet name="式(25)phiym" sheetId="11" r:id="rId15"/>
  </sheets>
  <calcPr calcId="152511" calcMode="manual"/>
</workbook>
</file>

<file path=xl/calcChain.xml><?xml version="1.0" encoding="utf-8"?>
<calcChain xmlns="http://schemas.openxmlformats.org/spreadsheetml/2006/main">
  <c r="N6" i="17" l="1"/>
  <c r="M7" i="17"/>
  <c r="N7" i="17" s="1"/>
  <c r="C8" i="17"/>
  <c r="D8" i="17"/>
  <c r="K8" i="17" s="1"/>
  <c r="E8" i="17"/>
  <c r="H8" i="17"/>
  <c r="H14" i="17"/>
  <c r="I14" i="17"/>
  <c r="E14" i="17" s="1"/>
  <c r="D12" i="17"/>
  <c r="I12" i="17"/>
  <c r="C12" i="17"/>
  <c r="E12" i="17" s="1"/>
  <c r="K12" i="17" s="1"/>
  <c r="D13" i="17"/>
  <c r="I13" i="17"/>
  <c r="E13" i="17" s="1"/>
  <c r="K13" i="17" s="1"/>
  <c r="C13" i="17"/>
  <c r="D14" i="17"/>
  <c r="C14" i="17"/>
  <c r="D15" i="17"/>
  <c r="I15" i="17"/>
  <c r="E15" i="17" s="1"/>
  <c r="C15" i="17"/>
  <c r="K15" i="17"/>
  <c r="D16" i="17"/>
  <c r="I16" i="17"/>
  <c r="C16" i="17"/>
  <c r="E16" i="17"/>
  <c r="K16" i="17" s="1"/>
  <c r="D11" i="17"/>
  <c r="I11" i="17"/>
  <c r="C11" i="17"/>
  <c r="E11" i="17" s="1"/>
  <c r="K11" i="17" s="1"/>
  <c r="D17" i="17"/>
  <c r="I17" i="17"/>
  <c r="E17" i="17" s="1"/>
  <c r="K17" i="17" s="1"/>
  <c r="C17" i="17"/>
  <c r="C9" i="17"/>
  <c r="D9" i="17"/>
  <c r="I9" i="17"/>
  <c r="E9" i="17" s="1"/>
  <c r="H9" i="17"/>
  <c r="K9" i="17"/>
  <c r="H20" i="17"/>
  <c r="I20" i="17"/>
  <c r="D18" i="17"/>
  <c r="I18" i="17"/>
  <c r="E18" i="17" s="1"/>
  <c r="K18" i="17" s="1"/>
  <c r="C18" i="17"/>
  <c r="D19" i="17"/>
  <c r="I19" i="17"/>
  <c r="E19" i="17" s="1"/>
  <c r="C19" i="17"/>
  <c r="K19" i="17"/>
  <c r="D20" i="17"/>
  <c r="C20" i="17"/>
  <c r="E20" i="17"/>
  <c r="K20" i="17"/>
  <c r="D21" i="17"/>
  <c r="I21" i="17"/>
  <c r="C21" i="17"/>
  <c r="E21" i="17"/>
  <c r="K21" i="17" s="1"/>
  <c r="D22" i="17"/>
  <c r="I22" i="17"/>
  <c r="C22" i="17"/>
  <c r="E22" i="17" s="1"/>
  <c r="K22" i="17" s="1"/>
  <c r="D23" i="17"/>
  <c r="I23" i="17"/>
  <c r="E23" i="17" s="1"/>
  <c r="K23" i="17" s="1"/>
  <c r="C23" i="17"/>
  <c r="L20" i="17"/>
  <c r="M20" i="17" s="1"/>
  <c r="N9" i="17" s="1"/>
  <c r="C10" i="17"/>
  <c r="D10" i="17"/>
  <c r="I10" i="17"/>
  <c r="E10" i="17" s="1"/>
  <c r="H10" i="17"/>
  <c r="K10" i="17"/>
  <c r="H26" i="17"/>
  <c r="I26" i="17"/>
  <c r="D24" i="17"/>
  <c r="I24" i="17"/>
  <c r="E24" i="17" s="1"/>
  <c r="K24" i="17" s="1"/>
  <c r="C24" i="17"/>
  <c r="D25" i="17"/>
  <c r="I25" i="17"/>
  <c r="E25" i="17" s="1"/>
  <c r="C25" i="17"/>
  <c r="D26" i="17"/>
  <c r="C26" i="17"/>
  <c r="E26" i="17"/>
  <c r="K26" i="17"/>
  <c r="D27" i="17"/>
  <c r="I27" i="17"/>
  <c r="C27" i="17"/>
  <c r="E27" i="17"/>
  <c r="K27" i="17" s="1"/>
  <c r="D28" i="17"/>
  <c r="I28" i="17"/>
  <c r="C28" i="17"/>
  <c r="E28" i="17" s="1"/>
  <c r="K28" i="17" s="1"/>
  <c r="D29" i="17"/>
  <c r="I29" i="17"/>
  <c r="E29" i="17" s="1"/>
  <c r="K29" i="17" s="1"/>
  <c r="C29" i="17"/>
  <c r="H11" i="17"/>
  <c r="H32" i="17"/>
  <c r="I32" i="17"/>
  <c r="E32" i="17" s="1"/>
  <c r="D30" i="17"/>
  <c r="I30" i="17"/>
  <c r="C30" i="17"/>
  <c r="E30" i="17" s="1"/>
  <c r="K30" i="17" s="1"/>
  <c r="D31" i="17"/>
  <c r="I31" i="17"/>
  <c r="E31" i="17" s="1"/>
  <c r="K31" i="17" s="1"/>
  <c r="C31" i="17"/>
  <c r="D32" i="17"/>
  <c r="C32" i="17"/>
  <c r="D33" i="17"/>
  <c r="I33" i="17"/>
  <c r="E33" i="17" s="1"/>
  <c r="C33" i="17"/>
  <c r="K33" i="17"/>
  <c r="D34" i="17"/>
  <c r="I34" i="17"/>
  <c r="C34" i="17"/>
  <c r="E34" i="17"/>
  <c r="K34" i="17" s="1"/>
  <c r="D35" i="17"/>
  <c r="I35" i="17"/>
  <c r="C35" i="17"/>
  <c r="E35" i="17" s="1"/>
  <c r="K35" i="17" s="1"/>
  <c r="H12" i="17"/>
  <c r="H38" i="17"/>
  <c r="I38" i="17"/>
  <c r="D36" i="17"/>
  <c r="I36" i="17"/>
  <c r="C36" i="17"/>
  <c r="E36" i="17"/>
  <c r="K36" i="17" s="1"/>
  <c r="D37" i="17"/>
  <c r="I37" i="17"/>
  <c r="C37" i="17"/>
  <c r="E37" i="17" s="1"/>
  <c r="K37" i="17" s="1"/>
  <c r="D38" i="17"/>
  <c r="C38" i="17"/>
  <c r="D39" i="17"/>
  <c r="I39" i="17"/>
  <c r="E39" i="17" s="1"/>
  <c r="K39" i="17" s="1"/>
  <c r="C39" i="17"/>
  <c r="D40" i="17"/>
  <c r="K40" i="17" s="1"/>
  <c r="I40" i="17"/>
  <c r="E40" i="17" s="1"/>
  <c r="C40" i="17"/>
  <c r="D41" i="17"/>
  <c r="I41" i="17"/>
  <c r="C41" i="17"/>
  <c r="E41" i="17"/>
  <c r="K41" i="17" s="1"/>
  <c r="H13" i="17"/>
  <c r="H44" i="17"/>
  <c r="I44" i="17"/>
  <c r="D42" i="17"/>
  <c r="K42" i="17" s="1"/>
  <c r="L44" i="17" s="1"/>
  <c r="I42" i="17"/>
  <c r="E42" i="17" s="1"/>
  <c r="C42" i="17"/>
  <c r="D43" i="17"/>
  <c r="I43" i="17"/>
  <c r="C43" i="17"/>
  <c r="E43" i="17"/>
  <c r="K43" i="17" s="1"/>
  <c r="D44" i="17"/>
  <c r="C44" i="17"/>
  <c r="E44" i="17"/>
  <c r="K44" i="17" s="1"/>
  <c r="D45" i="17"/>
  <c r="I45" i="17"/>
  <c r="C45" i="17"/>
  <c r="E45" i="17" s="1"/>
  <c r="K45" i="17" s="1"/>
  <c r="D46" i="17"/>
  <c r="I46" i="17"/>
  <c r="E46" i="17" s="1"/>
  <c r="K46" i="17" s="1"/>
  <c r="C46" i="17"/>
  <c r="D47" i="17"/>
  <c r="I47" i="17"/>
  <c r="E47" i="17" s="1"/>
  <c r="C47" i="17"/>
  <c r="K47" i="17"/>
  <c r="H50" i="17"/>
  <c r="I50" i="17"/>
  <c r="E50" i="17" s="1"/>
  <c r="D48" i="17"/>
  <c r="I48" i="17"/>
  <c r="C48" i="17"/>
  <c r="E48" i="17" s="1"/>
  <c r="K48" i="17" s="1"/>
  <c r="D49" i="17"/>
  <c r="I49" i="17"/>
  <c r="E49" i="17" s="1"/>
  <c r="K49" i="17" s="1"/>
  <c r="C49" i="17"/>
  <c r="D50" i="17"/>
  <c r="K50" i="17" s="1"/>
  <c r="C50" i="17"/>
  <c r="D51" i="17"/>
  <c r="I51" i="17"/>
  <c r="E51" i="17" s="1"/>
  <c r="C51" i="17"/>
  <c r="D52" i="17"/>
  <c r="I52" i="17"/>
  <c r="C52" i="17"/>
  <c r="E52" i="17"/>
  <c r="K52" i="17" s="1"/>
  <c r="D53" i="17"/>
  <c r="I53" i="17"/>
  <c r="C53" i="17"/>
  <c r="E53" i="17" s="1"/>
  <c r="K53" i="17" s="1"/>
  <c r="H15" i="17"/>
  <c r="H56" i="17"/>
  <c r="I56" i="17"/>
  <c r="D54" i="17"/>
  <c r="I54" i="17"/>
  <c r="C54" i="17"/>
  <c r="E54" i="17"/>
  <c r="K54" i="17" s="1"/>
  <c r="D55" i="17"/>
  <c r="I55" i="17"/>
  <c r="C55" i="17"/>
  <c r="E55" i="17" s="1"/>
  <c r="K55" i="17" s="1"/>
  <c r="D56" i="17"/>
  <c r="C56" i="17"/>
  <c r="D57" i="17"/>
  <c r="I57" i="17"/>
  <c r="E57" i="17" s="1"/>
  <c r="K57" i="17" s="1"/>
  <c r="C57" i="17"/>
  <c r="D58" i="17"/>
  <c r="I58" i="17"/>
  <c r="E58" i="17" s="1"/>
  <c r="C58" i="17"/>
  <c r="K58" i="17"/>
  <c r="D59" i="17"/>
  <c r="I59" i="17"/>
  <c r="C59" i="17"/>
  <c r="E59" i="17"/>
  <c r="K59" i="17" s="1"/>
  <c r="H16" i="17"/>
  <c r="H62" i="17"/>
  <c r="I62" i="17"/>
  <c r="D60" i="17"/>
  <c r="I60" i="17"/>
  <c r="E60" i="17" s="1"/>
  <c r="C60" i="17"/>
  <c r="K60" i="17"/>
  <c r="D61" i="17"/>
  <c r="I61" i="17"/>
  <c r="C61" i="17"/>
  <c r="E61" i="17"/>
  <c r="K61" i="17" s="1"/>
  <c r="D62" i="17"/>
  <c r="C62" i="17"/>
  <c r="E62" i="17"/>
  <c r="K62" i="17" s="1"/>
  <c r="D63" i="17"/>
  <c r="I63" i="17"/>
  <c r="C63" i="17"/>
  <c r="E63" i="17" s="1"/>
  <c r="K63" i="17" s="1"/>
  <c r="D64" i="17"/>
  <c r="I64" i="17"/>
  <c r="E64" i="17" s="1"/>
  <c r="K64" i="17" s="1"/>
  <c r="C64" i="17"/>
  <c r="D65" i="17"/>
  <c r="I65" i="17"/>
  <c r="E65" i="17" s="1"/>
  <c r="C65" i="17"/>
  <c r="H17" i="17"/>
  <c r="H68" i="17"/>
  <c r="I68" i="17"/>
  <c r="D66" i="17"/>
  <c r="I66" i="17"/>
  <c r="E66" i="17" s="1"/>
  <c r="K66" i="17" s="1"/>
  <c r="C66" i="17"/>
  <c r="D67" i="17"/>
  <c r="I67" i="17"/>
  <c r="E67" i="17" s="1"/>
  <c r="C67" i="17"/>
  <c r="K67" i="17"/>
  <c r="D68" i="17"/>
  <c r="C68" i="17"/>
  <c r="E68" i="17"/>
  <c r="K68" i="17"/>
  <c r="D69" i="17"/>
  <c r="I69" i="17"/>
  <c r="C69" i="17"/>
  <c r="E69" i="17"/>
  <c r="K69" i="17" s="1"/>
  <c r="D70" i="17"/>
  <c r="I70" i="17"/>
  <c r="C70" i="17"/>
  <c r="E70" i="17" s="1"/>
  <c r="K70" i="17" s="1"/>
  <c r="D71" i="17"/>
  <c r="I71" i="17"/>
  <c r="E71" i="17" s="1"/>
  <c r="K71" i="17" s="1"/>
  <c r="C71" i="17"/>
  <c r="H18" i="17"/>
  <c r="H74" i="17"/>
  <c r="I74" i="17"/>
  <c r="E74" i="17" s="1"/>
  <c r="D72" i="17"/>
  <c r="I72" i="17"/>
  <c r="C72" i="17"/>
  <c r="E72" i="17" s="1"/>
  <c r="K72" i="17" s="1"/>
  <c r="D73" i="17"/>
  <c r="I73" i="17"/>
  <c r="E73" i="17" s="1"/>
  <c r="K73" i="17" s="1"/>
  <c r="C73" i="17"/>
  <c r="D74" i="17"/>
  <c r="K74" i="17" s="1"/>
  <c r="C74" i="17"/>
  <c r="D75" i="17"/>
  <c r="K75" i="17" s="1"/>
  <c r="I75" i="17"/>
  <c r="E75" i="17" s="1"/>
  <c r="C75" i="17"/>
  <c r="D76" i="17"/>
  <c r="I76" i="17"/>
  <c r="C76" i="17"/>
  <c r="E76" i="17"/>
  <c r="K76" i="17" s="1"/>
  <c r="D77" i="17"/>
  <c r="I77" i="17"/>
  <c r="C77" i="17"/>
  <c r="E77" i="17" s="1"/>
  <c r="K77" i="17" s="1"/>
  <c r="H19" i="17"/>
  <c r="H80" i="17"/>
  <c r="I80" i="17"/>
  <c r="D78" i="17"/>
  <c r="I78" i="17"/>
  <c r="C78" i="17"/>
  <c r="E78" i="17"/>
  <c r="K78" i="17" s="1"/>
  <c r="D79" i="17"/>
  <c r="I79" i="17"/>
  <c r="C79" i="17"/>
  <c r="E79" i="17" s="1"/>
  <c r="K79" i="17" s="1"/>
  <c r="D80" i="17"/>
  <c r="C80" i="17"/>
  <c r="D81" i="17"/>
  <c r="I81" i="17"/>
  <c r="E81" i="17" s="1"/>
  <c r="K81" i="17" s="1"/>
  <c r="C81" i="17"/>
  <c r="D82" i="17"/>
  <c r="I82" i="17"/>
  <c r="E82" i="17" s="1"/>
  <c r="C82" i="17"/>
  <c r="K82" i="17"/>
  <c r="D83" i="17"/>
  <c r="I83" i="17"/>
  <c r="C83" i="17"/>
  <c r="E83" i="17"/>
  <c r="K83" i="17" s="1"/>
  <c r="H86" i="17"/>
  <c r="I86" i="17"/>
  <c r="D84" i="17"/>
  <c r="I84" i="17"/>
  <c r="E84" i="17" s="1"/>
  <c r="K84" i="17" s="1"/>
  <c r="C84" i="17"/>
  <c r="D85" i="17"/>
  <c r="I85" i="17"/>
  <c r="C85" i="17"/>
  <c r="E85" i="17"/>
  <c r="K85" i="17"/>
  <c r="D86" i="17"/>
  <c r="C86" i="17"/>
  <c r="E86" i="17"/>
  <c r="K86" i="17"/>
  <c r="D87" i="17"/>
  <c r="I87" i="17"/>
  <c r="C87" i="17"/>
  <c r="E87" i="17"/>
  <c r="K87" i="17" s="1"/>
  <c r="D88" i="17"/>
  <c r="I88" i="17"/>
  <c r="C88" i="17"/>
  <c r="E88" i="17" s="1"/>
  <c r="K88" i="17" s="1"/>
  <c r="D89" i="17"/>
  <c r="I89" i="17"/>
  <c r="E89" i="17" s="1"/>
  <c r="K89" i="17" s="1"/>
  <c r="C89" i="17"/>
  <c r="H21" i="17"/>
  <c r="H92" i="17"/>
  <c r="I92" i="17"/>
  <c r="E92" i="17" s="1"/>
  <c r="D90" i="17"/>
  <c r="I90" i="17"/>
  <c r="C90" i="17"/>
  <c r="E90" i="17" s="1"/>
  <c r="K90" i="17" s="1"/>
  <c r="D91" i="17"/>
  <c r="I91" i="17"/>
  <c r="E91" i="17" s="1"/>
  <c r="K91" i="17" s="1"/>
  <c r="C91" i="17"/>
  <c r="D92" i="17"/>
  <c r="K92" i="17" s="1"/>
  <c r="C92" i="17"/>
  <c r="D93" i="17"/>
  <c r="K93" i="17" s="1"/>
  <c r="I93" i="17"/>
  <c r="E93" i="17" s="1"/>
  <c r="C93" i="17"/>
  <c r="D94" i="17"/>
  <c r="I94" i="17"/>
  <c r="C94" i="17"/>
  <c r="E94" i="17"/>
  <c r="K94" i="17" s="1"/>
  <c r="D95" i="17"/>
  <c r="I95" i="17"/>
  <c r="C95" i="17"/>
  <c r="E95" i="17" s="1"/>
  <c r="K95" i="17" s="1"/>
  <c r="H22" i="17"/>
  <c r="H98" i="17"/>
  <c r="I98" i="17"/>
  <c r="D96" i="17"/>
  <c r="I96" i="17"/>
  <c r="C96" i="17"/>
  <c r="E96" i="17"/>
  <c r="K96" i="17" s="1"/>
  <c r="D97" i="17"/>
  <c r="I97" i="17"/>
  <c r="C97" i="17"/>
  <c r="E97" i="17" s="1"/>
  <c r="K97" i="17" s="1"/>
  <c r="D98" i="17"/>
  <c r="C98" i="17"/>
  <c r="D99" i="17"/>
  <c r="I99" i="17"/>
  <c r="E99" i="17" s="1"/>
  <c r="K99" i="17" s="1"/>
  <c r="C99" i="17"/>
  <c r="D100" i="17"/>
  <c r="I100" i="17"/>
  <c r="E100" i="17" s="1"/>
  <c r="C100" i="17"/>
  <c r="K100" i="17"/>
  <c r="D101" i="17"/>
  <c r="I101" i="17"/>
  <c r="C101" i="17"/>
  <c r="E101" i="17"/>
  <c r="K101" i="17" s="1"/>
  <c r="H23" i="17"/>
  <c r="H104" i="17"/>
  <c r="I104" i="17"/>
  <c r="D102" i="17"/>
  <c r="I102" i="17"/>
  <c r="C102" i="17"/>
  <c r="E102" i="17"/>
  <c r="K102" i="17"/>
  <c r="D103" i="17"/>
  <c r="I103" i="17"/>
  <c r="C103" i="17"/>
  <c r="E103" i="17"/>
  <c r="K103" i="17" s="1"/>
  <c r="D104" i="17"/>
  <c r="C104" i="17"/>
  <c r="E104" i="17"/>
  <c r="K104" i="17" s="1"/>
  <c r="D105" i="17"/>
  <c r="I105" i="17"/>
  <c r="C105" i="17"/>
  <c r="E105" i="17" s="1"/>
  <c r="K105" i="17" s="1"/>
  <c r="D106" i="17"/>
  <c r="I106" i="17"/>
  <c r="E106" i="17" s="1"/>
  <c r="K106" i="17" s="1"/>
  <c r="C106" i="17"/>
  <c r="D107" i="17"/>
  <c r="I107" i="17"/>
  <c r="C107" i="17"/>
  <c r="E107" i="17"/>
  <c r="K107" i="17"/>
  <c r="H24" i="17"/>
  <c r="H110" i="17"/>
  <c r="I110" i="17"/>
  <c r="D108" i="17"/>
  <c r="I108" i="17"/>
  <c r="E108" i="17" s="1"/>
  <c r="K108" i="17" s="1"/>
  <c r="C108" i="17"/>
  <c r="D109" i="17"/>
  <c r="I109" i="17"/>
  <c r="C109" i="17"/>
  <c r="E109" i="17" s="1"/>
  <c r="D110" i="17"/>
  <c r="C110" i="17"/>
  <c r="E110" i="17" s="1"/>
  <c r="K110" i="17"/>
  <c r="D111" i="17"/>
  <c r="I111" i="17"/>
  <c r="C111" i="17"/>
  <c r="E111" i="17"/>
  <c r="K111" i="17" s="1"/>
  <c r="D112" i="17"/>
  <c r="I112" i="17"/>
  <c r="C112" i="17"/>
  <c r="E112" i="17" s="1"/>
  <c r="K112" i="17" s="1"/>
  <c r="D113" i="17"/>
  <c r="I113" i="17"/>
  <c r="E113" i="17" s="1"/>
  <c r="K113" i="17" s="1"/>
  <c r="C113" i="17"/>
  <c r="H25" i="17"/>
  <c r="H116" i="17"/>
  <c r="I116" i="17"/>
  <c r="D114" i="17"/>
  <c r="I114" i="17"/>
  <c r="C114" i="17"/>
  <c r="E114" i="17" s="1"/>
  <c r="K114" i="17" s="1"/>
  <c r="D115" i="17"/>
  <c r="I115" i="17"/>
  <c r="E115" i="17" s="1"/>
  <c r="K115" i="17" s="1"/>
  <c r="C115" i="17"/>
  <c r="D116" i="17"/>
  <c r="C116" i="17"/>
  <c r="E116" i="17" s="1"/>
  <c r="D117" i="17"/>
  <c r="I117" i="17"/>
  <c r="E117" i="17" s="1"/>
  <c r="C117" i="17"/>
  <c r="D118" i="17"/>
  <c r="I118" i="17"/>
  <c r="C118" i="17"/>
  <c r="E118" i="17"/>
  <c r="K118" i="17" s="1"/>
  <c r="D119" i="17"/>
  <c r="I119" i="17"/>
  <c r="C119" i="17"/>
  <c r="E119" i="17" s="1"/>
  <c r="K119" i="17" s="1"/>
  <c r="H27" i="17"/>
  <c r="H28" i="17"/>
  <c r="H29" i="17"/>
  <c r="H30" i="17"/>
  <c r="H31" i="17"/>
  <c r="H33" i="17"/>
  <c r="H34" i="17"/>
  <c r="H35" i="17"/>
  <c r="H36" i="17"/>
  <c r="H37" i="17"/>
  <c r="H39" i="17"/>
  <c r="H40" i="17"/>
  <c r="H41" i="17"/>
  <c r="H42" i="17"/>
  <c r="H43" i="17"/>
  <c r="H45" i="17"/>
  <c r="H46" i="17"/>
  <c r="H47" i="17"/>
  <c r="H48" i="17"/>
  <c r="H49" i="17"/>
  <c r="H51" i="17"/>
  <c r="H52" i="17"/>
  <c r="H53" i="17"/>
  <c r="H54" i="17"/>
  <c r="H55" i="17"/>
  <c r="H57" i="17"/>
  <c r="H58" i="17"/>
  <c r="H59" i="17"/>
  <c r="H60" i="17"/>
  <c r="H61" i="17"/>
  <c r="H63" i="17"/>
  <c r="H64" i="17"/>
  <c r="H65" i="17"/>
  <c r="H66" i="17"/>
  <c r="H67" i="17"/>
  <c r="H69" i="17"/>
  <c r="H70" i="17"/>
  <c r="H71" i="17"/>
  <c r="H72" i="17"/>
  <c r="H73" i="17"/>
  <c r="H75" i="17"/>
  <c r="H76" i="17"/>
  <c r="H77" i="17"/>
  <c r="H78" i="17"/>
  <c r="H79" i="17"/>
  <c r="H81" i="17"/>
  <c r="H82" i="17"/>
  <c r="H83" i="17"/>
  <c r="H84" i="17"/>
  <c r="H85" i="17"/>
  <c r="H87" i="17"/>
  <c r="H88" i="17"/>
  <c r="H89" i="17"/>
  <c r="H90" i="17"/>
  <c r="H91" i="17"/>
  <c r="H93" i="17"/>
  <c r="H94" i="17"/>
  <c r="H95" i="17"/>
  <c r="H96" i="17"/>
  <c r="H97" i="17"/>
  <c r="H99" i="17"/>
  <c r="H100" i="17"/>
  <c r="H101" i="17"/>
  <c r="H102" i="17"/>
  <c r="H103" i="17"/>
  <c r="H105" i="17"/>
  <c r="H106" i="17"/>
  <c r="H107" i="17"/>
  <c r="H108" i="17"/>
  <c r="H109" i="17"/>
  <c r="H111" i="17"/>
  <c r="H112" i="17"/>
  <c r="H113" i="17"/>
  <c r="H114" i="17"/>
  <c r="H115" i="17"/>
  <c r="H117" i="17"/>
  <c r="H118" i="17"/>
  <c r="H119" i="17"/>
  <c r="C120" i="17"/>
  <c r="D120" i="17"/>
  <c r="I120" i="17"/>
  <c r="E120" i="17" s="1"/>
  <c r="K120" i="17" s="1"/>
  <c r="H120" i="17"/>
  <c r="C121" i="17"/>
  <c r="D121" i="17"/>
  <c r="I121" i="17"/>
  <c r="E121" i="17" s="1"/>
  <c r="K121" i="17" s="1"/>
  <c r="H121" i="17"/>
  <c r="C122" i="17"/>
  <c r="D122" i="17"/>
  <c r="I122" i="17"/>
  <c r="E122" i="17" s="1"/>
  <c r="K122" i="17" s="1"/>
  <c r="H122" i="17"/>
  <c r="L86" i="17" l="1"/>
  <c r="M86" i="17" s="1"/>
  <c r="N20" i="17" s="1"/>
  <c r="K65" i="17"/>
  <c r="L68" i="17" s="1"/>
  <c r="M68" i="17" s="1"/>
  <c r="N17" i="17" s="1"/>
  <c r="K117" i="17"/>
  <c r="K109" i="17"/>
  <c r="L110" i="17" s="1"/>
  <c r="M110" i="17" s="1"/>
  <c r="N24" i="17" s="1"/>
  <c r="K51" i="17"/>
  <c r="K25" i="17"/>
  <c r="L26" i="17" s="1"/>
  <c r="M26" i="17" s="1"/>
  <c r="N10" i="17" s="1"/>
  <c r="E98" i="17"/>
  <c r="K98" i="17" s="1"/>
  <c r="L98" i="17" s="1"/>
  <c r="M98" i="17" s="1"/>
  <c r="N22" i="17" s="1"/>
  <c r="M44" i="17"/>
  <c r="N13" i="17" s="1"/>
  <c r="E38" i="17"/>
  <c r="K38" i="17" s="1"/>
  <c r="L38" i="17" s="1"/>
  <c r="M38" i="17" s="1"/>
  <c r="N12" i="17" s="1"/>
  <c r="K32" i="17"/>
  <c r="L32" i="17"/>
  <c r="M32" i="17" s="1"/>
  <c r="N11" i="17" s="1"/>
  <c r="K14" i="17"/>
  <c r="L14" i="17" s="1"/>
  <c r="M14" i="17" s="1"/>
  <c r="N8" i="17" s="1"/>
  <c r="K116" i="17"/>
  <c r="L116" i="17"/>
  <c r="M116" i="17" s="1"/>
  <c r="N25" i="17" s="1"/>
  <c r="L104" i="17"/>
  <c r="M104" i="17" s="1"/>
  <c r="N23" i="17" s="1"/>
  <c r="L92" i="17"/>
  <c r="M92" i="17" s="1"/>
  <c r="N21" i="17" s="1"/>
  <c r="K80" i="17"/>
  <c r="L80" i="17"/>
  <c r="M80" i="17" s="1"/>
  <c r="N19" i="17" s="1"/>
  <c r="E80" i="17"/>
  <c r="L74" i="17"/>
  <c r="M74" i="17" s="1"/>
  <c r="N18" i="17" s="1"/>
  <c r="L62" i="17"/>
  <c r="M62" i="17" s="1"/>
  <c r="N16" i="17" s="1"/>
  <c r="E56" i="17"/>
  <c r="K56" i="17" s="1"/>
  <c r="L56" i="17" s="1"/>
  <c r="M56" i="17" s="1"/>
  <c r="N15" i="17" s="1"/>
  <c r="L50" i="17"/>
  <c r="M50" i="17" s="1"/>
  <c r="N14" i="17" s="1"/>
  <c r="T7" i="16" l="1"/>
  <c r="C8" i="16"/>
  <c r="E8" i="16" s="1"/>
  <c r="D8" i="16"/>
  <c r="H8" i="16"/>
  <c r="Q8" i="16"/>
  <c r="C9" i="16"/>
  <c r="D9" i="16"/>
  <c r="I9" i="16"/>
  <c r="H9" i="16"/>
  <c r="P9" i="16"/>
  <c r="Q9" i="16" s="1"/>
  <c r="C10" i="16"/>
  <c r="D10" i="16"/>
  <c r="H10" i="16"/>
  <c r="C11" i="16"/>
  <c r="D11" i="16"/>
  <c r="E11" i="16"/>
  <c r="J11" i="16" s="1"/>
  <c r="H11" i="16"/>
  <c r="C12" i="16"/>
  <c r="E12" i="16" s="1"/>
  <c r="D12" i="16"/>
  <c r="J12" i="16" s="1"/>
  <c r="H12" i="16"/>
  <c r="C13" i="16"/>
  <c r="E13" i="16" s="1"/>
  <c r="J13" i="16" s="1"/>
  <c r="D13" i="16"/>
  <c r="H13" i="16"/>
  <c r="C14" i="16"/>
  <c r="E14" i="16" s="1"/>
  <c r="D14" i="16"/>
  <c r="J14" i="16" s="1"/>
  <c r="H14" i="16"/>
  <c r="C15" i="16"/>
  <c r="E15" i="16" s="1"/>
  <c r="J15" i="16" s="1"/>
  <c r="D15" i="16"/>
  <c r="H15" i="16"/>
  <c r="C16" i="16"/>
  <c r="E16" i="16" s="1"/>
  <c r="D16" i="16"/>
  <c r="J16" i="16" s="1"/>
  <c r="H16" i="16"/>
  <c r="C17" i="16"/>
  <c r="D17" i="16"/>
  <c r="I17" i="16"/>
  <c r="H17" i="16"/>
  <c r="C18" i="16"/>
  <c r="D18" i="16"/>
  <c r="H18" i="16"/>
  <c r="C19" i="16"/>
  <c r="E19" i="16" s="1"/>
  <c r="D19" i="16"/>
  <c r="H19" i="16"/>
  <c r="P19" i="16"/>
  <c r="Q19" i="16" s="1"/>
  <c r="C20" i="16"/>
  <c r="D20" i="16"/>
  <c r="I20" i="16"/>
  <c r="H20" i="16"/>
  <c r="C21" i="16"/>
  <c r="D21" i="16"/>
  <c r="H21" i="16"/>
  <c r="C22" i="16"/>
  <c r="D22" i="16"/>
  <c r="E22" i="16"/>
  <c r="H22" i="16"/>
  <c r="C23" i="16"/>
  <c r="E23" i="16" s="1"/>
  <c r="D23" i="16"/>
  <c r="H23" i="16"/>
  <c r="C24" i="16"/>
  <c r="E24" i="16" s="1"/>
  <c r="D24" i="16"/>
  <c r="H24" i="16"/>
  <c r="C25" i="16"/>
  <c r="E25" i="16" s="1"/>
  <c r="J25" i="16" s="1"/>
  <c r="D25" i="16"/>
  <c r="H25" i="16"/>
  <c r="C26" i="16"/>
  <c r="E26" i="16" s="1"/>
  <c r="D26" i="16"/>
  <c r="H26" i="16"/>
  <c r="C27" i="16"/>
  <c r="E27" i="16" s="1"/>
  <c r="J27" i="16" s="1"/>
  <c r="D27" i="16"/>
  <c r="H27" i="16"/>
  <c r="C28" i="16"/>
  <c r="D28" i="16"/>
  <c r="I28" i="16"/>
  <c r="H28" i="16"/>
  <c r="C29" i="16"/>
  <c r="D29" i="16"/>
  <c r="H29" i="16"/>
  <c r="C30" i="16"/>
  <c r="E30" i="16" s="1"/>
  <c r="D30" i="16"/>
  <c r="J30" i="16" s="1"/>
  <c r="H30" i="16"/>
  <c r="P30" i="16"/>
  <c r="P31" i="16" s="1"/>
  <c r="Q30" i="16"/>
  <c r="C31" i="16"/>
  <c r="D31" i="16"/>
  <c r="I31" i="16"/>
  <c r="H31" i="16"/>
  <c r="C32" i="16"/>
  <c r="D32" i="16"/>
  <c r="H32" i="16"/>
  <c r="C33" i="16"/>
  <c r="E33" i="16" s="1"/>
  <c r="J33" i="16" s="1"/>
  <c r="D33" i="16"/>
  <c r="H33" i="16"/>
  <c r="C34" i="16"/>
  <c r="D34" i="16"/>
  <c r="E34" i="16"/>
  <c r="H34" i="16"/>
  <c r="C35" i="16"/>
  <c r="E35" i="16" s="1"/>
  <c r="D35" i="16"/>
  <c r="H35" i="16"/>
  <c r="C36" i="16"/>
  <c r="E36" i="16" s="1"/>
  <c r="D36" i="16"/>
  <c r="H36" i="16"/>
  <c r="C37" i="16"/>
  <c r="E37" i="16" s="1"/>
  <c r="J37" i="16" s="1"/>
  <c r="D37" i="16"/>
  <c r="H37" i="16"/>
  <c r="C38" i="16"/>
  <c r="E38" i="16" s="1"/>
  <c r="D38" i="16"/>
  <c r="H38" i="16"/>
  <c r="C39" i="16"/>
  <c r="D39" i="16"/>
  <c r="I39" i="16"/>
  <c r="H39" i="16"/>
  <c r="C40" i="16"/>
  <c r="D40" i="16"/>
  <c r="I40" i="16"/>
  <c r="H40" i="16"/>
  <c r="C41" i="16"/>
  <c r="E41" i="16" s="1"/>
  <c r="D41" i="16"/>
  <c r="H41" i="16"/>
  <c r="P41" i="16"/>
  <c r="C42" i="16"/>
  <c r="E42" i="16" s="1"/>
  <c r="D42" i="16"/>
  <c r="I42" i="16"/>
  <c r="H42" i="16"/>
  <c r="C43" i="16"/>
  <c r="D43" i="16"/>
  <c r="I43" i="16"/>
  <c r="H43" i="16"/>
  <c r="C44" i="16"/>
  <c r="D44" i="16"/>
  <c r="E44" i="16"/>
  <c r="H44" i="16"/>
  <c r="C45" i="16"/>
  <c r="E45" i="16" s="1"/>
  <c r="D45" i="16"/>
  <c r="H45" i="16"/>
  <c r="J45" i="16"/>
  <c r="C46" i="16"/>
  <c r="D46" i="16"/>
  <c r="E46" i="16"/>
  <c r="H46" i="16"/>
  <c r="C47" i="16"/>
  <c r="E47" i="16" s="1"/>
  <c r="D47" i="16"/>
  <c r="H47" i="16"/>
  <c r="C48" i="16"/>
  <c r="E48" i="16" s="1"/>
  <c r="D48" i="16"/>
  <c r="H48" i="16"/>
  <c r="C49" i="16"/>
  <c r="E49" i="16" s="1"/>
  <c r="D49" i="16"/>
  <c r="J49" i="16" s="1"/>
  <c r="H49" i="16"/>
  <c r="C50" i="16"/>
  <c r="D50" i="16"/>
  <c r="I50" i="16"/>
  <c r="I51" i="16" s="1"/>
  <c r="E51" i="16" s="1"/>
  <c r="J51" i="16" s="1"/>
  <c r="H50" i="16"/>
  <c r="C51" i="16"/>
  <c r="D51" i="16"/>
  <c r="H51" i="16"/>
  <c r="C52" i="16"/>
  <c r="E52" i="16" s="1"/>
  <c r="D52" i="16"/>
  <c r="H52" i="16"/>
  <c r="P52" i="16"/>
  <c r="Q52" i="16" s="1"/>
  <c r="C53" i="16"/>
  <c r="D53" i="16"/>
  <c r="I53" i="16"/>
  <c r="I54" i="16" s="1"/>
  <c r="E54" i="16" s="1"/>
  <c r="J54" i="16" s="1"/>
  <c r="E53" i="16"/>
  <c r="H53" i="16"/>
  <c r="C54" i="16"/>
  <c r="D54" i="16"/>
  <c r="H54" i="16"/>
  <c r="C55" i="16"/>
  <c r="E55" i="16" s="1"/>
  <c r="D55" i="16"/>
  <c r="H55" i="16"/>
  <c r="C56" i="16"/>
  <c r="E56" i="16" s="1"/>
  <c r="J56" i="16" s="1"/>
  <c r="D56" i="16"/>
  <c r="H56" i="16"/>
  <c r="C57" i="16"/>
  <c r="E57" i="16" s="1"/>
  <c r="D57" i="16"/>
  <c r="J57" i="16" s="1"/>
  <c r="H57" i="16"/>
  <c r="C58" i="16"/>
  <c r="D58" i="16"/>
  <c r="E58" i="16"/>
  <c r="J58" i="16" s="1"/>
  <c r="H58" i="16"/>
  <c r="C59" i="16"/>
  <c r="E59" i="16" s="1"/>
  <c r="D59" i="16"/>
  <c r="J59" i="16" s="1"/>
  <c r="H59" i="16"/>
  <c r="C60" i="16"/>
  <c r="D60" i="16"/>
  <c r="E60" i="16"/>
  <c r="H60" i="16"/>
  <c r="C61" i="16"/>
  <c r="D61" i="16"/>
  <c r="I61" i="16"/>
  <c r="E61" i="16" s="1"/>
  <c r="H61" i="16"/>
  <c r="C62" i="16"/>
  <c r="D62" i="16"/>
  <c r="H62" i="16"/>
  <c r="C63" i="16"/>
  <c r="D63" i="16"/>
  <c r="E63" i="16"/>
  <c r="J63" i="16" s="1"/>
  <c r="H63" i="16"/>
  <c r="C64" i="16"/>
  <c r="D64" i="16"/>
  <c r="I64" i="16"/>
  <c r="I65" i="16" s="1"/>
  <c r="E65" i="16" s="1"/>
  <c r="H64" i="16"/>
  <c r="C65" i="16"/>
  <c r="D65" i="16"/>
  <c r="H65" i="16"/>
  <c r="C66" i="16"/>
  <c r="D66" i="16"/>
  <c r="E66" i="16"/>
  <c r="H66" i="16"/>
  <c r="C67" i="16"/>
  <c r="E67" i="16" s="1"/>
  <c r="D67" i="16"/>
  <c r="J67" i="16" s="1"/>
  <c r="H67" i="16"/>
  <c r="C68" i="16"/>
  <c r="E68" i="16" s="1"/>
  <c r="J68" i="16" s="1"/>
  <c r="D68" i="16"/>
  <c r="H68" i="16"/>
  <c r="C69" i="16"/>
  <c r="D69" i="16"/>
  <c r="E69" i="16"/>
  <c r="H69" i="16"/>
  <c r="C70" i="16"/>
  <c r="D70" i="16"/>
  <c r="E70" i="16"/>
  <c r="J70" i="16" s="1"/>
  <c r="H70" i="16"/>
  <c r="C71" i="16"/>
  <c r="D71" i="16"/>
  <c r="E71" i="16"/>
  <c r="H71" i="16"/>
  <c r="C72" i="16"/>
  <c r="D72" i="16"/>
  <c r="I72" i="16"/>
  <c r="H72" i="16"/>
  <c r="C73" i="16"/>
  <c r="D73" i="16"/>
  <c r="H73" i="16"/>
  <c r="C74" i="16"/>
  <c r="E74" i="16" s="1"/>
  <c r="D74" i="16"/>
  <c r="H74" i="16"/>
  <c r="J74" i="16"/>
  <c r="C75" i="16"/>
  <c r="D75" i="16"/>
  <c r="I75" i="16"/>
  <c r="H75" i="16"/>
  <c r="C76" i="16"/>
  <c r="D76" i="16"/>
  <c r="H76" i="16"/>
  <c r="C77" i="16"/>
  <c r="E77" i="16" s="1"/>
  <c r="J77" i="16" s="1"/>
  <c r="D77" i="16"/>
  <c r="H77" i="16"/>
  <c r="C78" i="16"/>
  <c r="E78" i="16" s="1"/>
  <c r="D78" i="16"/>
  <c r="H78" i="16"/>
  <c r="C79" i="16"/>
  <c r="E79" i="16" s="1"/>
  <c r="D79" i="16"/>
  <c r="H79" i="16"/>
  <c r="C80" i="16"/>
  <c r="D80" i="16"/>
  <c r="E80" i="16"/>
  <c r="H80" i="16"/>
  <c r="C81" i="16"/>
  <c r="E81" i="16" s="1"/>
  <c r="J81" i="16" s="1"/>
  <c r="D81" i="16"/>
  <c r="H81" i="16"/>
  <c r="C82" i="16"/>
  <c r="D82" i="16"/>
  <c r="E82" i="16"/>
  <c r="H82" i="16"/>
  <c r="C83" i="16"/>
  <c r="D83" i="16"/>
  <c r="I83" i="16"/>
  <c r="H83" i="16"/>
  <c r="C84" i="16"/>
  <c r="D84" i="16"/>
  <c r="I84" i="16"/>
  <c r="E84" i="16" s="1"/>
  <c r="H84" i="16"/>
  <c r="C85" i="16"/>
  <c r="D85" i="16"/>
  <c r="E85" i="16"/>
  <c r="H85" i="16"/>
  <c r="C86" i="16"/>
  <c r="D86" i="16"/>
  <c r="I86" i="16"/>
  <c r="I87" i="16" s="1"/>
  <c r="H86" i="16"/>
  <c r="C87" i="16"/>
  <c r="D87" i="16"/>
  <c r="H87" i="16"/>
  <c r="C88" i="16"/>
  <c r="E88" i="16" s="1"/>
  <c r="D88" i="16"/>
  <c r="H88" i="16"/>
  <c r="C89" i="16"/>
  <c r="E89" i="16" s="1"/>
  <c r="D89" i="16"/>
  <c r="H89" i="16"/>
  <c r="C90" i="16"/>
  <c r="D90" i="16"/>
  <c r="E90" i="16"/>
  <c r="H90" i="16"/>
  <c r="C91" i="16"/>
  <c r="E91" i="16" s="1"/>
  <c r="D91" i="16"/>
  <c r="H91" i="16"/>
  <c r="J91" i="16"/>
  <c r="C92" i="16"/>
  <c r="D92" i="16"/>
  <c r="J92" i="16" s="1"/>
  <c r="K92" i="16" s="1"/>
  <c r="L92" i="16" s="1"/>
  <c r="E92" i="16"/>
  <c r="H92" i="16"/>
  <c r="C93" i="16"/>
  <c r="E93" i="16" s="1"/>
  <c r="D93" i="16"/>
  <c r="H93" i="16"/>
  <c r="C94" i="16"/>
  <c r="D94" i="16"/>
  <c r="I94" i="16"/>
  <c r="H94" i="16"/>
  <c r="C95" i="16"/>
  <c r="D95" i="16"/>
  <c r="H95" i="16"/>
  <c r="C96" i="16"/>
  <c r="E96" i="16" s="1"/>
  <c r="D96" i="16"/>
  <c r="H96" i="16"/>
  <c r="C97" i="16"/>
  <c r="D97" i="16"/>
  <c r="I97" i="16"/>
  <c r="H97" i="16"/>
  <c r="C98" i="16"/>
  <c r="D98" i="16"/>
  <c r="I98" i="16"/>
  <c r="E98" i="16" s="1"/>
  <c r="H98" i="16"/>
  <c r="C99" i="16"/>
  <c r="D99" i="16"/>
  <c r="E99" i="16"/>
  <c r="H99" i="16"/>
  <c r="C100" i="16"/>
  <c r="E100" i="16" s="1"/>
  <c r="D100" i="16"/>
  <c r="H100" i="16"/>
  <c r="C101" i="16"/>
  <c r="E101" i="16" s="1"/>
  <c r="D101" i="16"/>
  <c r="H101" i="16"/>
  <c r="C102" i="16"/>
  <c r="E102" i="16" s="1"/>
  <c r="D102" i="16"/>
  <c r="H102" i="16"/>
  <c r="C103" i="16"/>
  <c r="E103" i="16" s="1"/>
  <c r="D103" i="16"/>
  <c r="H103" i="16"/>
  <c r="C104" i="16"/>
  <c r="E104" i="16" s="1"/>
  <c r="D104" i="16"/>
  <c r="H104" i="16"/>
  <c r="C105" i="16"/>
  <c r="D105" i="16"/>
  <c r="I105" i="16"/>
  <c r="H105" i="16"/>
  <c r="C106" i="16"/>
  <c r="D106" i="16"/>
  <c r="H106" i="16"/>
  <c r="C107" i="16"/>
  <c r="E107" i="16" s="1"/>
  <c r="D107" i="16"/>
  <c r="H107" i="16"/>
  <c r="J107" i="16"/>
  <c r="C108" i="16"/>
  <c r="D108" i="16"/>
  <c r="I108" i="16"/>
  <c r="H108" i="16"/>
  <c r="C109" i="16"/>
  <c r="D109" i="16"/>
  <c r="H109" i="16"/>
  <c r="C110" i="16"/>
  <c r="E110" i="16" s="1"/>
  <c r="D110" i="16"/>
  <c r="H110" i="16"/>
  <c r="C111" i="16"/>
  <c r="E111" i="16" s="1"/>
  <c r="D111" i="16"/>
  <c r="H111" i="16"/>
  <c r="C112" i="16"/>
  <c r="E112" i="16" s="1"/>
  <c r="D112" i="16"/>
  <c r="H112" i="16"/>
  <c r="C113" i="16"/>
  <c r="D113" i="16"/>
  <c r="E113" i="16"/>
  <c r="H113" i="16"/>
  <c r="C114" i="16"/>
  <c r="E114" i="16" s="1"/>
  <c r="D114" i="16"/>
  <c r="H114" i="16"/>
  <c r="C115" i="16"/>
  <c r="D115" i="16"/>
  <c r="E115" i="16"/>
  <c r="H115" i="16"/>
  <c r="C116" i="16"/>
  <c r="D116" i="16"/>
  <c r="I116" i="16"/>
  <c r="H116" i="16"/>
  <c r="C117" i="16"/>
  <c r="D117" i="16"/>
  <c r="I117" i="16"/>
  <c r="E117" i="16" s="1"/>
  <c r="H117" i="16"/>
  <c r="C118" i="16"/>
  <c r="D118" i="16"/>
  <c r="E118" i="16"/>
  <c r="H118" i="16"/>
  <c r="C119" i="16"/>
  <c r="D119" i="16"/>
  <c r="I119" i="16"/>
  <c r="H119" i="16"/>
  <c r="C120" i="16"/>
  <c r="D120" i="16"/>
  <c r="I120" i="16"/>
  <c r="E120" i="16" s="1"/>
  <c r="H120" i="16"/>
  <c r="C121" i="16"/>
  <c r="D121" i="16"/>
  <c r="E121" i="16"/>
  <c r="H121" i="16"/>
  <c r="C122" i="16"/>
  <c r="E122" i="16" s="1"/>
  <c r="D122" i="16"/>
  <c r="H122" i="16"/>
  <c r="C123" i="16"/>
  <c r="E123" i="16" s="1"/>
  <c r="D123" i="16"/>
  <c r="H123" i="16"/>
  <c r="C124" i="16"/>
  <c r="E124" i="16" s="1"/>
  <c r="J124" i="16" s="1"/>
  <c r="D124" i="16"/>
  <c r="H124" i="16"/>
  <c r="C125" i="16"/>
  <c r="E125" i="16" s="1"/>
  <c r="D125" i="16"/>
  <c r="H125" i="16"/>
  <c r="C126" i="16"/>
  <c r="E126" i="16" s="1"/>
  <c r="D126" i="16"/>
  <c r="J126" i="16" s="1"/>
  <c r="H126" i="16"/>
  <c r="C127" i="16"/>
  <c r="D127" i="16"/>
  <c r="I127" i="16"/>
  <c r="H127" i="16"/>
  <c r="C128" i="16"/>
  <c r="D128" i="16"/>
  <c r="H128" i="16"/>
  <c r="C129" i="16"/>
  <c r="E129" i="16" s="1"/>
  <c r="D129" i="16"/>
  <c r="H129" i="16"/>
  <c r="C130" i="16"/>
  <c r="D130" i="16"/>
  <c r="I130" i="16"/>
  <c r="E130" i="16"/>
  <c r="J130" i="16" s="1"/>
  <c r="H130" i="16"/>
  <c r="C131" i="16"/>
  <c r="D131" i="16"/>
  <c r="I131" i="16"/>
  <c r="E131" i="16" s="1"/>
  <c r="H131" i="16"/>
  <c r="C132" i="16"/>
  <c r="E132" i="16" s="1"/>
  <c r="D132" i="16"/>
  <c r="H132" i="16"/>
  <c r="C133" i="16"/>
  <c r="D133" i="16"/>
  <c r="J133" i="16" s="1"/>
  <c r="E133" i="16"/>
  <c r="H133" i="16"/>
  <c r="C134" i="16"/>
  <c r="E134" i="16" s="1"/>
  <c r="D134" i="16"/>
  <c r="H134" i="16"/>
  <c r="C135" i="16"/>
  <c r="E135" i="16" s="1"/>
  <c r="D135" i="16"/>
  <c r="H135" i="16"/>
  <c r="C136" i="16"/>
  <c r="E136" i="16" s="1"/>
  <c r="D136" i="16"/>
  <c r="H136" i="16"/>
  <c r="C137" i="16"/>
  <c r="E137" i="16" s="1"/>
  <c r="D137" i="16"/>
  <c r="H137" i="16"/>
  <c r="C138" i="16"/>
  <c r="D138" i="16"/>
  <c r="J138" i="16" s="1"/>
  <c r="I138" i="16"/>
  <c r="E138" i="16"/>
  <c r="H138" i="16"/>
  <c r="C139" i="16"/>
  <c r="D139" i="16"/>
  <c r="I139" i="16"/>
  <c r="E139" i="16" s="1"/>
  <c r="H139" i="16"/>
  <c r="C140" i="16"/>
  <c r="D140" i="16"/>
  <c r="J140" i="16" s="1"/>
  <c r="E140" i="16"/>
  <c r="H140" i="16"/>
  <c r="C141" i="16"/>
  <c r="D141" i="16"/>
  <c r="I141" i="16"/>
  <c r="I142" i="16" s="1"/>
  <c r="E142" i="16" s="1"/>
  <c r="E141" i="16"/>
  <c r="J141" i="16" s="1"/>
  <c r="H141" i="16"/>
  <c r="C142" i="16"/>
  <c r="D142" i="16"/>
  <c r="H142" i="16"/>
  <c r="C143" i="16"/>
  <c r="E143" i="16" s="1"/>
  <c r="D143" i="16"/>
  <c r="H143" i="16"/>
  <c r="C144" i="16"/>
  <c r="E144" i="16" s="1"/>
  <c r="D144" i="16"/>
  <c r="H144" i="16"/>
  <c r="C145" i="16"/>
  <c r="D145" i="16"/>
  <c r="E145" i="16"/>
  <c r="H145" i="16"/>
  <c r="C146" i="16"/>
  <c r="E146" i="16" s="1"/>
  <c r="D146" i="16"/>
  <c r="H146" i="16"/>
  <c r="C147" i="16"/>
  <c r="D147" i="16"/>
  <c r="J147" i="16" s="1"/>
  <c r="E147" i="16"/>
  <c r="H147" i="16"/>
  <c r="C148" i="16"/>
  <c r="E148" i="16" s="1"/>
  <c r="D148" i="16"/>
  <c r="H148" i="16"/>
  <c r="C149" i="16"/>
  <c r="D149" i="16"/>
  <c r="I149" i="16"/>
  <c r="E149" i="16" s="1"/>
  <c r="J149" i="16" s="1"/>
  <c r="H149" i="16"/>
  <c r="C150" i="16"/>
  <c r="D150" i="16"/>
  <c r="H150" i="16"/>
  <c r="C151" i="16"/>
  <c r="E151" i="16" s="1"/>
  <c r="D151" i="16"/>
  <c r="H151" i="16"/>
  <c r="C152" i="16"/>
  <c r="D152" i="16"/>
  <c r="I152" i="16"/>
  <c r="E152" i="16" s="1"/>
  <c r="J152" i="16" s="1"/>
  <c r="H152" i="16"/>
  <c r="C153" i="16"/>
  <c r="D153" i="16"/>
  <c r="H153" i="16"/>
  <c r="C154" i="16"/>
  <c r="E154" i="16" s="1"/>
  <c r="D154" i="16"/>
  <c r="H154" i="16"/>
  <c r="C155" i="16"/>
  <c r="E155" i="16" s="1"/>
  <c r="D155" i="16"/>
  <c r="H155" i="16"/>
  <c r="C156" i="16"/>
  <c r="E156" i="16" s="1"/>
  <c r="D156" i="16"/>
  <c r="H156" i="16"/>
  <c r="C157" i="16"/>
  <c r="E157" i="16" s="1"/>
  <c r="D157" i="16"/>
  <c r="H157" i="16"/>
  <c r="C158" i="16"/>
  <c r="D158" i="16"/>
  <c r="E158" i="16"/>
  <c r="H158" i="16"/>
  <c r="C159" i="16"/>
  <c r="E159" i="16" s="1"/>
  <c r="D159" i="16"/>
  <c r="H159" i="16"/>
  <c r="C160" i="16"/>
  <c r="D160" i="16"/>
  <c r="J160" i="16" s="1"/>
  <c r="I160" i="16"/>
  <c r="I161" i="16" s="1"/>
  <c r="E161" i="16" s="1"/>
  <c r="E160" i="16"/>
  <c r="H160" i="16"/>
  <c r="C161" i="16"/>
  <c r="D161" i="16"/>
  <c r="H161" i="16"/>
  <c r="C162" i="16"/>
  <c r="E162" i="16" s="1"/>
  <c r="D162" i="16"/>
  <c r="H162" i="16"/>
  <c r="C163" i="16"/>
  <c r="D163" i="16"/>
  <c r="I163" i="16"/>
  <c r="E163" i="16" s="1"/>
  <c r="J163" i="16" s="1"/>
  <c r="H163" i="16"/>
  <c r="C164" i="16"/>
  <c r="D164" i="16"/>
  <c r="H164" i="16"/>
  <c r="C165" i="16"/>
  <c r="E165" i="16" s="1"/>
  <c r="D165" i="16"/>
  <c r="H165" i="16"/>
  <c r="C166" i="16"/>
  <c r="E166" i="16" s="1"/>
  <c r="D166" i="16"/>
  <c r="H166" i="16"/>
  <c r="C167" i="16"/>
  <c r="E167" i="16" s="1"/>
  <c r="D167" i="16"/>
  <c r="H167" i="16"/>
  <c r="C168" i="16"/>
  <c r="E168" i="16" s="1"/>
  <c r="D168" i="16"/>
  <c r="H168" i="16"/>
  <c r="C169" i="16"/>
  <c r="D169" i="16"/>
  <c r="E169" i="16"/>
  <c r="H169" i="16"/>
  <c r="C170" i="16"/>
  <c r="E170" i="16" s="1"/>
  <c r="D170" i="16"/>
  <c r="H170" i="16"/>
  <c r="C171" i="16"/>
  <c r="D171" i="16"/>
  <c r="I171" i="16"/>
  <c r="E171" i="16" s="1"/>
  <c r="J171" i="16" s="1"/>
  <c r="H171" i="16"/>
  <c r="C172" i="16"/>
  <c r="D172" i="16"/>
  <c r="H172" i="16"/>
  <c r="C173" i="16"/>
  <c r="E173" i="16" s="1"/>
  <c r="D173" i="16"/>
  <c r="H173" i="16"/>
  <c r="C174" i="16"/>
  <c r="E174" i="16" s="1"/>
  <c r="D174" i="16"/>
  <c r="I174" i="16"/>
  <c r="H174" i="16"/>
  <c r="C175" i="16"/>
  <c r="D175" i="16"/>
  <c r="I175" i="16"/>
  <c r="H175" i="16"/>
  <c r="C176" i="16"/>
  <c r="E176" i="16" s="1"/>
  <c r="D176" i="16"/>
  <c r="H176" i="16"/>
  <c r="C177" i="16"/>
  <c r="E177" i="16" s="1"/>
  <c r="D177" i="16"/>
  <c r="J177" i="16" s="1"/>
  <c r="H177" i="16"/>
  <c r="C178" i="16"/>
  <c r="E178" i="16" s="1"/>
  <c r="D178" i="16"/>
  <c r="H178" i="16"/>
  <c r="C179" i="16"/>
  <c r="E179" i="16" s="1"/>
  <c r="D179" i="16"/>
  <c r="J179" i="16" s="1"/>
  <c r="H179" i="16"/>
  <c r="C180" i="16"/>
  <c r="E180" i="16" s="1"/>
  <c r="D180" i="16"/>
  <c r="H180" i="16"/>
  <c r="C181" i="16"/>
  <c r="E181" i="16" s="1"/>
  <c r="D181" i="16"/>
  <c r="J181" i="16" s="1"/>
  <c r="H181" i="16"/>
  <c r="C182" i="16"/>
  <c r="D182" i="16"/>
  <c r="I182" i="16"/>
  <c r="H182" i="16"/>
  <c r="C183" i="16"/>
  <c r="D183" i="16"/>
  <c r="H183" i="16"/>
  <c r="G194" i="16"/>
  <c r="C195" i="16"/>
  <c r="E195" i="16"/>
  <c r="F195" i="16" s="1"/>
  <c r="G195" i="16" s="1"/>
  <c r="B196" i="16"/>
  <c r="C196" i="16" s="1"/>
  <c r="D196" i="16"/>
  <c r="B197" i="16"/>
  <c r="C197" i="16" s="1"/>
  <c r="B205" i="16"/>
  <c r="C205" i="16" s="1"/>
  <c r="E205" i="16" s="1"/>
  <c r="F205" i="16" s="1"/>
  <c r="D206" i="16"/>
  <c r="D216" i="16"/>
  <c r="D217" i="16" s="1"/>
  <c r="D218" i="16" s="1"/>
  <c r="D219" i="16" s="1"/>
  <c r="D226" i="16"/>
  <c r="D236" i="16"/>
  <c r="D237" i="16"/>
  <c r="D246" i="16"/>
  <c r="D256" i="16"/>
  <c r="D257" i="16" s="1"/>
  <c r="D266" i="16"/>
  <c r="D276" i="16"/>
  <c r="D286" i="16"/>
  <c r="D296" i="16"/>
  <c r="D297" i="16"/>
  <c r="D298" i="16" s="1"/>
  <c r="D306" i="16"/>
  <c r="D307" i="16" s="1"/>
  <c r="D316" i="16"/>
  <c r="D326" i="16"/>
  <c r="D336" i="16"/>
  <c r="D337" i="16" s="1"/>
  <c r="D338" i="16" s="1"/>
  <c r="D346" i="16"/>
  <c r="D347" i="16"/>
  <c r="C53" i="15"/>
  <c r="E53" i="15" s="1"/>
  <c r="D53" i="15"/>
  <c r="H53" i="15"/>
  <c r="C54" i="15"/>
  <c r="E54" i="15" s="1"/>
  <c r="D54" i="15"/>
  <c r="I54" i="15"/>
  <c r="H54" i="15"/>
  <c r="C55" i="15"/>
  <c r="D55" i="15"/>
  <c r="I55" i="15"/>
  <c r="H55" i="15"/>
  <c r="C56" i="15"/>
  <c r="D56" i="15"/>
  <c r="H56" i="15"/>
  <c r="C57" i="15"/>
  <c r="E57" i="15" s="1"/>
  <c r="D57" i="15"/>
  <c r="H57" i="15"/>
  <c r="C58" i="15"/>
  <c r="D58" i="15"/>
  <c r="E58" i="15"/>
  <c r="H58" i="15"/>
  <c r="C59" i="15"/>
  <c r="D59" i="15"/>
  <c r="I59" i="15"/>
  <c r="H59" i="15"/>
  <c r="C60" i="15"/>
  <c r="D60" i="15"/>
  <c r="I60" i="15"/>
  <c r="H60" i="15"/>
  <c r="Q62" i="15"/>
  <c r="R62" i="15"/>
  <c r="R82" i="15"/>
  <c r="R98" i="15"/>
  <c r="R102" i="15"/>
  <c r="Q83" i="15"/>
  <c r="R83" i="15" s="1"/>
  <c r="Q84" i="15"/>
  <c r="R84" i="15" s="1"/>
  <c r="Q85" i="15"/>
  <c r="R85" i="15" s="1"/>
  <c r="Q86" i="15"/>
  <c r="R86" i="15" s="1"/>
  <c r="Q87" i="15"/>
  <c r="R87" i="15" s="1"/>
  <c r="Q88" i="15"/>
  <c r="R88" i="15" s="1"/>
  <c r="Q89" i="15"/>
  <c r="R89" i="15" s="1"/>
  <c r="Q90" i="15"/>
  <c r="R90" i="15" s="1"/>
  <c r="Q91" i="15"/>
  <c r="R91" i="15" s="1"/>
  <c r="Q92" i="15"/>
  <c r="R92" i="15" s="1"/>
  <c r="Q93" i="15"/>
  <c r="R93" i="15" s="1"/>
  <c r="Q94" i="15"/>
  <c r="R94" i="15" s="1"/>
  <c r="Q95" i="15"/>
  <c r="R95" i="15" s="1"/>
  <c r="Q96" i="15"/>
  <c r="R96" i="15" s="1"/>
  <c r="Q97" i="15"/>
  <c r="R97" i="15" s="1"/>
  <c r="Q98" i="15"/>
  <c r="Q99" i="15"/>
  <c r="R99" i="15" s="1"/>
  <c r="Q100" i="15"/>
  <c r="R100" i="15" s="1"/>
  <c r="Q101" i="15"/>
  <c r="R101" i="15" s="1"/>
  <c r="Q102" i="15"/>
  <c r="Q63" i="15"/>
  <c r="R63" i="15" s="1"/>
  <c r="Q64" i="15"/>
  <c r="R64" i="15" s="1"/>
  <c r="Q65" i="15"/>
  <c r="R65" i="15" s="1"/>
  <c r="Q66" i="15"/>
  <c r="R66" i="15" s="1"/>
  <c r="Q67" i="15"/>
  <c r="R67" i="15" s="1"/>
  <c r="Q68" i="15"/>
  <c r="R68" i="15" s="1"/>
  <c r="Q69" i="15"/>
  <c r="R69" i="15" s="1"/>
  <c r="Q70" i="15"/>
  <c r="R70" i="15" s="1"/>
  <c r="Q71" i="15"/>
  <c r="R71" i="15" s="1"/>
  <c r="Q72" i="15"/>
  <c r="R72" i="15" s="1"/>
  <c r="Q73" i="15"/>
  <c r="R73" i="15" s="1"/>
  <c r="Q74" i="15"/>
  <c r="R74" i="15" s="1"/>
  <c r="Q75" i="15"/>
  <c r="R75" i="15" s="1"/>
  <c r="Q76" i="15"/>
  <c r="R76" i="15" s="1"/>
  <c r="Q77" i="15"/>
  <c r="R77" i="15" s="1"/>
  <c r="Q78" i="15"/>
  <c r="R78" i="15" s="1"/>
  <c r="Q79" i="15"/>
  <c r="R79" i="15" s="1"/>
  <c r="Q80" i="15"/>
  <c r="R80" i="15" s="1"/>
  <c r="Q81" i="15"/>
  <c r="R81" i="15" s="1"/>
  <c r="Q82" i="15"/>
  <c r="E196" i="16" l="1"/>
  <c r="F196" i="16" s="1"/>
  <c r="K68" i="16"/>
  <c r="L68" i="16" s="1"/>
  <c r="N68" i="16"/>
  <c r="Q31" i="16"/>
  <c r="P32" i="16"/>
  <c r="J167" i="16"/>
  <c r="J137" i="16"/>
  <c r="J53" i="15"/>
  <c r="J41" i="16"/>
  <c r="J54" i="15"/>
  <c r="B215" i="16"/>
  <c r="D197" i="16"/>
  <c r="J169" i="16"/>
  <c r="K169" i="16" s="1"/>
  <c r="M169" i="16" s="1"/>
  <c r="I153" i="16"/>
  <c r="I150" i="16"/>
  <c r="E150" i="16" s="1"/>
  <c r="J150" i="16" s="1"/>
  <c r="J145" i="16"/>
  <c r="J132" i="16"/>
  <c r="J129" i="16"/>
  <c r="J117" i="16"/>
  <c r="J93" i="16"/>
  <c r="J89" i="16"/>
  <c r="J79" i="16"/>
  <c r="J66" i="16"/>
  <c r="J61" i="16"/>
  <c r="E50" i="16"/>
  <c r="K54" i="15"/>
  <c r="I164" i="16"/>
  <c r="E164" i="16" s="1"/>
  <c r="J164" i="16" s="1"/>
  <c r="P63" i="16"/>
  <c r="P53" i="16"/>
  <c r="J143" i="16"/>
  <c r="I62" i="16"/>
  <c r="E62" i="16" s="1"/>
  <c r="K53" i="15"/>
  <c r="E86" i="16"/>
  <c r="E43" i="16"/>
  <c r="J43" i="16" s="1"/>
  <c r="K43" i="16" s="1"/>
  <c r="E9" i="16"/>
  <c r="J9" i="16" s="1"/>
  <c r="E60" i="15"/>
  <c r="J60" i="15" s="1"/>
  <c r="E59" i="15"/>
  <c r="E55" i="15"/>
  <c r="J55" i="15" s="1"/>
  <c r="B206" i="16"/>
  <c r="C206" i="16" s="1"/>
  <c r="E175" i="16"/>
  <c r="J175" i="16" s="1"/>
  <c r="I172" i="16"/>
  <c r="J166" i="16"/>
  <c r="J165" i="16"/>
  <c r="J155" i="16"/>
  <c r="J136" i="16"/>
  <c r="E127" i="16"/>
  <c r="E119" i="16"/>
  <c r="J119" i="16" s="1"/>
  <c r="E116" i="16"/>
  <c r="J116" i="16" s="1"/>
  <c r="E97" i="16"/>
  <c r="J97" i="16" s="1"/>
  <c r="J88" i="16"/>
  <c r="K88" i="16" s="1"/>
  <c r="L88" i="16" s="1"/>
  <c r="E83" i="16"/>
  <c r="J83" i="16" s="1"/>
  <c r="J48" i="16"/>
  <c r="K48" i="16" s="1"/>
  <c r="J42" i="16"/>
  <c r="E40" i="16"/>
  <c r="J40" i="16" s="1"/>
  <c r="J35" i="16"/>
  <c r="J26" i="16"/>
  <c r="J24" i="16"/>
  <c r="J23" i="16"/>
  <c r="P10" i="16"/>
  <c r="J58" i="15"/>
  <c r="K55" i="15"/>
  <c r="L55" i="15"/>
  <c r="Q55" i="15" s="1"/>
  <c r="K175" i="16"/>
  <c r="L175" i="16" s="1"/>
  <c r="J57" i="15"/>
  <c r="K57" i="15" s="1"/>
  <c r="Q53" i="15"/>
  <c r="L53" i="15"/>
  <c r="J59" i="15"/>
  <c r="L54" i="15"/>
  <c r="M54" i="15" s="1"/>
  <c r="I56" i="15"/>
  <c r="D220" i="16"/>
  <c r="M55" i="15"/>
  <c r="D258" i="16"/>
  <c r="D247" i="16"/>
  <c r="E206" i="16"/>
  <c r="F206" i="16" s="1"/>
  <c r="D207" i="16"/>
  <c r="K171" i="16"/>
  <c r="L171" i="16" s="1"/>
  <c r="N171" i="16"/>
  <c r="D327" i="16"/>
  <c r="D287" i="16"/>
  <c r="E197" i="16"/>
  <c r="F197" i="16" s="1"/>
  <c r="D198" i="16"/>
  <c r="E182" i="16"/>
  <c r="J182" i="16" s="1"/>
  <c r="I183" i="16"/>
  <c r="E183" i="16" s="1"/>
  <c r="J183" i="16" s="1"/>
  <c r="M175" i="16"/>
  <c r="D348" i="16"/>
  <c r="D339" i="16"/>
  <c r="D317" i="16"/>
  <c r="D308" i="16"/>
  <c r="D299" i="16"/>
  <c r="D277" i="16"/>
  <c r="D267" i="16"/>
  <c r="D238" i="16"/>
  <c r="D227" i="16"/>
  <c r="K181" i="16"/>
  <c r="N181" i="16" s="1"/>
  <c r="K179" i="16"/>
  <c r="M179" i="16" s="1"/>
  <c r="K177" i="16"/>
  <c r="L177" i="16" s="1"/>
  <c r="J174" i="16"/>
  <c r="L167" i="16"/>
  <c r="K152" i="16"/>
  <c r="M152" i="16" s="1"/>
  <c r="J151" i="16"/>
  <c r="K141" i="16"/>
  <c r="M141" i="16" s="1"/>
  <c r="L141" i="16"/>
  <c r="J139" i="16"/>
  <c r="K136" i="16"/>
  <c r="L136" i="16" s="1"/>
  <c r="J134" i="16"/>
  <c r="N130" i="16"/>
  <c r="K130" i="16"/>
  <c r="K126" i="16"/>
  <c r="M126" i="16" s="1"/>
  <c r="L126" i="16"/>
  <c r="K67" i="16"/>
  <c r="L67" i="16" s="1"/>
  <c r="J52" i="16"/>
  <c r="L49" i="16"/>
  <c r="N49" i="16"/>
  <c r="K49" i="16"/>
  <c r="J47" i="16"/>
  <c r="B207" i="16"/>
  <c r="B198" i="16"/>
  <c r="K167" i="16"/>
  <c r="M167" i="16" s="1"/>
  <c r="J161" i="16"/>
  <c r="J156" i="16"/>
  <c r="J154" i="16"/>
  <c r="K150" i="16"/>
  <c r="N150" i="16" s="1"/>
  <c r="L150" i="16"/>
  <c r="N147" i="16"/>
  <c r="K147" i="16"/>
  <c r="M147" i="16" s="1"/>
  <c r="L147" i="16"/>
  <c r="K145" i="16"/>
  <c r="M145" i="16" s="1"/>
  <c r="N143" i="16"/>
  <c r="K143" i="16"/>
  <c r="M143" i="16" s="1"/>
  <c r="L143" i="16"/>
  <c r="K138" i="16"/>
  <c r="N138" i="16" s="1"/>
  <c r="M136" i="16"/>
  <c r="K132" i="16"/>
  <c r="N132" i="16" s="1"/>
  <c r="K124" i="16"/>
  <c r="N124" i="16" s="1"/>
  <c r="K116" i="16"/>
  <c r="M116" i="16" s="1"/>
  <c r="J114" i="16"/>
  <c r="J112" i="16"/>
  <c r="J110" i="16"/>
  <c r="J180" i="16"/>
  <c r="J178" i="16"/>
  <c r="J176" i="16"/>
  <c r="J173" i="16"/>
  <c r="M171" i="16"/>
  <c r="O171" i="16" s="1"/>
  <c r="J170" i="16"/>
  <c r="K166" i="16"/>
  <c r="L166" i="16" s="1"/>
  <c r="K165" i="16"/>
  <c r="M165" i="16" s="1"/>
  <c r="K163" i="16"/>
  <c r="N163" i="16" s="1"/>
  <c r="L163" i="16"/>
  <c r="K160" i="16"/>
  <c r="N160" i="16" s="1"/>
  <c r="M160" i="16"/>
  <c r="O160" i="16" s="1"/>
  <c r="J158" i="16"/>
  <c r="E153" i="16"/>
  <c r="L152" i="16"/>
  <c r="N140" i="16"/>
  <c r="K140" i="16"/>
  <c r="M140" i="16" s="1"/>
  <c r="N136" i="16"/>
  <c r="J135" i="16"/>
  <c r="M132" i="16"/>
  <c r="J131" i="16"/>
  <c r="L130" i="16"/>
  <c r="M124" i="16"/>
  <c r="K117" i="16"/>
  <c r="L117" i="16" s="1"/>
  <c r="N57" i="16"/>
  <c r="K57" i="16"/>
  <c r="L57" i="16" s="1"/>
  <c r="E172" i="16"/>
  <c r="N169" i="16"/>
  <c r="O169" i="16" s="1"/>
  <c r="L169" i="16"/>
  <c r="J168" i="16"/>
  <c r="K164" i="16"/>
  <c r="L164" i="16" s="1"/>
  <c r="J162" i="16"/>
  <c r="J159" i="16"/>
  <c r="J157" i="16"/>
  <c r="K155" i="16"/>
  <c r="M155" i="16" s="1"/>
  <c r="L155" i="16"/>
  <c r="M150" i="16"/>
  <c r="K149" i="16"/>
  <c r="L149" i="16" s="1"/>
  <c r="J148" i="16"/>
  <c r="J146" i="16"/>
  <c r="J144" i="16"/>
  <c r="J142" i="16"/>
  <c r="N141" i="16"/>
  <c r="K137" i="16"/>
  <c r="M137" i="16" s="1"/>
  <c r="K129" i="16"/>
  <c r="N129" i="16" s="1"/>
  <c r="K107" i="16"/>
  <c r="L107" i="16"/>
  <c r="N107" i="16"/>
  <c r="K91" i="16"/>
  <c r="L91" i="16" s="1"/>
  <c r="N91" i="16"/>
  <c r="K61" i="16"/>
  <c r="N61" i="16" s="1"/>
  <c r="K119" i="16"/>
  <c r="M119" i="16" s="1"/>
  <c r="M117" i="16"/>
  <c r="N97" i="16"/>
  <c r="K97" i="16"/>
  <c r="M97" i="16" s="1"/>
  <c r="L97" i="16"/>
  <c r="E94" i="16"/>
  <c r="J94" i="16" s="1"/>
  <c r="I95" i="16"/>
  <c r="E95" i="16" s="1"/>
  <c r="K89" i="16"/>
  <c r="L89" i="16" s="1"/>
  <c r="J86" i="16"/>
  <c r="J53" i="16"/>
  <c r="K40" i="16"/>
  <c r="L40" i="16" s="1"/>
  <c r="N40" i="16"/>
  <c r="M130" i="16"/>
  <c r="E105" i="16"/>
  <c r="J105" i="16" s="1"/>
  <c r="I106" i="16"/>
  <c r="E106" i="16" s="1"/>
  <c r="K83" i="16"/>
  <c r="M83" i="16" s="1"/>
  <c r="K81" i="16"/>
  <c r="N81" i="16" s="1"/>
  <c r="K79" i="16"/>
  <c r="L79" i="16" s="1"/>
  <c r="K77" i="16"/>
  <c r="L77" i="16" s="1"/>
  <c r="E75" i="16"/>
  <c r="J75" i="16" s="1"/>
  <c r="I76" i="16"/>
  <c r="E76" i="16" s="1"/>
  <c r="K59" i="16"/>
  <c r="N59" i="16" s="1"/>
  <c r="K133" i="16"/>
  <c r="L133" i="16" s="1"/>
  <c r="I128" i="16"/>
  <c r="E128" i="16" s="1"/>
  <c r="J127" i="16"/>
  <c r="J125" i="16"/>
  <c r="J122" i="16"/>
  <c r="J120" i="16"/>
  <c r="E108" i="16"/>
  <c r="J108" i="16" s="1"/>
  <c r="I109" i="16"/>
  <c r="E109" i="16" s="1"/>
  <c r="M107" i="16"/>
  <c r="O107" i="16" s="1"/>
  <c r="J104" i="16"/>
  <c r="J102" i="16"/>
  <c r="J100" i="16"/>
  <c r="J98" i="16"/>
  <c r="K93" i="16"/>
  <c r="M93" i="16" s="1"/>
  <c r="M91" i="16"/>
  <c r="O91" i="16" s="1"/>
  <c r="M89" i="16"/>
  <c r="J69" i="16"/>
  <c r="J60" i="16"/>
  <c r="J90" i="16"/>
  <c r="E72" i="16"/>
  <c r="J72" i="16" s="1"/>
  <c r="I73" i="16"/>
  <c r="E73" i="16" s="1"/>
  <c r="K70" i="16"/>
  <c r="M70" i="16" s="1"/>
  <c r="J55" i="16"/>
  <c r="J50" i="16"/>
  <c r="J123" i="16"/>
  <c r="J121" i="16"/>
  <c r="J118" i="16"/>
  <c r="J115" i="16"/>
  <c r="J113" i="16"/>
  <c r="J111" i="16"/>
  <c r="J103" i="16"/>
  <c r="J101" i="16"/>
  <c r="J99" i="16"/>
  <c r="J96" i="16"/>
  <c r="M92" i="16"/>
  <c r="M88" i="16"/>
  <c r="E87" i="16"/>
  <c r="J87" i="16" s="1"/>
  <c r="J85" i="16"/>
  <c r="J84" i="16"/>
  <c r="M48" i="16"/>
  <c r="L48" i="16"/>
  <c r="N92" i="16"/>
  <c r="N88" i="16"/>
  <c r="M81" i="16"/>
  <c r="M77" i="16"/>
  <c r="K74" i="16"/>
  <c r="L74" i="16" s="1"/>
  <c r="L70" i="16"/>
  <c r="J62" i="16"/>
  <c r="M61" i="16"/>
  <c r="E64" i="16"/>
  <c r="K63" i="16"/>
  <c r="L63" i="16" s="1"/>
  <c r="K58" i="16"/>
  <c r="L58" i="16" s="1"/>
  <c r="K23" i="16"/>
  <c r="N23" i="16" s="1"/>
  <c r="J82" i="16"/>
  <c r="J80" i="16"/>
  <c r="J78" i="16"/>
  <c r="J71" i="16"/>
  <c r="M68" i="16"/>
  <c r="O68" i="16" s="1"/>
  <c r="N66" i="16"/>
  <c r="K66" i="16"/>
  <c r="J65" i="16"/>
  <c r="M59" i="16"/>
  <c r="K56" i="16"/>
  <c r="N56" i="16" s="1"/>
  <c r="J46" i="16"/>
  <c r="L45" i="16"/>
  <c r="K45" i="16"/>
  <c r="N45" i="16" s="1"/>
  <c r="K16" i="16"/>
  <c r="L16" i="16" s="1"/>
  <c r="M57" i="16"/>
  <c r="O57" i="16" s="1"/>
  <c r="K54" i="16"/>
  <c r="M54" i="16" s="1"/>
  <c r="K51" i="16"/>
  <c r="M51" i="16" s="1"/>
  <c r="M49" i="16"/>
  <c r="N48" i="16"/>
  <c r="L43" i="16"/>
  <c r="N43" i="16"/>
  <c r="K42" i="16"/>
  <c r="M42" i="16" s="1"/>
  <c r="N42" i="16"/>
  <c r="K37" i="16"/>
  <c r="N37" i="16" s="1"/>
  <c r="K35" i="16"/>
  <c r="N35" i="16" s="1"/>
  <c r="K33" i="16"/>
  <c r="N33" i="16" s="1"/>
  <c r="E31" i="16"/>
  <c r="J31" i="16" s="1"/>
  <c r="I32" i="16"/>
  <c r="E32" i="16" s="1"/>
  <c r="J22" i="16"/>
  <c r="M43" i="16"/>
  <c r="M37" i="16"/>
  <c r="O37" i="16" s="1"/>
  <c r="M33" i="16"/>
  <c r="O33" i="16" s="1"/>
  <c r="K30" i="16"/>
  <c r="L30" i="16"/>
  <c r="J8" i="16"/>
  <c r="M45" i="16"/>
  <c r="J44" i="16"/>
  <c r="M40" i="16"/>
  <c r="J38" i="16"/>
  <c r="J36" i="16"/>
  <c r="J34" i="16"/>
  <c r="Q32" i="16"/>
  <c r="P33" i="16"/>
  <c r="M30" i="16"/>
  <c r="E28" i="16"/>
  <c r="J28" i="16" s="1"/>
  <c r="I29" i="16"/>
  <c r="E29" i="16" s="1"/>
  <c r="L14" i="16"/>
  <c r="K14" i="16"/>
  <c r="N14" i="16"/>
  <c r="Q41" i="16"/>
  <c r="P42" i="16"/>
  <c r="N41" i="16"/>
  <c r="K41" i="16"/>
  <c r="L41" i="16" s="1"/>
  <c r="E39" i="16"/>
  <c r="N30" i="16"/>
  <c r="K27" i="16"/>
  <c r="M27" i="16" s="1"/>
  <c r="K26" i="16"/>
  <c r="L26" i="16" s="1"/>
  <c r="K25" i="16"/>
  <c r="M25" i="16" s="1"/>
  <c r="L25" i="16"/>
  <c r="K24" i="16"/>
  <c r="L24" i="16" s="1"/>
  <c r="J19" i="16"/>
  <c r="K12" i="16"/>
  <c r="L12" i="16" s="1"/>
  <c r="K9" i="16"/>
  <c r="L9" i="16" s="1"/>
  <c r="N9" i="16"/>
  <c r="M23" i="16"/>
  <c r="I21" i="16"/>
  <c r="E21" i="16" s="1"/>
  <c r="J21" i="16" s="1"/>
  <c r="E20" i="16"/>
  <c r="I18" i="16"/>
  <c r="E18" i="16" s="1"/>
  <c r="J18" i="16" s="1"/>
  <c r="E17" i="16"/>
  <c r="M16" i="16"/>
  <c r="K15" i="16"/>
  <c r="M15" i="16" s="1"/>
  <c r="M14" i="16"/>
  <c r="K13" i="16"/>
  <c r="L13" i="16" s="1"/>
  <c r="M12" i="16"/>
  <c r="N11" i="16"/>
  <c r="K11" i="16"/>
  <c r="L11" i="16" s="1"/>
  <c r="M9" i="16"/>
  <c r="P20" i="16"/>
  <c r="I10" i="16"/>
  <c r="E10" i="16" s="1"/>
  <c r="J10" i="16" s="1"/>
  <c r="S7" i="15"/>
  <c r="O7" i="15"/>
  <c r="M7" i="15"/>
  <c r="K60" i="15" l="1"/>
  <c r="N60" i="15"/>
  <c r="O60" i="15" s="1"/>
  <c r="L60" i="15"/>
  <c r="Q60" i="15"/>
  <c r="O15" i="16"/>
  <c r="N16" i="16"/>
  <c r="L23" i="16"/>
  <c r="O88" i="16"/>
  <c r="O150" i="16"/>
  <c r="L116" i="16"/>
  <c r="L124" i="16"/>
  <c r="L138" i="16"/>
  <c r="L179" i="16"/>
  <c r="N15" i="16"/>
  <c r="N12" i="16"/>
  <c r="L27" i="16"/>
  <c r="M11" i="16"/>
  <c r="O92" i="16"/>
  <c r="O124" i="16"/>
  <c r="Q53" i="16"/>
  <c r="P54" i="16"/>
  <c r="L42" i="16"/>
  <c r="N54" i="16"/>
  <c r="N27" i="16"/>
  <c r="N89" i="16"/>
  <c r="N117" i="16"/>
  <c r="O117" i="16" s="1"/>
  <c r="N116" i="16"/>
  <c r="O141" i="16"/>
  <c r="M181" i="16"/>
  <c r="N175" i="16"/>
  <c r="P64" i="16"/>
  <c r="P74" i="16"/>
  <c r="Q63" i="16"/>
  <c r="O30" i="16"/>
  <c r="R30" i="16" s="1"/>
  <c r="S30" i="16" s="1"/>
  <c r="T30" i="16" s="1"/>
  <c r="L61" i="16"/>
  <c r="N149" i="16"/>
  <c r="N155" i="16"/>
  <c r="L140" i="16"/>
  <c r="N165" i="16"/>
  <c r="Q10" i="16"/>
  <c r="P11" i="16"/>
  <c r="B216" i="16"/>
  <c r="B225" i="16"/>
  <c r="C215" i="16"/>
  <c r="E215" i="16" s="1"/>
  <c r="F215" i="16" s="1"/>
  <c r="K36" i="16"/>
  <c r="M36" i="16" s="1"/>
  <c r="K31" i="16"/>
  <c r="M31" i="16" s="1"/>
  <c r="O59" i="16"/>
  <c r="M13" i="16"/>
  <c r="K50" i="16"/>
  <c r="M50" i="16" s="1"/>
  <c r="K72" i="16"/>
  <c r="L72" i="16" s="1"/>
  <c r="K122" i="16"/>
  <c r="M122" i="16" s="1"/>
  <c r="J172" i="16"/>
  <c r="O132" i="16"/>
  <c r="K176" i="16"/>
  <c r="M176" i="16" s="1"/>
  <c r="B208" i="16"/>
  <c r="C207" i="16"/>
  <c r="E207" i="16" s="1"/>
  <c r="F207" i="16" s="1"/>
  <c r="D228" i="16"/>
  <c r="D268" i="16"/>
  <c r="O181" i="16"/>
  <c r="D208" i="16"/>
  <c r="D259" i="16"/>
  <c r="D221" i="16"/>
  <c r="E56" i="15"/>
  <c r="L59" i="15"/>
  <c r="Q59" i="15" s="1"/>
  <c r="K59" i="15"/>
  <c r="Q20" i="16"/>
  <c r="P21" i="16"/>
  <c r="N13" i="16"/>
  <c r="O16" i="16"/>
  <c r="J20" i="16"/>
  <c r="L15" i="16"/>
  <c r="N24" i="16"/>
  <c r="N26" i="16"/>
  <c r="P43" i="16"/>
  <c r="Q42" i="16"/>
  <c r="J29" i="16"/>
  <c r="Q33" i="16"/>
  <c r="R33" i="16" s="1"/>
  <c r="S33" i="16" s="1"/>
  <c r="P34" i="16"/>
  <c r="K38" i="16"/>
  <c r="M38" i="16" s="1"/>
  <c r="O45" i="16"/>
  <c r="M35" i="16"/>
  <c r="O35" i="16" s="1"/>
  <c r="K22" i="16"/>
  <c r="M22" i="16" s="1"/>
  <c r="L33" i="16"/>
  <c r="L37" i="16"/>
  <c r="O42" i="16"/>
  <c r="O49" i="16"/>
  <c r="O54" i="16"/>
  <c r="M67" i="16"/>
  <c r="N25" i="16"/>
  <c r="O25" i="16" s="1"/>
  <c r="K46" i="16"/>
  <c r="M46" i="16" s="1"/>
  <c r="L46" i="16"/>
  <c r="M63" i="16"/>
  <c r="N80" i="16"/>
  <c r="K80" i="16"/>
  <c r="M80" i="16" s="1"/>
  <c r="N63" i="16"/>
  <c r="L54" i="16"/>
  <c r="K96" i="16"/>
  <c r="M96" i="16" s="1"/>
  <c r="K111" i="16"/>
  <c r="M111" i="16" s="1"/>
  <c r="L111" i="16"/>
  <c r="K121" i="16"/>
  <c r="M121" i="16" s="1"/>
  <c r="N70" i="16"/>
  <c r="M74" i="16"/>
  <c r="K90" i="16"/>
  <c r="M90" i="16" s="1"/>
  <c r="K60" i="16"/>
  <c r="M60" i="16" s="1"/>
  <c r="L60" i="16"/>
  <c r="N77" i="16"/>
  <c r="O77" i="16" s="1"/>
  <c r="N93" i="16"/>
  <c r="O93" i="16" s="1"/>
  <c r="K100" i="16"/>
  <c r="M100" i="16" s="1"/>
  <c r="K104" i="16"/>
  <c r="M104" i="16" s="1"/>
  <c r="L104" i="16"/>
  <c r="K108" i="16"/>
  <c r="L108" i="16" s="1"/>
  <c r="J128" i="16"/>
  <c r="L59" i="16"/>
  <c r="L81" i="16"/>
  <c r="N83" i="16"/>
  <c r="O83" i="16" s="1"/>
  <c r="L105" i="16"/>
  <c r="N105" i="16"/>
  <c r="K105" i="16"/>
  <c r="M105" i="16" s="1"/>
  <c r="O97" i="16"/>
  <c r="N119" i="16"/>
  <c r="O119" i="16" s="1"/>
  <c r="L129" i="16"/>
  <c r="N137" i="16"/>
  <c r="O137" i="16" s="1"/>
  <c r="K144" i="16"/>
  <c r="M144" i="16" s="1"/>
  <c r="K148" i="16"/>
  <c r="M148" i="16" s="1"/>
  <c r="K157" i="16"/>
  <c r="M157" i="16" s="1"/>
  <c r="K168" i="16"/>
  <c r="M168" i="16" s="1"/>
  <c r="O140" i="16"/>
  <c r="J153" i="16"/>
  <c r="L160" i="16"/>
  <c r="L170" i="16"/>
  <c r="K170" i="16"/>
  <c r="M170" i="16" s="1"/>
  <c r="K178" i="16"/>
  <c r="M178" i="16" s="1"/>
  <c r="L132" i="16"/>
  <c r="L145" i="16"/>
  <c r="O147" i="16"/>
  <c r="K156" i="16"/>
  <c r="M156" i="16" s="1"/>
  <c r="N164" i="16"/>
  <c r="M166" i="16"/>
  <c r="K47" i="16"/>
  <c r="M47" i="16" s="1"/>
  <c r="N67" i="16"/>
  <c r="K134" i="16"/>
  <c r="M134" i="16" s="1"/>
  <c r="N139" i="16"/>
  <c r="K139" i="16"/>
  <c r="M139" i="16" s="1"/>
  <c r="N152" i="16"/>
  <c r="O152" i="16" s="1"/>
  <c r="N167" i="16"/>
  <c r="N174" i="16"/>
  <c r="K174" i="16"/>
  <c r="M174" i="16" s="1"/>
  <c r="L181" i="16"/>
  <c r="D318" i="16"/>
  <c r="O175" i="16"/>
  <c r="K183" i="16"/>
  <c r="L183" i="16" s="1"/>
  <c r="D288" i="16"/>
  <c r="N54" i="15"/>
  <c r="O54" i="15" s="1"/>
  <c r="P54" i="15"/>
  <c r="N177" i="16"/>
  <c r="K44" i="16"/>
  <c r="M44" i="16" s="1"/>
  <c r="M56" i="16"/>
  <c r="O56" i="16" s="1"/>
  <c r="L56" i="16"/>
  <c r="K85" i="16"/>
  <c r="M85" i="16" s="1"/>
  <c r="L85" i="16"/>
  <c r="K118" i="16"/>
  <c r="M118" i="16" s="1"/>
  <c r="N74" i="16"/>
  <c r="J109" i="16"/>
  <c r="K75" i="16"/>
  <c r="L75" i="16" s="1"/>
  <c r="K110" i="16"/>
  <c r="M110" i="16" s="1"/>
  <c r="L110" i="16"/>
  <c r="O9" i="16"/>
  <c r="R9" i="16" s="1"/>
  <c r="S9" i="16" s="1"/>
  <c r="T9" i="16" s="1"/>
  <c r="L28" i="16"/>
  <c r="N28" i="16"/>
  <c r="K28" i="16"/>
  <c r="M28" i="16" s="1"/>
  <c r="O40" i="16"/>
  <c r="N8" i="16"/>
  <c r="L8" i="16"/>
  <c r="K8" i="16"/>
  <c r="M8" i="16" s="1"/>
  <c r="O27" i="16"/>
  <c r="K65" i="16"/>
  <c r="M65" i="16" s="1"/>
  <c r="N65" i="16"/>
  <c r="K82" i="16"/>
  <c r="M82" i="16" s="1"/>
  <c r="M79" i="16"/>
  <c r="K87" i="16"/>
  <c r="N87" i="16" s="1"/>
  <c r="K99" i="16"/>
  <c r="M99" i="16" s="1"/>
  <c r="K113" i="16"/>
  <c r="M113" i="16" s="1"/>
  <c r="K123" i="16"/>
  <c r="M123" i="16" s="1"/>
  <c r="K55" i="16"/>
  <c r="M55" i="16" s="1"/>
  <c r="O70" i="16"/>
  <c r="M75" i="16"/>
  <c r="N69" i="16"/>
  <c r="K69" i="16"/>
  <c r="M69" i="16" s="1"/>
  <c r="N79" i="16"/>
  <c r="O89" i="16"/>
  <c r="L93" i="16"/>
  <c r="K120" i="16"/>
  <c r="M120" i="16" s="1"/>
  <c r="L120" i="16"/>
  <c r="K125" i="16"/>
  <c r="M125" i="16" s="1"/>
  <c r="O130" i="16"/>
  <c r="K86" i="16"/>
  <c r="M86" i="16" s="1"/>
  <c r="J95" i="16"/>
  <c r="M133" i="16"/>
  <c r="K159" i="16"/>
  <c r="M159" i="16" s="1"/>
  <c r="L159" i="16"/>
  <c r="K135" i="16"/>
  <c r="M135" i="16" s="1"/>
  <c r="K158" i="16"/>
  <c r="M158" i="16" s="1"/>
  <c r="M164" i="16"/>
  <c r="O164" i="16" s="1"/>
  <c r="K180" i="16"/>
  <c r="M180" i="16" s="1"/>
  <c r="K112" i="16"/>
  <c r="M112" i="16" s="1"/>
  <c r="O136" i="16"/>
  <c r="O167" i="16"/>
  <c r="L52" i="16"/>
  <c r="K52" i="16"/>
  <c r="M52" i="16" s="1"/>
  <c r="N52" i="16"/>
  <c r="M129" i="16"/>
  <c r="O129" i="16" s="1"/>
  <c r="L151" i="16"/>
  <c r="K151" i="16"/>
  <c r="M151" i="16" s="1"/>
  <c r="N166" i="16"/>
  <c r="D239" i="16"/>
  <c r="D278" i="16"/>
  <c r="D340" i="16"/>
  <c r="M177" i="16"/>
  <c r="O177" i="16" s="1"/>
  <c r="L182" i="16"/>
  <c r="N182" i="16"/>
  <c r="K182" i="16"/>
  <c r="D328" i="16"/>
  <c r="D248" i="16"/>
  <c r="M53" i="15"/>
  <c r="P53" i="15"/>
  <c r="P55" i="15"/>
  <c r="N55" i="15"/>
  <c r="O55" i="15" s="1"/>
  <c r="N179" i="16"/>
  <c r="O179" i="16" s="1"/>
  <c r="K10" i="16"/>
  <c r="N10" i="16" s="1"/>
  <c r="M26" i="16"/>
  <c r="O26" i="16" s="1"/>
  <c r="K78" i="16"/>
  <c r="M78" i="16" s="1"/>
  <c r="L78" i="16"/>
  <c r="K62" i="16"/>
  <c r="M62" i="16" s="1"/>
  <c r="O48" i="16"/>
  <c r="K103" i="16"/>
  <c r="M103" i="16" s="1"/>
  <c r="K127" i="16"/>
  <c r="M127" i="16" s="1"/>
  <c r="J106" i="16"/>
  <c r="K114" i="16"/>
  <c r="M114" i="16" s="1"/>
  <c r="D309" i="16"/>
  <c r="O14" i="16"/>
  <c r="J17" i="16"/>
  <c r="K21" i="16"/>
  <c r="L21" i="16" s="1"/>
  <c r="K19" i="16"/>
  <c r="M19" i="16" s="1"/>
  <c r="J39" i="16"/>
  <c r="M10" i="16"/>
  <c r="O12" i="16"/>
  <c r="K18" i="16"/>
  <c r="M18" i="16" s="1"/>
  <c r="O23" i="16"/>
  <c r="O11" i="16"/>
  <c r="M24" i="16"/>
  <c r="O24" i="16" s="1"/>
  <c r="K34" i="16"/>
  <c r="M34" i="16" s="1"/>
  <c r="M41" i="16"/>
  <c r="O41" i="16" s="1"/>
  <c r="R41" i="16" s="1"/>
  <c r="S41" i="16" s="1"/>
  <c r="T41" i="16" s="1"/>
  <c r="O43" i="16"/>
  <c r="J32" i="16"/>
  <c r="L35" i="16"/>
  <c r="N51" i="16"/>
  <c r="O51" i="16" s="1"/>
  <c r="M58" i="16"/>
  <c r="O58" i="16" s="1"/>
  <c r="M66" i="16"/>
  <c r="O66" i="16" s="1"/>
  <c r="L66" i="16"/>
  <c r="K71" i="16"/>
  <c r="M71" i="16" s="1"/>
  <c r="N58" i="16"/>
  <c r="J64" i="16"/>
  <c r="O61" i="16"/>
  <c r="O81" i="16"/>
  <c r="K84" i="16"/>
  <c r="M84" i="16" s="1"/>
  <c r="N84" i="16"/>
  <c r="K101" i="16"/>
  <c r="M101" i="16" s="1"/>
  <c r="L101" i="16"/>
  <c r="K115" i="16"/>
  <c r="M115" i="16" s="1"/>
  <c r="J73" i="16"/>
  <c r="L51" i="16"/>
  <c r="K98" i="16"/>
  <c r="M98" i="16" s="1"/>
  <c r="K102" i="16"/>
  <c r="M102" i="16" s="1"/>
  <c r="L102" i="16"/>
  <c r="J76" i="16"/>
  <c r="L83" i="16"/>
  <c r="N133" i="16"/>
  <c r="K53" i="16"/>
  <c r="M53" i="16" s="1"/>
  <c r="K94" i="16"/>
  <c r="M94" i="16" s="1"/>
  <c r="L119" i="16"/>
  <c r="L137" i="16"/>
  <c r="K142" i="16"/>
  <c r="M142" i="16" s="1"/>
  <c r="K146" i="16"/>
  <c r="M146" i="16" s="1"/>
  <c r="O155" i="16"/>
  <c r="K162" i="16"/>
  <c r="M162" i="16" s="1"/>
  <c r="K131" i="16"/>
  <c r="M131" i="16" s="1"/>
  <c r="M163" i="16"/>
  <c r="O163" i="16" s="1"/>
  <c r="O165" i="16"/>
  <c r="K173" i="16"/>
  <c r="M173" i="16" s="1"/>
  <c r="L173" i="16"/>
  <c r="M108" i="16"/>
  <c r="O116" i="16"/>
  <c r="M138" i="16"/>
  <c r="O138" i="16" s="1"/>
  <c r="O143" i="16"/>
  <c r="N145" i="16"/>
  <c r="O145" i="16" s="1"/>
  <c r="M149" i="16"/>
  <c r="O149" i="16" s="1"/>
  <c r="K154" i="16"/>
  <c r="M154" i="16" s="1"/>
  <c r="K161" i="16"/>
  <c r="M161" i="16" s="1"/>
  <c r="L165" i="16"/>
  <c r="C198" i="16"/>
  <c r="B199" i="16"/>
  <c r="N126" i="16"/>
  <c r="O126" i="16" s="1"/>
  <c r="M182" i="16"/>
  <c r="D300" i="16"/>
  <c r="D349" i="16"/>
  <c r="E198" i="16"/>
  <c r="F198" i="16" s="1"/>
  <c r="D199" i="16"/>
  <c r="M183" i="16"/>
  <c r="Q54" i="15"/>
  <c r="N53" i="15"/>
  <c r="O53" i="15" s="1"/>
  <c r="L57" i="15"/>
  <c r="Q57" i="15"/>
  <c r="N57" i="15"/>
  <c r="O57" i="15" s="1"/>
  <c r="Q58" i="15"/>
  <c r="K58" i="15"/>
  <c r="L58" i="15"/>
  <c r="K7" i="15"/>
  <c r="C48" i="15"/>
  <c r="E48" i="15" s="1"/>
  <c r="D48" i="15"/>
  <c r="H48" i="15"/>
  <c r="C49" i="15"/>
  <c r="E49" i="15" s="1"/>
  <c r="D49" i="15"/>
  <c r="H49" i="15"/>
  <c r="C46" i="15"/>
  <c r="E46" i="15" s="1"/>
  <c r="D46" i="15"/>
  <c r="H46" i="15"/>
  <c r="C47" i="15"/>
  <c r="E47" i="15" s="1"/>
  <c r="D47" i="15"/>
  <c r="H47" i="15"/>
  <c r="C44" i="15"/>
  <c r="E44" i="15" s="1"/>
  <c r="D44" i="15"/>
  <c r="H44" i="15"/>
  <c r="C45" i="15"/>
  <c r="E45" i="15" s="1"/>
  <c r="D45" i="15"/>
  <c r="H45" i="15"/>
  <c r="C42" i="15"/>
  <c r="E42" i="15" s="1"/>
  <c r="D42" i="15"/>
  <c r="H42" i="15"/>
  <c r="C43" i="15"/>
  <c r="E43" i="15" s="1"/>
  <c r="D43" i="15"/>
  <c r="H43" i="15"/>
  <c r="C8" i="15"/>
  <c r="E8" i="15" s="1"/>
  <c r="D8" i="15"/>
  <c r="H8" i="15"/>
  <c r="C9" i="15"/>
  <c r="E9" i="15" s="1"/>
  <c r="D9" i="15"/>
  <c r="H9" i="15"/>
  <c r="C10" i="15"/>
  <c r="E10" i="15" s="1"/>
  <c r="D10" i="15"/>
  <c r="H10" i="15"/>
  <c r="C11" i="15"/>
  <c r="E11" i="15" s="1"/>
  <c r="D11" i="15"/>
  <c r="H11" i="15"/>
  <c r="C12" i="15"/>
  <c r="E12" i="15" s="1"/>
  <c r="D12" i="15"/>
  <c r="H12" i="15"/>
  <c r="C13" i="15"/>
  <c r="E13" i="15" s="1"/>
  <c r="D13" i="15"/>
  <c r="H13" i="15"/>
  <c r="C14" i="15"/>
  <c r="E14" i="15" s="1"/>
  <c r="D14" i="15"/>
  <c r="H14" i="15"/>
  <c r="C15" i="15"/>
  <c r="E15" i="15" s="1"/>
  <c r="D15" i="15"/>
  <c r="H15" i="15"/>
  <c r="C16" i="15"/>
  <c r="E16" i="15" s="1"/>
  <c r="D16" i="15"/>
  <c r="H16" i="15"/>
  <c r="C17" i="15"/>
  <c r="E17" i="15" s="1"/>
  <c r="D17" i="15"/>
  <c r="H17" i="15"/>
  <c r="C18" i="15"/>
  <c r="E18" i="15" s="1"/>
  <c r="D18" i="15"/>
  <c r="H18" i="15"/>
  <c r="C19" i="15"/>
  <c r="E19" i="15" s="1"/>
  <c r="D19" i="15"/>
  <c r="H19" i="15"/>
  <c r="C20" i="15"/>
  <c r="E20" i="15" s="1"/>
  <c r="D20" i="15"/>
  <c r="H20" i="15"/>
  <c r="C21" i="15"/>
  <c r="E21" i="15" s="1"/>
  <c r="D21" i="15"/>
  <c r="H21" i="15"/>
  <c r="C22" i="15"/>
  <c r="E22" i="15" s="1"/>
  <c r="D22" i="15"/>
  <c r="H22" i="15"/>
  <c r="C23" i="15"/>
  <c r="E23" i="15" s="1"/>
  <c r="D23" i="15"/>
  <c r="H23" i="15"/>
  <c r="C24" i="15"/>
  <c r="E24" i="15" s="1"/>
  <c r="D24" i="15"/>
  <c r="H24" i="15"/>
  <c r="C25" i="15"/>
  <c r="E25" i="15" s="1"/>
  <c r="D25" i="15"/>
  <c r="H25" i="15"/>
  <c r="C26" i="15"/>
  <c r="E26" i="15" s="1"/>
  <c r="D26" i="15"/>
  <c r="H26" i="15"/>
  <c r="C27" i="15"/>
  <c r="E27" i="15" s="1"/>
  <c r="D27" i="15"/>
  <c r="H27" i="15"/>
  <c r="C28" i="15"/>
  <c r="E28" i="15" s="1"/>
  <c r="D28" i="15"/>
  <c r="H28" i="15"/>
  <c r="C29" i="15"/>
  <c r="E29" i="15" s="1"/>
  <c r="D29" i="15"/>
  <c r="H29" i="15"/>
  <c r="C30" i="15"/>
  <c r="D30" i="15"/>
  <c r="E30" i="15"/>
  <c r="H30" i="15"/>
  <c r="C31" i="15"/>
  <c r="E31" i="15" s="1"/>
  <c r="D31" i="15"/>
  <c r="H31" i="15"/>
  <c r="C32" i="15"/>
  <c r="E32" i="15" s="1"/>
  <c r="D32" i="15"/>
  <c r="H32" i="15"/>
  <c r="C33" i="15"/>
  <c r="E33" i="15" s="1"/>
  <c r="D33" i="15"/>
  <c r="H33" i="15"/>
  <c r="C34" i="15"/>
  <c r="E34" i="15" s="1"/>
  <c r="D34" i="15"/>
  <c r="H34" i="15"/>
  <c r="C35" i="15"/>
  <c r="E35" i="15" s="1"/>
  <c r="D35" i="15"/>
  <c r="H35" i="15"/>
  <c r="C36" i="15"/>
  <c r="E36" i="15" s="1"/>
  <c r="D36" i="15"/>
  <c r="H36" i="15"/>
  <c r="C37" i="15"/>
  <c r="E37" i="15" s="1"/>
  <c r="D37" i="15"/>
  <c r="H37" i="15"/>
  <c r="C38" i="15"/>
  <c r="E38" i="15" s="1"/>
  <c r="D38" i="15"/>
  <c r="H38" i="15"/>
  <c r="C39" i="15"/>
  <c r="E39" i="15" s="1"/>
  <c r="D39" i="15"/>
  <c r="H39" i="15"/>
  <c r="C40" i="15"/>
  <c r="E40" i="15" s="1"/>
  <c r="D40" i="15"/>
  <c r="H40" i="15"/>
  <c r="C41" i="15"/>
  <c r="E41" i="15" s="1"/>
  <c r="D41" i="15"/>
  <c r="H41" i="15"/>
  <c r="C8" i="12"/>
  <c r="C8" i="13"/>
  <c r="H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C41" i="14"/>
  <c r="F41" i="14" s="1"/>
  <c r="C40" i="14"/>
  <c r="F40" i="14" s="1"/>
  <c r="C39" i="14"/>
  <c r="F39" i="14" s="1"/>
  <c r="C38" i="14"/>
  <c r="F38" i="14" s="1"/>
  <c r="C37" i="14"/>
  <c r="F37" i="14" s="1"/>
  <c r="C36" i="14"/>
  <c r="F36" i="14" s="1"/>
  <c r="C35" i="14"/>
  <c r="F35" i="14" s="1"/>
  <c r="C34" i="14"/>
  <c r="F34" i="14" s="1"/>
  <c r="C33" i="14"/>
  <c r="F33" i="14" s="1"/>
  <c r="C32" i="14"/>
  <c r="F32" i="14" s="1"/>
  <c r="C31" i="14"/>
  <c r="F31" i="14" s="1"/>
  <c r="C30" i="14"/>
  <c r="F30" i="14" s="1"/>
  <c r="C29" i="14"/>
  <c r="F29" i="14" s="1"/>
  <c r="C28" i="14"/>
  <c r="F28" i="14" s="1"/>
  <c r="C27" i="14"/>
  <c r="F27" i="14" s="1"/>
  <c r="C26" i="14"/>
  <c r="F26" i="14" s="1"/>
  <c r="C25" i="14"/>
  <c r="F25" i="14" s="1"/>
  <c r="C24" i="14"/>
  <c r="F24" i="14" s="1"/>
  <c r="C23" i="14"/>
  <c r="F23" i="14" s="1"/>
  <c r="C22" i="14"/>
  <c r="F22" i="14" s="1"/>
  <c r="C21" i="14"/>
  <c r="F21" i="14" s="1"/>
  <c r="C20" i="14"/>
  <c r="F20" i="14" s="1"/>
  <c r="C19" i="14"/>
  <c r="F19" i="14" s="1"/>
  <c r="C18" i="14"/>
  <c r="F18" i="14" s="1"/>
  <c r="C17" i="14"/>
  <c r="F17" i="14" s="1"/>
  <c r="C16" i="14"/>
  <c r="F16" i="14" s="1"/>
  <c r="C15" i="14"/>
  <c r="F15" i="14" s="1"/>
  <c r="C14" i="14"/>
  <c r="F14" i="14" s="1"/>
  <c r="C13" i="14"/>
  <c r="F13" i="14" s="1"/>
  <c r="C12" i="14"/>
  <c r="F12" i="14" s="1"/>
  <c r="C11" i="14"/>
  <c r="F11" i="14" s="1"/>
  <c r="C10" i="14"/>
  <c r="F10" i="14" s="1"/>
  <c r="C9" i="14"/>
  <c r="F9" i="14" s="1"/>
  <c r="C8" i="14"/>
  <c r="F8" i="14" s="1"/>
  <c r="F7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F7" i="12"/>
  <c r="E8" i="12"/>
  <c r="C9" i="12"/>
  <c r="E9" i="12"/>
  <c r="C10" i="12"/>
  <c r="E10" i="12"/>
  <c r="C11" i="12"/>
  <c r="E11" i="12"/>
  <c r="C12" i="12"/>
  <c r="E12" i="12"/>
  <c r="C13" i="12"/>
  <c r="E13" i="12"/>
  <c r="C14" i="12"/>
  <c r="E14" i="12"/>
  <c r="C15" i="12"/>
  <c r="E15" i="12"/>
  <c r="C16" i="12"/>
  <c r="E16" i="12"/>
  <c r="C17" i="12"/>
  <c r="E17" i="12"/>
  <c r="C18" i="12"/>
  <c r="E18" i="12"/>
  <c r="C19" i="12"/>
  <c r="E19" i="12"/>
  <c r="C20" i="12"/>
  <c r="E20" i="12"/>
  <c r="C21" i="12"/>
  <c r="E21" i="12"/>
  <c r="C22" i="12"/>
  <c r="E22" i="12"/>
  <c r="C23" i="12"/>
  <c r="E23" i="12"/>
  <c r="C24" i="12"/>
  <c r="E24" i="12"/>
  <c r="C25" i="12"/>
  <c r="E25" i="12"/>
  <c r="C26" i="12"/>
  <c r="E26" i="12"/>
  <c r="C27" i="12"/>
  <c r="E27" i="12"/>
  <c r="C28" i="12"/>
  <c r="E28" i="12"/>
  <c r="C29" i="12"/>
  <c r="E29" i="12"/>
  <c r="C30" i="12"/>
  <c r="E30" i="12"/>
  <c r="C31" i="12"/>
  <c r="E31" i="12"/>
  <c r="C32" i="12"/>
  <c r="E32" i="12"/>
  <c r="C33" i="12"/>
  <c r="E33" i="12"/>
  <c r="C34" i="12"/>
  <c r="E34" i="12"/>
  <c r="C35" i="12"/>
  <c r="E35" i="12"/>
  <c r="C36" i="12"/>
  <c r="E36" i="12"/>
  <c r="C37" i="12"/>
  <c r="E37" i="12"/>
  <c r="C38" i="12"/>
  <c r="E38" i="12"/>
  <c r="C39" i="12"/>
  <c r="E39" i="12"/>
  <c r="C40" i="12"/>
  <c r="E40" i="12"/>
  <c r="C41" i="12"/>
  <c r="E41" i="12"/>
  <c r="C216" i="16" l="1"/>
  <c r="E216" i="16" s="1"/>
  <c r="F216" i="16" s="1"/>
  <c r="B217" i="16"/>
  <c r="P65" i="16"/>
  <c r="Q64" i="16"/>
  <c r="P55" i="16"/>
  <c r="Q54" i="16"/>
  <c r="Q11" i="16"/>
  <c r="P12" i="16"/>
  <c r="M60" i="15"/>
  <c r="P60" i="15"/>
  <c r="R60" i="15" s="1"/>
  <c r="N142" i="16"/>
  <c r="R11" i="16"/>
  <c r="S11" i="16" s="1"/>
  <c r="L19" i="16"/>
  <c r="N178" i="16"/>
  <c r="N121" i="16"/>
  <c r="O36" i="16"/>
  <c r="N72" i="16"/>
  <c r="N36" i="16"/>
  <c r="R54" i="16"/>
  <c r="S54" i="16" s="1"/>
  <c r="N162" i="16"/>
  <c r="N71" i="16"/>
  <c r="O75" i="16"/>
  <c r="L55" i="16"/>
  <c r="N113" i="16"/>
  <c r="L87" i="16"/>
  <c r="N144" i="16"/>
  <c r="N50" i="16"/>
  <c r="N154" i="16"/>
  <c r="N101" i="16"/>
  <c r="L84" i="16"/>
  <c r="N114" i="16"/>
  <c r="N62" i="16"/>
  <c r="N78" i="16"/>
  <c r="N86" i="16"/>
  <c r="M72" i="16"/>
  <c r="O72" i="16" s="1"/>
  <c r="O65" i="16"/>
  <c r="N85" i="16"/>
  <c r="N44" i="16"/>
  <c r="N134" i="16"/>
  <c r="L144" i="16"/>
  <c r="N60" i="16"/>
  <c r="R42" i="16"/>
  <c r="S42" i="16" s="1"/>
  <c r="N122" i="16"/>
  <c r="O122" i="16" s="1"/>
  <c r="O182" i="16"/>
  <c r="N173" i="16"/>
  <c r="L162" i="16"/>
  <c r="M87" i="16"/>
  <c r="O87" i="16" s="1"/>
  <c r="N102" i="16"/>
  <c r="L71" i="16"/>
  <c r="N19" i="16"/>
  <c r="L114" i="16"/>
  <c r="L62" i="16"/>
  <c r="N112" i="16"/>
  <c r="N159" i="16"/>
  <c r="L86" i="16"/>
  <c r="N55" i="16"/>
  <c r="L113" i="16"/>
  <c r="L65" i="16"/>
  <c r="N110" i="16"/>
  <c r="N75" i="16"/>
  <c r="N118" i="16"/>
  <c r="L134" i="16"/>
  <c r="N170" i="16"/>
  <c r="O170" i="16" s="1"/>
  <c r="N148" i="16"/>
  <c r="L90" i="16"/>
  <c r="L121" i="16"/>
  <c r="N176" i="16"/>
  <c r="L122" i="16"/>
  <c r="L50" i="16"/>
  <c r="B226" i="16"/>
  <c r="C225" i="16"/>
  <c r="E225" i="16" s="1"/>
  <c r="F225" i="16" s="1"/>
  <c r="B235" i="16"/>
  <c r="P85" i="16"/>
  <c r="Q74" i="16"/>
  <c r="P75" i="16"/>
  <c r="L161" i="16"/>
  <c r="L146" i="16"/>
  <c r="L94" i="16"/>
  <c r="K76" i="16"/>
  <c r="M76" i="16" s="1"/>
  <c r="K64" i="16"/>
  <c r="M64" i="16" s="1"/>
  <c r="N64" i="16"/>
  <c r="R55" i="15"/>
  <c r="T60" i="15"/>
  <c r="V60" i="15" s="1"/>
  <c r="U60" i="15"/>
  <c r="W60" i="15" s="1"/>
  <c r="S60" i="15"/>
  <c r="O112" i="16"/>
  <c r="L158" i="16"/>
  <c r="N125" i="16"/>
  <c r="O79" i="16"/>
  <c r="N108" i="16"/>
  <c r="N96" i="16"/>
  <c r="O96" i="16" s="1"/>
  <c r="N38" i="16"/>
  <c r="O38" i="16" s="1"/>
  <c r="M21" i="16"/>
  <c r="J56" i="15"/>
  <c r="D209" i="16"/>
  <c r="D269" i="16"/>
  <c r="C208" i="16"/>
  <c r="E208" i="16" s="1"/>
  <c r="F208" i="16" s="1"/>
  <c r="B209" i="16"/>
  <c r="N31" i="16"/>
  <c r="O31" i="16" s="1"/>
  <c r="R31" i="16" s="1"/>
  <c r="S31" i="16" s="1"/>
  <c r="T31" i="16" s="1"/>
  <c r="M58" i="15"/>
  <c r="P58" i="15"/>
  <c r="D350" i="16"/>
  <c r="O154" i="16"/>
  <c r="O108" i="16"/>
  <c r="N131" i="16"/>
  <c r="O131" i="16" s="1"/>
  <c r="O142" i="16"/>
  <c r="L53" i="16"/>
  <c r="O102" i="16"/>
  <c r="K73" i="16"/>
  <c r="M73" i="16" s="1"/>
  <c r="N115" i="16"/>
  <c r="O115" i="16" s="1"/>
  <c r="N34" i="16"/>
  <c r="O34" i="16" s="1"/>
  <c r="R34" i="16" s="1"/>
  <c r="S34" i="16" s="1"/>
  <c r="L18" i="16"/>
  <c r="O10" i="16"/>
  <c r="R10" i="16" s="1"/>
  <c r="S10" i="16" s="1"/>
  <c r="T10" i="16" s="1"/>
  <c r="O19" i="16"/>
  <c r="R19" i="16" s="1"/>
  <c r="S19" i="16" s="1"/>
  <c r="T19" i="16" s="1"/>
  <c r="N21" i="16"/>
  <c r="D310" i="16"/>
  <c r="O114" i="16"/>
  <c r="N127" i="16"/>
  <c r="O127" i="16" s="1"/>
  <c r="L103" i="16"/>
  <c r="O62" i="16"/>
  <c r="O78" i="16"/>
  <c r="L10" i="16"/>
  <c r="R53" i="15"/>
  <c r="D341" i="16"/>
  <c r="N151" i="16"/>
  <c r="O151" i="16" s="1"/>
  <c r="O52" i="16"/>
  <c r="R52" i="16" s="1"/>
  <c r="S52" i="16" s="1"/>
  <c r="T52" i="16" s="1"/>
  <c r="L180" i="16"/>
  <c r="L135" i="16"/>
  <c r="O159" i="16"/>
  <c r="K95" i="16"/>
  <c r="M95" i="16" s="1"/>
  <c r="O86" i="16"/>
  <c r="N120" i="16"/>
  <c r="L69" i="16"/>
  <c r="O55" i="16"/>
  <c r="N123" i="16"/>
  <c r="O123" i="16" s="1"/>
  <c r="L99" i="16"/>
  <c r="L82" i="16"/>
  <c r="O8" i="16"/>
  <c r="R8" i="16" s="1"/>
  <c r="S8" i="16" s="1"/>
  <c r="T8" i="16" s="1"/>
  <c r="O110" i="16"/>
  <c r="D289" i="16"/>
  <c r="N183" i="16"/>
  <c r="L139" i="16"/>
  <c r="L47" i="16"/>
  <c r="N156" i="16"/>
  <c r="O156" i="16" s="1"/>
  <c r="N168" i="16"/>
  <c r="O168" i="16" s="1"/>
  <c r="N157" i="16"/>
  <c r="O157" i="16" s="1"/>
  <c r="L148" i="16"/>
  <c r="O105" i="16"/>
  <c r="K128" i="16"/>
  <c r="M128" i="16" s="1"/>
  <c r="N100" i="16"/>
  <c r="O100" i="16" s="1"/>
  <c r="O60" i="16"/>
  <c r="N90" i="16"/>
  <c r="O90" i="16" s="1"/>
  <c r="O121" i="16"/>
  <c r="N111" i="16"/>
  <c r="O111" i="16" s="1"/>
  <c r="L80" i="16"/>
  <c r="N46" i="16"/>
  <c r="O46" i="16" s="1"/>
  <c r="L22" i="16"/>
  <c r="Q34" i="16"/>
  <c r="P35" i="16"/>
  <c r="T42" i="16"/>
  <c r="K20" i="16"/>
  <c r="M20" i="16" s="1"/>
  <c r="Q21" i="16"/>
  <c r="P22" i="16"/>
  <c r="D222" i="16"/>
  <c r="L176" i="16"/>
  <c r="O13" i="16"/>
  <c r="L31" i="16"/>
  <c r="O183" i="16"/>
  <c r="N98" i="16"/>
  <c r="O98" i="16" s="1"/>
  <c r="K17" i="16"/>
  <c r="M17" i="16" s="1"/>
  <c r="D240" i="16"/>
  <c r="O125" i="16"/>
  <c r="O28" i="16"/>
  <c r="K109" i="16"/>
  <c r="M109" i="16" s="1"/>
  <c r="L118" i="16"/>
  <c r="O85" i="16"/>
  <c r="L44" i="16"/>
  <c r="L174" i="16"/>
  <c r="O134" i="16"/>
  <c r="O166" i="16"/>
  <c r="L156" i="16"/>
  <c r="L178" i="16"/>
  <c r="K153" i="16"/>
  <c r="M153" i="16" s="1"/>
  <c r="L168" i="16"/>
  <c r="O144" i="16"/>
  <c r="N104" i="16"/>
  <c r="O104" i="16" s="1"/>
  <c r="L100" i="16"/>
  <c r="O74" i="16"/>
  <c r="R74" i="16" s="1"/>
  <c r="S74" i="16" s="1"/>
  <c r="T74" i="16" s="1"/>
  <c r="L96" i="16"/>
  <c r="O80" i="16"/>
  <c r="O63" i="16"/>
  <c r="R63" i="16" s="1"/>
  <c r="S63" i="16" s="1"/>
  <c r="T63" i="16" s="1"/>
  <c r="N22" i="16"/>
  <c r="O22" i="16" s="1"/>
  <c r="L38" i="16"/>
  <c r="T33" i="16"/>
  <c r="Q43" i="16"/>
  <c r="R43" i="16" s="1"/>
  <c r="S43" i="16" s="1"/>
  <c r="P44" i="16"/>
  <c r="P59" i="15"/>
  <c r="M59" i="15"/>
  <c r="D229" i="16"/>
  <c r="O176" i="16"/>
  <c r="K172" i="16"/>
  <c r="M172" i="16" s="1"/>
  <c r="O50" i="16"/>
  <c r="L36" i="16"/>
  <c r="N58" i="15"/>
  <c r="O58" i="15" s="1"/>
  <c r="M57" i="15"/>
  <c r="P57" i="15"/>
  <c r="D200" i="16"/>
  <c r="D301" i="16"/>
  <c r="C199" i="16"/>
  <c r="E199" i="16" s="1"/>
  <c r="F199" i="16" s="1"/>
  <c r="B200" i="16"/>
  <c r="N161" i="16"/>
  <c r="O161" i="16" s="1"/>
  <c r="L154" i="16"/>
  <c r="O173" i="16"/>
  <c r="L131" i="16"/>
  <c r="O162" i="16"/>
  <c r="N146" i="16"/>
  <c r="O146" i="16" s="1"/>
  <c r="L142" i="16"/>
  <c r="N94" i="16"/>
  <c r="O94" i="16" s="1"/>
  <c r="N53" i="16"/>
  <c r="O53" i="16" s="1"/>
  <c r="R53" i="16" s="1"/>
  <c r="S53" i="16" s="1"/>
  <c r="T53" i="16" s="1"/>
  <c r="L98" i="16"/>
  <c r="L115" i="16"/>
  <c r="O101" i="16"/>
  <c r="O84" i="16"/>
  <c r="O71" i="16"/>
  <c r="K32" i="16"/>
  <c r="M32" i="16" s="1"/>
  <c r="L34" i="16"/>
  <c r="N18" i="16"/>
  <c r="O18" i="16" s="1"/>
  <c r="K39" i="16"/>
  <c r="M39" i="16" s="1"/>
  <c r="K106" i="16"/>
  <c r="M106" i="16" s="1"/>
  <c r="L127" i="16"/>
  <c r="N103" i="16"/>
  <c r="O103" i="16" s="1"/>
  <c r="D249" i="16"/>
  <c r="D329" i="16"/>
  <c r="D279" i="16"/>
  <c r="L112" i="16"/>
  <c r="N180" i="16"/>
  <c r="O180" i="16" s="1"/>
  <c r="N158" i="16"/>
  <c r="O158" i="16" s="1"/>
  <c r="N135" i="16"/>
  <c r="O135" i="16" s="1"/>
  <c r="O133" i="16"/>
  <c r="L125" i="16"/>
  <c r="O120" i="16"/>
  <c r="O69" i="16"/>
  <c r="L123" i="16"/>
  <c r="O113" i="16"/>
  <c r="N99" i="16"/>
  <c r="O99" i="16" s="1"/>
  <c r="N82" i="16"/>
  <c r="O82" i="16" s="1"/>
  <c r="O118" i="16"/>
  <c r="O44" i="16"/>
  <c r="R54" i="15"/>
  <c r="D319" i="16"/>
  <c r="O174" i="16"/>
  <c r="O139" i="16"/>
  <c r="N47" i="16"/>
  <c r="O47" i="16" s="1"/>
  <c r="O178" i="16"/>
  <c r="L157" i="16"/>
  <c r="O148" i="16"/>
  <c r="O67" i="16"/>
  <c r="K29" i="16"/>
  <c r="M29" i="16" s="1"/>
  <c r="L29" i="16"/>
  <c r="N59" i="15"/>
  <c r="O59" i="15" s="1"/>
  <c r="D260" i="16"/>
  <c r="F10" i="13"/>
  <c r="F14" i="13"/>
  <c r="F18" i="13"/>
  <c r="F22" i="13"/>
  <c r="F26" i="13"/>
  <c r="F30" i="13"/>
  <c r="F34" i="13"/>
  <c r="F38" i="13"/>
  <c r="J48" i="15"/>
  <c r="J41" i="15"/>
  <c r="L41" i="15" s="1"/>
  <c r="N41" i="15" s="1"/>
  <c r="O41" i="15" s="1"/>
  <c r="J33" i="15"/>
  <c r="L33" i="15" s="1"/>
  <c r="M33" i="15" s="1"/>
  <c r="F11" i="13"/>
  <c r="F15" i="13"/>
  <c r="J25" i="15"/>
  <c r="L25" i="15" s="1"/>
  <c r="N25" i="15" s="1"/>
  <c r="O25" i="15" s="1"/>
  <c r="J38" i="15"/>
  <c r="L38" i="15" s="1"/>
  <c r="J22" i="15"/>
  <c r="L22" i="15" s="1"/>
  <c r="N22" i="15" s="1"/>
  <c r="O22" i="15" s="1"/>
  <c r="F19" i="13"/>
  <c r="F23" i="13"/>
  <c r="F27" i="13"/>
  <c r="F31" i="13"/>
  <c r="F35" i="13"/>
  <c r="F39" i="13"/>
  <c r="J36" i="15"/>
  <c r="L36" i="15" s="1"/>
  <c r="M36" i="15" s="1"/>
  <c r="J32" i="15"/>
  <c r="L32" i="15" s="1"/>
  <c r="M32" i="15" s="1"/>
  <c r="J26" i="15"/>
  <c r="L26" i="15" s="1"/>
  <c r="N26" i="15" s="1"/>
  <c r="O26" i="15" s="1"/>
  <c r="J20" i="15"/>
  <c r="L20" i="15" s="1"/>
  <c r="M20" i="15" s="1"/>
  <c r="J16" i="15"/>
  <c r="J10" i="15"/>
  <c r="L10" i="15" s="1"/>
  <c r="P10" i="15" s="1"/>
  <c r="J42" i="15"/>
  <c r="L42" i="15" s="1"/>
  <c r="M42" i="15" s="1"/>
  <c r="J44" i="15"/>
  <c r="F8" i="13"/>
  <c r="J40" i="15"/>
  <c r="L40" i="15" s="1"/>
  <c r="M40" i="15" s="1"/>
  <c r="J34" i="15"/>
  <c r="J30" i="15"/>
  <c r="L30" i="15" s="1"/>
  <c r="J28" i="15"/>
  <c r="L28" i="15" s="1"/>
  <c r="M28" i="15" s="1"/>
  <c r="J24" i="15"/>
  <c r="K24" i="15" s="1"/>
  <c r="J18" i="15"/>
  <c r="J14" i="15"/>
  <c r="K14" i="15" s="1"/>
  <c r="J12" i="15"/>
  <c r="L34" i="15"/>
  <c r="N34" i="15" s="1"/>
  <c r="O34" i="15" s="1"/>
  <c r="L44" i="15"/>
  <c r="P44" i="15" s="1"/>
  <c r="F11" i="12"/>
  <c r="F12" i="13"/>
  <c r="F16" i="13"/>
  <c r="F20" i="13"/>
  <c r="F24" i="13"/>
  <c r="F28" i="13"/>
  <c r="F32" i="13"/>
  <c r="F36" i="13"/>
  <c r="J39" i="15"/>
  <c r="K39" i="15" s="1"/>
  <c r="J37" i="15"/>
  <c r="K37" i="15" s="1"/>
  <c r="K34" i="15"/>
  <c r="J31" i="15"/>
  <c r="J29" i="15"/>
  <c r="K29" i="15" s="1"/>
  <c r="J23" i="15"/>
  <c r="K23" i="15" s="1"/>
  <c r="J21" i="15"/>
  <c r="K21" i="15" s="1"/>
  <c r="J15" i="15"/>
  <c r="K15" i="15" s="1"/>
  <c r="J13" i="15"/>
  <c r="K13" i="15" s="1"/>
  <c r="J8" i="15"/>
  <c r="K8" i="15" s="1"/>
  <c r="J43" i="15"/>
  <c r="K43" i="15" s="1"/>
  <c r="J49" i="15"/>
  <c r="L49" i="15" s="1"/>
  <c r="H9" i="14"/>
  <c r="J46" i="15"/>
  <c r="L48" i="15"/>
  <c r="N48" i="15" s="1"/>
  <c r="O48" i="15" s="1"/>
  <c r="F8" i="12"/>
  <c r="J35" i="15"/>
  <c r="J27" i="15"/>
  <c r="J19" i="15"/>
  <c r="J17" i="15"/>
  <c r="K17" i="15" s="1"/>
  <c r="J11" i="15"/>
  <c r="J9" i="15"/>
  <c r="J45" i="15"/>
  <c r="L45" i="15" s="1"/>
  <c r="M45" i="15" s="1"/>
  <c r="J47" i="15"/>
  <c r="K44" i="15"/>
  <c r="H41" i="14"/>
  <c r="H25" i="14"/>
  <c r="K42" i="15"/>
  <c r="K48" i="15"/>
  <c r="K41" i="15"/>
  <c r="K25" i="15"/>
  <c r="H37" i="14"/>
  <c r="H33" i="14"/>
  <c r="H29" i="14"/>
  <c r="H21" i="14"/>
  <c r="H17" i="14"/>
  <c r="H13" i="14"/>
  <c r="F41" i="12"/>
  <c r="F39" i="12"/>
  <c r="F37" i="12"/>
  <c r="F35" i="12"/>
  <c r="F33" i="12"/>
  <c r="F31" i="12"/>
  <c r="F29" i="12"/>
  <c r="F27" i="12"/>
  <c r="F25" i="12"/>
  <c r="F23" i="12"/>
  <c r="F21" i="12"/>
  <c r="F19" i="12"/>
  <c r="F17" i="12"/>
  <c r="F15" i="12"/>
  <c r="F13" i="12"/>
  <c r="F9" i="12"/>
  <c r="H39" i="14"/>
  <c r="H35" i="14"/>
  <c r="H31" i="14"/>
  <c r="H27" i="14"/>
  <c r="H23" i="14"/>
  <c r="H19" i="14"/>
  <c r="H15" i="14"/>
  <c r="H11" i="14"/>
  <c r="F40" i="13"/>
  <c r="H38" i="14"/>
  <c r="H34" i="14"/>
  <c r="H30" i="14"/>
  <c r="H26" i="14"/>
  <c r="H22" i="14"/>
  <c r="H18" i="14"/>
  <c r="H14" i="14"/>
  <c r="H10" i="14"/>
  <c r="F40" i="12"/>
  <c r="F38" i="12"/>
  <c r="F36" i="12"/>
  <c r="F34" i="12"/>
  <c r="F32" i="12"/>
  <c r="F30" i="12"/>
  <c r="F28" i="12"/>
  <c r="F26" i="12"/>
  <c r="H40" i="14"/>
  <c r="H36" i="14"/>
  <c r="H32" i="14"/>
  <c r="H28" i="14"/>
  <c r="H24" i="14"/>
  <c r="H20" i="14"/>
  <c r="H16" i="14"/>
  <c r="H12" i="14"/>
  <c r="H8" i="14"/>
  <c r="F9" i="13"/>
  <c r="F13" i="13"/>
  <c r="F17" i="13"/>
  <c r="F21" i="13"/>
  <c r="F25" i="13"/>
  <c r="F29" i="13"/>
  <c r="F33" i="13"/>
  <c r="F37" i="13"/>
  <c r="F41" i="13"/>
  <c r="F24" i="12"/>
  <c r="F22" i="12"/>
  <c r="F20" i="12"/>
  <c r="F18" i="12"/>
  <c r="F16" i="12"/>
  <c r="F14" i="12"/>
  <c r="F12" i="12"/>
  <c r="F10" i="12"/>
  <c r="B3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G6" i="11"/>
  <c r="AH6" i="11"/>
  <c r="AI6" i="11"/>
  <c r="AJ6" i="11"/>
  <c r="AK6" i="11"/>
  <c r="AL6" i="11"/>
  <c r="AM6" i="11"/>
  <c r="AN6" i="11"/>
  <c r="AG7" i="11"/>
  <c r="AH7" i="11"/>
  <c r="AI7" i="11"/>
  <c r="AJ7" i="11"/>
  <c r="AK7" i="11"/>
  <c r="AL7" i="11"/>
  <c r="AM7" i="11"/>
  <c r="AN7" i="11"/>
  <c r="AG8" i="11"/>
  <c r="AH8" i="11"/>
  <c r="AI8" i="11"/>
  <c r="AJ8" i="11"/>
  <c r="AK8" i="11"/>
  <c r="AL8" i="11"/>
  <c r="AM8" i="11"/>
  <c r="AN8" i="11"/>
  <c r="AG9" i="11"/>
  <c r="AH9" i="11"/>
  <c r="AI9" i="11"/>
  <c r="AJ9" i="11"/>
  <c r="AK9" i="11"/>
  <c r="AL9" i="11"/>
  <c r="AM9" i="11"/>
  <c r="AN9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G12" i="11"/>
  <c r="AH12" i="11"/>
  <c r="AI12" i="11"/>
  <c r="AJ12" i="11"/>
  <c r="AK12" i="11"/>
  <c r="AL12" i="11"/>
  <c r="AM12" i="11"/>
  <c r="AN12" i="11"/>
  <c r="AG13" i="11"/>
  <c r="AH13" i="11"/>
  <c r="AI13" i="11"/>
  <c r="AJ13" i="11"/>
  <c r="AK13" i="11"/>
  <c r="AL13" i="11"/>
  <c r="AM13" i="11"/>
  <c r="AN13" i="11"/>
  <c r="AG14" i="11"/>
  <c r="AH14" i="11"/>
  <c r="AI14" i="11"/>
  <c r="AJ14" i="11"/>
  <c r="AK14" i="11"/>
  <c r="AL14" i="11"/>
  <c r="AM14" i="11"/>
  <c r="AN14" i="11"/>
  <c r="AG15" i="11"/>
  <c r="AH15" i="11"/>
  <c r="AI15" i="11"/>
  <c r="AJ15" i="11"/>
  <c r="AK15" i="11"/>
  <c r="AL15" i="11"/>
  <c r="AM15" i="11"/>
  <c r="AN15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G18" i="11"/>
  <c r="AH18" i="11"/>
  <c r="AI18" i="11"/>
  <c r="AJ18" i="11"/>
  <c r="AK18" i="11"/>
  <c r="AL18" i="11"/>
  <c r="AM18" i="11"/>
  <c r="AN18" i="11"/>
  <c r="AG19" i="11"/>
  <c r="AH19" i="11"/>
  <c r="AI19" i="11"/>
  <c r="AJ19" i="11"/>
  <c r="AK19" i="11"/>
  <c r="AL19" i="11"/>
  <c r="AM19" i="11"/>
  <c r="AN19" i="11"/>
  <c r="AG20" i="11"/>
  <c r="AH20" i="11"/>
  <c r="AI20" i="11"/>
  <c r="AJ20" i="11"/>
  <c r="AK20" i="11"/>
  <c r="AL20" i="11"/>
  <c r="AM20" i="11"/>
  <c r="AN20" i="11"/>
  <c r="AG21" i="11"/>
  <c r="AH21" i="11"/>
  <c r="AI21" i="11"/>
  <c r="AJ21" i="11"/>
  <c r="AK21" i="11"/>
  <c r="AL21" i="11"/>
  <c r="AM21" i="11"/>
  <c r="AN21" i="11"/>
  <c r="AM4" i="11"/>
  <c r="AN4" i="11"/>
  <c r="AK4" i="11"/>
  <c r="AL4" i="11"/>
  <c r="AJ4" i="11"/>
  <c r="AI4" i="11"/>
  <c r="AH4" i="11"/>
  <c r="AG4" i="11"/>
  <c r="AF4" i="11"/>
  <c r="AD4" i="11"/>
  <c r="AE4" i="11"/>
  <c r="AC4" i="11"/>
  <c r="Z21" i="11"/>
  <c r="Y21" i="11"/>
  <c r="X21" i="11"/>
  <c r="W21" i="11"/>
  <c r="Z20" i="11"/>
  <c r="Y20" i="11"/>
  <c r="X20" i="11"/>
  <c r="W20" i="11"/>
  <c r="Z19" i="11"/>
  <c r="Y19" i="11"/>
  <c r="X19" i="11"/>
  <c r="W19" i="11"/>
  <c r="Z18" i="11"/>
  <c r="Y18" i="11"/>
  <c r="X18" i="11"/>
  <c r="W18" i="11"/>
  <c r="V18" i="11"/>
  <c r="V19" i="11" s="1"/>
  <c r="V20" i="11" s="1"/>
  <c r="V21" i="11" s="1"/>
  <c r="AE21" i="11" s="1"/>
  <c r="U18" i="11"/>
  <c r="U19" i="11" s="1"/>
  <c r="T18" i="11"/>
  <c r="T19" i="11" s="1"/>
  <c r="AF19" i="11" s="1"/>
  <c r="S18" i="11"/>
  <c r="S19" i="11" s="1"/>
  <c r="AD19" i="11" s="1"/>
  <c r="AA17" i="11"/>
  <c r="Z17" i="11"/>
  <c r="Y17" i="11"/>
  <c r="X17" i="11"/>
  <c r="W17" i="11"/>
  <c r="AA16" i="11"/>
  <c r="Z16" i="11"/>
  <c r="Y16" i="11"/>
  <c r="X16" i="11"/>
  <c r="W16" i="11"/>
  <c r="Z15" i="11"/>
  <c r="Y15" i="11"/>
  <c r="X15" i="11"/>
  <c r="W15" i="11"/>
  <c r="Z14" i="11"/>
  <c r="Y14" i="11"/>
  <c r="X14" i="11"/>
  <c r="W14" i="11"/>
  <c r="Z13" i="11"/>
  <c r="Y13" i="11"/>
  <c r="X13" i="11"/>
  <c r="W13" i="11"/>
  <c r="Z12" i="11"/>
  <c r="Y12" i="11"/>
  <c r="X12" i="11"/>
  <c r="W12" i="11"/>
  <c r="V12" i="11"/>
  <c r="V13" i="11" s="1"/>
  <c r="V14" i="11" s="1"/>
  <c r="V15" i="11" s="1"/>
  <c r="AE15" i="11" s="1"/>
  <c r="U12" i="11"/>
  <c r="U13" i="11" s="1"/>
  <c r="T12" i="11"/>
  <c r="AF12" i="11" s="1"/>
  <c r="S12" i="11"/>
  <c r="S13" i="11" s="1"/>
  <c r="AD13" i="11" s="1"/>
  <c r="AA11" i="11"/>
  <c r="Z11" i="11"/>
  <c r="Y11" i="11"/>
  <c r="X11" i="11"/>
  <c r="W11" i="11"/>
  <c r="AA10" i="11"/>
  <c r="Z10" i="11"/>
  <c r="Y10" i="11"/>
  <c r="X10" i="11"/>
  <c r="W10" i="11"/>
  <c r="Z9" i="11"/>
  <c r="Y9" i="11"/>
  <c r="X9" i="11"/>
  <c r="W9" i="11"/>
  <c r="Z8" i="11"/>
  <c r="Y8" i="11"/>
  <c r="X8" i="11"/>
  <c r="W8" i="11"/>
  <c r="Z7" i="11"/>
  <c r="Y7" i="11"/>
  <c r="X7" i="11"/>
  <c r="W7" i="11"/>
  <c r="Z6" i="11"/>
  <c r="Y6" i="11"/>
  <c r="X6" i="11"/>
  <c r="W6" i="11"/>
  <c r="V6" i="11"/>
  <c r="V7" i="11" s="1"/>
  <c r="V8" i="11" s="1"/>
  <c r="V9" i="11" s="1"/>
  <c r="AE9" i="11" s="1"/>
  <c r="U6" i="11"/>
  <c r="U7" i="11" s="1"/>
  <c r="T6" i="11"/>
  <c r="AF6" i="11" s="1"/>
  <c r="S6" i="11"/>
  <c r="S7" i="11" s="1"/>
  <c r="AD7" i="11" s="1"/>
  <c r="AA5" i="11"/>
  <c r="Z5" i="11"/>
  <c r="Y5" i="11"/>
  <c r="X5" i="11"/>
  <c r="W5" i="11"/>
  <c r="AA4" i="11"/>
  <c r="Z4" i="11"/>
  <c r="Y4" i="11"/>
  <c r="X4" i="11"/>
  <c r="W4" i="11"/>
  <c r="B3" i="10"/>
  <c r="V18" i="10"/>
  <c r="V19" i="10" s="1"/>
  <c r="V20" i="10" s="1"/>
  <c r="V21" i="10" s="1"/>
  <c r="U18" i="10"/>
  <c r="U19" i="10" s="1"/>
  <c r="T18" i="10"/>
  <c r="T19" i="10" s="1"/>
  <c r="S18" i="10"/>
  <c r="AD18" i="10" s="1"/>
  <c r="S12" i="10"/>
  <c r="T12" i="10"/>
  <c r="T13" i="10" s="1"/>
  <c r="T14" i="10" s="1"/>
  <c r="T15" i="10" s="1"/>
  <c r="AF15" i="10" s="1"/>
  <c r="U12" i="10"/>
  <c r="U13" i="10" s="1"/>
  <c r="U14" i="10" s="1"/>
  <c r="U15" i="10" s="1"/>
  <c r="V12" i="10"/>
  <c r="V13" i="10" s="1"/>
  <c r="V14" i="10" s="1"/>
  <c r="V15" i="10" s="1"/>
  <c r="S13" i="10"/>
  <c r="S14" i="10" s="1"/>
  <c r="S15" i="10" s="1"/>
  <c r="AD15" i="10" s="1"/>
  <c r="AD11" i="10"/>
  <c r="T6" i="10"/>
  <c r="T7" i="10" s="1"/>
  <c r="U6" i="10"/>
  <c r="U7" i="10" s="1"/>
  <c r="V6" i="10"/>
  <c r="V7" i="10" s="1"/>
  <c r="V8" i="10" s="1"/>
  <c r="V9" i="10" s="1"/>
  <c r="S6" i="10"/>
  <c r="AD6" i="10" s="1"/>
  <c r="W5" i="10"/>
  <c r="X5" i="10"/>
  <c r="Y5" i="10"/>
  <c r="Z5" i="10"/>
  <c r="AA5" i="10"/>
  <c r="W6" i="10"/>
  <c r="X6" i="10"/>
  <c r="Y6" i="10"/>
  <c r="Z6" i="10"/>
  <c r="AA6" i="10"/>
  <c r="W7" i="10"/>
  <c r="X7" i="10"/>
  <c r="Y7" i="10"/>
  <c r="Z7" i="10"/>
  <c r="W8" i="10"/>
  <c r="X8" i="10"/>
  <c r="Y8" i="10"/>
  <c r="Z8" i="10"/>
  <c r="W9" i="10"/>
  <c r="X9" i="10"/>
  <c r="Y9" i="10"/>
  <c r="Z9" i="10"/>
  <c r="W10" i="10"/>
  <c r="X10" i="10"/>
  <c r="Y10" i="10"/>
  <c r="Z10" i="10"/>
  <c r="AA10" i="10"/>
  <c r="W11" i="10"/>
  <c r="X11" i="10"/>
  <c r="Y11" i="10"/>
  <c r="Z11" i="10"/>
  <c r="AA11" i="10"/>
  <c r="W12" i="10"/>
  <c r="X12" i="10"/>
  <c r="Y12" i="10"/>
  <c r="Z12" i="10"/>
  <c r="W13" i="10"/>
  <c r="X13" i="10"/>
  <c r="Y13" i="10"/>
  <c r="Z13" i="10"/>
  <c r="W14" i="10"/>
  <c r="X14" i="10"/>
  <c r="Y14" i="10"/>
  <c r="Z14" i="10"/>
  <c r="W15" i="10"/>
  <c r="X15" i="10"/>
  <c r="Y15" i="10"/>
  <c r="Z15" i="10"/>
  <c r="W16" i="10"/>
  <c r="X16" i="10"/>
  <c r="Y16" i="10"/>
  <c r="Z16" i="10"/>
  <c r="AA16" i="10"/>
  <c r="W17" i="10"/>
  <c r="X17" i="10"/>
  <c r="Y17" i="10"/>
  <c r="Z17" i="10"/>
  <c r="AA17" i="10"/>
  <c r="W18" i="10"/>
  <c r="X18" i="10"/>
  <c r="Y18" i="10"/>
  <c r="Z18" i="10"/>
  <c r="W19" i="10"/>
  <c r="X19" i="10"/>
  <c r="Y19" i="10"/>
  <c r="Z19" i="10"/>
  <c r="W20" i="10"/>
  <c r="X20" i="10"/>
  <c r="Y20" i="10"/>
  <c r="Z20" i="10"/>
  <c r="W21" i="10"/>
  <c r="X21" i="10"/>
  <c r="Y21" i="10"/>
  <c r="Z21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G6" i="10"/>
  <c r="AH6" i="10"/>
  <c r="AI6" i="10"/>
  <c r="AJ6" i="10"/>
  <c r="AK6" i="10"/>
  <c r="AL6" i="10"/>
  <c r="AM6" i="10"/>
  <c r="AN6" i="10"/>
  <c r="AG7" i="10"/>
  <c r="AH7" i="10"/>
  <c r="AI7" i="10"/>
  <c r="AJ7" i="10"/>
  <c r="AK7" i="10"/>
  <c r="AL7" i="10"/>
  <c r="AM7" i="10"/>
  <c r="AN7" i="10"/>
  <c r="AG8" i="10"/>
  <c r="AH8" i="10"/>
  <c r="AI8" i="10"/>
  <c r="AJ8" i="10"/>
  <c r="AK8" i="10"/>
  <c r="AL8" i="10"/>
  <c r="AM8" i="10"/>
  <c r="AN8" i="10"/>
  <c r="AG9" i="10"/>
  <c r="AH9" i="10"/>
  <c r="AI9" i="10"/>
  <c r="AJ9" i="10"/>
  <c r="AK9" i="10"/>
  <c r="AL9" i="10"/>
  <c r="AM9" i="10"/>
  <c r="AN9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C11" i="10"/>
  <c r="AE11" i="10"/>
  <c r="AF11" i="10"/>
  <c r="AG11" i="10"/>
  <c r="AH11" i="10"/>
  <c r="AI11" i="10"/>
  <c r="AJ11" i="10"/>
  <c r="AK11" i="10"/>
  <c r="AL11" i="10"/>
  <c r="AM11" i="10"/>
  <c r="AN11" i="10"/>
  <c r="AG12" i="10"/>
  <c r="AH12" i="10"/>
  <c r="AI12" i="10"/>
  <c r="AJ12" i="10"/>
  <c r="AK12" i="10"/>
  <c r="AL12" i="10"/>
  <c r="AM12" i="10"/>
  <c r="AN12" i="10"/>
  <c r="AG13" i="10"/>
  <c r="AH13" i="10"/>
  <c r="AI13" i="10"/>
  <c r="AJ13" i="10"/>
  <c r="AK13" i="10"/>
  <c r="AL13" i="10"/>
  <c r="AM13" i="10"/>
  <c r="AN13" i="10"/>
  <c r="AG14" i="10"/>
  <c r="AH14" i="10"/>
  <c r="AI14" i="10"/>
  <c r="AJ14" i="10"/>
  <c r="AK14" i="10"/>
  <c r="AL14" i="10"/>
  <c r="AM14" i="10"/>
  <c r="AN14" i="10"/>
  <c r="AG15" i="10"/>
  <c r="AH15" i="10"/>
  <c r="AI15" i="10"/>
  <c r="AJ15" i="10"/>
  <c r="AK15" i="10"/>
  <c r="AL15" i="10"/>
  <c r="AM15" i="10"/>
  <c r="AN15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G18" i="10"/>
  <c r="AH18" i="10"/>
  <c r="AI18" i="10"/>
  <c r="AJ18" i="10"/>
  <c r="AK18" i="10"/>
  <c r="AL18" i="10"/>
  <c r="AM18" i="10"/>
  <c r="AN18" i="10"/>
  <c r="AG19" i="10"/>
  <c r="AH19" i="10"/>
  <c r="AI19" i="10"/>
  <c r="AJ19" i="10"/>
  <c r="AK19" i="10"/>
  <c r="AL19" i="10"/>
  <c r="AM19" i="10"/>
  <c r="AN19" i="10"/>
  <c r="AG20" i="10"/>
  <c r="AH20" i="10"/>
  <c r="AI20" i="10"/>
  <c r="AJ20" i="10"/>
  <c r="AK20" i="10"/>
  <c r="AL20" i="10"/>
  <c r="AM20" i="10"/>
  <c r="AN20" i="10"/>
  <c r="AG21" i="10"/>
  <c r="AH21" i="10"/>
  <c r="AI21" i="10"/>
  <c r="AJ21" i="10"/>
  <c r="AK21" i="10"/>
  <c r="AL21" i="10"/>
  <c r="AM21" i="10"/>
  <c r="AN21" i="10"/>
  <c r="AN4" i="10"/>
  <c r="AM4" i="10"/>
  <c r="AL4" i="10"/>
  <c r="AK4" i="10"/>
  <c r="AJ4" i="10"/>
  <c r="AI4" i="10"/>
  <c r="AH4" i="10"/>
  <c r="AG4" i="10"/>
  <c r="AF4" i="10"/>
  <c r="AA4" i="10"/>
  <c r="Z4" i="10"/>
  <c r="Y4" i="10"/>
  <c r="X4" i="10"/>
  <c r="W4" i="10"/>
  <c r="AD4" i="10"/>
  <c r="AC4" i="10"/>
  <c r="AE4" i="10"/>
  <c r="Q9" i="9"/>
  <c r="B9" i="9" s="1"/>
  <c r="Q10" i="9"/>
  <c r="B10" i="9" s="1"/>
  <c r="Q11" i="9"/>
  <c r="B11" i="9" s="1"/>
  <c r="Q12" i="9"/>
  <c r="B12" i="9" s="1"/>
  <c r="Q13" i="9"/>
  <c r="B13" i="9" s="1"/>
  <c r="Q14" i="9"/>
  <c r="B14" i="9" s="1"/>
  <c r="Q5" i="9"/>
  <c r="B5" i="9" s="1"/>
  <c r="O6" i="9"/>
  <c r="O7" i="9"/>
  <c r="O8" i="9"/>
  <c r="L9" i="9"/>
  <c r="M9" i="9"/>
  <c r="N9" i="9"/>
  <c r="O9" i="9"/>
  <c r="L10" i="9"/>
  <c r="M10" i="9"/>
  <c r="N10" i="9"/>
  <c r="O10" i="9"/>
  <c r="L11" i="9"/>
  <c r="M11" i="9"/>
  <c r="N11" i="9"/>
  <c r="O11" i="9"/>
  <c r="L12" i="9"/>
  <c r="M12" i="9"/>
  <c r="N12" i="9"/>
  <c r="O12" i="9"/>
  <c r="L13" i="9"/>
  <c r="M13" i="9"/>
  <c r="N13" i="9"/>
  <c r="O13" i="9"/>
  <c r="L14" i="9"/>
  <c r="M14" i="9"/>
  <c r="N14" i="9"/>
  <c r="O14" i="9"/>
  <c r="N15" i="9"/>
  <c r="O15" i="9"/>
  <c r="O16" i="9"/>
  <c r="N17" i="9"/>
  <c r="O17" i="9"/>
  <c r="O18" i="9"/>
  <c r="N19" i="9"/>
  <c r="O19" i="9"/>
  <c r="O20" i="9"/>
  <c r="N21" i="9"/>
  <c r="O21" i="9"/>
  <c r="O22" i="9"/>
  <c r="N23" i="9"/>
  <c r="O23" i="9"/>
  <c r="O24" i="9"/>
  <c r="N25" i="9"/>
  <c r="O25" i="9"/>
  <c r="O26" i="9"/>
  <c r="O5" i="9"/>
  <c r="N5" i="9"/>
  <c r="M5" i="9"/>
  <c r="L5" i="9"/>
  <c r="F26" i="9"/>
  <c r="N26" i="9" s="1"/>
  <c r="D26" i="9"/>
  <c r="D25" i="9"/>
  <c r="L25" i="9" s="1"/>
  <c r="F24" i="9"/>
  <c r="N24" i="9" s="1"/>
  <c r="D24" i="9"/>
  <c r="D23" i="9"/>
  <c r="Q23" i="9" s="1"/>
  <c r="F22" i="9"/>
  <c r="N22" i="9" s="1"/>
  <c r="D22" i="9"/>
  <c r="D21" i="9"/>
  <c r="L21" i="9" s="1"/>
  <c r="F20" i="9"/>
  <c r="N20" i="9" s="1"/>
  <c r="D20" i="9"/>
  <c r="D19" i="9"/>
  <c r="Q19" i="9" s="1"/>
  <c r="B19" i="9" s="1"/>
  <c r="F18" i="9"/>
  <c r="N18" i="9" s="1"/>
  <c r="D18" i="9"/>
  <c r="D17" i="9"/>
  <c r="L17" i="9" s="1"/>
  <c r="F16" i="9"/>
  <c r="N16" i="9" s="1"/>
  <c r="D16" i="9"/>
  <c r="D15" i="9"/>
  <c r="Q15" i="9" s="1"/>
  <c r="K5" i="9"/>
  <c r="I5" i="9"/>
  <c r="F8" i="9"/>
  <c r="N8" i="9" s="1"/>
  <c r="D8" i="9"/>
  <c r="F7" i="9"/>
  <c r="N7" i="9" s="1"/>
  <c r="D7" i="9"/>
  <c r="F6" i="9"/>
  <c r="N6" i="9" s="1"/>
  <c r="D6" i="9"/>
  <c r="Q85" i="16" l="1"/>
  <c r="P86" i="16"/>
  <c r="P96" i="16"/>
  <c r="R75" i="16"/>
  <c r="S75" i="16" s="1"/>
  <c r="T75" i="16" s="1"/>
  <c r="Q55" i="16"/>
  <c r="P56" i="16"/>
  <c r="R85" i="16"/>
  <c r="S85" i="16" s="1"/>
  <c r="T85" i="16" s="1"/>
  <c r="R55" i="16"/>
  <c r="S55" i="16" s="1"/>
  <c r="T55" i="16" s="1"/>
  <c r="B236" i="16"/>
  <c r="C235" i="16"/>
  <c r="E235" i="16" s="1"/>
  <c r="F235" i="16" s="1"/>
  <c r="B245" i="16"/>
  <c r="Q12" i="16"/>
  <c r="P13" i="16"/>
  <c r="Q75" i="16"/>
  <c r="P76" i="16"/>
  <c r="T11" i="16"/>
  <c r="Q65" i="16"/>
  <c r="R65" i="16" s="1"/>
  <c r="S65" i="16" s="1"/>
  <c r="T65" i="16" s="1"/>
  <c r="P66" i="16"/>
  <c r="K20" i="15"/>
  <c r="N29" i="16"/>
  <c r="N39" i="16"/>
  <c r="AC18" i="10"/>
  <c r="K26" i="15"/>
  <c r="B227" i="16"/>
  <c r="C226" i="16"/>
  <c r="E226" i="16" s="1"/>
  <c r="F226" i="16" s="1"/>
  <c r="T54" i="16"/>
  <c r="B218" i="16"/>
  <c r="C217" i="16"/>
  <c r="E217" i="16" s="1"/>
  <c r="F217" i="16" s="1"/>
  <c r="D261" i="16"/>
  <c r="T54" i="15"/>
  <c r="V54" i="15" s="1"/>
  <c r="U54" i="15"/>
  <c r="W54" i="15" s="1"/>
  <c r="S54" i="15"/>
  <c r="C200" i="16"/>
  <c r="E200" i="16" s="1"/>
  <c r="F200" i="16" s="1"/>
  <c r="B201" i="16"/>
  <c r="D201" i="16"/>
  <c r="D230" i="16"/>
  <c r="R59" i="15"/>
  <c r="P45" i="16"/>
  <c r="Q44" i="16"/>
  <c r="D342" i="16"/>
  <c r="T55" i="15"/>
  <c r="V55" i="15" s="1"/>
  <c r="U55" i="15"/>
  <c r="W55" i="15" s="1"/>
  <c r="S55" i="15"/>
  <c r="O76" i="16"/>
  <c r="D320" i="16"/>
  <c r="R44" i="16"/>
  <c r="S44" i="16" s="1"/>
  <c r="D330" i="16"/>
  <c r="N106" i="16"/>
  <c r="O106" i="16" s="1"/>
  <c r="N32" i="16"/>
  <c r="O32" i="16" s="1"/>
  <c r="R32" i="16" s="1"/>
  <c r="S32" i="16" s="1"/>
  <c r="T32" i="16" s="1"/>
  <c r="N172" i="16"/>
  <c r="O172" i="16" s="1"/>
  <c r="T43" i="16"/>
  <c r="N153" i="16"/>
  <c r="O153" i="16" s="1"/>
  <c r="N109" i="16"/>
  <c r="O109" i="16" s="1"/>
  <c r="L17" i="16"/>
  <c r="D223" i="16"/>
  <c r="Q35" i="16"/>
  <c r="P36" i="16"/>
  <c r="L128" i="16"/>
  <c r="U53" i="15"/>
  <c r="W53" i="15" s="1"/>
  <c r="T53" i="15"/>
  <c r="V53" i="15" s="1"/>
  <c r="S53" i="15"/>
  <c r="D311" i="16"/>
  <c r="N73" i="16"/>
  <c r="O73" i="16" s="1"/>
  <c r="N76" i="16"/>
  <c r="O29" i="16"/>
  <c r="L39" i="16"/>
  <c r="D302" i="16"/>
  <c r="R57" i="15"/>
  <c r="L172" i="16"/>
  <c r="D241" i="16"/>
  <c r="N17" i="16"/>
  <c r="O17" i="16" s="1"/>
  <c r="L20" i="16"/>
  <c r="T34" i="16"/>
  <c r="N128" i="16"/>
  <c r="O128" i="16" s="1"/>
  <c r="D290" i="16"/>
  <c r="N95" i="16"/>
  <c r="O95" i="16" s="1"/>
  <c r="R58" i="15"/>
  <c r="D270" i="16"/>
  <c r="L56" i="15"/>
  <c r="Q56" i="15" s="1"/>
  <c r="K56" i="15"/>
  <c r="L64" i="16"/>
  <c r="D280" i="16"/>
  <c r="D250" i="16"/>
  <c r="L106" i="16"/>
  <c r="O39" i="16"/>
  <c r="L32" i="16"/>
  <c r="L153" i="16"/>
  <c r="L109" i="16"/>
  <c r="P23" i="16"/>
  <c r="Q22" i="16"/>
  <c r="R22" i="16" s="1"/>
  <c r="S22" i="16" s="1"/>
  <c r="N20" i="16"/>
  <c r="O20" i="16" s="1"/>
  <c r="R20" i="16" s="1"/>
  <c r="S20" i="16" s="1"/>
  <c r="T20" i="16" s="1"/>
  <c r="L95" i="16"/>
  <c r="L73" i="16"/>
  <c r="D351" i="16"/>
  <c r="C209" i="16"/>
  <c r="B210" i="16"/>
  <c r="E209" i="16"/>
  <c r="F209" i="16" s="1"/>
  <c r="D210" i="16"/>
  <c r="O21" i="16"/>
  <c r="R21" i="16" s="1"/>
  <c r="S21" i="16" s="1"/>
  <c r="T21" i="16" s="1"/>
  <c r="O64" i="16"/>
  <c r="R64" i="16" s="1"/>
  <c r="S64" i="16" s="1"/>
  <c r="T64" i="16" s="1"/>
  <c r="L76" i="16"/>
  <c r="K36" i="15"/>
  <c r="K49" i="15"/>
  <c r="M48" i="15"/>
  <c r="K32" i="15"/>
  <c r="K40" i="15"/>
  <c r="M26" i="15"/>
  <c r="K33" i="15"/>
  <c r="K22" i="15"/>
  <c r="L24" i="15"/>
  <c r="M24" i="15" s="1"/>
  <c r="K10" i="15"/>
  <c r="Q38" i="15"/>
  <c r="M38" i="15"/>
  <c r="P49" i="15"/>
  <c r="M49" i="15"/>
  <c r="AC6" i="10"/>
  <c r="K45" i="15"/>
  <c r="K38" i="15"/>
  <c r="P42" i="15"/>
  <c r="X42" i="15" s="1"/>
  <c r="M34" i="15"/>
  <c r="L14" i="15"/>
  <c r="Q14" i="15" s="1"/>
  <c r="K28" i="15"/>
  <c r="P48" i="15"/>
  <c r="X48" i="15" s="1"/>
  <c r="M44" i="15"/>
  <c r="N33" i="15"/>
  <c r="O33" i="15" s="1"/>
  <c r="N44" i="15"/>
  <c r="O44" i="15" s="1"/>
  <c r="P25" i="15"/>
  <c r="X25" i="15" s="1"/>
  <c r="M30" i="15"/>
  <c r="P30" i="15"/>
  <c r="X30" i="15" s="1"/>
  <c r="P36" i="15"/>
  <c r="K16" i="15"/>
  <c r="L46" i="15"/>
  <c r="N46" i="15" s="1"/>
  <c r="O46" i="15" s="1"/>
  <c r="N30" i="15"/>
  <c r="O30" i="15" s="1"/>
  <c r="Q49" i="15"/>
  <c r="L18" i="15"/>
  <c r="Q40" i="15"/>
  <c r="P38" i="15"/>
  <c r="X38" i="15" s="1"/>
  <c r="Q42" i="15"/>
  <c r="Q10" i="15"/>
  <c r="X10" i="15" s="1"/>
  <c r="Q32" i="15"/>
  <c r="Q41" i="15"/>
  <c r="Q36" i="15"/>
  <c r="M22" i="15"/>
  <c r="K30" i="15"/>
  <c r="Q45" i="15"/>
  <c r="K19" i="15"/>
  <c r="K12" i="15"/>
  <c r="L12" i="15"/>
  <c r="Q12" i="15" s="1"/>
  <c r="N38" i="15"/>
  <c r="O38" i="15" s="1"/>
  <c r="Q28" i="15"/>
  <c r="Q34" i="15"/>
  <c r="P41" i="15"/>
  <c r="P26" i="15"/>
  <c r="X26" i="15" s="1"/>
  <c r="Q48" i="15"/>
  <c r="P22" i="15"/>
  <c r="P28" i="15"/>
  <c r="X28" i="15" s="1"/>
  <c r="Q33" i="15"/>
  <c r="P20" i="15"/>
  <c r="Q44" i="15"/>
  <c r="R44" i="15" s="1"/>
  <c r="Q26" i="15"/>
  <c r="P33" i="15"/>
  <c r="X33" i="15" s="1"/>
  <c r="Q25" i="15"/>
  <c r="Q22" i="15"/>
  <c r="Q30" i="15"/>
  <c r="M10" i="15"/>
  <c r="K31" i="15"/>
  <c r="K35" i="15"/>
  <c r="L16" i="15"/>
  <c r="Q16" i="15" s="1"/>
  <c r="K18" i="15"/>
  <c r="N10" i="15"/>
  <c r="O10" i="15" s="1"/>
  <c r="P34" i="15"/>
  <c r="X34" i="15" s="1"/>
  <c r="P40" i="15"/>
  <c r="X40" i="15" s="1"/>
  <c r="P45" i="15"/>
  <c r="X45" i="15" s="1"/>
  <c r="Q20" i="15"/>
  <c r="P32" i="15"/>
  <c r="L9" i="15"/>
  <c r="L27" i="15"/>
  <c r="K46" i="15"/>
  <c r="L47" i="15"/>
  <c r="L11" i="15"/>
  <c r="Q11" i="15" s="1"/>
  <c r="L17" i="15"/>
  <c r="Q17" i="15" s="1"/>
  <c r="N36" i="15"/>
  <c r="O36" i="15" s="1"/>
  <c r="K47" i="15"/>
  <c r="K11" i="15"/>
  <c r="M25" i="15"/>
  <c r="K27" i="15"/>
  <c r="M41" i="15"/>
  <c r="N45" i="15"/>
  <c r="O45" i="15" s="1"/>
  <c r="L19" i="15"/>
  <c r="Q19" i="15" s="1"/>
  <c r="L35" i="15"/>
  <c r="Q35" i="15" s="1"/>
  <c r="N32" i="15"/>
  <c r="O32" i="15" s="1"/>
  <c r="N40" i="15"/>
  <c r="O40" i="15" s="1"/>
  <c r="N20" i="15"/>
  <c r="O20" i="15" s="1"/>
  <c r="L43" i="15"/>
  <c r="L13" i="15"/>
  <c r="Q13" i="15" s="1"/>
  <c r="L21" i="15"/>
  <c r="Q21" i="15" s="1"/>
  <c r="L29" i="15"/>
  <c r="Q29" i="15" s="1"/>
  <c r="L37" i="15"/>
  <c r="Q37" i="15" s="1"/>
  <c r="K9" i="15"/>
  <c r="N49" i="15"/>
  <c r="O49" i="15" s="1"/>
  <c r="L8" i="15"/>
  <c r="L15" i="15"/>
  <c r="N15" i="15" s="1"/>
  <c r="O15" i="15" s="1"/>
  <c r="L23" i="15"/>
  <c r="L31" i="15"/>
  <c r="L39" i="15"/>
  <c r="N42" i="15"/>
  <c r="O42" i="15" s="1"/>
  <c r="N28" i="15"/>
  <c r="O28" i="15" s="1"/>
  <c r="AA18" i="10"/>
  <c r="AE6" i="10"/>
  <c r="AD12" i="11"/>
  <c r="AB4" i="11"/>
  <c r="AF6" i="10"/>
  <c r="AO16" i="11"/>
  <c r="B16" i="11" s="1"/>
  <c r="AB10" i="11"/>
  <c r="AD18" i="11"/>
  <c r="AD6" i="11"/>
  <c r="AE18" i="10"/>
  <c r="AB5" i="10"/>
  <c r="U8" i="10"/>
  <c r="AA8" i="10" s="1"/>
  <c r="AB8" i="10" s="1"/>
  <c r="AE7" i="10"/>
  <c r="AC7" i="10"/>
  <c r="T8" i="10"/>
  <c r="AF8" i="10" s="1"/>
  <c r="AF7" i="10"/>
  <c r="Q6" i="9"/>
  <c r="B6" i="9" s="1"/>
  <c r="Q8" i="9"/>
  <c r="R8" i="9" s="1"/>
  <c r="Q18" i="9"/>
  <c r="B18" i="9" s="1"/>
  <c r="Q26" i="9"/>
  <c r="B26" i="9" s="1"/>
  <c r="AB11" i="11"/>
  <c r="AA12" i="11"/>
  <c r="AB12" i="11" s="1"/>
  <c r="AB17" i="11"/>
  <c r="AC21" i="11"/>
  <c r="AC20" i="11"/>
  <c r="AC19" i="11"/>
  <c r="AC18" i="11"/>
  <c r="AC15" i="11"/>
  <c r="AC14" i="11"/>
  <c r="AC13" i="11"/>
  <c r="AC12" i="11"/>
  <c r="AC9" i="11"/>
  <c r="AC8" i="11"/>
  <c r="AC7" i="11"/>
  <c r="AC6" i="11"/>
  <c r="Q24" i="9"/>
  <c r="B24" i="9" s="1"/>
  <c r="AO5" i="10"/>
  <c r="B5" i="10" s="1"/>
  <c r="AB5" i="11"/>
  <c r="AA6" i="11"/>
  <c r="AB6" i="11" s="1"/>
  <c r="AF18" i="11"/>
  <c r="AO17" i="11"/>
  <c r="B17" i="11" s="1"/>
  <c r="AO11" i="11"/>
  <c r="B11" i="11" s="1"/>
  <c r="AO10" i="11"/>
  <c r="B10" i="11" s="1"/>
  <c r="Q7" i="9"/>
  <c r="B7" i="9" s="1"/>
  <c r="Q22" i="9"/>
  <c r="B22" i="9" s="1"/>
  <c r="AB16" i="11"/>
  <c r="AE20" i="11"/>
  <c r="AE19" i="11"/>
  <c r="AE18" i="11"/>
  <c r="AE14" i="11"/>
  <c r="AE13" i="11"/>
  <c r="AE12" i="11"/>
  <c r="AE8" i="11"/>
  <c r="AE7" i="11"/>
  <c r="AE6" i="11"/>
  <c r="AO4" i="11"/>
  <c r="B4" i="11" s="1"/>
  <c r="AO5" i="11"/>
  <c r="B5" i="11" s="1"/>
  <c r="U14" i="11"/>
  <c r="AA13" i="11"/>
  <c r="AB13" i="11" s="1"/>
  <c r="T20" i="11"/>
  <c r="AF20" i="11" s="1"/>
  <c r="S8" i="11"/>
  <c r="AD8" i="11" s="1"/>
  <c r="U20" i="11"/>
  <c r="AA19" i="11"/>
  <c r="AB19" i="11" s="1"/>
  <c r="S14" i="11"/>
  <c r="AD14" i="11" s="1"/>
  <c r="U8" i="11"/>
  <c r="AA7" i="11"/>
  <c r="AB7" i="11" s="1"/>
  <c r="S20" i="11"/>
  <c r="AD20" i="11" s="1"/>
  <c r="T13" i="11"/>
  <c r="AF13" i="11" s="1"/>
  <c r="T7" i="11"/>
  <c r="AF7" i="11" s="1"/>
  <c r="AA18" i="11"/>
  <c r="AB18" i="11" s="1"/>
  <c r="AA15" i="10"/>
  <c r="AB15" i="10" s="1"/>
  <c r="AC15" i="10"/>
  <c r="AE15" i="10"/>
  <c r="AF18" i="10"/>
  <c r="AA7" i="10"/>
  <c r="AB7" i="10" s="1"/>
  <c r="S7" i="10"/>
  <c r="AB6" i="10"/>
  <c r="AO10" i="10"/>
  <c r="B10" i="10" s="1"/>
  <c r="T20" i="10"/>
  <c r="AF19" i="10"/>
  <c r="AA19" i="10"/>
  <c r="AB19" i="10" s="1"/>
  <c r="U20" i="10"/>
  <c r="AE19" i="10"/>
  <c r="AC19" i="10"/>
  <c r="S19" i="10"/>
  <c r="AB18" i="10"/>
  <c r="AO17" i="10"/>
  <c r="B17" i="10" s="1"/>
  <c r="AB16" i="10"/>
  <c r="AO16" i="10"/>
  <c r="B16" i="10" s="1"/>
  <c r="AB17" i="10"/>
  <c r="AF12" i="10"/>
  <c r="AA12" i="10"/>
  <c r="AB12" i="10" s="1"/>
  <c r="AC12" i="10"/>
  <c r="AE12" i="10"/>
  <c r="AO11" i="10"/>
  <c r="B11" i="10" s="1"/>
  <c r="AB10" i="10"/>
  <c r="AO4" i="10"/>
  <c r="B4" i="10" s="1"/>
  <c r="AB11" i="10"/>
  <c r="AB4" i="10"/>
  <c r="I8" i="9"/>
  <c r="B23" i="9"/>
  <c r="M26" i="9"/>
  <c r="M25" i="9"/>
  <c r="M24" i="9"/>
  <c r="M23" i="9"/>
  <c r="M22" i="9"/>
  <c r="M21" i="9"/>
  <c r="M20" i="9"/>
  <c r="M19" i="9"/>
  <c r="M18" i="9"/>
  <c r="M17" i="9"/>
  <c r="M16" i="9"/>
  <c r="M15" i="9"/>
  <c r="M8" i="9"/>
  <c r="M7" i="9"/>
  <c r="M6" i="9"/>
  <c r="Q25" i="9"/>
  <c r="B25" i="9" s="1"/>
  <c r="Q21" i="9"/>
  <c r="B21" i="9" s="1"/>
  <c r="Q17" i="9"/>
  <c r="B17" i="9" s="1"/>
  <c r="L26" i="9"/>
  <c r="L24" i="9"/>
  <c r="L23" i="9"/>
  <c r="L22" i="9"/>
  <c r="L20" i="9"/>
  <c r="L19" i="9"/>
  <c r="L18" i="9"/>
  <c r="L16" i="9"/>
  <c r="L15" i="9"/>
  <c r="L8" i="9"/>
  <c r="L7" i="9"/>
  <c r="L6" i="9"/>
  <c r="Q20" i="9"/>
  <c r="B20" i="9" s="1"/>
  <c r="Q16" i="9"/>
  <c r="B16" i="9" s="1"/>
  <c r="J8" i="9"/>
  <c r="B15" i="9"/>
  <c r="H16" i="9"/>
  <c r="K16" i="9"/>
  <c r="R11" i="9"/>
  <c r="R12" i="9"/>
  <c r="R15" i="9"/>
  <c r="I16" i="9"/>
  <c r="R19" i="9"/>
  <c r="R23" i="9"/>
  <c r="B4" i="9"/>
  <c r="K15" i="9"/>
  <c r="K14" i="9"/>
  <c r="K13" i="9"/>
  <c r="K12" i="9"/>
  <c r="K11" i="9"/>
  <c r="K10" i="9"/>
  <c r="K9" i="9"/>
  <c r="K8" i="9"/>
  <c r="K7" i="9"/>
  <c r="K6" i="9"/>
  <c r="K26" i="9"/>
  <c r="K25" i="9"/>
  <c r="K24" i="9"/>
  <c r="K23" i="9"/>
  <c r="K22" i="9"/>
  <c r="K21" i="9"/>
  <c r="K20" i="9"/>
  <c r="K19" i="9"/>
  <c r="K18" i="9"/>
  <c r="K17" i="9"/>
  <c r="J16" i="9"/>
  <c r="I26" i="9"/>
  <c r="I25" i="9"/>
  <c r="I24" i="9"/>
  <c r="I23" i="9"/>
  <c r="I22" i="9"/>
  <c r="I21" i="9"/>
  <c r="I20" i="9"/>
  <c r="I19" i="9"/>
  <c r="I18" i="9"/>
  <c r="I17" i="9"/>
  <c r="I6" i="9"/>
  <c r="I7" i="9"/>
  <c r="I9" i="9"/>
  <c r="I10" i="9"/>
  <c r="I11" i="9"/>
  <c r="I12" i="9"/>
  <c r="I13" i="9"/>
  <c r="I14" i="9"/>
  <c r="I15" i="9"/>
  <c r="J26" i="9"/>
  <c r="H26" i="9"/>
  <c r="J25" i="9"/>
  <c r="H25" i="9"/>
  <c r="J24" i="9"/>
  <c r="H24" i="9"/>
  <c r="J23" i="9"/>
  <c r="H23" i="9"/>
  <c r="J22" i="9"/>
  <c r="H22" i="9"/>
  <c r="J21" i="9"/>
  <c r="H21" i="9"/>
  <c r="J20" i="9"/>
  <c r="H20" i="9"/>
  <c r="J19" i="9"/>
  <c r="H19" i="9"/>
  <c r="J18" i="9"/>
  <c r="H18" i="9"/>
  <c r="J17" i="9"/>
  <c r="H17" i="9"/>
  <c r="J15" i="9"/>
  <c r="H15" i="9"/>
  <c r="R14" i="9"/>
  <c r="J14" i="9"/>
  <c r="H14" i="9"/>
  <c r="R13" i="9"/>
  <c r="J13" i="9"/>
  <c r="H13" i="9"/>
  <c r="J12" i="9"/>
  <c r="H12" i="9"/>
  <c r="J11" i="9"/>
  <c r="H11" i="9"/>
  <c r="R10" i="9"/>
  <c r="J10" i="9"/>
  <c r="H10" i="9"/>
  <c r="R9" i="9"/>
  <c r="J9" i="9"/>
  <c r="H9" i="9"/>
  <c r="H8" i="9"/>
  <c r="J7" i="9"/>
  <c r="H7" i="9"/>
  <c r="J6" i="9"/>
  <c r="H6" i="9"/>
  <c r="T44" i="16" l="1"/>
  <c r="P14" i="16"/>
  <c r="Q13" i="16"/>
  <c r="C218" i="16"/>
  <c r="E218" i="16" s="1"/>
  <c r="F218" i="16" s="1"/>
  <c r="B219" i="16"/>
  <c r="B228" i="16"/>
  <c r="C227" i="16"/>
  <c r="E227" i="16" s="1"/>
  <c r="F227" i="16" s="1"/>
  <c r="T12" i="16"/>
  <c r="R12" i="16"/>
  <c r="S12" i="16" s="1"/>
  <c r="B237" i="16"/>
  <c r="C236" i="16"/>
  <c r="E236" i="16" s="1"/>
  <c r="F236" i="16" s="1"/>
  <c r="P97" i="16"/>
  <c r="Q96" i="16"/>
  <c r="R96" i="16" s="1"/>
  <c r="S96" i="16" s="1"/>
  <c r="T96" i="16" s="1"/>
  <c r="P107" i="16"/>
  <c r="X32" i="15"/>
  <c r="P24" i="15"/>
  <c r="N56" i="15"/>
  <c r="O56" i="15" s="1"/>
  <c r="Q76" i="16"/>
  <c r="R76" i="16" s="1"/>
  <c r="S76" i="16" s="1"/>
  <c r="T76" i="16" s="1"/>
  <c r="P77" i="16"/>
  <c r="P57" i="16"/>
  <c r="Q56" i="16"/>
  <c r="R56" i="16" s="1"/>
  <c r="S56" i="16" s="1"/>
  <c r="T56" i="16" s="1"/>
  <c r="P87" i="16"/>
  <c r="Q86" i="16"/>
  <c r="R86" i="16" s="1"/>
  <c r="S86" i="16" s="1"/>
  <c r="T86" i="16" s="1"/>
  <c r="P67" i="16"/>
  <c r="Q66" i="16"/>
  <c r="C245" i="16"/>
  <c r="E245" i="16" s="1"/>
  <c r="F245" i="16" s="1"/>
  <c r="B255" i="16"/>
  <c r="B246" i="16"/>
  <c r="X20" i="15"/>
  <c r="X36" i="15"/>
  <c r="Q23" i="16"/>
  <c r="P24" i="16"/>
  <c r="U58" i="15"/>
  <c r="W58" i="15" s="1"/>
  <c r="S58" i="15"/>
  <c r="T58" i="15"/>
  <c r="V58" i="15" s="1"/>
  <c r="D312" i="16"/>
  <c r="R35" i="16"/>
  <c r="S35" i="16" s="1"/>
  <c r="T35" i="16" s="1"/>
  <c r="X49" i="15"/>
  <c r="D211" i="16"/>
  <c r="D352" i="16"/>
  <c r="D291" i="16"/>
  <c r="D242" i="16"/>
  <c r="T57" i="15"/>
  <c r="V57" i="15" s="1"/>
  <c r="U57" i="15"/>
  <c r="W57" i="15" s="1"/>
  <c r="S57" i="15"/>
  <c r="D331" i="16"/>
  <c r="T59" i="15"/>
  <c r="V59" i="15" s="1"/>
  <c r="U59" i="15"/>
  <c r="W59" i="15" s="1"/>
  <c r="S59" i="15"/>
  <c r="D202" i="16"/>
  <c r="X41" i="15"/>
  <c r="D251" i="16"/>
  <c r="M56" i="15"/>
  <c r="P56" i="15"/>
  <c r="D271" i="16"/>
  <c r="D321" i="16"/>
  <c r="D343" i="16"/>
  <c r="D231" i="16"/>
  <c r="B8" i="9"/>
  <c r="X22" i="15"/>
  <c r="C210" i="16"/>
  <c r="E210" i="16" s="1"/>
  <c r="F210" i="16" s="1"/>
  <c r="B211" i="16"/>
  <c r="T22" i="16"/>
  <c r="D281" i="16"/>
  <c r="D303" i="16"/>
  <c r="X44" i="15"/>
  <c r="Q36" i="16"/>
  <c r="P37" i="16"/>
  <c r="D224" i="16"/>
  <c r="Q45" i="16"/>
  <c r="P46" i="16"/>
  <c r="C201" i="16"/>
  <c r="E201" i="16" s="1"/>
  <c r="F201" i="16" s="1"/>
  <c r="B202" i="16"/>
  <c r="D262" i="16"/>
  <c r="R42" i="15"/>
  <c r="S42" i="15" s="1"/>
  <c r="N24" i="15"/>
  <c r="O24" i="15" s="1"/>
  <c r="Q24" i="15"/>
  <c r="X24" i="15" s="1"/>
  <c r="N12" i="15"/>
  <c r="O12" i="15" s="1"/>
  <c r="N14" i="15"/>
  <c r="O14" i="15" s="1"/>
  <c r="R49" i="15"/>
  <c r="T49" i="15" s="1"/>
  <c r="V49" i="15" s="1"/>
  <c r="AO6" i="10"/>
  <c r="B6" i="10" s="1"/>
  <c r="N16" i="15"/>
  <c r="O16" i="15" s="1"/>
  <c r="P14" i="15"/>
  <c r="X14" i="15" s="1"/>
  <c r="M14" i="15"/>
  <c r="AO18" i="10"/>
  <c r="B18" i="10" s="1"/>
  <c r="U44" i="15"/>
  <c r="T44" i="15"/>
  <c r="V44" i="15" s="1"/>
  <c r="S44" i="15"/>
  <c r="M8" i="15"/>
  <c r="P8" i="15"/>
  <c r="M43" i="15"/>
  <c r="P43" i="15"/>
  <c r="N18" i="15"/>
  <c r="O18" i="15" s="1"/>
  <c r="P18" i="15"/>
  <c r="M18" i="15"/>
  <c r="U49" i="15"/>
  <c r="W49" i="15" s="1"/>
  <c r="R26" i="9"/>
  <c r="M23" i="15"/>
  <c r="P23" i="15"/>
  <c r="M29" i="15"/>
  <c r="P29" i="15"/>
  <c r="X29" i="15" s="1"/>
  <c r="M11" i="15"/>
  <c r="P11" i="15"/>
  <c r="X11" i="15" s="1"/>
  <c r="M27" i="15"/>
  <c r="P27" i="15"/>
  <c r="R45" i="15"/>
  <c r="R48" i="15"/>
  <c r="R33" i="15"/>
  <c r="R26" i="15"/>
  <c r="Q15" i="15"/>
  <c r="Q23" i="15"/>
  <c r="Q18" i="15"/>
  <c r="R30" i="15"/>
  <c r="M31" i="15"/>
  <c r="P31" i="15"/>
  <c r="M37" i="15"/>
  <c r="P37" i="15"/>
  <c r="X37" i="15" s="1"/>
  <c r="M17" i="15"/>
  <c r="P17" i="15"/>
  <c r="X17" i="15" s="1"/>
  <c r="R20" i="15"/>
  <c r="R24" i="9"/>
  <c r="M39" i="15"/>
  <c r="P39" i="15"/>
  <c r="M21" i="15"/>
  <c r="P21" i="15"/>
  <c r="X21" i="15" s="1"/>
  <c r="M35" i="15"/>
  <c r="P35" i="15"/>
  <c r="X35" i="15" s="1"/>
  <c r="M47" i="15"/>
  <c r="P47" i="15"/>
  <c r="M9" i="15"/>
  <c r="P9" i="15"/>
  <c r="R40" i="15"/>
  <c r="Q8" i="15"/>
  <c r="Q9" i="15"/>
  <c r="Q27" i="15"/>
  <c r="R28" i="15"/>
  <c r="R41" i="15"/>
  <c r="Q43" i="15"/>
  <c r="U42" i="15"/>
  <c r="W42" i="15" s="1"/>
  <c r="R38" i="15"/>
  <c r="Q47" i="15"/>
  <c r="R36" i="15"/>
  <c r="Q31" i="15"/>
  <c r="M19" i="15"/>
  <c r="P19" i="15"/>
  <c r="X19" i="15" s="1"/>
  <c r="N31" i="15"/>
  <c r="O31" i="15" s="1"/>
  <c r="M15" i="15"/>
  <c r="P15" i="15"/>
  <c r="X15" i="15" s="1"/>
  <c r="M13" i="15"/>
  <c r="P13" i="15"/>
  <c r="X13" i="15" s="1"/>
  <c r="N19" i="15"/>
  <c r="O19" i="15" s="1"/>
  <c r="R32" i="15"/>
  <c r="R34" i="15"/>
  <c r="Q39" i="15"/>
  <c r="M16" i="15"/>
  <c r="P16" i="15"/>
  <c r="X16" i="15" s="1"/>
  <c r="W44" i="15"/>
  <c r="R22" i="15"/>
  <c r="M12" i="15"/>
  <c r="P12" i="15"/>
  <c r="X12" i="15" s="1"/>
  <c r="P46" i="15"/>
  <c r="M46" i="15"/>
  <c r="R25" i="15"/>
  <c r="Q46" i="15"/>
  <c r="R10" i="15"/>
  <c r="N29" i="15"/>
  <c r="O29" i="15" s="1"/>
  <c r="N13" i="15"/>
  <c r="O13" i="15" s="1"/>
  <c r="N17" i="15"/>
  <c r="O17" i="15" s="1"/>
  <c r="N47" i="15"/>
  <c r="O47" i="15" s="1"/>
  <c r="N27" i="15"/>
  <c r="O27" i="15" s="1"/>
  <c r="R21" i="9"/>
  <c r="N39" i="15"/>
  <c r="O39" i="15" s="1"/>
  <c r="N23" i="15"/>
  <c r="O23" i="15" s="1"/>
  <c r="N8" i="15"/>
  <c r="O8" i="15" s="1"/>
  <c r="N35" i="15"/>
  <c r="O35" i="15" s="1"/>
  <c r="N37" i="15"/>
  <c r="O37" i="15" s="1"/>
  <c r="N21" i="15"/>
  <c r="O21" i="15" s="1"/>
  <c r="N43" i="15"/>
  <c r="O43" i="15" s="1"/>
  <c r="N11" i="15"/>
  <c r="O11" i="15" s="1"/>
  <c r="N9" i="15"/>
  <c r="O9" i="15" s="1"/>
  <c r="AC8" i="10"/>
  <c r="AE8" i="10"/>
  <c r="R7" i="9"/>
  <c r="R22" i="9"/>
  <c r="AO6" i="11"/>
  <c r="B6" i="11" s="1"/>
  <c r="R6" i="9"/>
  <c r="R18" i="9"/>
  <c r="T9" i="10"/>
  <c r="AF9" i="10" s="1"/>
  <c r="P8" i="9"/>
  <c r="AO15" i="10"/>
  <c r="B15" i="10" s="1"/>
  <c r="AO12" i="11"/>
  <c r="B12" i="11" s="1"/>
  <c r="R16" i="9"/>
  <c r="U9" i="10"/>
  <c r="AC9" i="10" s="1"/>
  <c r="AO19" i="11"/>
  <c r="B19" i="11" s="1"/>
  <c r="AO18" i="11"/>
  <c r="B18" i="11" s="1"/>
  <c r="AO7" i="11"/>
  <c r="B7" i="11" s="1"/>
  <c r="T8" i="11"/>
  <c r="AF8" i="11" s="1"/>
  <c r="S21" i="11"/>
  <c r="AD21" i="11" s="1"/>
  <c r="U9" i="11"/>
  <c r="AA8" i="11"/>
  <c r="AB8" i="11" s="1"/>
  <c r="U21" i="11"/>
  <c r="AA20" i="11"/>
  <c r="AB20" i="11" s="1"/>
  <c r="T21" i="11"/>
  <c r="AF21" i="11" s="1"/>
  <c r="S15" i="11"/>
  <c r="AD15" i="11" s="1"/>
  <c r="S9" i="11"/>
  <c r="AD9" i="11" s="1"/>
  <c r="T14" i="11"/>
  <c r="AF14" i="11" s="1"/>
  <c r="AO13" i="11"/>
  <c r="B13" i="11" s="1"/>
  <c r="U15" i="11"/>
  <c r="AA14" i="11"/>
  <c r="AB14" i="11" s="1"/>
  <c r="AD7" i="10"/>
  <c r="AO7" i="10" s="1"/>
  <c r="B7" i="10" s="1"/>
  <c r="S8" i="10"/>
  <c r="AC20" i="10"/>
  <c r="U21" i="10"/>
  <c r="AA20" i="10"/>
  <c r="AB20" i="10" s="1"/>
  <c r="AE20" i="10"/>
  <c r="AD19" i="10"/>
  <c r="AO19" i="10" s="1"/>
  <c r="B19" i="10" s="1"/>
  <c r="S20" i="10"/>
  <c r="T21" i="10"/>
  <c r="AF21" i="10" s="1"/>
  <c r="AF20" i="10"/>
  <c r="AD12" i="10"/>
  <c r="AO12" i="10" s="1"/>
  <c r="B12" i="10" s="1"/>
  <c r="AC13" i="10"/>
  <c r="AA13" i="10"/>
  <c r="AB13" i="10" s="1"/>
  <c r="AE13" i="10"/>
  <c r="AF13" i="10"/>
  <c r="AF14" i="10"/>
  <c r="R25" i="9"/>
  <c r="R17" i="9"/>
  <c r="R20" i="9"/>
  <c r="P25" i="9"/>
  <c r="P26" i="9"/>
  <c r="P18" i="9"/>
  <c r="P24" i="9"/>
  <c r="P22" i="9"/>
  <c r="P21" i="9"/>
  <c r="P17" i="9"/>
  <c r="P19" i="9"/>
  <c r="P20" i="9"/>
  <c r="P23" i="9"/>
  <c r="P6" i="9"/>
  <c r="P13" i="9"/>
  <c r="P16" i="9"/>
  <c r="P11" i="9"/>
  <c r="P14" i="9"/>
  <c r="P9" i="9"/>
  <c r="P12" i="9"/>
  <c r="P7" i="9"/>
  <c r="P10" i="9"/>
  <c r="P15" i="9"/>
  <c r="R5" i="9"/>
  <c r="J5" i="9"/>
  <c r="H5" i="9"/>
  <c r="X31" i="15" l="1"/>
  <c r="T66" i="16"/>
  <c r="R66" i="16"/>
  <c r="S66" i="16" s="1"/>
  <c r="C246" i="16"/>
  <c r="E246" i="16" s="1"/>
  <c r="F246" i="16" s="1"/>
  <c r="B247" i="16"/>
  <c r="Q67" i="16"/>
  <c r="R67" i="16" s="1"/>
  <c r="S67" i="16" s="1"/>
  <c r="T67" i="16" s="1"/>
  <c r="P68" i="16"/>
  <c r="Q57" i="16"/>
  <c r="R57" i="16" s="1"/>
  <c r="S57" i="16" s="1"/>
  <c r="T57" i="16" s="1"/>
  <c r="P58" i="16"/>
  <c r="Q107" i="16"/>
  <c r="P118" i="16"/>
  <c r="P108" i="16"/>
  <c r="C237" i="16"/>
  <c r="E237" i="16" s="1"/>
  <c r="F237" i="16" s="1"/>
  <c r="B238" i="16"/>
  <c r="C228" i="16"/>
  <c r="E228" i="16" s="1"/>
  <c r="F228" i="16" s="1"/>
  <c r="B229" i="16"/>
  <c r="R13" i="16"/>
  <c r="S13" i="16" s="1"/>
  <c r="T13" i="16"/>
  <c r="X46" i="15"/>
  <c r="X27" i="15"/>
  <c r="C255" i="16"/>
  <c r="E255" i="16" s="1"/>
  <c r="F255" i="16" s="1"/>
  <c r="B265" i="16"/>
  <c r="B256" i="16"/>
  <c r="P78" i="16"/>
  <c r="Q77" i="16"/>
  <c r="C219" i="16"/>
  <c r="E219" i="16" s="1"/>
  <c r="F219" i="16" s="1"/>
  <c r="B220" i="16"/>
  <c r="P15" i="16"/>
  <c r="Q14" i="16"/>
  <c r="P88" i="16"/>
  <c r="Q87" i="16"/>
  <c r="R87" i="16" s="1"/>
  <c r="S87" i="16" s="1"/>
  <c r="T87" i="16" s="1"/>
  <c r="P98" i="16"/>
  <c r="Q97" i="16"/>
  <c r="T45" i="16"/>
  <c r="R45" i="16"/>
  <c r="S45" i="16" s="1"/>
  <c r="D304" i="16"/>
  <c r="D292" i="16"/>
  <c r="R23" i="16"/>
  <c r="S23" i="16" s="1"/>
  <c r="T23" i="16" s="1"/>
  <c r="AE9" i="10"/>
  <c r="R24" i="15"/>
  <c r="T42" i="15"/>
  <c r="V42" i="15" s="1"/>
  <c r="X9" i="15"/>
  <c r="X39" i="15"/>
  <c r="X43" i="15"/>
  <c r="B203" i="16"/>
  <c r="C202" i="16"/>
  <c r="D344" i="16"/>
  <c r="D272" i="16"/>
  <c r="D252" i="16"/>
  <c r="D212" i="16"/>
  <c r="X23" i="15"/>
  <c r="Q37" i="16"/>
  <c r="P38" i="16"/>
  <c r="D282" i="16"/>
  <c r="C211" i="16"/>
  <c r="E211" i="16" s="1"/>
  <c r="F211" i="16" s="1"/>
  <c r="B212" i="16"/>
  <c r="D232" i="16"/>
  <c r="E202" i="16"/>
  <c r="F202" i="16" s="1"/>
  <c r="D203" i="16"/>
  <c r="D243" i="16"/>
  <c r="D313" i="16"/>
  <c r="X47" i="15"/>
  <c r="R14" i="15"/>
  <c r="X18" i="15"/>
  <c r="X8" i="15"/>
  <c r="D263" i="16"/>
  <c r="P47" i="16"/>
  <c r="Q46" i="16"/>
  <c r="R36" i="16"/>
  <c r="S36" i="16" s="1"/>
  <c r="T36" i="16" s="1"/>
  <c r="D322" i="16"/>
  <c r="R56" i="15"/>
  <c r="D332" i="16"/>
  <c r="D353" i="16"/>
  <c r="Q24" i="16"/>
  <c r="P25" i="16"/>
  <c r="S49" i="15"/>
  <c r="AA9" i="10"/>
  <c r="AB9" i="10" s="1"/>
  <c r="U32" i="15"/>
  <c r="W32" i="15" s="1"/>
  <c r="T32" i="15"/>
  <c r="V32" i="15" s="1"/>
  <c r="S32" i="15"/>
  <c r="R19" i="15"/>
  <c r="U28" i="15"/>
  <c r="W28" i="15" s="1"/>
  <c r="T28" i="15"/>
  <c r="V28" i="15" s="1"/>
  <c r="S28" i="15"/>
  <c r="R9" i="15"/>
  <c r="R35" i="15"/>
  <c r="R39" i="15"/>
  <c r="R17" i="15"/>
  <c r="R31" i="15"/>
  <c r="U25" i="15"/>
  <c r="W25" i="15" s="1"/>
  <c r="T25" i="15"/>
  <c r="V25" i="15" s="1"/>
  <c r="S25" i="15"/>
  <c r="R15" i="15"/>
  <c r="U20" i="15"/>
  <c r="W20" i="15" s="1"/>
  <c r="T20" i="15"/>
  <c r="V20" i="15" s="1"/>
  <c r="S20" i="15"/>
  <c r="U48" i="15"/>
  <c r="W48" i="15" s="1"/>
  <c r="T48" i="15"/>
  <c r="V48" i="15" s="1"/>
  <c r="S48" i="15"/>
  <c r="R27" i="15"/>
  <c r="R29" i="15"/>
  <c r="R8" i="15"/>
  <c r="T22" i="15"/>
  <c r="V22" i="15" s="1"/>
  <c r="U22" i="15"/>
  <c r="W22" i="15" s="1"/>
  <c r="S22" i="15"/>
  <c r="U24" i="15"/>
  <c r="W24" i="15" s="1"/>
  <c r="T24" i="15"/>
  <c r="V24" i="15" s="1"/>
  <c r="S24" i="15"/>
  <c r="T34" i="15"/>
  <c r="V34" i="15" s="1"/>
  <c r="U34" i="15"/>
  <c r="W34" i="15" s="1"/>
  <c r="S34" i="15"/>
  <c r="T38" i="15"/>
  <c r="V38" i="15" s="1"/>
  <c r="U38" i="15"/>
  <c r="W38" i="15" s="1"/>
  <c r="S38" i="15"/>
  <c r="U41" i="15"/>
  <c r="W41" i="15" s="1"/>
  <c r="T41" i="15"/>
  <c r="V41" i="15" s="1"/>
  <c r="S41" i="15"/>
  <c r="U40" i="15"/>
  <c r="W40" i="15" s="1"/>
  <c r="T40" i="15"/>
  <c r="V40" i="15" s="1"/>
  <c r="S40" i="15"/>
  <c r="R47" i="15"/>
  <c r="R21" i="15"/>
  <c r="R37" i="15"/>
  <c r="T14" i="15"/>
  <c r="V14" i="15" s="1"/>
  <c r="U14" i="15"/>
  <c r="W14" i="15" s="1"/>
  <c r="S14" i="15"/>
  <c r="U33" i="15"/>
  <c r="W33" i="15" s="1"/>
  <c r="T33" i="15"/>
  <c r="V33" i="15" s="1"/>
  <c r="S33" i="15"/>
  <c r="R18" i="15"/>
  <c r="T10" i="15"/>
  <c r="V10" i="15" s="1"/>
  <c r="U10" i="15"/>
  <c r="W10" i="15" s="1"/>
  <c r="S10" i="15"/>
  <c r="R46" i="15"/>
  <c r="R12" i="15"/>
  <c r="R16" i="15"/>
  <c r="R13" i="15"/>
  <c r="U36" i="15"/>
  <c r="W36" i="15" s="1"/>
  <c r="T36" i="15"/>
  <c r="V36" i="15" s="1"/>
  <c r="S36" i="15"/>
  <c r="T30" i="15"/>
  <c r="V30" i="15" s="1"/>
  <c r="U30" i="15"/>
  <c r="W30" i="15" s="1"/>
  <c r="S30" i="15"/>
  <c r="T26" i="15"/>
  <c r="V26" i="15" s="1"/>
  <c r="U26" i="15"/>
  <c r="W26" i="15" s="1"/>
  <c r="S26" i="15"/>
  <c r="U45" i="15"/>
  <c r="W45" i="15" s="1"/>
  <c r="T45" i="15"/>
  <c r="V45" i="15" s="1"/>
  <c r="S45" i="15"/>
  <c r="R11" i="15"/>
  <c r="R23" i="15"/>
  <c r="R43" i="15"/>
  <c r="AO20" i="11"/>
  <c r="B20" i="11" s="1"/>
  <c r="AA15" i="11"/>
  <c r="AB15" i="11" s="1"/>
  <c r="AA21" i="11"/>
  <c r="AB21" i="11" s="1"/>
  <c r="AA9" i="11"/>
  <c r="AB9" i="11" s="1"/>
  <c r="T9" i="11"/>
  <c r="AF9" i="11" s="1"/>
  <c r="AO8" i="11"/>
  <c r="B8" i="11" s="1"/>
  <c r="T15" i="11"/>
  <c r="AF15" i="11" s="1"/>
  <c r="AO14" i="11"/>
  <c r="B14" i="11" s="1"/>
  <c r="S9" i="10"/>
  <c r="AD8" i="10"/>
  <c r="AO8" i="10" s="1"/>
  <c r="B8" i="10" s="1"/>
  <c r="AD20" i="10"/>
  <c r="AO20" i="10" s="1"/>
  <c r="B20" i="10" s="1"/>
  <c r="S21" i="10"/>
  <c r="AE21" i="10"/>
  <c r="AC21" i="10"/>
  <c r="AA21" i="10"/>
  <c r="AB21" i="10" s="1"/>
  <c r="AE14" i="10"/>
  <c r="AA14" i="10"/>
  <c r="AC14" i="10"/>
  <c r="AD13" i="10"/>
  <c r="AO13" i="10" s="1"/>
  <c r="B13" i="10" s="1"/>
  <c r="AD14" i="10"/>
  <c r="P5" i="9"/>
  <c r="A3" i="8"/>
  <c r="A3" i="4"/>
  <c r="A3" i="7"/>
  <c r="A71" i="7"/>
  <c r="A71" i="6"/>
  <c r="A3" i="6"/>
  <c r="A3" i="5"/>
  <c r="A3" i="1"/>
  <c r="C220" i="16" l="1"/>
  <c r="E220" i="16" s="1"/>
  <c r="F220" i="16" s="1"/>
  <c r="B221" i="16"/>
  <c r="B257" i="16"/>
  <c r="C256" i="16"/>
  <c r="E256" i="16" s="1"/>
  <c r="F256" i="16" s="1"/>
  <c r="P119" i="16"/>
  <c r="Q118" i="16"/>
  <c r="P129" i="16"/>
  <c r="Q68" i="16"/>
  <c r="P69" i="16"/>
  <c r="Q98" i="16"/>
  <c r="P99" i="16"/>
  <c r="Q15" i="16"/>
  <c r="R15" i="16" s="1"/>
  <c r="S15" i="16" s="1"/>
  <c r="T15" i="16" s="1"/>
  <c r="P16" i="16"/>
  <c r="Q78" i="16"/>
  <c r="R78" i="16" s="1"/>
  <c r="S78" i="16" s="1"/>
  <c r="T78" i="16" s="1"/>
  <c r="P79" i="16"/>
  <c r="C229" i="16"/>
  <c r="E229" i="16" s="1"/>
  <c r="F229" i="16" s="1"/>
  <c r="B230" i="16"/>
  <c r="Q108" i="16"/>
  <c r="R108" i="16" s="1"/>
  <c r="S108" i="16" s="1"/>
  <c r="T108" i="16" s="1"/>
  <c r="P109" i="16"/>
  <c r="P89" i="16"/>
  <c r="Q88" i="16"/>
  <c r="R88" i="16" s="1"/>
  <c r="S88" i="16" s="1"/>
  <c r="T88" i="16" s="1"/>
  <c r="B266" i="16"/>
  <c r="C265" i="16"/>
  <c r="E265" i="16" s="1"/>
  <c r="F265" i="16" s="1"/>
  <c r="B275" i="16"/>
  <c r="B239" i="16"/>
  <c r="C238" i="16"/>
  <c r="E238" i="16" s="1"/>
  <c r="F238" i="16" s="1"/>
  <c r="R107" i="16"/>
  <c r="S107" i="16" s="1"/>
  <c r="T107" i="16"/>
  <c r="R97" i="16"/>
  <c r="S97" i="16" s="1"/>
  <c r="T97" i="16"/>
  <c r="R14" i="16"/>
  <c r="S14" i="16" s="1"/>
  <c r="T14" i="16" s="1"/>
  <c r="R77" i="16"/>
  <c r="S77" i="16" s="1"/>
  <c r="T77" i="16" s="1"/>
  <c r="P59" i="16"/>
  <c r="Q58" i="16"/>
  <c r="R58" i="16" s="1"/>
  <c r="S58" i="16" s="1"/>
  <c r="T58" i="16" s="1"/>
  <c r="C247" i="16"/>
  <c r="E247" i="16" s="1"/>
  <c r="F247" i="16" s="1"/>
  <c r="B248" i="16"/>
  <c r="Q25" i="16"/>
  <c r="P26" i="16"/>
  <c r="U56" i="15"/>
  <c r="W56" i="15" s="1"/>
  <c r="T56" i="15"/>
  <c r="V56" i="15" s="1"/>
  <c r="S56" i="15"/>
  <c r="R46" i="16"/>
  <c r="S46" i="16" s="1"/>
  <c r="T46" i="16" s="1"/>
  <c r="D314" i="16"/>
  <c r="D244" i="16"/>
  <c r="D273" i="16"/>
  <c r="R24" i="16"/>
  <c r="S24" i="16" s="1"/>
  <c r="T24" i="16" s="1"/>
  <c r="D333" i="16"/>
  <c r="Q47" i="16"/>
  <c r="P48" i="16"/>
  <c r="D213" i="16"/>
  <c r="D354" i="16"/>
  <c r="D233" i="16"/>
  <c r="D283" i="16"/>
  <c r="Q38" i="16"/>
  <c r="P39" i="16"/>
  <c r="D253" i="16"/>
  <c r="C203" i="16"/>
  <c r="E203" i="16" s="1"/>
  <c r="F203" i="16" s="1"/>
  <c r="B204" i="16"/>
  <c r="C204" i="16" s="1"/>
  <c r="D204" i="16"/>
  <c r="E204" i="16" s="1"/>
  <c r="F204" i="16" s="1"/>
  <c r="C212" i="16"/>
  <c r="E212" i="16" s="1"/>
  <c r="F212" i="16" s="1"/>
  <c r="B213" i="16"/>
  <c r="D323" i="16"/>
  <c r="D264" i="16"/>
  <c r="R37" i="16"/>
  <c r="S37" i="16" s="1"/>
  <c r="T37" i="16" s="1"/>
  <c r="D293" i="16"/>
  <c r="U16" i="15"/>
  <c r="W16" i="15" s="1"/>
  <c r="T16" i="15"/>
  <c r="V16" i="15" s="1"/>
  <c r="S16" i="15"/>
  <c r="T21" i="15"/>
  <c r="V21" i="15" s="1"/>
  <c r="U21" i="15"/>
  <c r="W21" i="15" s="1"/>
  <c r="S21" i="15"/>
  <c r="U31" i="15"/>
  <c r="W31" i="15" s="1"/>
  <c r="T31" i="15"/>
  <c r="V31" i="15" s="1"/>
  <c r="S31" i="15"/>
  <c r="T18" i="15"/>
  <c r="V18" i="15" s="1"/>
  <c r="U18" i="15"/>
  <c r="W18" i="15" s="1"/>
  <c r="S18" i="15"/>
  <c r="T39" i="15"/>
  <c r="V39" i="15" s="1"/>
  <c r="U39" i="15"/>
  <c r="W39" i="15" s="1"/>
  <c r="S39" i="15"/>
  <c r="T46" i="15"/>
  <c r="V46" i="15" s="1"/>
  <c r="U46" i="15"/>
  <c r="W46" i="15" s="1"/>
  <c r="S46" i="15"/>
  <c r="T15" i="15"/>
  <c r="V15" i="15" s="1"/>
  <c r="U15" i="15"/>
  <c r="W15" i="15" s="1"/>
  <c r="S15" i="15"/>
  <c r="U9" i="15"/>
  <c r="W9" i="15" s="1"/>
  <c r="T9" i="15"/>
  <c r="V9" i="15" s="1"/>
  <c r="S9" i="15"/>
  <c r="T23" i="15"/>
  <c r="V23" i="15" s="1"/>
  <c r="U23" i="15"/>
  <c r="W23" i="15" s="1"/>
  <c r="S23" i="15"/>
  <c r="U12" i="15"/>
  <c r="W12" i="15" s="1"/>
  <c r="T12" i="15"/>
  <c r="V12" i="15" s="1"/>
  <c r="S12" i="15"/>
  <c r="T37" i="15"/>
  <c r="V37" i="15" s="1"/>
  <c r="U37" i="15"/>
  <c r="W37" i="15" s="1"/>
  <c r="S37" i="15"/>
  <c r="U47" i="15"/>
  <c r="W47" i="15" s="1"/>
  <c r="T47" i="15"/>
  <c r="V47" i="15" s="1"/>
  <c r="S47" i="15"/>
  <c r="U29" i="15"/>
  <c r="W29" i="15" s="1"/>
  <c r="T29" i="15"/>
  <c r="V29" i="15" s="1"/>
  <c r="S29" i="15"/>
  <c r="U17" i="15"/>
  <c r="W17" i="15" s="1"/>
  <c r="T17" i="15"/>
  <c r="V17" i="15" s="1"/>
  <c r="S17" i="15"/>
  <c r="T19" i="15"/>
  <c r="V19" i="15" s="1"/>
  <c r="U19" i="15"/>
  <c r="W19" i="15" s="1"/>
  <c r="S19" i="15"/>
  <c r="U43" i="15"/>
  <c r="W43" i="15" s="1"/>
  <c r="T43" i="15"/>
  <c r="V43" i="15" s="1"/>
  <c r="S43" i="15"/>
  <c r="U11" i="15"/>
  <c r="W11" i="15" s="1"/>
  <c r="T11" i="15"/>
  <c r="V11" i="15" s="1"/>
  <c r="S11" i="15"/>
  <c r="U13" i="15"/>
  <c r="W13" i="15" s="1"/>
  <c r="T13" i="15"/>
  <c r="V13" i="15" s="1"/>
  <c r="S13" i="15"/>
  <c r="U8" i="15"/>
  <c r="W8" i="15" s="1"/>
  <c r="T8" i="15"/>
  <c r="V8" i="15" s="1"/>
  <c r="R1" i="15"/>
  <c r="R2" i="15"/>
  <c r="S8" i="15"/>
  <c r="U27" i="15"/>
  <c r="W27" i="15" s="1"/>
  <c r="T27" i="15"/>
  <c r="V27" i="15" s="1"/>
  <c r="S27" i="15"/>
  <c r="T35" i="15"/>
  <c r="V35" i="15" s="1"/>
  <c r="U35" i="15"/>
  <c r="W35" i="15" s="1"/>
  <c r="S35" i="15"/>
  <c r="AD9" i="10"/>
  <c r="AO9" i="10" s="1"/>
  <c r="B9" i="10" s="1"/>
  <c r="AD21" i="10"/>
  <c r="AO21" i="10" s="1"/>
  <c r="B21" i="10" s="1"/>
  <c r="AO21" i="11"/>
  <c r="B21" i="11" s="1"/>
  <c r="AO9" i="11"/>
  <c r="B9" i="11" s="1"/>
  <c r="AO15" i="11"/>
  <c r="B15" i="11" s="1"/>
  <c r="AO14" i="10"/>
  <c r="B14" i="10" s="1"/>
  <c r="AB14" i="10"/>
  <c r="E5" i="8"/>
  <c r="F5" i="8"/>
  <c r="Z5" i="8" s="1"/>
  <c r="G5" i="8"/>
  <c r="H5" i="8"/>
  <c r="I5" i="8"/>
  <c r="J5" i="8"/>
  <c r="K5" i="8"/>
  <c r="L5" i="8"/>
  <c r="M5" i="8"/>
  <c r="AC5" i="8" s="1"/>
  <c r="N5" i="8"/>
  <c r="O5" i="8"/>
  <c r="P5" i="8"/>
  <c r="Q5" i="8"/>
  <c r="R5" i="8"/>
  <c r="S5" i="8"/>
  <c r="T5" i="8"/>
  <c r="U5" i="8"/>
  <c r="V5" i="8"/>
  <c r="W5" i="8"/>
  <c r="X5" i="8"/>
  <c r="E6" i="8"/>
  <c r="F6" i="8"/>
  <c r="AA6" i="8" s="1"/>
  <c r="G6" i="8"/>
  <c r="H6" i="8"/>
  <c r="I6" i="8"/>
  <c r="J6" i="8"/>
  <c r="K6" i="8"/>
  <c r="L6" i="8"/>
  <c r="M6" i="8"/>
  <c r="AC6" i="8" s="1"/>
  <c r="N6" i="8"/>
  <c r="O6" i="8"/>
  <c r="P6" i="8"/>
  <c r="Q6" i="8"/>
  <c r="R6" i="8"/>
  <c r="S6" i="8"/>
  <c r="T6" i="8"/>
  <c r="U6" i="8"/>
  <c r="V6" i="8"/>
  <c r="W6" i="8"/>
  <c r="X6" i="8"/>
  <c r="E7" i="8"/>
  <c r="F7" i="8"/>
  <c r="Z7" i="8" s="1"/>
  <c r="G7" i="8"/>
  <c r="H7" i="8"/>
  <c r="I7" i="8"/>
  <c r="J7" i="8"/>
  <c r="K7" i="8"/>
  <c r="L7" i="8"/>
  <c r="M7" i="8"/>
  <c r="AB7" i="8" s="1"/>
  <c r="N7" i="8"/>
  <c r="O7" i="8"/>
  <c r="P7" i="8"/>
  <c r="Q7" i="8"/>
  <c r="R7" i="8"/>
  <c r="S7" i="8"/>
  <c r="T7" i="8"/>
  <c r="U7" i="8"/>
  <c r="V7" i="8"/>
  <c r="W7" i="8"/>
  <c r="X7" i="8"/>
  <c r="E8" i="8"/>
  <c r="F8" i="8"/>
  <c r="AA8" i="8" s="1"/>
  <c r="G8" i="8"/>
  <c r="H8" i="8"/>
  <c r="I8" i="8"/>
  <c r="J8" i="8"/>
  <c r="K8" i="8"/>
  <c r="L8" i="8"/>
  <c r="M8" i="8"/>
  <c r="AB8" i="8" s="1"/>
  <c r="N8" i="8"/>
  <c r="O8" i="8"/>
  <c r="P8" i="8"/>
  <c r="Q8" i="8"/>
  <c r="R8" i="8"/>
  <c r="S8" i="8"/>
  <c r="T8" i="8"/>
  <c r="U8" i="8"/>
  <c r="V8" i="8"/>
  <c r="W8" i="8"/>
  <c r="X8" i="8"/>
  <c r="E9" i="8"/>
  <c r="F9" i="8"/>
  <c r="Z9" i="8" s="1"/>
  <c r="G9" i="8"/>
  <c r="H9" i="8"/>
  <c r="I9" i="8"/>
  <c r="J9" i="8"/>
  <c r="K9" i="8"/>
  <c r="L9" i="8"/>
  <c r="M9" i="8"/>
  <c r="AC9" i="8" s="1"/>
  <c r="N9" i="8"/>
  <c r="O9" i="8"/>
  <c r="P9" i="8"/>
  <c r="Q9" i="8"/>
  <c r="R9" i="8"/>
  <c r="S9" i="8"/>
  <c r="T9" i="8"/>
  <c r="U9" i="8"/>
  <c r="V9" i="8"/>
  <c r="W9" i="8"/>
  <c r="X9" i="8"/>
  <c r="E10" i="8"/>
  <c r="F10" i="8"/>
  <c r="AA10" i="8" s="1"/>
  <c r="G10" i="8"/>
  <c r="H10" i="8"/>
  <c r="I10" i="8"/>
  <c r="J10" i="8"/>
  <c r="K10" i="8"/>
  <c r="L10" i="8"/>
  <c r="M10" i="8"/>
  <c r="AC10" i="8" s="1"/>
  <c r="N10" i="8"/>
  <c r="O10" i="8"/>
  <c r="P10" i="8"/>
  <c r="Q10" i="8"/>
  <c r="R10" i="8"/>
  <c r="S10" i="8"/>
  <c r="T10" i="8"/>
  <c r="U10" i="8"/>
  <c r="V10" i="8"/>
  <c r="W10" i="8"/>
  <c r="X10" i="8"/>
  <c r="E11" i="8"/>
  <c r="F11" i="8"/>
  <c r="Z11" i="8" s="1"/>
  <c r="G11" i="8"/>
  <c r="H11" i="8"/>
  <c r="I11" i="8"/>
  <c r="J11" i="8"/>
  <c r="K11" i="8"/>
  <c r="L11" i="8"/>
  <c r="M11" i="8"/>
  <c r="AB11" i="8" s="1"/>
  <c r="N11" i="8"/>
  <c r="O11" i="8"/>
  <c r="P11" i="8"/>
  <c r="Q11" i="8"/>
  <c r="R11" i="8"/>
  <c r="S11" i="8"/>
  <c r="T11" i="8"/>
  <c r="U11" i="8"/>
  <c r="V11" i="8"/>
  <c r="W11" i="8"/>
  <c r="X11" i="8"/>
  <c r="E12" i="8"/>
  <c r="F12" i="8"/>
  <c r="AA12" i="8" s="1"/>
  <c r="G12" i="8"/>
  <c r="H12" i="8"/>
  <c r="I12" i="8"/>
  <c r="J12" i="8"/>
  <c r="K12" i="8"/>
  <c r="L12" i="8"/>
  <c r="M12" i="8"/>
  <c r="AB12" i="8" s="1"/>
  <c r="N12" i="8"/>
  <c r="O12" i="8"/>
  <c r="P12" i="8"/>
  <c r="Q12" i="8"/>
  <c r="R12" i="8"/>
  <c r="S12" i="8"/>
  <c r="T12" i="8"/>
  <c r="U12" i="8"/>
  <c r="V12" i="8"/>
  <c r="W12" i="8"/>
  <c r="X12" i="8"/>
  <c r="E13" i="8"/>
  <c r="F13" i="8"/>
  <c r="Z13" i="8" s="1"/>
  <c r="G13" i="8"/>
  <c r="H13" i="8"/>
  <c r="I13" i="8"/>
  <c r="J13" i="8"/>
  <c r="K13" i="8"/>
  <c r="L13" i="8"/>
  <c r="M13" i="8"/>
  <c r="AC13" i="8" s="1"/>
  <c r="N13" i="8"/>
  <c r="O13" i="8"/>
  <c r="P13" i="8"/>
  <c r="Q13" i="8"/>
  <c r="R13" i="8"/>
  <c r="S13" i="8"/>
  <c r="T13" i="8"/>
  <c r="U13" i="8"/>
  <c r="V13" i="8"/>
  <c r="W13" i="8"/>
  <c r="X13" i="8"/>
  <c r="E14" i="8"/>
  <c r="F14" i="8"/>
  <c r="AA14" i="8" s="1"/>
  <c r="G14" i="8"/>
  <c r="H14" i="8"/>
  <c r="I14" i="8"/>
  <c r="J14" i="8"/>
  <c r="K14" i="8"/>
  <c r="L14" i="8"/>
  <c r="M14" i="8"/>
  <c r="AC14" i="8" s="1"/>
  <c r="N14" i="8"/>
  <c r="O14" i="8"/>
  <c r="P14" i="8"/>
  <c r="Q14" i="8"/>
  <c r="R14" i="8"/>
  <c r="S14" i="8"/>
  <c r="T14" i="8"/>
  <c r="U14" i="8"/>
  <c r="V14" i="8"/>
  <c r="W14" i="8"/>
  <c r="X14" i="8"/>
  <c r="E15" i="8"/>
  <c r="F15" i="8"/>
  <c r="Z15" i="8" s="1"/>
  <c r="G15" i="8"/>
  <c r="H15" i="8"/>
  <c r="I15" i="8"/>
  <c r="J15" i="8"/>
  <c r="K15" i="8"/>
  <c r="L15" i="8"/>
  <c r="M15" i="8"/>
  <c r="AB15" i="8" s="1"/>
  <c r="N15" i="8"/>
  <c r="O15" i="8"/>
  <c r="P15" i="8"/>
  <c r="Q15" i="8"/>
  <c r="R15" i="8"/>
  <c r="S15" i="8"/>
  <c r="T15" i="8"/>
  <c r="U15" i="8"/>
  <c r="V15" i="8"/>
  <c r="W15" i="8"/>
  <c r="X15" i="8"/>
  <c r="E16" i="8"/>
  <c r="F16" i="8"/>
  <c r="AA16" i="8" s="1"/>
  <c r="G16" i="8"/>
  <c r="H16" i="8"/>
  <c r="I16" i="8"/>
  <c r="J16" i="8"/>
  <c r="K16" i="8"/>
  <c r="L16" i="8"/>
  <c r="M16" i="8"/>
  <c r="AB16" i="8" s="1"/>
  <c r="N16" i="8"/>
  <c r="O16" i="8"/>
  <c r="P16" i="8"/>
  <c r="Q16" i="8"/>
  <c r="R16" i="8"/>
  <c r="S16" i="8"/>
  <c r="T16" i="8"/>
  <c r="U16" i="8"/>
  <c r="V16" i="8"/>
  <c r="W16" i="8"/>
  <c r="X16" i="8"/>
  <c r="E17" i="8"/>
  <c r="F17" i="8"/>
  <c r="Z17" i="8" s="1"/>
  <c r="G17" i="8"/>
  <c r="H17" i="8"/>
  <c r="I17" i="8"/>
  <c r="J17" i="8"/>
  <c r="K17" i="8"/>
  <c r="L17" i="8"/>
  <c r="M17" i="8"/>
  <c r="AC17" i="8" s="1"/>
  <c r="N17" i="8"/>
  <c r="O17" i="8"/>
  <c r="P17" i="8"/>
  <c r="Q17" i="8"/>
  <c r="R17" i="8"/>
  <c r="S17" i="8"/>
  <c r="T17" i="8"/>
  <c r="U17" i="8"/>
  <c r="V17" i="8"/>
  <c r="W17" i="8"/>
  <c r="X17" i="8"/>
  <c r="E18" i="8"/>
  <c r="F18" i="8"/>
  <c r="AA18" i="8" s="1"/>
  <c r="G18" i="8"/>
  <c r="H18" i="8"/>
  <c r="I18" i="8"/>
  <c r="J18" i="8"/>
  <c r="K18" i="8"/>
  <c r="L18" i="8"/>
  <c r="M18" i="8"/>
  <c r="AC18" i="8" s="1"/>
  <c r="N18" i="8"/>
  <c r="O18" i="8"/>
  <c r="P18" i="8"/>
  <c r="Q18" i="8"/>
  <c r="R18" i="8"/>
  <c r="S18" i="8"/>
  <c r="T18" i="8"/>
  <c r="U18" i="8"/>
  <c r="V18" i="8"/>
  <c r="W18" i="8"/>
  <c r="X18" i="8"/>
  <c r="E19" i="8"/>
  <c r="F19" i="8"/>
  <c r="Z19" i="8" s="1"/>
  <c r="G19" i="8"/>
  <c r="H19" i="8"/>
  <c r="I19" i="8"/>
  <c r="J19" i="8"/>
  <c r="K19" i="8"/>
  <c r="L19" i="8"/>
  <c r="M19" i="8"/>
  <c r="AB19" i="8" s="1"/>
  <c r="N19" i="8"/>
  <c r="O19" i="8"/>
  <c r="P19" i="8"/>
  <c r="Q19" i="8"/>
  <c r="R19" i="8"/>
  <c r="S19" i="8"/>
  <c r="T19" i="8"/>
  <c r="U19" i="8"/>
  <c r="V19" i="8"/>
  <c r="W19" i="8"/>
  <c r="X19" i="8"/>
  <c r="E20" i="8"/>
  <c r="F20" i="8"/>
  <c r="AA20" i="8" s="1"/>
  <c r="G20" i="8"/>
  <c r="H20" i="8"/>
  <c r="I20" i="8"/>
  <c r="J20" i="8"/>
  <c r="K20" i="8"/>
  <c r="L20" i="8"/>
  <c r="M20" i="8"/>
  <c r="AB20" i="8" s="1"/>
  <c r="N20" i="8"/>
  <c r="O20" i="8"/>
  <c r="P20" i="8"/>
  <c r="Q20" i="8"/>
  <c r="R20" i="8"/>
  <c r="S20" i="8"/>
  <c r="T20" i="8"/>
  <c r="U20" i="8"/>
  <c r="V20" i="8"/>
  <c r="W20" i="8"/>
  <c r="X20" i="8"/>
  <c r="E21" i="8"/>
  <c r="F21" i="8"/>
  <c r="Z21" i="8" s="1"/>
  <c r="G21" i="8"/>
  <c r="H21" i="8"/>
  <c r="I21" i="8"/>
  <c r="J21" i="8"/>
  <c r="K21" i="8"/>
  <c r="L21" i="8"/>
  <c r="M21" i="8"/>
  <c r="AC21" i="8" s="1"/>
  <c r="N21" i="8"/>
  <c r="O21" i="8"/>
  <c r="P21" i="8"/>
  <c r="Q21" i="8"/>
  <c r="R21" i="8"/>
  <c r="S21" i="8"/>
  <c r="T21" i="8"/>
  <c r="U21" i="8"/>
  <c r="V21" i="8"/>
  <c r="W21" i="8"/>
  <c r="X21" i="8"/>
  <c r="E22" i="8"/>
  <c r="F22" i="8"/>
  <c r="G22" i="8"/>
  <c r="H22" i="8"/>
  <c r="I22" i="8"/>
  <c r="J22" i="8"/>
  <c r="K22" i="8"/>
  <c r="L22" i="8"/>
  <c r="M22" i="8"/>
  <c r="AC22" i="8" s="1"/>
  <c r="N22" i="8"/>
  <c r="O22" i="8"/>
  <c r="P22" i="8"/>
  <c r="Q22" i="8"/>
  <c r="R22" i="8"/>
  <c r="S22" i="8"/>
  <c r="T22" i="8"/>
  <c r="U22" i="8"/>
  <c r="V22" i="8"/>
  <c r="W22" i="8"/>
  <c r="X22" i="8"/>
  <c r="E23" i="8"/>
  <c r="F23" i="8"/>
  <c r="AA23" i="8" s="1"/>
  <c r="G23" i="8"/>
  <c r="H23" i="8"/>
  <c r="I23" i="8"/>
  <c r="J23" i="8"/>
  <c r="K23" i="8"/>
  <c r="L23" i="8"/>
  <c r="M23" i="8"/>
  <c r="AB23" i="8" s="1"/>
  <c r="N23" i="8"/>
  <c r="O23" i="8"/>
  <c r="P23" i="8"/>
  <c r="Q23" i="8"/>
  <c r="R23" i="8"/>
  <c r="S23" i="8"/>
  <c r="T23" i="8"/>
  <c r="U23" i="8"/>
  <c r="V23" i="8"/>
  <c r="W23" i="8"/>
  <c r="X23" i="8"/>
  <c r="E24" i="8"/>
  <c r="F24" i="8"/>
  <c r="AA24" i="8" s="1"/>
  <c r="G24" i="8"/>
  <c r="H24" i="8"/>
  <c r="I24" i="8"/>
  <c r="J24" i="8"/>
  <c r="K24" i="8"/>
  <c r="L24" i="8"/>
  <c r="M24" i="8"/>
  <c r="AC24" i="8" s="1"/>
  <c r="N24" i="8"/>
  <c r="O24" i="8"/>
  <c r="P24" i="8"/>
  <c r="Q24" i="8"/>
  <c r="R24" i="8"/>
  <c r="S24" i="8"/>
  <c r="T24" i="8"/>
  <c r="U24" i="8"/>
  <c r="V24" i="8"/>
  <c r="W24" i="8"/>
  <c r="X24" i="8"/>
  <c r="E25" i="8"/>
  <c r="F25" i="8"/>
  <c r="AA25" i="8" s="1"/>
  <c r="G25" i="8"/>
  <c r="H25" i="8"/>
  <c r="I25" i="8"/>
  <c r="J25" i="8"/>
  <c r="K25" i="8"/>
  <c r="L25" i="8"/>
  <c r="M25" i="8"/>
  <c r="AC25" i="8" s="1"/>
  <c r="N25" i="8"/>
  <c r="O25" i="8"/>
  <c r="P25" i="8"/>
  <c r="Q25" i="8"/>
  <c r="R25" i="8"/>
  <c r="S25" i="8"/>
  <c r="T25" i="8"/>
  <c r="U25" i="8"/>
  <c r="V25" i="8"/>
  <c r="W25" i="8"/>
  <c r="X25" i="8"/>
  <c r="E26" i="8"/>
  <c r="F26" i="8"/>
  <c r="Z26" i="8" s="1"/>
  <c r="G26" i="8"/>
  <c r="H26" i="8"/>
  <c r="I26" i="8"/>
  <c r="J26" i="8"/>
  <c r="K26" i="8"/>
  <c r="L26" i="8"/>
  <c r="M26" i="8"/>
  <c r="AB26" i="8" s="1"/>
  <c r="N26" i="8"/>
  <c r="O26" i="8"/>
  <c r="P26" i="8"/>
  <c r="Q26" i="8"/>
  <c r="R26" i="8"/>
  <c r="S26" i="8"/>
  <c r="T26" i="8"/>
  <c r="U26" i="8"/>
  <c r="V26" i="8"/>
  <c r="W26" i="8"/>
  <c r="X26" i="8"/>
  <c r="E27" i="8"/>
  <c r="F27" i="8"/>
  <c r="Z27" i="8" s="1"/>
  <c r="G27" i="8"/>
  <c r="H27" i="8"/>
  <c r="I27" i="8"/>
  <c r="J27" i="8"/>
  <c r="K27" i="8"/>
  <c r="L27" i="8"/>
  <c r="M27" i="8"/>
  <c r="AB27" i="8" s="1"/>
  <c r="N27" i="8"/>
  <c r="O27" i="8"/>
  <c r="P27" i="8"/>
  <c r="Q27" i="8"/>
  <c r="R27" i="8"/>
  <c r="S27" i="8"/>
  <c r="T27" i="8"/>
  <c r="U27" i="8"/>
  <c r="V27" i="8"/>
  <c r="W27" i="8"/>
  <c r="X27" i="8"/>
  <c r="E28" i="8"/>
  <c r="F28" i="8"/>
  <c r="AA28" i="8" s="1"/>
  <c r="G28" i="8"/>
  <c r="H28" i="8"/>
  <c r="I28" i="8"/>
  <c r="J28" i="8"/>
  <c r="K28" i="8"/>
  <c r="L28" i="8"/>
  <c r="M28" i="8"/>
  <c r="AB28" i="8" s="1"/>
  <c r="N28" i="8"/>
  <c r="O28" i="8"/>
  <c r="P28" i="8"/>
  <c r="Q28" i="8"/>
  <c r="R28" i="8"/>
  <c r="S28" i="8"/>
  <c r="T28" i="8"/>
  <c r="U28" i="8"/>
  <c r="V28" i="8"/>
  <c r="W28" i="8"/>
  <c r="X28" i="8"/>
  <c r="E29" i="8"/>
  <c r="F29" i="8"/>
  <c r="AA29" i="8" s="1"/>
  <c r="G29" i="8"/>
  <c r="H29" i="8"/>
  <c r="I29" i="8"/>
  <c r="J29" i="8"/>
  <c r="K29" i="8"/>
  <c r="L29" i="8"/>
  <c r="M29" i="8"/>
  <c r="AC29" i="8" s="1"/>
  <c r="N29" i="8"/>
  <c r="O29" i="8"/>
  <c r="P29" i="8"/>
  <c r="Q29" i="8"/>
  <c r="R29" i="8"/>
  <c r="S29" i="8"/>
  <c r="T29" i="8"/>
  <c r="U29" i="8"/>
  <c r="V29" i="8"/>
  <c r="W29" i="8"/>
  <c r="X29" i="8"/>
  <c r="E30" i="8"/>
  <c r="F30" i="8"/>
  <c r="Z30" i="8" s="1"/>
  <c r="G30" i="8"/>
  <c r="H30" i="8"/>
  <c r="I30" i="8"/>
  <c r="J30" i="8"/>
  <c r="K30" i="8"/>
  <c r="L30" i="8"/>
  <c r="M30" i="8"/>
  <c r="AC30" i="8" s="1"/>
  <c r="N30" i="8"/>
  <c r="O30" i="8"/>
  <c r="P30" i="8"/>
  <c r="Q30" i="8"/>
  <c r="R30" i="8"/>
  <c r="S30" i="8"/>
  <c r="T30" i="8"/>
  <c r="U30" i="8"/>
  <c r="V30" i="8"/>
  <c r="W30" i="8"/>
  <c r="X30" i="8"/>
  <c r="E31" i="8"/>
  <c r="F31" i="8"/>
  <c r="AA31" i="8" s="1"/>
  <c r="G31" i="8"/>
  <c r="H31" i="8"/>
  <c r="I31" i="8"/>
  <c r="J31" i="8"/>
  <c r="K31" i="8"/>
  <c r="L31" i="8"/>
  <c r="M31" i="8"/>
  <c r="AB31" i="8" s="1"/>
  <c r="N31" i="8"/>
  <c r="O31" i="8"/>
  <c r="P31" i="8"/>
  <c r="Q31" i="8"/>
  <c r="R31" i="8"/>
  <c r="S31" i="8"/>
  <c r="T31" i="8"/>
  <c r="U31" i="8"/>
  <c r="V31" i="8"/>
  <c r="W31" i="8"/>
  <c r="X31" i="8"/>
  <c r="E32" i="8"/>
  <c r="F32" i="8"/>
  <c r="AA32" i="8" s="1"/>
  <c r="G32" i="8"/>
  <c r="H32" i="8"/>
  <c r="I32" i="8"/>
  <c r="J32" i="8"/>
  <c r="K32" i="8"/>
  <c r="L32" i="8"/>
  <c r="M32" i="8"/>
  <c r="AC32" i="8" s="1"/>
  <c r="N32" i="8"/>
  <c r="O32" i="8"/>
  <c r="P32" i="8"/>
  <c r="Q32" i="8"/>
  <c r="R32" i="8"/>
  <c r="S32" i="8"/>
  <c r="T32" i="8"/>
  <c r="U32" i="8"/>
  <c r="V32" i="8"/>
  <c r="W32" i="8"/>
  <c r="X32" i="8"/>
  <c r="E33" i="8"/>
  <c r="F33" i="8"/>
  <c r="AA33" i="8" s="1"/>
  <c r="G33" i="8"/>
  <c r="H33" i="8"/>
  <c r="I33" i="8"/>
  <c r="J33" i="8"/>
  <c r="K33" i="8"/>
  <c r="L33" i="8"/>
  <c r="M33" i="8"/>
  <c r="AC33" i="8" s="1"/>
  <c r="N33" i="8"/>
  <c r="O33" i="8"/>
  <c r="P33" i="8"/>
  <c r="Q33" i="8"/>
  <c r="R33" i="8"/>
  <c r="S33" i="8"/>
  <c r="T33" i="8"/>
  <c r="U33" i="8"/>
  <c r="V33" i="8"/>
  <c r="W33" i="8"/>
  <c r="X33" i="8"/>
  <c r="E34" i="8"/>
  <c r="F34" i="8"/>
  <c r="Z34" i="8" s="1"/>
  <c r="G34" i="8"/>
  <c r="H34" i="8"/>
  <c r="I34" i="8"/>
  <c r="J34" i="8"/>
  <c r="K34" i="8"/>
  <c r="L34" i="8"/>
  <c r="M34" i="8"/>
  <c r="AB34" i="8" s="1"/>
  <c r="N34" i="8"/>
  <c r="O34" i="8"/>
  <c r="P34" i="8"/>
  <c r="Q34" i="8"/>
  <c r="R34" i="8"/>
  <c r="S34" i="8"/>
  <c r="T34" i="8"/>
  <c r="U34" i="8"/>
  <c r="V34" i="8"/>
  <c r="W34" i="8"/>
  <c r="X34" i="8"/>
  <c r="X4" i="8"/>
  <c r="W4" i="8"/>
  <c r="V4" i="8"/>
  <c r="U4" i="8"/>
  <c r="AK4" i="8" s="1"/>
  <c r="T4" i="8"/>
  <c r="AJ4" i="8" s="1"/>
  <c r="S4" i="8"/>
  <c r="R4" i="8"/>
  <c r="Q4" i="8"/>
  <c r="P4" i="8"/>
  <c r="O4" i="8"/>
  <c r="N4" i="8"/>
  <c r="M4" i="8"/>
  <c r="AC4" i="8" s="1"/>
  <c r="L4" i="8"/>
  <c r="K4" i="8"/>
  <c r="J4" i="8"/>
  <c r="I4" i="8"/>
  <c r="H4" i="8"/>
  <c r="G4" i="8"/>
  <c r="F4" i="8"/>
  <c r="AA4" i="8" s="1"/>
  <c r="E4" i="8"/>
  <c r="AL4" i="8"/>
  <c r="AA11" i="8"/>
  <c r="AE4" i="7"/>
  <c r="B46" i="8"/>
  <c r="B51" i="8" s="1"/>
  <c r="B56" i="8" s="1"/>
  <c r="B61" i="8" s="1"/>
  <c r="B66" i="8" s="1"/>
  <c r="B71" i="8" s="1"/>
  <c r="B76" i="8" s="1"/>
  <c r="B81" i="8" s="1"/>
  <c r="B86" i="8" s="1"/>
  <c r="B91" i="8" s="1"/>
  <c r="B96" i="8" s="1"/>
  <c r="B101" i="8" s="1"/>
  <c r="B106" i="8" s="1"/>
  <c r="B111" i="8" s="1"/>
  <c r="B116" i="8" s="1"/>
  <c r="B121" i="8" s="1"/>
  <c r="B126" i="8" s="1"/>
  <c r="B131" i="8" s="1"/>
  <c r="B136" i="8" s="1"/>
  <c r="B141" i="8" s="1"/>
  <c r="B146" i="8" s="1"/>
  <c r="B151" i="8" s="1"/>
  <c r="B156" i="8" s="1"/>
  <c r="B161" i="8" s="1"/>
  <c r="B166" i="8" s="1"/>
  <c r="B171" i="8" s="1"/>
  <c r="B176" i="8" s="1"/>
  <c r="B181" i="8" s="1"/>
  <c r="B186" i="8" s="1"/>
  <c r="B191" i="8" s="1"/>
  <c r="B45" i="8"/>
  <c r="B50" i="8" s="1"/>
  <c r="B55" i="8" s="1"/>
  <c r="B60" i="8" s="1"/>
  <c r="B65" i="8" s="1"/>
  <c r="B70" i="8" s="1"/>
  <c r="B75" i="8" s="1"/>
  <c r="B80" i="8" s="1"/>
  <c r="B85" i="8" s="1"/>
  <c r="B90" i="8" s="1"/>
  <c r="B95" i="8" s="1"/>
  <c r="B100" i="8" s="1"/>
  <c r="B105" i="8" s="1"/>
  <c r="B110" i="8" s="1"/>
  <c r="B115" i="8" s="1"/>
  <c r="B120" i="8" s="1"/>
  <c r="B125" i="8" s="1"/>
  <c r="B130" i="8" s="1"/>
  <c r="B135" i="8" s="1"/>
  <c r="B140" i="8" s="1"/>
  <c r="B145" i="8" s="1"/>
  <c r="B150" i="8" s="1"/>
  <c r="B155" i="8" s="1"/>
  <c r="B160" i="8" s="1"/>
  <c r="B165" i="8" s="1"/>
  <c r="B170" i="8" s="1"/>
  <c r="B175" i="8" s="1"/>
  <c r="B180" i="8" s="1"/>
  <c r="B185" i="8" s="1"/>
  <c r="B190" i="8" s="1"/>
  <c r="B43" i="8"/>
  <c r="B48" i="8" s="1"/>
  <c r="B53" i="8" s="1"/>
  <c r="B58" i="8" s="1"/>
  <c r="B63" i="8" s="1"/>
  <c r="B68" i="8" s="1"/>
  <c r="B73" i="8" s="1"/>
  <c r="B78" i="8" s="1"/>
  <c r="B83" i="8" s="1"/>
  <c r="B88" i="8" s="1"/>
  <c r="B93" i="8" s="1"/>
  <c r="B98" i="8" s="1"/>
  <c r="B103" i="8" s="1"/>
  <c r="B108" i="8" s="1"/>
  <c r="B113" i="8" s="1"/>
  <c r="B118" i="8" s="1"/>
  <c r="B123" i="8" s="1"/>
  <c r="B128" i="8" s="1"/>
  <c r="B133" i="8" s="1"/>
  <c r="B138" i="8" s="1"/>
  <c r="B143" i="8" s="1"/>
  <c r="B148" i="8" s="1"/>
  <c r="B153" i="8" s="1"/>
  <c r="B158" i="8" s="1"/>
  <c r="B163" i="8" s="1"/>
  <c r="B168" i="8" s="1"/>
  <c r="B173" i="8" s="1"/>
  <c r="B178" i="8" s="1"/>
  <c r="B183" i="8" s="1"/>
  <c r="B188" i="8" s="1"/>
  <c r="A39" i="8"/>
  <c r="E37" i="7"/>
  <c r="F37" i="7"/>
  <c r="G37" i="7"/>
  <c r="H37" i="7"/>
  <c r="I37" i="7"/>
  <c r="J37" i="7"/>
  <c r="K37" i="7"/>
  <c r="L37" i="7"/>
  <c r="M37" i="7"/>
  <c r="D37" i="7" s="1"/>
  <c r="N37" i="7"/>
  <c r="O37" i="7"/>
  <c r="P37" i="7"/>
  <c r="Q37" i="7"/>
  <c r="R37" i="7"/>
  <c r="S37" i="7"/>
  <c r="T37" i="7"/>
  <c r="U37" i="7"/>
  <c r="V37" i="7"/>
  <c r="W37" i="7"/>
  <c r="X37" i="7"/>
  <c r="E38" i="7"/>
  <c r="F38" i="7"/>
  <c r="C38" i="7" s="1"/>
  <c r="G38" i="7"/>
  <c r="H38" i="7"/>
  <c r="I38" i="7"/>
  <c r="J38" i="7"/>
  <c r="K38" i="7"/>
  <c r="L38" i="7"/>
  <c r="M38" i="7"/>
  <c r="D38" i="7" s="1"/>
  <c r="N38" i="7"/>
  <c r="O38" i="7"/>
  <c r="P38" i="7"/>
  <c r="Q38" i="7"/>
  <c r="R38" i="7"/>
  <c r="S38" i="7"/>
  <c r="T38" i="7"/>
  <c r="U38" i="7"/>
  <c r="V38" i="7"/>
  <c r="W38" i="7"/>
  <c r="X38" i="7"/>
  <c r="E39" i="7"/>
  <c r="F39" i="7"/>
  <c r="C39" i="7" s="1"/>
  <c r="G39" i="7"/>
  <c r="H39" i="7"/>
  <c r="I39" i="7"/>
  <c r="J39" i="7"/>
  <c r="K39" i="7"/>
  <c r="L39" i="7"/>
  <c r="M39" i="7"/>
  <c r="D39" i="7" s="1"/>
  <c r="N39" i="7"/>
  <c r="O39" i="7"/>
  <c r="P39" i="7"/>
  <c r="Q39" i="7"/>
  <c r="R39" i="7"/>
  <c r="S39" i="7"/>
  <c r="T39" i="7"/>
  <c r="U39" i="7"/>
  <c r="V39" i="7"/>
  <c r="W39" i="7"/>
  <c r="X39" i="7"/>
  <c r="E40" i="7"/>
  <c r="F40" i="7"/>
  <c r="G40" i="7"/>
  <c r="H40" i="7"/>
  <c r="I40" i="7"/>
  <c r="J40" i="7"/>
  <c r="K40" i="7"/>
  <c r="L40" i="7"/>
  <c r="M40" i="7"/>
  <c r="D40" i="7" s="1"/>
  <c r="N40" i="7"/>
  <c r="O40" i="7"/>
  <c r="P40" i="7"/>
  <c r="Q40" i="7"/>
  <c r="R40" i="7"/>
  <c r="S40" i="7"/>
  <c r="T40" i="7"/>
  <c r="U40" i="7"/>
  <c r="V40" i="7"/>
  <c r="W40" i="7"/>
  <c r="X40" i="7"/>
  <c r="E41" i="7"/>
  <c r="F41" i="7"/>
  <c r="G41" i="7"/>
  <c r="H41" i="7"/>
  <c r="I41" i="7"/>
  <c r="J41" i="7"/>
  <c r="K41" i="7"/>
  <c r="L41" i="7"/>
  <c r="M41" i="7"/>
  <c r="D41" i="7" s="1"/>
  <c r="N41" i="7"/>
  <c r="O41" i="7"/>
  <c r="P41" i="7"/>
  <c r="Q41" i="7"/>
  <c r="R41" i="7"/>
  <c r="S41" i="7"/>
  <c r="T41" i="7"/>
  <c r="U41" i="7"/>
  <c r="V41" i="7"/>
  <c r="W41" i="7"/>
  <c r="X41" i="7"/>
  <c r="E42" i="7"/>
  <c r="F42" i="7"/>
  <c r="C42" i="7" s="1"/>
  <c r="G42" i="7"/>
  <c r="H42" i="7"/>
  <c r="I42" i="7"/>
  <c r="J42" i="7"/>
  <c r="K42" i="7"/>
  <c r="L42" i="7"/>
  <c r="M42" i="7"/>
  <c r="D42" i="7" s="1"/>
  <c r="N42" i="7"/>
  <c r="O42" i="7"/>
  <c r="P42" i="7"/>
  <c r="Q42" i="7"/>
  <c r="R42" i="7"/>
  <c r="S42" i="7"/>
  <c r="T42" i="7"/>
  <c r="U42" i="7"/>
  <c r="V42" i="7"/>
  <c r="W42" i="7"/>
  <c r="X42" i="7"/>
  <c r="E43" i="7"/>
  <c r="F43" i="7"/>
  <c r="C43" i="7" s="1"/>
  <c r="G43" i="7"/>
  <c r="H43" i="7"/>
  <c r="I43" i="7"/>
  <c r="J43" i="7"/>
  <c r="K43" i="7"/>
  <c r="L43" i="7"/>
  <c r="M43" i="7"/>
  <c r="D43" i="7" s="1"/>
  <c r="N43" i="7"/>
  <c r="O43" i="7"/>
  <c r="P43" i="7"/>
  <c r="Q43" i="7"/>
  <c r="R43" i="7"/>
  <c r="S43" i="7"/>
  <c r="T43" i="7"/>
  <c r="U43" i="7"/>
  <c r="V43" i="7"/>
  <c r="W43" i="7"/>
  <c r="X43" i="7"/>
  <c r="E44" i="7"/>
  <c r="F44" i="7"/>
  <c r="C44" i="7" s="1"/>
  <c r="G44" i="7"/>
  <c r="H44" i="7"/>
  <c r="I44" i="7"/>
  <c r="J44" i="7"/>
  <c r="K44" i="7"/>
  <c r="L44" i="7"/>
  <c r="M44" i="7"/>
  <c r="D44" i="7" s="1"/>
  <c r="N44" i="7"/>
  <c r="O44" i="7"/>
  <c r="P44" i="7"/>
  <c r="Q44" i="7"/>
  <c r="R44" i="7"/>
  <c r="S44" i="7"/>
  <c r="T44" i="7"/>
  <c r="U44" i="7"/>
  <c r="V44" i="7"/>
  <c r="W44" i="7"/>
  <c r="X44" i="7"/>
  <c r="E45" i="7"/>
  <c r="F45" i="7"/>
  <c r="G45" i="7"/>
  <c r="H45" i="7"/>
  <c r="I45" i="7"/>
  <c r="J45" i="7"/>
  <c r="K45" i="7"/>
  <c r="L45" i="7"/>
  <c r="M45" i="7"/>
  <c r="D45" i="7" s="1"/>
  <c r="N45" i="7"/>
  <c r="O45" i="7"/>
  <c r="P45" i="7"/>
  <c r="Q45" i="7"/>
  <c r="R45" i="7"/>
  <c r="S45" i="7"/>
  <c r="T45" i="7"/>
  <c r="U45" i="7"/>
  <c r="V45" i="7"/>
  <c r="W45" i="7"/>
  <c r="X45" i="7"/>
  <c r="E46" i="7"/>
  <c r="F46" i="7"/>
  <c r="C46" i="7" s="1"/>
  <c r="G46" i="7"/>
  <c r="H46" i="7"/>
  <c r="I46" i="7"/>
  <c r="J46" i="7"/>
  <c r="K46" i="7"/>
  <c r="L46" i="7"/>
  <c r="M46" i="7"/>
  <c r="D46" i="7" s="1"/>
  <c r="N46" i="7"/>
  <c r="O46" i="7"/>
  <c r="P46" i="7"/>
  <c r="Q46" i="7"/>
  <c r="R46" i="7"/>
  <c r="S46" i="7"/>
  <c r="T46" i="7"/>
  <c r="U46" i="7"/>
  <c r="V46" i="7"/>
  <c r="W46" i="7"/>
  <c r="X46" i="7"/>
  <c r="E47" i="7"/>
  <c r="F47" i="7"/>
  <c r="G47" i="7"/>
  <c r="H47" i="7"/>
  <c r="I47" i="7"/>
  <c r="J47" i="7"/>
  <c r="K47" i="7"/>
  <c r="L47" i="7"/>
  <c r="M47" i="7"/>
  <c r="D47" i="7" s="1"/>
  <c r="N47" i="7"/>
  <c r="O47" i="7"/>
  <c r="P47" i="7"/>
  <c r="Q47" i="7"/>
  <c r="R47" i="7"/>
  <c r="S47" i="7"/>
  <c r="T47" i="7"/>
  <c r="U47" i="7"/>
  <c r="V47" i="7"/>
  <c r="W47" i="7"/>
  <c r="X47" i="7"/>
  <c r="E48" i="7"/>
  <c r="F48" i="7"/>
  <c r="C48" i="7" s="1"/>
  <c r="G48" i="7"/>
  <c r="H48" i="7"/>
  <c r="I48" i="7"/>
  <c r="J48" i="7"/>
  <c r="K48" i="7"/>
  <c r="L48" i="7"/>
  <c r="M48" i="7"/>
  <c r="D48" i="7" s="1"/>
  <c r="N48" i="7"/>
  <c r="O48" i="7"/>
  <c r="P48" i="7"/>
  <c r="Q48" i="7"/>
  <c r="R48" i="7"/>
  <c r="S48" i="7"/>
  <c r="T48" i="7"/>
  <c r="U48" i="7"/>
  <c r="V48" i="7"/>
  <c r="W48" i="7"/>
  <c r="X48" i="7"/>
  <c r="E49" i="7"/>
  <c r="F49" i="7"/>
  <c r="G49" i="7"/>
  <c r="H49" i="7"/>
  <c r="I49" i="7"/>
  <c r="J49" i="7"/>
  <c r="K49" i="7"/>
  <c r="L49" i="7"/>
  <c r="M49" i="7"/>
  <c r="D49" i="7" s="1"/>
  <c r="N49" i="7"/>
  <c r="O49" i="7"/>
  <c r="P49" i="7"/>
  <c r="Q49" i="7"/>
  <c r="R49" i="7"/>
  <c r="S49" i="7"/>
  <c r="T49" i="7"/>
  <c r="U49" i="7"/>
  <c r="V49" i="7"/>
  <c r="W49" i="7"/>
  <c r="X49" i="7"/>
  <c r="E50" i="7"/>
  <c r="F50" i="7"/>
  <c r="C50" i="7" s="1"/>
  <c r="G50" i="7"/>
  <c r="H50" i="7"/>
  <c r="I50" i="7"/>
  <c r="J50" i="7"/>
  <c r="K50" i="7"/>
  <c r="L50" i="7"/>
  <c r="M50" i="7"/>
  <c r="D50" i="7" s="1"/>
  <c r="N50" i="7"/>
  <c r="O50" i="7"/>
  <c r="P50" i="7"/>
  <c r="Q50" i="7"/>
  <c r="R50" i="7"/>
  <c r="S50" i="7"/>
  <c r="T50" i="7"/>
  <c r="U50" i="7"/>
  <c r="V50" i="7"/>
  <c r="W50" i="7"/>
  <c r="X50" i="7"/>
  <c r="E51" i="7"/>
  <c r="F51" i="7"/>
  <c r="G51" i="7"/>
  <c r="H51" i="7"/>
  <c r="I51" i="7"/>
  <c r="J51" i="7"/>
  <c r="K51" i="7"/>
  <c r="L51" i="7"/>
  <c r="M51" i="7"/>
  <c r="D51" i="7" s="1"/>
  <c r="N51" i="7"/>
  <c r="O51" i="7"/>
  <c r="P51" i="7"/>
  <c r="Q51" i="7"/>
  <c r="R51" i="7"/>
  <c r="S51" i="7"/>
  <c r="T51" i="7"/>
  <c r="U51" i="7"/>
  <c r="V51" i="7"/>
  <c r="W51" i="7"/>
  <c r="X51" i="7"/>
  <c r="E52" i="7"/>
  <c r="F52" i="7"/>
  <c r="C52" i="7" s="1"/>
  <c r="G52" i="7"/>
  <c r="H52" i="7"/>
  <c r="I52" i="7"/>
  <c r="J52" i="7"/>
  <c r="K52" i="7"/>
  <c r="L52" i="7"/>
  <c r="M52" i="7"/>
  <c r="D52" i="7" s="1"/>
  <c r="N52" i="7"/>
  <c r="O52" i="7"/>
  <c r="P52" i="7"/>
  <c r="Q52" i="7"/>
  <c r="R52" i="7"/>
  <c r="S52" i="7"/>
  <c r="T52" i="7"/>
  <c r="U52" i="7"/>
  <c r="V52" i="7"/>
  <c r="W52" i="7"/>
  <c r="X52" i="7"/>
  <c r="E53" i="7"/>
  <c r="F53" i="7"/>
  <c r="G53" i="7"/>
  <c r="H53" i="7"/>
  <c r="I53" i="7"/>
  <c r="J53" i="7"/>
  <c r="K53" i="7"/>
  <c r="L53" i="7"/>
  <c r="M53" i="7"/>
  <c r="D53" i="7" s="1"/>
  <c r="N53" i="7"/>
  <c r="O53" i="7"/>
  <c r="P53" i="7"/>
  <c r="Q53" i="7"/>
  <c r="R53" i="7"/>
  <c r="S53" i="7"/>
  <c r="T53" i="7"/>
  <c r="U53" i="7"/>
  <c r="V53" i="7"/>
  <c r="W53" i="7"/>
  <c r="X53" i="7"/>
  <c r="E54" i="7"/>
  <c r="F54" i="7"/>
  <c r="C54" i="7" s="1"/>
  <c r="G54" i="7"/>
  <c r="H54" i="7"/>
  <c r="I54" i="7"/>
  <c r="J54" i="7"/>
  <c r="K54" i="7"/>
  <c r="L54" i="7"/>
  <c r="M54" i="7"/>
  <c r="D54" i="7" s="1"/>
  <c r="N54" i="7"/>
  <c r="O54" i="7"/>
  <c r="P54" i="7"/>
  <c r="Q54" i="7"/>
  <c r="R54" i="7"/>
  <c r="S54" i="7"/>
  <c r="T54" i="7"/>
  <c r="U54" i="7"/>
  <c r="V54" i="7"/>
  <c r="W54" i="7"/>
  <c r="X54" i="7"/>
  <c r="E55" i="7"/>
  <c r="F55" i="7"/>
  <c r="C55" i="7" s="1"/>
  <c r="G55" i="7"/>
  <c r="H55" i="7"/>
  <c r="I55" i="7"/>
  <c r="J55" i="7"/>
  <c r="K55" i="7"/>
  <c r="L55" i="7"/>
  <c r="M55" i="7"/>
  <c r="D55" i="7" s="1"/>
  <c r="N55" i="7"/>
  <c r="O55" i="7"/>
  <c r="P55" i="7"/>
  <c r="Q55" i="7"/>
  <c r="R55" i="7"/>
  <c r="S55" i="7"/>
  <c r="T55" i="7"/>
  <c r="U55" i="7"/>
  <c r="V55" i="7"/>
  <c r="W55" i="7"/>
  <c r="X55" i="7"/>
  <c r="E56" i="7"/>
  <c r="F56" i="7"/>
  <c r="G56" i="7"/>
  <c r="H56" i="7"/>
  <c r="I56" i="7"/>
  <c r="J56" i="7"/>
  <c r="K56" i="7"/>
  <c r="L56" i="7"/>
  <c r="M56" i="7"/>
  <c r="D56" i="7" s="1"/>
  <c r="N56" i="7"/>
  <c r="O56" i="7"/>
  <c r="P56" i="7"/>
  <c r="Q56" i="7"/>
  <c r="R56" i="7"/>
  <c r="S56" i="7"/>
  <c r="T56" i="7"/>
  <c r="U56" i="7"/>
  <c r="V56" i="7"/>
  <c r="W56" i="7"/>
  <c r="X56" i="7"/>
  <c r="E57" i="7"/>
  <c r="F57" i="7"/>
  <c r="G57" i="7"/>
  <c r="H57" i="7"/>
  <c r="I57" i="7"/>
  <c r="J57" i="7"/>
  <c r="K57" i="7"/>
  <c r="L57" i="7"/>
  <c r="M57" i="7"/>
  <c r="D57" i="7" s="1"/>
  <c r="N57" i="7"/>
  <c r="O57" i="7"/>
  <c r="P57" i="7"/>
  <c r="Q57" i="7"/>
  <c r="R57" i="7"/>
  <c r="S57" i="7"/>
  <c r="T57" i="7"/>
  <c r="U57" i="7"/>
  <c r="V57" i="7"/>
  <c r="W57" i="7"/>
  <c r="X57" i="7"/>
  <c r="E58" i="7"/>
  <c r="F58" i="7"/>
  <c r="C58" i="7" s="1"/>
  <c r="G58" i="7"/>
  <c r="H58" i="7"/>
  <c r="I58" i="7"/>
  <c r="J58" i="7"/>
  <c r="K58" i="7"/>
  <c r="L58" i="7"/>
  <c r="M58" i="7"/>
  <c r="D58" i="7" s="1"/>
  <c r="N58" i="7"/>
  <c r="O58" i="7"/>
  <c r="P58" i="7"/>
  <c r="Q58" i="7"/>
  <c r="R58" i="7"/>
  <c r="S58" i="7"/>
  <c r="T58" i="7"/>
  <c r="U58" i="7"/>
  <c r="V58" i="7"/>
  <c r="W58" i="7"/>
  <c r="X58" i="7"/>
  <c r="E59" i="7"/>
  <c r="F59" i="7"/>
  <c r="G59" i="7"/>
  <c r="H59" i="7"/>
  <c r="I59" i="7"/>
  <c r="J59" i="7"/>
  <c r="K59" i="7"/>
  <c r="L59" i="7"/>
  <c r="M59" i="7"/>
  <c r="D59" i="7" s="1"/>
  <c r="N59" i="7"/>
  <c r="O59" i="7"/>
  <c r="P59" i="7"/>
  <c r="Q59" i="7"/>
  <c r="R59" i="7"/>
  <c r="S59" i="7"/>
  <c r="T59" i="7"/>
  <c r="U59" i="7"/>
  <c r="V59" i="7"/>
  <c r="W59" i="7"/>
  <c r="X59" i="7"/>
  <c r="E60" i="7"/>
  <c r="F60" i="7"/>
  <c r="C60" i="7" s="1"/>
  <c r="G60" i="7"/>
  <c r="H60" i="7"/>
  <c r="I60" i="7"/>
  <c r="J60" i="7"/>
  <c r="K60" i="7"/>
  <c r="L60" i="7"/>
  <c r="M60" i="7"/>
  <c r="D60" i="7" s="1"/>
  <c r="N60" i="7"/>
  <c r="O60" i="7"/>
  <c r="P60" i="7"/>
  <c r="Q60" i="7"/>
  <c r="R60" i="7"/>
  <c r="S60" i="7"/>
  <c r="T60" i="7"/>
  <c r="U60" i="7"/>
  <c r="V60" i="7"/>
  <c r="W60" i="7"/>
  <c r="X60" i="7"/>
  <c r="E61" i="7"/>
  <c r="F61" i="7"/>
  <c r="G61" i="7"/>
  <c r="H61" i="7"/>
  <c r="I61" i="7"/>
  <c r="J61" i="7"/>
  <c r="K61" i="7"/>
  <c r="L61" i="7"/>
  <c r="M61" i="7"/>
  <c r="D61" i="7" s="1"/>
  <c r="N61" i="7"/>
  <c r="O61" i="7"/>
  <c r="P61" i="7"/>
  <c r="Q61" i="7"/>
  <c r="R61" i="7"/>
  <c r="S61" i="7"/>
  <c r="T61" i="7"/>
  <c r="U61" i="7"/>
  <c r="V61" i="7"/>
  <c r="W61" i="7"/>
  <c r="X61" i="7"/>
  <c r="E62" i="7"/>
  <c r="F62" i="7"/>
  <c r="C62" i="7" s="1"/>
  <c r="G62" i="7"/>
  <c r="H62" i="7"/>
  <c r="I62" i="7"/>
  <c r="J62" i="7"/>
  <c r="K62" i="7"/>
  <c r="L62" i="7"/>
  <c r="M62" i="7"/>
  <c r="D62" i="7" s="1"/>
  <c r="N62" i="7"/>
  <c r="O62" i="7"/>
  <c r="P62" i="7"/>
  <c r="Q62" i="7"/>
  <c r="R62" i="7"/>
  <c r="S62" i="7"/>
  <c r="T62" i="7"/>
  <c r="U62" i="7"/>
  <c r="V62" i="7"/>
  <c r="W62" i="7"/>
  <c r="X62" i="7"/>
  <c r="E63" i="7"/>
  <c r="F63" i="7"/>
  <c r="C63" i="7" s="1"/>
  <c r="G63" i="7"/>
  <c r="H63" i="7"/>
  <c r="I63" i="7"/>
  <c r="J63" i="7"/>
  <c r="K63" i="7"/>
  <c r="L63" i="7"/>
  <c r="M63" i="7"/>
  <c r="D63" i="7" s="1"/>
  <c r="N63" i="7"/>
  <c r="O63" i="7"/>
  <c r="P63" i="7"/>
  <c r="Q63" i="7"/>
  <c r="R63" i="7"/>
  <c r="S63" i="7"/>
  <c r="T63" i="7"/>
  <c r="U63" i="7"/>
  <c r="V63" i="7"/>
  <c r="W63" i="7"/>
  <c r="X63" i="7"/>
  <c r="E64" i="7"/>
  <c r="F64" i="7"/>
  <c r="C64" i="7" s="1"/>
  <c r="G64" i="7"/>
  <c r="H64" i="7"/>
  <c r="I64" i="7"/>
  <c r="J64" i="7"/>
  <c r="K64" i="7"/>
  <c r="L64" i="7"/>
  <c r="M64" i="7"/>
  <c r="D64" i="7" s="1"/>
  <c r="N64" i="7"/>
  <c r="O64" i="7"/>
  <c r="P64" i="7"/>
  <c r="Q64" i="7"/>
  <c r="R64" i="7"/>
  <c r="S64" i="7"/>
  <c r="T64" i="7"/>
  <c r="U64" i="7"/>
  <c r="V64" i="7"/>
  <c r="W64" i="7"/>
  <c r="X64" i="7"/>
  <c r="E65" i="7"/>
  <c r="F65" i="7"/>
  <c r="C65" i="7" s="1"/>
  <c r="G65" i="7"/>
  <c r="H65" i="7"/>
  <c r="I65" i="7"/>
  <c r="J65" i="7"/>
  <c r="K65" i="7"/>
  <c r="L65" i="7"/>
  <c r="M65" i="7"/>
  <c r="D65" i="7" s="1"/>
  <c r="N65" i="7"/>
  <c r="O65" i="7"/>
  <c r="P65" i="7"/>
  <c r="Q65" i="7"/>
  <c r="R65" i="7"/>
  <c r="S65" i="7"/>
  <c r="T65" i="7"/>
  <c r="U65" i="7"/>
  <c r="V65" i="7"/>
  <c r="W65" i="7"/>
  <c r="X65" i="7"/>
  <c r="E66" i="7"/>
  <c r="F66" i="7"/>
  <c r="C66" i="7" s="1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X36" i="7"/>
  <c r="W36" i="7"/>
  <c r="V36" i="7"/>
  <c r="U36" i="7"/>
  <c r="T36" i="7"/>
  <c r="AE36" i="7" s="1"/>
  <c r="S36" i="7"/>
  <c r="R36" i="7"/>
  <c r="Q36" i="7"/>
  <c r="P36" i="7"/>
  <c r="O36" i="7"/>
  <c r="N36" i="7"/>
  <c r="M36" i="7"/>
  <c r="D36" i="7" s="1"/>
  <c r="L36" i="7"/>
  <c r="K36" i="7"/>
  <c r="J36" i="7"/>
  <c r="I36" i="7"/>
  <c r="H36" i="7"/>
  <c r="G36" i="7"/>
  <c r="F36" i="7"/>
  <c r="C36" i="7" s="1"/>
  <c r="E36" i="7"/>
  <c r="D66" i="7"/>
  <c r="E37" i="4"/>
  <c r="F37" i="4"/>
  <c r="C37" i="4" s="1"/>
  <c r="G37" i="4"/>
  <c r="H37" i="4"/>
  <c r="I37" i="4"/>
  <c r="J37" i="4"/>
  <c r="K37" i="4"/>
  <c r="L37" i="4"/>
  <c r="M37" i="4"/>
  <c r="D37" i="4" s="1"/>
  <c r="N37" i="4"/>
  <c r="O37" i="4"/>
  <c r="P37" i="4"/>
  <c r="Q37" i="4"/>
  <c r="R37" i="4"/>
  <c r="S37" i="4"/>
  <c r="T37" i="4"/>
  <c r="U37" i="4"/>
  <c r="V37" i="4"/>
  <c r="W37" i="4"/>
  <c r="X37" i="4"/>
  <c r="E38" i="4"/>
  <c r="F38" i="4"/>
  <c r="C38" i="4" s="1"/>
  <c r="G38" i="4"/>
  <c r="H38" i="4"/>
  <c r="I38" i="4"/>
  <c r="J38" i="4"/>
  <c r="K38" i="4"/>
  <c r="L38" i="4"/>
  <c r="M38" i="4"/>
  <c r="D38" i="4" s="1"/>
  <c r="N38" i="4"/>
  <c r="O38" i="4"/>
  <c r="P38" i="4"/>
  <c r="Q38" i="4"/>
  <c r="R38" i="4"/>
  <c r="S38" i="4"/>
  <c r="T38" i="4"/>
  <c r="U38" i="4"/>
  <c r="V38" i="4"/>
  <c r="W38" i="4"/>
  <c r="X38" i="4"/>
  <c r="E39" i="4"/>
  <c r="F39" i="4"/>
  <c r="C39" i="4" s="1"/>
  <c r="G39" i="4"/>
  <c r="H39" i="4"/>
  <c r="I39" i="4"/>
  <c r="J39" i="4"/>
  <c r="K39" i="4"/>
  <c r="L39" i="4"/>
  <c r="M39" i="4"/>
  <c r="D39" i="4" s="1"/>
  <c r="N39" i="4"/>
  <c r="O39" i="4"/>
  <c r="P39" i="4"/>
  <c r="Q39" i="4"/>
  <c r="R39" i="4"/>
  <c r="S39" i="4"/>
  <c r="T39" i="4"/>
  <c r="U39" i="4"/>
  <c r="V39" i="4"/>
  <c r="W39" i="4"/>
  <c r="X39" i="4"/>
  <c r="E40" i="4"/>
  <c r="F40" i="4"/>
  <c r="C40" i="4" s="1"/>
  <c r="G40" i="4"/>
  <c r="H40" i="4"/>
  <c r="I40" i="4"/>
  <c r="J40" i="4"/>
  <c r="K40" i="4"/>
  <c r="L40" i="4"/>
  <c r="M40" i="4"/>
  <c r="D40" i="4" s="1"/>
  <c r="N40" i="4"/>
  <c r="O40" i="4"/>
  <c r="P40" i="4"/>
  <c r="Q40" i="4"/>
  <c r="R40" i="4"/>
  <c r="S40" i="4"/>
  <c r="T40" i="4"/>
  <c r="U40" i="4"/>
  <c r="V40" i="4"/>
  <c r="W40" i="4"/>
  <c r="X40" i="4"/>
  <c r="E41" i="4"/>
  <c r="F41" i="4"/>
  <c r="C41" i="4" s="1"/>
  <c r="G41" i="4"/>
  <c r="H41" i="4"/>
  <c r="I41" i="4"/>
  <c r="J41" i="4"/>
  <c r="K41" i="4"/>
  <c r="L41" i="4"/>
  <c r="M41" i="4"/>
  <c r="D41" i="4" s="1"/>
  <c r="N41" i="4"/>
  <c r="O41" i="4"/>
  <c r="P41" i="4"/>
  <c r="Q41" i="4"/>
  <c r="R41" i="4"/>
  <c r="S41" i="4"/>
  <c r="T41" i="4"/>
  <c r="U41" i="4"/>
  <c r="V41" i="4"/>
  <c r="W41" i="4"/>
  <c r="X41" i="4"/>
  <c r="E42" i="4"/>
  <c r="F42" i="4"/>
  <c r="C42" i="4" s="1"/>
  <c r="G42" i="4"/>
  <c r="H42" i="4"/>
  <c r="I42" i="4"/>
  <c r="J42" i="4"/>
  <c r="K42" i="4"/>
  <c r="L42" i="4"/>
  <c r="M42" i="4"/>
  <c r="D42" i="4" s="1"/>
  <c r="N42" i="4"/>
  <c r="O42" i="4"/>
  <c r="P42" i="4"/>
  <c r="Q42" i="4"/>
  <c r="R42" i="4"/>
  <c r="S42" i="4"/>
  <c r="T42" i="4"/>
  <c r="U42" i="4"/>
  <c r="V42" i="4"/>
  <c r="W42" i="4"/>
  <c r="X42" i="4"/>
  <c r="E43" i="4"/>
  <c r="F43" i="4"/>
  <c r="C43" i="4" s="1"/>
  <c r="G43" i="4"/>
  <c r="H43" i="4"/>
  <c r="I43" i="4"/>
  <c r="J43" i="4"/>
  <c r="K43" i="4"/>
  <c r="L43" i="4"/>
  <c r="M43" i="4"/>
  <c r="D43" i="4" s="1"/>
  <c r="N43" i="4"/>
  <c r="O43" i="4"/>
  <c r="P43" i="4"/>
  <c r="Q43" i="4"/>
  <c r="R43" i="4"/>
  <c r="S43" i="4"/>
  <c r="T43" i="4"/>
  <c r="U43" i="4"/>
  <c r="V43" i="4"/>
  <c r="W43" i="4"/>
  <c r="X43" i="4"/>
  <c r="E44" i="4"/>
  <c r="F44" i="4"/>
  <c r="C44" i="4" s="1"/>
  <c r="G44" i="4"/>
  <c r="H44" i="4"/>
  <c r="I44" i="4"/>
  <c r="J44" i="4"/>
  <c r="K44" i="4"/>
  <c r="L44" i="4"/>
  <c r="M44" i="4"/>
  <c r="D44" i="4" s="1"/>
  <c r="N44" i="4"/>
  <c r="O44" i="4"/>
  <c r="P44" i="4"/>
  <c r="Q44" i="4"/>
  <c r="R44" i="4"/>
  <c r="S44" i="4"/>
  <c r="T44" i="4"/>
  <c r="U44" i="4"/>
  <c r="V44" i="4"/>
  <c r="W44" i="4"/>
  <c r="X44" i="4"/>
  <c r="E45" i="4"/>
  <c r="F45" i="4"/>
  <c r="C45" i="4" s="1"/>
  <c r="G45" i="4"/>
  <c r="H45" i="4"/>
  <c r="I45" i="4"/>
  <c r="J45" i="4"/>
  <c r="K45" i="4"/>
  <c r="L45" i="4"/>
  <c r="M45" i="4"/>
  <c r="D45" i="4" s="1"/>
  <c r="N45" i="4"/>
  <c r="O45" i="4"/>
  <c r="P45" i="4"/>
  <c r="Q45" i="4"/>
  <c r="R45" i="4"/>
  <c r="S45" i="4"/>
  <c r="T45" i="4"/>
  <c r="U45" i="4"/>
  <c r="V45" i="4"/>
  <c r="W45" i="4"/>
  <c r="X45" i="4"/>
  <c r="E46" i="4"/>
  <c r="F46" i="4"/>
  <c r="C46" i="4" s="1"/>
  <c r="G46" i="4"/>
  <c r="H46" i="4"/>
  <c r="I46" i="4"/>
  <c r="J46" i="4"/>
  <c r="K46" i="4"/>
  <c r="L46" i="4"/>
  <c r="M46" i="4"/>
  <c r="D46" i="4" s="1"/>
  <c r="N46" i="4"/>
  <c r="O46" i="4"/>
  <c r="P46" i="4"/>
  <c r="Q46" i="4"/>
  <c r="R46" i="4"/>
  <c r="S46" i="4"/>
  <c r="T46" i="4"/>
  <c r="U46" i="4"/>
  <c r="V46" i="4"/>
  <c r="W46" i="4"/>
  <c r="X46" i="4"/>
  <c r="E47" i="4"/>
  <c r="F47" i="4"/>
  <c r="C47" i="4" s="1"/>
  <c r="G47" i="4"/>
  <c r="H47" i="4"/>
  <c r="I47" i="4"/>
  <c r="J47" i="4"/>
  <c r="K47" i="4"/>
  <c r="L47" i="4"/>
  <c r="M47" i="4"/>
  <c r="D47" i="4" s="1"/>
  <c r="N47" i="4"/>
  <c r="O47" i="4"/>
  <c r="P47" i="4"/>
  <c r="Q47" i="4"/>
  <c r="R47" i="4"/>
  <c r="S47" i="4"/>
  <c r="T47" i="4"/>
  <c r="U47" i="4"/>
  <c r="V47" i="4"/>
  <c r="W47" i="4"/>
  <c r="X47" i="4"/>
  <c r="E48" i="4"/>
  <c r="F48" i="4"/>
  <c r="C48" i="4" s="1"/>
  <c r="G48" i="4"/>
  <c r="H48" i="4"/>
  <c r="I48" i="4"/>
  <c r="J48" i="4"/>
  <c r="K48" i="4"/>
  <c r="L48" i="4"/>
  <c r="M48" i="4"/>
  <c r="D48" i="4" s="1"/>
  <c r="N48" i="4"/>
  <c r="O48" i="4"/>
  <c r="P48" i="4"/>
  <c r="Q48" i="4"/>
  <c r="R48" i="4"/>
  <c r="S48" i="4"/>
  <c r="T48" i="4"/>
  <c r="U48" i="4"/>
  <c r="V48" i="4"/>
  <c r="W48" i="4"/>
  <c r="X48" i="4"/>
  <c r="E49" i="4"/>
  <c r="F49" i="4"/>
  <c r="C49" i="4" s="1"/>
  <c r="G49" i="4"/>
  <c r="H49" i="4"/>
  <c r="I49" i="4"/>
  <c r="J49" i="4"/>
  <c r="K49" i="4"/>
  <c r="L49" i="4"/>
  <c r="M49" i="4"/>
  <c r="D49" i="4" s="1"/>
  <c r="N49" i="4"/>
  <c r="O49" i="4"/>
  <c r="P49" i="4"/>
  <c r="Q49" i="4"/>
  <c r="R49" i="4"/>
  <c r="S49" i="4"/>
  <c r="T49" i="4"/>
  <c r="U49" i="4"/>
  <c r="V49" i="4"/>
  <c r="W49" i="4"/>
  <c r="X49" i="4"/>
  <c r="E50" i="4"/>
  <c r="F50" i="4"/>
  <c r="C50" i="4" s="1"/>
  <c r="G50" i="4"/>
  <c r="H50" i="4"/>
  <c r="I50" i="4"/>
  <c r="J50" i="4"/>
  <c r="K50" i="4"/>
  <c r="L50" i="4"/>
  <c r="M50" i="4"/>
  <c r="D50" i="4" s="1"/>
  <c r="N50" i="4"/>
  <c r="O50" i="4"/>
  <c r="P50" i="4"/>
  <c r="Q50" i="4"/>
  <c r="R50" i="4"/>
  <c r="S50" i="4"/>
  <c r="T50" i="4"/>
  <c r="U50" i="4"/>
  <c r="V50" i="4"/>
  <c r="W50" i="4"/>
  <c r="X50" i="4"/>
  <c r="E51" i="4"/>
  <c r="F51" i="4"/>
  <c r="C51" i="4" s="1"/>
  <c r="G51" i="4"/>
  <c r="H51" i="4"/>
  <c r="I51" i="4"/>
  <c r="J51" i="4"/>
  <c r="K51" i="4"/>
  <c r="L51" i="4"/>
  <c r="M51" i="4"/>
  <c r="D51" i="4" s="1"/>
  <c r="N51" i="4"/>
  <c r="O51" i="4"/>
  <c r="P51" i="4"/>
  <c r="Q51" i="4"/>
  <c r="R51" i="4"/>
  <c r="S51" i="4"/>
  <c r="T51" i="4"/>
  <c r="U51" i="4"/>
  <c r="V51" i="4"/>
  <c r="W51" i="4"/>
  <c r="X51" i="4"/>
  <c r="E52" i="4"/>
  <c r="F52" i="4"/>
  <c r="C52" i="4" s="1"/>
  <c r="G52" i="4"/>
  <c r="H52" i="4"/>
  <c r="I52" i="4"/>
  <c r="J52" i="4"/>
  <c r="K52" i="4"/>
  <c r="L52" i="4"/>
  <c r="M52" i="4"/>
  <c r="D52" i="4" s="1"/>
  <c r="N52" i="4"/>
  <c r="O52" i="4"/>
  <c r="P52" i="4"/>
  <c r="Q52" i="4"/>
  <c r="R52" i="4"/>
  <c r="S52" i="4"/>
  <c r="T52" i="4"/>
  <c r="U52" i="4"/>
  <c r="V52" i="4"/>
  <c r="W52" i="4"/>
  <c r="X52" i="4"/>
  <c r="E53" i="4"/>
  <c r="F53" i="4"/>
  <c r="C53" i="4" s="1"/>
  <c r="G53" i="4"/>
  <c r="H53" i="4"/>
  <c r="I53" i="4"/>
  <c r="J53" i="4"/>
  <c r="K53" i="4"/>
  <c r="L53" i="4"/>
  <c r="M53" i="4"/>
  <c r="D53" i="4" s="1"/>
  <c r="N53" i="4"/>
  <c r="O53" i="4"/>
  <c r="P53" i="4"/>
  <c r="Q53" i="4"/>
  <c r="R53" i="4"/>
  <c r="S53" i="4"/>
  <c r="T53" i="4"/>
  <c r="U53" i="4"/>
  <c r="V53" i="4"/>
  <c r="W53" i="4"/>
  <c r="X53" i="4"/>
  <c r="E54" i="4"/>
  <c r="F54" i="4"/>
  <c r="C54" i="4" s="1"/>
  <c r="G54" i="4"/>
  <c r="H54" i="4"/>
  <c r="I54" i="4"/>
  <c r="J54" i="4"/>
  <c r="K54" i="4"/>
  <c r="L54" i="4"/>
  <c r="M54" i="4"/>
  <c r="D54" i="4" s="1"/>
  <c r="N54" i="4"/>
  <c r="O54" i="4"/>
  <c r="P54" i="4"/>
  <c r="Q54" i="4"/>
  <c r="R54" i="4"/>
  <c r="S54" i="4"/>
  <c r="T54" i="4"/>
  <c r="U54" i="4"/>
  <c r="V54" i="4"/>
  <c r="W54" i="4"/>
  <c r="X54" i="4"/>
  <c r="E55" i="4"/>
  <c r="F55" i="4"/>
  <c r="C55" i="4" s="1"/>
  <c r="G55" i="4"/>
  <c r="H55" i="4"/>
  <c r="I55" i="4"/>
  <c r="J55" i="4"/>
  <c r="K55" i="4"/>
  <c r="L55" i="4"/>
  <c r="M55" i="4"/>
  <c r="D55" i="4" s="1"/>
  <c r="N55" i="4"/>
  <c r="O55" i="4"/>
  <c r="P55" i="4"/>
  <c r="Q55" i="4"/>
  <c r="R55" i="4"/>
  <c r="S55" i="4"/>
  <c r="T55" i="4"/>
  <c r="U55" i="4"/>
  <c r="V55" i="4"/>
  <c r="W55" i="4"/>
  <c r="X55" i="4"/>
  <c r="E56" i="4"/>
  <c r="F56" i="4"/>
  <c r="C56" i="4" s="1"/>
  <c r="G56" i="4"/>
  <c r="H56" i="4"/>
  <c r="I56" i="4"/>
  <c r="J56" i="4"/>
  <c r="K56" i="4"/>
  <c r="L56" i="4"/>
  <c r="M56" i="4"/>
  <c r="D56" i="4" s="1"/>
  <c r="N56" i="4"/>
  <c r="O56" i="4"/>
  <c r="P56" i="4"/>
  <c r="Q56" i="4"/>
  <c r="R56" i="4"/>
  <c r="S56" i="4"/>
  <c r="T56" i="4"/>
  <c r="U56" i="4"/>
  <c r="V56" i="4"/>
  <c r="W56" i="4"/>
  <c r="X56" i="4"/>
  <c r="E57" i="4"/>
  <c r="F57" i="4"/>
  <c r="C57" i="4" s="1"/>
  <c r="G57" i="4"/>
  <c r="H57" i="4"/>
  <c r="I57" i="4"/>
  <c r="J57" i="4"/>
  <c r="K57" i="4"/>
  <c r="L57" i="4"/>
  <c r="M57" i="4"/>
  <c r="D57" i="4" s="1"/>
  <c r="N57" i="4"/>
  <c r="O57" i="4"/>
  <c r="P57" i="4"/>
  <c r="Q57" i="4"/>
  <c r="R57" i="4"/>
  <c r="S57" i="4"/>
  <c r="T57" i="4"/>
  <c r="U57" i="4"/>
  <c r="V57" i="4"/>
  <c r="W57" i="4"/>
  <c r="X57" i="4"/>
  <c r="E58" i="4"/>
  <c r="F58" i="4"/>
  <c r="C58" i="4" s="1"/>
  <c r="G58" i="4"/>
  <c r="H58" i="4"/>
  <c r="I58" i="4"/>
  <c r="J58" i="4"/>
  <c r="K58" i="4"/>
  <c r="L58" i="4"/>
  <c r="M58" i="4"/>
  <c r="D58" i="4" s="1"/>
  <c r="N58" i="4"/>
  <c r="O58" i="4"/>
  <c r="P58" i="4"/>
  <c r="Q58" i="4"/>
  <c r="R58" i="4"/>
  <c r="S58" i="4"/>
  <c r="T58" i="4"/>
  <c r="U58" i="4"/>
  <c r="V58" i="4"/>
  <c r="W58" i="4"/>
  <c r="X58" i="4"/>
  <c r="E59" i="4"/>
  <c r="F59" i="4"/>
  <c r="C59" i="4" s="1"/>
  <c r="G59" i="4"/>
  <c r="H59" i="4"/>
  <c r="I59" i="4"/>
  <c r="J59" i="4"/>
  <c r="K59" i="4"/>
  <c r="L59" i="4"/>
  <c r="M59" i="4"/>
  <c r="D59" i="4" s="1"/>
  <c r="N59" i="4"/>
  <c r="O59" i="4"/>
  <c r="P59" i="4"/>
  <c r="Q59" i="4"/>
  <c r="R59" i="4"/>
  <c r="S59" i="4"/>
  <c r="T59" i="4"/>
  <c r="U59" i="4"/>
  <c r="V59" i="4"/>
  <c r="W59" i="4"/>
  <c r="X59" i="4"/>
  <c r="E60" i="4"/>
  <c r="F60" i="4"/>
  <c r="C60" i="4" s="1"/>
  <c r="G60" i="4"/>
  <c r="H60" i="4"/>
  <c r="I60" i="4"/>
  <c r="J60" i="4"/>
  <c r="K60" i="4"/>
  <c r="L60" i="4"/>
  <c r="M60" i="4"/>
  <c r="D60" i="4" s="1"/>
  <c r="N60" i="4"/>
  <c r="O60" i="4"/>
  <c r="P60" i="4"/>
  <c r="Q60" i="4"/>
  <c r="R60" i="4"/>
  <c r="S60" i="4"/>
  <c r="T60" i="4"/>
  <c r="U60" i="4"/>
  <c r="V60" i="4"/>
  <c r="W60" i="4"/>
  <c r="X60" i="4"/>
  <c r="E61" i="4"/>
  <c r="F61" i="4"/>
  <c r="C61" i="4" s="1"/>
  <c r="G61" i="4"/>
  <c r="H61" i="4"/>
  <c r="I61" i="4"/>
  <c r="J61" i="4"/>
  <c r="K61" i="4"/>
  <c r="L61" i="4"/>
  <c r="M61" i="4"/>
  <c r="D61" i="4" s="1"/>
  <c r="N61" i="4"/>
  <c r="O61" i="4"/>
  <c r="P61" i="4"/>
  <c r="Q61" i="4"/>
  <c r="R61" i="4"/>
  <c r="S61" i="4"/>
  <c r="T61" i="4"/>
  <c r="U61" i="4"/>
  <c r="V61" i="4"/>
  <c r="W61" i="4"/>
  <c r="X61" i="4"/>
  <c r="E62" i="4"/>
  <c r="F62" i="4"/>
  <c r="C62" i="4" s="1"/>
  <c r="G62" i="4"/>
  <c r="H62" i="4"/>
  <c r="I62" i="4"/>
  <c r="J62" i="4"/>
  <c r="K62" i="4"/>
  <c r="L62" i="4"/>
  <c r="M62" i="4"/>
  <c r="D62" i="4" s="1"/>
  <c r="N62" i="4"/>
  <c r="O62" i="4"/>
  <c r="P62" i="4"/>
  <c r="Q62" i="4"/>
  <c r="R62" i="4"/>
  <c r="S62" i="4"/>
  <c r="T62" i="4"/>
  <c r="U62" i="4"/>
  <c r="V62" i="4"/>
  <c r="W62" i="4"/>
  <c r="X62" i="4"/>
  <c r="E63" i="4"/>
  <c r="F63" i="4"/>
  <c r="C63" i="4" s="1"/>
  <c r="G63" i="4"/>
  <c r="H63" i="4"/>
  <c r="I63" i="4"/>
  <c r="J63" i="4"/>
  <c r="K63" i="4"/>
  <c r="L63" i="4"/>
  <c r="M63" i="4"/>
  <c r="D63" i="4" s="1"/>
  <c r="N63" i="4"/>
  <c r="O63" i="4"/>
  <c r="P63" i="4"/>
  <c r="Q63" i="4"/>
  <c r="R63" i="4"/>
  <c r="S63" i="4"/>
  <c r="T63" i="4"/>
  <c r="U63" i="4"/>
  <c r="V63" i="4"/>
  <c r="W63" i="4"/>
  <c r="X63" i="4"/>
  <c r="E64" i="4"/>
  <c r="F64" i="4"/>
  <c r="C64" i="4" s="1"/>
  <c r="G64" i="4"/>
  <c r="H64" i="4"/>
  <c r="I64" i="4"/>
  <c r="J64" i="4"/>
  <c r="K64" i="4"/>
  <c r="L64" i="4"/>
  <c r="M64" i="4"/>
  <c r="D64" i="4" s="1"/>
  <c r="N64" i="4"/>
  <c r="O64" i="4"/>
  <c r="P64" i="4"/>
  <c r="Q64" i="4"/>
  <c r="R64" i="4"/>
  <c r="S64" i="4"/>
  <c r="T64" i="4"/>
  <c r="U64" i="4"/>
  <c r="V64" i="4"/>
  <c r="W64" i="4"/>
  <c r="X64" i="4"/>
  <c r="E65" i="4"/>
  <c r="F65" i="4"/>
  <c r="C65" i="4" s="1"/>
  <c r="G65" i="4"/>
  <c r="H65" i="4"/>
  <c r="I65" i="4"/>
  <c r="J65" i="4"/>
  <c r="K65" i="4"/>
  <c r="L65" i="4"/>
  <c r="M65" i="4"/>
  <c r="D65" i="4" s="1"/>
  <c r="N65" i="4"/>
  <c r="O65" i="4"/>
  <c r="P65" i="4"/>
  <c r="Q65" i="4"/>
  <c r="R65" i="4"/>
  <c r="S65" i="4"/>
  <c r="T65" i="4"/>
  <c r="U65" i="4"/>
  <c r="V65" i="4"/>
  <c r="W65" i="4"/>
  <c r="X65" i="4"/>
  <c r="E66" i="4"/>
  <c r="F66" i="4"/>
  <c r="C66" i="4" s="1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X36" i="4"/>
  <c r="W36" i="4"/>
  <c r="V36" i="4"/>
  <c r="U36" i="4"/>
  <c r="T36" i="4"/>
  <c r="S36" i="4"/>
  <c r="AD36" i="4" s="1"/>
  <c r="AF36" i="4" s="1"/>
  <c r="R36" i="4"/>
  <c r="Q36" i="4"/>
  <c r="P36" i="4"/>
  <c r="O36" i="4"/>
  <c r="M36" i="4"/>
  <c r="D36" i="4" s="1"/>
  <c r="N36" i="4"/>
  <c r="L36" i="4"/>
  <c r="K36" i="4"/>
  <c r="J36" i="4"/>
  <c r="I36" i="4"/>
  <c r="H36" i="4"/>
  <c r="G36" i="4"/>
  <c r="F36" i="4"/>
  <c r="C36" i="4" s="1"/>
  <c r="E36" i="4"/>
  <c r="D66" i="4"/>
  <c r="E37" i="6"/>
  <c r="F37" i="6"/>
  <c r="C37" i="6" s="1"/>
  <c r="G37" i="6"/>
  <c r="H37" i="6"/>
  <c r="I37" i="6"/>
  <c r="J37" i="6"/>
  <c r="K37" i="6"/>
  <c r="L37" i="6"/>
  <c r="M37" i="6"/>
  <c r="D37" i="6" s="1"/>
  <c r="N37" i="6"/>
  <c r="O37" i="6"/>
  <c r="P37" i="6"/>
  <c r="Q37" i="6"/>
  <c r="R37" i="6"/>
  <c r="S37" i="6"/>
  <c r="T37" i="6"/>
  <c r="U37" i="6"/>
  <c r="V37" i="6"/>
  <c r="W37" i="6"/>
  <c r="X37" i="6"/>
  <c r="E38" i="6"/>
  <c r="F38" i="6"/>
  <c r="C38" i="6" s="1"/>
  <c r="G38" i="6"/>
  <c r="H38" i="6"/>
  <c r="I38" i="6"/>
  <c r="J38" i="6"/>
  <c r="K38" i="6"/>
  <c r="L38" i="6"/>
  <c r="M38" i="6"/>
  <c r="D38" i="6" s="1"/>
  <c r="N38" i="6"/>
  <c r="O38" i="6"/>
  <c r="P38" i="6"/>
  <c r="Q38" i="6"/>
  <c r="R38" i="6"/>
  <c r="S38" i="6"/>
  <c r="T38" i="6"/>
  <c r="U38" i="6"/>
  <c r="V38" i="6"/>
  <c r="W38" i="6"/>
  <c r="X38" i="6"/>
  <c r="E39" i="6"/>
  <c r="F39" i="6"/>
  <c r="C39" i="6" s="1"/>
  <c r="G39" i="6"/>
  <c r="H39" i="6"/>
  <c r="I39" i="6"/>
  <c r="J39" i="6"/>
  <c r="K39" i="6"/>
  <c r="L39" i="6"/>
  <c r="M39" i="6"/>
  <c r="D39" i="6" s="1"/>
  <c r="N39" i="6"/>
  <c r="O39" i="6"/>
  <c r="P39" i="6"/>
  <c r="Q39" i="6"/>
  <c r="R39" i="6"/>
  <c r="S39" i="6"/>
  <c r="T39" i="6"/>
  <c r="U39" i="6"/>
  <c r="V39" i="6"/>
  <c r="W39" i="6"/>
  <c r="X39" i="6"/>
  <c r="E40" i="6"/>
  <c r="F40" i="6"/>
  <c r="C40" i="6" s="1"/>
  <c r="G40" i="6"/>
  <c r="H40" i="6"/>
  <c r="I40" i="6"/>
  <c r="J40" i="6"/>
  <c r="K40" i="6"/>
  <c r="L40" i="6"/>
  <c r="M40" i="6"/>
  <c r="D40" i="6" s="1"/>
  <c r="N40" i="6"/>
  <c r="O40" i="6"/>
  <c r="P40" i="6"/>
  <c r="Q40" i="6"/>
  <c r="R40" i="6"/>
  <c r="S40" i="6"/>
  <c r="T40" i="6"/>
  <c r="U40" i="6"/>
  <c r="V40" i="6"/>
  <c r="W40" i="6"/>
  <c r="X40" i="6"/>
  <c r="E41" i="6"/>
  <c r="F41" i="6"/>
  <c r="C41" i="6" s="1"/>
  <c r="G41" i="6"/>
  <c r="H41" i="6"/>
  <c r="I41" i="6"/>
  <c r="J41" i="6"/>
  <c r="K41" i="6"/>
  <c r="L41" i="6"/>
  <c r="M41" i="6"/>
  <c r="D41" i="6" s="1"/>
  <c r="N41" i="6"/>
  <c r="O41" i="6"/>
  <c r="P41" i="6"/>
  <c r="Q41" i="6"/>
  <c r="R41" i="6"/>
  <c r="S41" i="6"/>
  <c r="T41" i="6"/>
  <c r="U41" i="6"/>
  <c r="V41" i="6"/>
  <c r="W41" i="6"/>
  <c r="X41" i="6"/>
  <c r="E42" i="6"/>
  <c r="F42" i="6"/>
  <c r="C42" i="6" s="1"/>
  <c r="G42" i="6"/>
  <c r="H42" i="6"/>
  <c r="I42" i="6"/>
  <c r="J42" i="6"/>
  <c r="K42" i="6"/>
  <c r="L42" i="6"/>
  <c r="M42" i="6"/>
  <c r="D42" i="6" s="1"/>
  <c r="N42" i="6"/>
  <c r="O42" i="6"/>
  <c r="P42" i="6"/>
  <c r="Q42" i="6"/>
  <c r="R42" i="6"/>
  <c r="S42" i="6"/>
  <c r="T42" i="6"/>
  <c r="U42" i="6"/>
  <c r="V42" i="6"/>
  <c r="W42" i="6"/>
  <c r="X42" i="6"/>
  <c r="E43" i="6"/>
  <c r="F43" i="6"/>
  <c r="C43" i="6" s="1"/>
  <c r="G43" i="6"/>
  <c r="H43" i="6"/>
  <c r="I43" i="6"/>
  <c r="J43" i="6"/>
  <c r="K43" i="6"/>
  <c r="L43" i="6"/>
  <c r="M43" i="6"/>
  <c r="D43" i="6" s="1"/>
  <c r="N43" i="6"/>
  <c r="O43" i="6"/>
  <c r="P43" i="6"/>
  <c r="Q43" i="6"/>
  <c r="R43" i="6"/>
  <c r="S43" i="6"/>
  <c r="T43" i="6"/>
  <c r="U43" i="6"/>
  <c r="V43" i="6"/>
  <c r="W43" i="6"/>
  <c r="X43" i="6"/>
  <c r="E44" i="6"/>
  <c r="F44" i="6"/>
  <c r="C44" i="6" s="1"/>
  <c r="G44" i="6"/>
  <c r="H44" i="6"/>
  <c r="I44" i="6"/>
  <c r="J44" i="6"/>
  <c r="K44" i="6"/>
  <c r="L44" i="6"/>
  <c r="M44" i="6"/>
  <c r="D44" i="6" s="1"/>
  <c r="N44" i="6"/>
  <c r="O44" i="6"/>
  <c r="P44" i="6"/>
  <c r="Q44" i="6"/>
  <c r="R44" i="6"/>
  <c r="S44" i="6"/>
  <c r="T44" i="6"/>
  <c r="U44" i="6"/>
  <c r="V44" i="6"/>
  <c r="W44" i="6"/>
  <c r="X44" i="6"/>
  <c r="E45" i="6"/>
  <c r="F45" i="6"/>
  <c r="C45" i="6" s="1"/>
  <c r="G45" i="6"/>
  <c r="H45" i="6"/>
  <c r="I45" i="6"/>
  <c r="J45" i="6"/>
  <c r="K45" i="6"/>
  <c r="L45" i="6"/>
  <c r="M45" i="6"/>
  <c r="D45" i="6" s="1"/>
  <c r="N45" i="6"/>
  <c r="O45" i="6"/>
  <c r="P45" i="6"/>
  <c r="Q45" i="6"/>
  <c r="R45" i="6"/>
  <c r="S45" i="6"/>
  <c r="T45" i="6"/>
  <c r="U45" i="6"/>
  <c r="V45" i="6"/>
  <c r="W45" i="6"/>
  <c r="X45" i="6"/>
  <c r="E46" i="6"/>
  <c r="F46" i="6"/>
  <c r="C46" i="6" s="1"/>
  <c r="G46" i="6"/>
  <c r="H46" i="6"/>
  <c r="I46" i="6"/>
  <c r="J46" i="6"/>
  <c r="K46" i="6"/>
  <c r="L46" i="6"/>
  <c r="M46" i="6"/>
  <c r="D46" i="6" s="1"/>
  <c r="N46" i="6"/>
  <c r="O46" i="6"/>
  <c r="P46" i="6"/>
  <c r="Q46" i="6"/>
  <c r="R46" i="6"/>
  <c r="S46" i="6"/>
  <c r="T46" i="6"/>
  <c r="U46" i="6"/>
  <c r="V46" i="6"/>
  <c r="W46" i="6"/>
  <c r="X46" i="6"/>
  <c r="E47" i="6"/>
  <c r="F47" i="6"/>
  <c r="C47" i="6" s="1"/>
  <c r="G47" i="6"/>
  <c r="H47" i="6"/>
  <c r="I47" i="6"/>
  <c r="J47" i="6"/>
  <c r="K47" i="6"/>
  <c r="L47" i="6"/>
  <c r="M47" i="6"/>
  <c r="D47" i="6" s="1"/>
  <c r="N47" i="6"/>
  <c r="O47" i="6"/>
  <c r="P47" i="6"/>
  <c r="Q47" i="6"/>
  <c r="R47" i="6"/>
  <c r="S47" i="6"/>
  <c r="T47" i="6"/>
  <c r="U47" i="6"/>
  <c r="V47" i="6"/>
  <c r="W47" i="6"/>
  <c r="X47" i="6"/>
  <c r="E48" i="6"/>
  <c r="F48" i="6"/>
  <c r="C48" i="6" s="1"/>
  <c r="G48" i="6"/>
  <c r="H48" i="6"/>
  <c r="I48" i="6"/>
  <c r="J48" i="6"/>
  <c r="K48" i="6"/>
  <c r="L48" i="6"/>
  <c r="M48" i="6"/>
  <c r="D48" i="6" s="1"/>
  <c r="N48" i="6"/>
  <c r="O48" i="6"/>
  <c r="P48" i="6"/>
  <c r="Q48" i="6"/>
  <c r="R48" i="6"/>
  <c r="S48" i="6"/>
  <c r="T48" i="6"/>
  <c r="U48" i="6"/>
  <c r="V48" i="6"/>
  <c r="W48" i="6"/>
  <c r="X48" i="6"/>
  <c r="E49" i="6"/>
  <c r="F49" i="6"/>
  <c r="C49" i="6" s="1"/>
  <c r="G49" i="6"/>
  <c r="H49" i="6"/>
  <c r="I49" i="6"/>
  <c r="J49" i="6"/>
  <c r="K49" i="6"/>
  <c r="L49" i="6"/>
  <c r="M49" i="6"/>
  <c r="D49" i="6" s="1"/>
  <c r="N49" i="6"/>
  <c r="O49" i="6"/>
  <c r="P49" i="6"/>
  <c r="Q49" i="6"/>
  <c r="R49" i="6"/>
  <c r="S49" i="6"/>
  <c r="T49" i="6"/>
  <c r="U49" i="6"/>
  <c r="V49" i="6"/>
  <c r="W49" i="6"/>
  <c r="X49" i="6"/>
  <c r="E50" i="6"/>
  <c r="F50" i="6"/>
  <c r="C50" i="6" s="1"/>
  <c r="G50" i="6"/>
  <c r="H50" i="6"/>
  <c r="I50" i="6"/>
  <c r="J50" i="6"/>
  <c r="K50" i="6"/>
  <c r="L50" i="6"/>
  <c r="M50" i="6"/>
  <c r="D50" i="6" s="1"/>
  <c r="N50" i="6"/>
  <c r="O50" i="6"/>
  <c r="P50" i="6"/>
  <c r="Q50" i="6"/>
  <c r="R50" i="6"/>
  <c r="S50" i="6"/>
  <c r="T50" i="6"/>
  <c r="U50" i="6"/>
  <c r="V50" i="6"/>
  <c r="W50" i="6"/>
  <c r="X50" i="6"/>
  <c r="E51" i="6"/>
  <c r="F51" i="6"/>
  <c r="C51" i="6" s="1"/>
  <c r="G51" i="6"/>
  <c r="H51" i="6"/>
  <c r="I51" i="6"/>
  <c r="J51" i="6"/>
  <c r="K51" i="6"/>
  <c r="L51" i="6"/>
  <c r="M51" i="6"/>
  <c r="D51" i="6" s="1"/>
  <c r="N51" i="6"/>
  <c r="O51" i="6"/>
  <c r="P51" i="6"/>
  <c r="Q51" i="6"/>
  <c r="R51" i="6"/>
  <c r="S51" i="6"/>
  <c r="T51" i="6"/>
  <c r="U51" i="6"/>
  <c r="V51" i="6"/>
  <c r="W51" i="6"/>
  <c r="X51" i="6"/>
  <c r="E52" i="6"/>
  <c r="F52" i="6"/>
  <c r="C52" i="6" s="1"/>
  <c r="G52" i="6"/>
  <c r="H52" i="6"/>
  <c r="I52" i="6"/>
  <c r="J52" i="6"/>
  <c r="K52" i="6"/>
  <c r="L52" i="6"/>
  <c r="M52" i="6"/>
  <c r="D52" i="6" s="1"/>
  <c r="N52" i="6"/>
  <c r="O52" i="6"/>
  <c r="P52" i="6"/>
  <c r="Q52" i="6"/>
  <c r="R52" i="6"/>
  <c r="S52" i="6"/>
  <c r="T52" i="6"/>
  <c r="U52" i="6"/>
  <c r="V52" i="6"/>
  <c r="W52" i="6"/>
  <c r="X52" i="6"/>
  <c r="E53" i="6"/>
  <c r="F53" i="6"/>
  <c r="C53" i="6" s="1"/>
  <c r="G53" i="6"/>
  <c r="H53" i="6"/>
  <c r="I53" i="6"/>
  <c r="J53" i="6"/>
  <c r="K53" i="6"/>
  <c r="L53" i="6"/>
  <c r="M53" i="6"/>
  <c r="D53" i="6" s="1"/>
  <c r="N53" i="6"/>
  <c r="O53" i="6"/>
  <c r="P53" i="6"/>
  <c r="Q53" i="6"/>
  <c r="R53" i="6"/>
  <c r="S53" i="6"/>
  <c r="T53" i="6"/>
  <c r="U53" i="6"/>
  <c r="V53" i="6"/>
  <c r="W53" i="6"/>
  <c r="X53" i="6"/>
  <c r="E54" i="6"/>
  <c r="F54" i="6"/>
  <c r="C54" i="6" s="1"/>
  <c r="G54" i="6"/>
  <c r="H54" i="6"/>
  <c r="I54" i="6"/>
  <c r="J54" i="6"/>
  <c r="K54" i="6"/>
  <c r="L54" i="6"/>
  <c r="M54" i="6"/>
  <c r="D54" i="6" s="1"/>
  <c r="N54" i="6"/>
  <c r="O54" i="6"/>
  <c r="P54" i="6"/>
  <c r="Q54" i="6"/>
  <c r="R54" i="6"/>
  <c r="S54" i="6"/>
  <c r="T54" i="6"/>
  <c r="U54" i="6"/>
  <c r="V54" i="6"/>
  <c r="W54" i="6"/>
  <c r="X54" i="6"/>
  <c r="E55" i="6"/>
  <c r="F55" i="6"/>
  <c r="C55" i="6" s="1"/>
  <c r="G55" i="6"/>
  <c r="H55" i="6"/>
  <c r="I55" i="6"/>
  <c r="J55" i="6"/>
  <c r="K55" i="6"/>
  <c r="L55" i="6"/>
  <c r="M55" i="6"/>
  <c r="D55" i="6" s="1"/>
  <c r="N55" i="6"/>
  <c r="O55" i="6"/>
  <c r="P55" i="6"/>
  <c r="Q55" i="6"/>
  <c r="R55" i="6"/>
  <c r="S55" i="6"/>
  <c r="T55" i="6"/>
  <c r="U55" i="6"/>
  <c r="V55" i="6"/>
  <c r="W55" i="6"/>
  <c r="X55" i="6"/>
  <c r="E56" i="6"/>
  <c r="F56" i="6"/>
  <c r="C56" i="6" s="1"/>
  <c r="G56" i="6"/>
  <c r="H56" i="6"/>
  <c r="I56" i="6"/>
  <c r="J56" i="6"/>
  <c r="K56" i="6"/>
  <c r="L56" i="6"/>
  <c r="M56" i="6"/>
  <c r="D56" i="6" s="1"/>
  <c r="N56" i="6"/>
  <c r="O56" i="6"/>
  <c r="P56" i="6"/>
  <c r="Q56" i="6"/>
  <c r="R56" i="6"/>
  <c r="S56" i="6"/>
  <c r="T56" i="6"/>
  <c r="U56" i="6"/>
  <c r="V56" i="6"/>
  <c r="W56" i="6"/>
  <c r="X56" i="6"/>
  <c r="E57" i="6"/>
  <c r="F57" i="6"/>
  <c r="C57" i="6" s="1"/>
  <c r="G57" i="6"/>
  <c r="H57" i="6"/>
  <c r="I57" i="6"/>
  <c r="J57" i="6"/>
  <c r="K57" i="6"/>
  <c r="L57" i="6"/>
  <c r="M57" i="6"/>
  <c r="D57" i="6" s="1"/>
  <c r="N57" i="6"/>
  <c r="O57" i="6"/>
  <c r="P57" i="6"/>
  <c r="Q57" i="6"/>
  <c r="R57" i="6"/>
  <c r="S57" i="6"/>
  <c r="T57" i="6"/>
  <c r="U57" i="6"/>
  <c r="V57" i="6"/>
  <c r="W57" i="6"/>
  <c r="X57" i="6"/>
  <c r="E58" i="6"/>
  <c r="F58" i="6"/>
  <c r="C58" i="6" s="1"/>
  <c r="G58" i="6"/>
  <c r="H58" i="6"/>
  <c r="I58" i="6"/>
  <c r="J58" i="6"/>
  <c r="K58" i="6"/>
  <c r="L58" i="6"/>
  <c r="M58" i="6"/>
  <c r="D58" i="6" s="1"/>
  <c r="N58" i="6"/>
  <c r="O58" i="6"/>
  <c r="P58" i="6"/>
  <c r="Q58" i="6"/>
  <c r="R58" i="6"/>
  <c r="S58" i="6"/>
  <c r="T58" i="6"/>
  <c r="U58" i="6"/>
  <c r="V58" i="6"/>
  <c r="W58" i="6"/>
  <c r="X58" i="6"/>
  <c r="E59" i="6"/>
  <c r="F59" i="6"/>
  <c r="C59" i="6" s="1"/>
  <c r="G59" i="6"/>
  <c r="H59" i="6"/>
  <c r="I59" i="6"/>
  <c r="J59" i="6"/>
  <c r="K59" i="6"/>
  <c r="L59" i="6"/>
  <c r="M59" i="6"/>
  <c r="D59" i="6" s="1"/>
  <c r="N59" i="6"/>
  <c r="O59" i="6"/>
  <c r="P59" i="6"/>
  <c r="Q59" i="6"/>
  <c r="R59" i="6"/>
  <c r="S59" i="6"/>
  <c r="T59" i="6"/>
  <c r="U59" i="6"/>
  <c r="V59" i="6"/>
  <c r="W59" i="6"/>
  <c r="X59" i="6"/>
  <c r="E60" i="6"/>
  <c r="F60" i="6"/>
  <c r="C60" i="6" s="1"/>
  <c r="G60" i="6"/>
  <c r="H60" i="6"/>
  <c r="I60" i="6"/>
  <c r="J60" i="6"/>
  <c r="K60" i="6"/>
  <c r="L60" i="6"/>
  <c r="M60" i="6"/>
  <c r="D60" i="6" s="1"/>
  <c r="N60" i="6"/>
  <c r="O60" i="6"/>
  <c r="P60" i="6"/>
  <c r="Q60" i="6"/>
  <c r="R60" i="6"/>
  <c r="S60" i="6"/>
  <c r="T60" i="6"/>
  <c r="U60" i="6"/>
  <c r="V60" i="6"/>
  <c r="W60" i="6"/>
  <c r="X60" i="6"/>
  <c r="E61" i="6"/>
  <c r="F61" i="6"/>
  <c r="C61" i="6" s="1"/>
  <c r="G61" i="6"/>
  <c r="H61" i="6"/>
  <c r="I61" i="6"/>
  <c r="J61" i="6"/>
  <c r="K61" i="6"/>
  <c r="L61" i="6"/>
  <c r="M61" i="6"/>
  <c r="D61" i="6" s="1"/>
  <c r="N61" i="6"/>
  <c r="O61" i="6"/>
  <c r="P61" i="6"/>
  <c r="Q61" i="6"/>
  <c r="R61" i="6"/>
  <c r="S61" i="6"/>
  <c r="T61" i="6"/>
  <c r="U61" i="6"/>
  <c r="V61" i="6"/>
  <c r="W61" i="6"/>
  <c r="X61" i="6"/>
  <c r="E62" i="6"/>
  <c r="F62" i="6"/>
  <c r="C62" i="6" s="1"/>
  <c r="G62" i="6"/>
  <c r="H62" i="6"/>
  <c r="I62" i="6"/>
  <c r="J62" i="6"/>
  <c r="K62" i="6"/>
  <c r="L62" i="6"/>
  <c r="M62" i="6"/>
  <c r="D62" i="6" s="1"/>
  <c r="N62" i="6"/>
  <c r="O62" i="6"/>
  <c r="P62" i="6"/>
  <c r="Q62" i="6"/>
  <c r="R62" i="6"/>
  <c r="S62" i="6"/>
  <c r="T62" i="6"/>
  <c r="U62" i="6"/>
  <c r="V62" i="6"/>
  <c r="W62" i="6"/>
  <c r="X62" i="6"/>
  <c r="E63" i="6"/>
  <c r="F63" i="6"/>
  <c r="C63" i="6" s="1"/>
  <c r="G63" i="6"/>
  <c r="H63" i="6"/>
  <c r="I63" i="6"/>
  <c r="J63" i="6"/>
  <c r="K63" i="6"/>
  <c r="L63" i="6"/>
  <c r="M63" i="6"/>
  <c r="D63" i="6" s="1"/>
  <c r="N63" i="6"/>
  <c r="O63" i="6"/>
  <c r="P63" i="6"/>
  <c r="Q63" i="6"/>
  <c r="R63" i="6"/>
  <c r="S63" i="6"/>
  <c r="T63" i="6"/>
  <c r="U63" i="6"/>
  <c r="V63" i="6"/>
  <c r="W63" i="6"/>
  <c r="X63" i="6"/>
  <c r="E64" i="6"/>
  <c r="F64" i="6"/>
  <c r="C64" i="6" s="1"/>
  <c r="G64" i="6"/>
  <c r="H64" i="6"/>
  <c r="I64" i="6"/>
  <c r="J64" i="6"/>
  <c r="K64" i="6"/>
  <c r="L64" i="6"/>
  <c r="M64" i="6"/>
  <c r="D64" i="6" s="1"/>
  <c r="N64" i="6"/>
  <c r="O64" i="6"/>
  <c r="P64" i="6"/>
  <c r="Q64" i="6"/>
  <c r="R64" i="6"/>
  <c r="S64" i="6"/>
  <c r="T64" i="6"/>
  <c r="U64" i="6"/>
  <c r="V64" i="6"/>
  <c r="W64" i="6"/>
  <c r="X64" i="6"/>
  <c r="E65" i="6"/>
  <c r="F65" i="6"/>
  <c r="C65" i="6" s="1"/>
  <c r="G65" i="6"/>
  <c r="H65" i="6"/>
  <c r="I65" i="6"/>
  <c r="J65" i="6"/>
  <c r="K65" i="6"/>
  <c r="L65" i="6"/>
  <c r="M65" i="6"/>
  <c r="D65" i="6" s="1"/>
  <c r="N65" i="6"/>
  <c r="O65" i="6"/>
  <c r="P65" i="6"/>
  <c r="Q65" i="6"/>
  <c r="R65" i="6"/>
  <c r="S65" i="6"/>
  <c r="T65" i="6"/>
  <c r="U65" i="6"/>
  <c r="V65" i="6"/>
  <c r="W65" i="6"/>
  <c r="X65" i="6"/>
  <c r="E66" i="6"/>
  <c r="F66" i="6"/>
  <c r="C66" i="6" s="1"/>
  <c r="G66" i="6"/>
  <c r="H66" i="6"/>
  <c r="I66" i="6"/>
  <c r="J66" i="6"/>
  <c r="K66" i="6"/>
  <c r="L66" i="6"/>
  <c r="M66" i="6"/>
  <c r="D66" i="6" s="1"/>
  <c r="N66" i="6"/>
  <c r="O66" i="6"/>
  <c r="P66" i="6"/>
  <c r="Q66" i="6"/>
  <c r="R66" i="6"/>
  <c r="S66" i="6"/>
  <c r="T66" i="6"/>
  <c r="U66" i="6"/>
  <c r="V66" i="6"/>
  <c r="W66" i="6"/>
  <c r="X66" i="6"/>
  <c r="X36" i="6"/>
  <c r="W36" i="6"/>
  <c r="V36" i="6"/>
  <c r="U36" i="6"/>
  <c r="AE36" i="6" s="1"/>
  <c r="T36" i="6"/>
  <c r="S36" i="6"/>
  <c r="R36" i="6"/>
  <c r="Q36" i="6"/>
  <c r="P36" i="6"/>
  <c r="O36" i="6"/>
  <c r="M36" i="6"/>
  <c r="D36" i="6" s="1"/>
  <c r="N36" i="6"/>
  <c r="L36" i="6"/>
  <c r="K36" i="6"/>
  <c r="J36" i="6"/>
  <c r="I36" i="6"/>
  <c r="H36" i="6"/>
  <c r="G36" i="6"/>
  <c r="F36" i="6"/>
  <c r="C36" i="6" s="1"/>
  <c r="E36" i="6"/>
  <c r="E37" i="1"/>
  <c r="F37" i="1"/>
  <c r="C37" i="1" s="1"/>
  <c r="G37" i="1"/>
  <c r="H37" i="1"/>
  <c r="I37" i="1"/>
  <c r="J37" i="1"/>
  <c r="K37" i="1"/>
  <c r="L37" i="1"/>
  <c r="M37" i="1"/>
  <c r="D37" i="1" s="1"/>
  <c r="N37" i="1"/>
  <c r="O37" i="1"/>
  <c r="P37" i="1"/>
  <c r="Q37" i="1"/>
  <c r="R37" i="1"/>
  <c r="S37" i="1"/>
  <c r="T37" i="1"/>
  <c r="U37" i="1"/>
  <c r="V37" i="1"/>
  <c r="W37" i="1"/>
  <c r="X37" i="1"/>
  <c r="E38" i="1"/>
  <c r="F38" i="1"/>
  <c r="C38" i="1" s="1"/>
  <c r="G38" i="1"/>
  <c r="H38" i="1"/>
  <c r="I38" i="1"/>
  <c r="J38" i="1"/>
  <c r="K38" i="1"/>
  <c r="L38" i="1"/>
  <c r="M38" i="1"/>
  <c r="D38" i="1" s="1"/>
  <c r="N38" i="1"/>
  <c r="O38" i="1"/>
  <c r="P38" i="1"/>
  <c r="Q38" i="1"/>
  <c r="R38" i="1"/>
  <c r="S38" i="1"/>
  <c r="T38" i="1"/>
  <c r="U38" i="1"/>
  <c r="V38" i="1"/>
  <c r="W38" i="1"/>
  <c r="X38" i="1"/>
  <c r="E39" i="1"/>
  <c r="F39" i="1"/>
  <c r="C39" i="1" s="1"/>
  <c r="G39" i="1"/>
  <c r="H39" i="1"/>
  <c r="I39" i="1"/>
  <c r="J39" i="1"/>
  <c r="K39" i="1"/>
  <c r="L39" i="1"/>
  <c r="M39" i="1"/>
  <c r="D39" i="1" s="1"/>
  <c r="N39" i="1"/>
  <c r="O39" i="1"/>
  <c r="P39" i="1"/>
  <c r="Q39" i="1"/>
  <c r="R39" i="1"/>
  <c r="S39" i="1"/>
  <c r="T39" i="1"/>
  <c r="U39" i="1"/>
  <c r="V39" i="1"/>
  <c r="W39" i="1"/>
  <c r="X39" i="1"/>
  <c r="E40" i="1"/>
  <c r="F40" i="1"/>
  <c r="C40" i="1" s="1"/>
  <c r="G40" i="1"/>
  <c r="H40" i="1"/>
  <c r="I40" i="1"/>
  <c r="J40" i="1"/>
  <c r="K40" i="1"/>
  <c r="L40" i="1"/>
  <c r="M40" i="1"/>
  <c r="D40" i="1" s="1"/>
  <c r="N40" i="1"/>
  <c r="O40" i="1"/>
  <c r="P40" i="1"/>
  <c r="Q40" i="1"/>
  <c r="R40" i="1"/>
  <c r="S40" i="1"/>
  <c r="T40" i="1"/>
  <c r="U40" i="1"/>
  <c r="V40" i="1"/>
  <c r="W40" i="1"/>
  <c r="X40" i="1"/>
  <c r="E41" i="1"/>
  <c r="F41" i="1"/>
  <c r="C41" i="1" s="1"/>
  <c r="G41" i="1"/>
  <c r="H41" i="1"/>
  <c r="I41" i="1"/>
  <c r="J41" i="1"/>
  <c r="K41" i="1"/>
  <c r="L41" i="1"/>
  <c r="M41" i="1"/>
  <c r="D41" i="1" s="1"/>
  <c r="N41" i="1"/>
  <c r="O41" i="1"/>
  <c r="P41" i="1"/>
  <c r="Q41" i="1"/>
  <c r="R41" i="1"/>
  <c r="S41" i="1"/>
  <c r="T41" i="1"/>
  <c r="U41" i="1"/>
  <c r="V41" i="1"/>
  <c r="W41" i="1"/>
  <c r="X41" i="1"/>
  <c r="E42" i="1"/>
  <c r="F42" i="1"/>
  <c r="C42" i="1" s="1"/>
  <c r="G42" i="1"/>
  <c r="H42" i="1"/>
  <c r="I42" i="1"/>
  <c r="J42" i="1"/>
  <c r="K42" i="1"/>
  <c r="L42" i="1"/>
  <c r="M42" i="1"/>
  <c r="D42" i="1" s="1"/>
  <c r="N42" i="1"/>
  <c r="O42" i="1"/>
  <c r="P42" i="1"/>
  <c r="Q42" i="1"/>
  <c r="R42" i="1"/>
  <c r="S42" i="1"/>
  <c r="T42" i="1"/>
  <c r="U42" i="1"/>
  <c r="V42" i="1"/>
  <c r="W42" i="1"/>
  <c r="X42" i="1"/>
  <c r="E43" i="1"/>
  <c r="F43" i="1"/>
  <c r="C43" i="1" s="1"/>
  <c r="G43" i="1"/>
  <c r="H43" i="1"/>
  <c r="I43" i="1"/>
  <c r="J43" i="1"/>
  <c r="K43" i="1"/>
  <c r="L43" i="1"/>
  <c r="M43" i="1"/>
  <c r="D43" i="1" s="1"/>
  <c r="N43" i="1"/>
  <c r="O43" i="1"/>
  <c r="P43" i="1"/>
  <c r="Q43" i="1"/>
  <c r="R43" i="1"/>
  <c r="S43" i="1"/>
  <c r="T43" i="1"/>
  <c r="U43" i="1"/>
  <c r="V43" i="1"/>
  <c r="W43" i="1"/>
  <c r="X43" i="1"/>
  <c r="E44" i="1"/>
  <c r="F44" i="1"/>
  <c r="C44" i="1" s="1"/>
  <c r="G44" i="1"/>
  <c r="H44" i="1"/>
  <c r="I44" i="1"/>
  <c r="J44" i="1"/>
  <c r="K44" i="1"/>
  <c r="L44" i="1"/>
  <c r="M44" i="1"/>
  <c r="D44" i="1" s="1"/>
  <c r="N44" i="1"/>
  <c r="O44" i="1"/>
  <c r="P44" i="1"/>
  <c r="Q44" i="1"/>
  <c r="R44" i="1"/>
  <c r="S44" i="1"/>
  <c r="T44" i="1"/>
  <c r="U44" i="1"/>
  <c r="V44" i="1"/>
  <c r="W44" i="1"/>
  <c r="X44" i="1"/>
  <c r="E45" i="1"/>
  <c r="F45" i="1"/>
  <c r="C45" i="1" s="1"/>
  <c r="G45" i="1"/>
  <c r="H45" i="1"/>
  <c r="I45" i="1"/>
  <c r="J45" i="1"/>
  <c r="K45" i="1"/>
  <c r="L45" i="1"/>
  <c r="M45" i="1"/>
  <c r="D45" i="1" s="1"/>
  <c r="N45" i="1"/>
  <c r="O45" i="1"/>
  <c r="P45" i="1"/>
  <c r="Q45" i="1"/>
  <c r="R45" i="1"/>
  <c r="S45" i="1"/>
  <c r="T45" i="1"/>
  <c r="U45" i="1"/>
  <c r="V45" i="1"/>
  <c r="W45" i="1"/>
  <c r="X45" i="1"/>
  <c r="E46" i="1"/>
  <c r="F46" i="1"/>
  <c r="C46" i="1" s="1"/>
  <c r="G46" i="1"/>
  <c r="H46" i="1"/>
  <c r="I46" i="1"/>
  <c r="J46" i="1"/>
  <c r="K46" i="1"/>
  <c r="L46" i="1"/>
  <c r="M46" i="1"/>
  <c r="D46" i="1" s="1"/>
  <c r="N46" i="1"/>
  <c r="O46" i="1"/>
  <c r="P46" i="1"/>
  <c r="Q46" i="1"/>
  <c r="R46" i="1"/>
  <c r="S46" i="1"/>
  <c r="T46" i="1"/>
  <c r="U46" i="1"/>
  <c r="V46" i="1"/>
  <c r="W46" i="1"/>
  <c r="X46" i="1"/>
  <c r="E47" i="1"/>
  <c r="F47" i="1"/>
  <c r="C47" i="1" s="1"/>
  <c r="G47" i="1"/>
  <c r="H47" i="1"/>
  <c r="I47" i="1"/>
  <c r="J47" i="1"/>
  <c r="K47" i="1"/>
  <c r="L47" i="1"/>
  <c r="M47" i="1"/>
  <c r="D47" i="1" s="1"/>
  <c r="N47" i="1"/>
  <c r="O47" i="1"/>
  <c r="P47" i="1"/>
  <c r="Q47" i="1"/>
  <c r="R47" i="1"/>
  <c r="S47" i="1"/>
  <c r="T47" i="1"/>
  <c r="U47" i="1"/>
  <c r="V47" i="1"/>
  <c r="W47" i="1"/>
  <c r="X47" i="1"/>
  <c r="E48" i="1"/>
  <c r="F48" i="1"/>
  <c r="C48" i="1" s="1"/>
  <c r="G48" i="1"/>
  <c r="H48" i="1"/>
  <c r="I48" i="1"/>
  <c r="J48" i="1"/>
  <c r="K48" i="1"/>
  <c r="L48" i="1"/>
  <c r="M48" i="1"/>
  <c r="D48" i="1" s="1"/>
  <c r="N48" i="1"/>
  <c r="O48" i="1"/>
  <c r="P48" i="1"/>
  <c r="Q48" i="1"/>
  <c r="R48" i="1"/>
  <c r="S48" i="1"/>
  <c r="T48" i="1"/>
  <c r="U48" i="1"/>
  <c r="V48" i="1"/>
  <c r="W48" i="1"/>
  <c r="X48" i="1"/>
  <c r="E49" i="1"/>
  <c r="F49" i="1"/>
  <c r="C49" i="1" s="1"/>
  <c r="G49" i="1"/>
  <c r="H49" i="1"/>
  <c r="I49" i="1"/>
  <c r="J49" i="1"/>
  <c r="K49" i="1"/>
  <c r="L49" i="1"/>
  <c r="M49" i="1"/>
  <c r="D49" i="1" s="1"/>
  <c r="N49" i="1"/>
  <c r="O49" i="1"/>
  <c r="P49" i="1"/>
  <c r="Q49" i="1"/>
  <c r="R49" i="1"/>
  <c r="S49" i="1"/>
  <c r="T49" i="1"/>
  <c r="U49" i="1"/>
  <c r="V49" i="1"/>
  <c r="W49" i="1"/>
  <c r="X49" i="1"/>
  <c r="E50" i="1"/>
  <c r="F50" i="1"/>
  <c r="C50" i="1" s="1"/>
  <c r="G50" i="1"/>
  <c r="H50" i="1"/>
  <c r="I50" i="1"/>
  <c r="J50" i="1"/>
  <c r="K50" i="1"/>
  <c r="L50" i="1"/>
  <c r="M50" i="1"/>
  <c r="D50" i="1" s="1"/>
  <c r="N50" i="1"/>
  <c r="O50" i="1"/>
  <c r="P50" i="1"/>
  <c r="Q50" i="1"/>
  <c r="R50" i="1"/>
  <c r="S50" i="1"/>
  <c r="T50" i="1"/>
  <c r="U50" i="1"/>
  <c r="V50" i="1"/>
  <c r="W50" i="1"/>
  <c r="X50" i="1"/>
  <c r="E51" i="1"/>
  <c r="F51" i="1"/>
  <c r="C51" i="1" s="1"/>
  <c r="G51" i="1"/>
  <c r="H51" i="1"/>
  <c r="I51" i="1"/>
  <c r="J51" i="1"/>
  <c r="K51" i="1"/>
  <c r="L51" i="1"/>
  <c r="M51" i="1"/>
  <c r="D51" i="1" s="1"/>
  <c r="N51" i="1"/>
  <c r="O51" i="1"/>
  <c r="P51" i="1"/>
  <c r="Q51" i="1"/>
  <c r="R51" i="1"/>
  <c r="S51" i="1"/>
  <c r="T51" i="1"/>
  <c r="U51" i="1"/>
  <c r="V51" i="1"/>
  <c r="W51" i="1"/>
  <c r="X51" i="1"/>
  <c r="E52" i="1"/>
  <c r="F52" i="1"/>
  <c r="C52" i="1" s="1"/>
  <c r="G52" i="1"/>
  <c r="H52" i="1"/>
  <c r="I52" i="1"/>
  <c r="J52" i="1"/>
  <c r="K52" i="1"/>
  <c r="L52" i="1"/>
  <c r="M52" i="1"/>
  <c r="D52" i="1" s="1"/>
  <c r="N52" i="1"/>
  <c r="O52" i="1"/>
  <c r="P52" i="1"/>
  <c r="Q52" i="1"/>
  <c r="R52" i="1"/>
  <c r="S52" i="1"/>
  <c r="T52" i="1"/>
  <c r="U52" i="1"/>
  <c r="V52" i="1"/>
  <c r="W52" i="1"/>
  <c r="X52" i="1"/>
  <c r="E53" i="1"/>
  <c r="F53" i="1"/>
  <c r="C53" i="1" s="1"/>
  <c r="G53" i="1"/>
  <c r="H53" i="1"/>
  <c r="I53" i="1"/>
  <c r="J53" i="1"/>
  <c r="K53" i="1"/>
  <c r="L53" i="1"/>
  <c r="M53" i="1"/>
  <c r="D53" i="1" s="1"/>
  <c r="N53" i="1"/>
  <c r="O53" i="1"/>
  <c r="P53" i="1"/>
  <c r="Q53" i="1"/>
  <c r="R53" i="1"/>
  <c r="S53" i="1"/>
  <c r="T53" i="1"/>
  <c r="U53" i="1"/>
  <c r="V53" i="1"/>
  <c r="W53" i="1"/>
  <c r="X53" i="1"/>
  <c r="E54" i="1"/>
  <c r="F54" i="1"/>
  <c r="C54" i="1" s="1"/>
  <c r="G54" i="1"/>
  <c r="H54" i="1"/>
  <c r="I54" i="1"/>
  <c r="J54" i="1"/>
  <c r="K54" i="1"/>
  <c r="L54" i="1"/>
  <c r="M54" i="1"/>
  <c r="D54" i="1" s="1"/>
  <c r="N54" i="1"/>
  <c r="O54" i="1"/>
  <c r="P54" i="1"/>
  <c r="Q54" i="1"/>
  <c r="R54" i="1"/>
  <c r="S54" i="1"/>
  <c r="T54" i="1"/>
  <c r="U54" i="1"/>
  <c r="V54" i="1"/>
  <c r="W54" i="1"/>
  <c r="X54" i="1"/>
  <c r="E55" i="1"/>
  <c r="F55" i="1"/>
  <c r="C55" i="1" s="1"/>
  <c r="G55" i="1"/>
  <c r="H55" i="1"/>
  <c r="I55" i="1"/>
  <c r="J55" i="1"/>
  <c r="K55" i="1"/>
  <c r="L55" i="1"/>
  <c r="M55" i="1"/>
  <c r="D55" i="1" s="1"/>
  <c r="N55" i="1"/>
  <c r="O55" i="1"/>
  <c r="P55" i="1"/>
  <c r="Q55" i="1"/>
  <c r="R55" i="1"/>
  <c r="S55" i="1"/>
  <c r="T55" i="1"/>
  <c r="U55" i="1"/>
  <c r="V55" i="1"/>
  <c r="W55" i="1"/>
  <c r="X55" i="1"/>
  <c r="E56" i="1"/>
  <c r="F56" i="1"/>
  <c r="C56" i="1" s="1"/>
  <c r="G56" i="1"/>
  <c r="H56" i="1"/>
  <c r="I56" i="1"/>
  <c r="J56" i="1"/>
  <c r="K56" i="1"/>
  <c r="L56" i="1"/>
  <c r="M56" i="1"/>
  <c r="D56" i="1" s="1"/>
  <c r="N56" i="1"/>
  <c r="O56" i="1"/>
  <c r="P56" i="1"/>
  <c r="Q56" i="1"/>
  <c r="R56" i="1"/>
  <c r="S56" i="1"/>
  <c r="T56" i="1"/>
  <c r="U56" i="1"/>
  <c r="V56" i="1"/>
  <c r="W56" i="1"/>
  <c r="X56" i="1"/>
  <c r="E57" i="1"/>
  <c r="F57" i="1"/>
  <c r="C57" i="1" s="1"/>
  <c r="G57" i="1"/>
  <c r="H57" i="1"/>
  <c r="I57" i="1"/>
  <c r="J57" i="1"/>
  <c r="K57" i="1"/>
  <c r="L57" i="1"/>
  <c r="M57" i="1"/>
  <c r="D57" i="1" s="1"/>
  <c r="N57" i="1"/>
  <c r="O57" i="1"/>
  <c r="P57" i="1"/>
  <c r="Q57" i="1"/>
  <c r="R57" i="1"/>
  <c r="S57" i="1"/>
  <c r="T57" i="1"/>
  <c r="U57" i="1"/>
  <c r="V57" i="1"/>
  <c r="W57" i="1"/>
  <c r="X57" i="1"/>
  <c r="E58" i="1"/>
  <c r="F58" i="1"/>
  <c r="C58" i="1" s="1"/>
  <c r="G58" i="1"/>
  <c r="H58" i="1"/>
  <c r="I58" i="1"/>
  <c r="J58" i="1"/>
  <c r="K58" i="1"/>
  <c r="L58" i="1"/>
  <c r="M58" i="1"/>
  <c r="D58" i="1" s="1"/>
  <c r="N58" i="1"/>
  <c r="O58" i="1"/>
  <c r="P58" i="1"/>
  <c r="Q58" i="1"/>
  <c r="R58" i="1"/>
  <c r="S58" i="1"/>
  <c r="T58" i="1"/>
  <c r="U58" i="1"/>
  <c r="V58" i="1"/>
  <c r="W58" i="1"/>
  <c r="X58" i="1"/>
  <c r="E59" i="1"/>
  <c r="F59" i="1"/>
  <c r="C59" i="1" s="1"/>
  <c r="G59" i="1"/>
  <c r="H59" i="1"/>
  <c r="I59" i="1"/>
  <c r="J59" i="1"/>
  <c r="K59" i="1"/>
  <c r="L59" i="1"/>
  <c r="M59" i="1"/>
  <c r="D59" i="1" s="1"/>
  <c r="N59" i="1"/>
  <c r="O59" i="1"/>
  <c r="P59" i="1"/>
  <c r="Q59" i="1"/>
  <c r="R59" i="1"/>
  <c r="S59" i="1"/>
  <c r="T59" i="1"/>
  <c r="U59" i="1"/>
  <c r="V59" i="1"/>
  <c r="W59" i="1"/>
  <c r="X59" i="1"/>
  <c r="E60" i="1"/>
  <c r="F60" i="1"/>
  <c r="C60" i="1" s="1"/>
  <c r="G60" i="1"/>
  <c r="H60" i="1"/>
  <c r="I60" i="1"/>
  <c r="J60" i="1"/>
  <c r="K60" i="1"/>
  <c r="L60" i="1"/>
  <c r="M60" i="1"/>
  <c r="D60" i="1" s="1"/>
  <c r="N60" i="1"/>
  <c r="O60" i="1"/>
  <c r="P60" i="1"/>
  <c r="Q60" i="1"/>
  <c r="R60" i="1"/>
  <c r="S60" i="1"/>
  <c r="T60" i="1"/>
  <c r="U60" i="1"/>
  <c r="V60" i="1"/>
  <c r="W60" i="1"/>
  <c r="X60" i="1"/>
  <c r="E61" i="1"/>
  <c r="F61" i="1"/>
  <c r="C61" i="1" s="1"/>
  <c r="G61" i="1"/>
  <c r="H61" i="1"/>
  <c r="I61" i="1"/>
  <c r="J61" i="1"/>
  <c r="K61" i="1"/>
  <c r="L61" i="1"/>
  <c r="M61" i="1"/>
  <c r="D61" i="1" s="1"/>
  <c r="N61" i="1"/>
  <c r="O61" i="1"/>
  <c r="P61" i="1"/>
  <c r="Q61" i="1"/>
  <c r="R61" i="1"/>
  <c r="S61" i="1"/>
  <c r="T61" i="1"/>
  <c r="U61" i="1"/>
  <c r="V61" i="1"/>
  <c r="W61" i="1"/>
  <c r="X61" i="1"/>
  <c r="E62" i="1"/>
  <c r="F62" i="1"/>
  <c r="C62" i="1" s="1"/>
  <c r="G62" i="1"/>
  <c r="H62" i="1"/>
  <c r="I62" i="1"/>
  <c r="J62" i="1"/>
  <c r="K62" i="1"/>
  <c r="L62" i="1"/>
  <c r="M62" i="1"/>
  <c r="D62" i="1" s="1"/>
  <c r="N62" i="1"/>
  <c r="O62" i="1"/>
  <c r="P62" i="1"/>
  <c r="Q62" i="1"/>
  <c r="R62" i="1"/>
  <c r="S62" i="1"/>
  <c r="T62" i="1"/>
  <c r="U62" i="1"/>
  <c r="V62" i="1"/>
  <c r="W62" i="1"/>
  <c r="X62" i="1"/>
  <c r="E63" i="1"/>
  <c r="F63" i="1"/>
  <c r="C63" i="1" s="1"/>
  <c r="G63" i="1"/>
  <c r="H63" i="1"/>
  <c r="I63" i="1"/>
  <c r="J63" i="1"/>
  <c r="K63" i="1"/>
  <c r="L63" i="1"/>
  <c r="M63" i="1"/>
  <c r="D63" i="1" s="1"/>
  <c r="N63" i="1"/>
  <c r="O63" i="1"/>
  <c r="P63" i="1"/>
  <c r="Q63" i="1"/>
  <c r="R63" i="1"/>
  <c r="S63" i="1"/>
  <c r="T63" i="1"/>
  <c r="U63" i="1"/>
  <c r="V63" i="1"/>
  <c r="W63" i="1"/>
  <c r="X63" i="1"/>
  <c r="E64" i="1"/>
  <c r="F64" i="1"/>
  <c r="C64" i="1" s="1"/>
  <c r="G64" i="1"/>
  <c r="H64" i="1"/>
  <c r="I64" i="1"/>
  <c r="J64" i="1"/>
  <c r="K64" i="1"/>
  <c r="L64" i="1"/>
  <c r="M64" i="1"/>
  <c r="D64" i="1" s="1"/>
  <c r="N64" i="1"/>
  <c r="O64" i="1"/>
  <c r="P64" i="1"/>
  <c r="Q64" i="1"/>
  <c r="R64" i="1"/>
  <c r="S64" i="1"/>
  <c r="T64" i="1"/>
  <c r="U64" i="1"/>
  <c r="V64" i="1"/>
  <c r="W64" i="1"/>
  <c r="X64" i="1"/>
  <c r="E65" i="1"/>
  <c r="F65" i="1"/>
  <c r="C65" i="1" s="1"/>
  <c r="G65" i="1"/>
  <c r="H65" i="1"/>
  <c r="I65" i="1"/>
  <c r="J65" i="1"/>
  <c r="K65" i="1"/>
  <c r="L65" i="1"/>
  <c r="M65" i="1"/>
  <c r="D65" i="1" s="1"/>
  <c r="N65" i="1"/>
  <c r="O65" i="1"/>
  <c r="P65" i="1"/>
  <c r="Q65" i="1"/>
  <c r="R65" i="1"/>
  <c r="S65" i="1"/>
  <c r="T65" i="1"/>
  <c r="U65" i="1"/>
  <c r="V65" i="1"/>
  <c r="W65" i="1"/>
  <c r="X65" i="1"/>
  <c r="E66" i="1"/>
  <c r="F66" i="1"/>
  <c r="C66" i="1" s="1"/>
  <c r="G66" i="1"/>
  <c r="H66" i="1"/>
  <c r="I66" i="1"/>
  <c r="J66" i="1"/>
  <c r="K66" i="1"/>
  <c r="L66" i="1"/>
  <c r="M66" i="1"/>
  <c r="D66" i="1" s="1"/>
  <c r="N66" i="1"/>
  <c r="O66" i="1"/>
  <c r="P66" i="1"/>
  <c r="Q66" i="1"/>
  <c r="R66" i="1"/>
  <c r="S66" i="1"/>
  <c r="T66" i="1"/>
  <c r="U66" i="1"/>
  <c r="V66" i="1"/>
  <c r="W66" i="1"/>
  <c r="X66" i="1"/>
  <c r="X36" i="1"/>
  <c r="W36" i="1"/>
  <c r="V36" i="1"/>
  <c r="C275" i="16" l="1"/>
  <c r="E275" i="16" s="1"/>
  <c r="F275" i="16" s="1"/>
  <c r="B285" i="16"/>
  <c r="B276" i="16"/>
  <c r="Q59" i="16"/>
  <c r="R59" i="16" s="1"/>
  <c r="S59" i="16" s="1"/>
  <c r="T59" i="16" s="1"/>
  <c r="P60" i="16"/>
  <c r="P110" i="16"/>
  <c r="Q109" i="16"/>
  <c r="Q79" i="16"/>
  <c r="P80" i="16"/>
  <c r="P100" i="16"/>
  <c r="Q99" i="16"/>
  <c r="R99" i="16" s="1"/>
  <c r="S99" i="16" s="1"/>
  <c r="T99" i="16" s="1"/>
  <c r="Q129" i="16"/>
  <c r="P130" i="16"/>
  <c r="P140" i="16"/>
  <c r="C257" i="16"/>
  <c r="E257" i="16" s="1"/>
  <c r="F257" i="16" s="1"/>
  <c r="B258" i="16"/>
  <c r="P90" i="16"/>
  <c r="Q89" i="16"/>
  <c r="R68" i="16"/>
  <c r="S68" i="16" s="1"/>
  <c r="T68" i="16" s="1"/>
  <c r="C248" i="16"/>
  <c r="E248" i="16" s="1"/>
  <c r="F248" i="16" s="1"/>
  <c r="B249" i="16"/>
  <c r="C266" i="16"/>
  <c r="E266" i="16" s="1"/>
  <c r="F266" i="16" s="1"/>
  <c r="B267" i="16"/>
  <c r="T98" i="16"/>
  <c r="R98" i="16"/>
  <c r="S98" i="16" s="1"/>
  <c r="R118" i="16"/>
  <c r="S118" i="16" s="1"/>
  <c r="T118" i="16" s="1"/>
  <c r="C221" i="16"/>
  <c r="E221" i="16" s="1"/>
  <c r="F221" i="16" s="1"/>
  <c r="B222" i="16"/>
  <c r="C239" i="16"/>
  <c r="E239" i="16" s="1"/>
  <c r="F239" i="16" s="1"/>
  <c r="B240" i="16"/>
  <c r="C230" i="16"/>
  <c r="E230" i="16" s="1"/>
  <c r="F230" i="16" s="1"/>
  <c r="B231" i="16"/>
  <c r="Q16" i="16"/>
  <c r="P17" i="16"/>
  <c r="Q69" i="16"/>
  <c r="R69" i="16" s="1"/>
  <c r="S69" i="16" s="1"/>
  <c r="T69" i="16" s="1"/>
  <c r="P70" i="16"/>
  <c r="P120" i="16"/>
  <c r="Q119" i="16"/>
  <c r="R119" i="16" s="1"/>
  <c r="S119" i="16" s="1"/>
  <c r="T119" i="16" s="1"/>
  <c r="T38" i="16"/>
  <c r="R38" i="16"/>
  <c r="S38" i="16" s="1"/>
  <c r="D214" i="16"/>
  <c r="D334" i="16"/>
  <c r="D284" i="16"/>
  <c r="D234" i="16"/>
  <c r="D294" i="16"/>
  <c r="P49" i="16"/>
  <c r="Q48" i="16"/>
  <c r="Q26" i="16"/>
  <c r="P27" i="16"/>
  <c r="D324" i="16"/>
  <c r="C213" i="16"/>
  <c r="E213" i="16" s="1"/>
  <c r="F213" i="16" s="1"/>
  <c r="B214" i="16"/>
  <c r="C214" i="16" s="1"/>
  <c r="D254" i="16"/>
  <c r="P40" i="16"/>
  <c r="Q40" i="16" s="1"/>
  <c r="Q39" i="16"/>
  <c r="R47" i="16"/>
  <c r="S47" i="16" s="1"/>
  <c r="T47" i="16" s="1"/>
  <c r="D274" i="16"/>
  <c r="T25" i="16"/>
  <c r="R25" i="16"/>
  <c r="S25" i="16" s="1"/>
  <c r="Z33" i="8"/>
  <c r="AA27" i="8"/>
  <c r="Z4" i="8"/>
  <c r="AB61" i="6"/>
  <c r="AC39" i="7"/>
  <c r="AB6" i="8"/>
  <c r="AB18" i="8"/>
  <c r="AJ18" i="8" s="1"/>
  <c r="AB9" i="8"/>
  <c r="AB21" i="8"/>
  <c r="AC27" i="8"/>
  <c r="AB10" i="8"/>
  <c r="AI10" i="8" s="1"/>
  <c r="AC19" i="8"/>
  <c r="AH19" i="8" s="1"/>
  <c r="AB17" i="8"/>
  <c r="AB29" i="8"/>
  <c r="AJ29" i="8" s="1"/>
  <c r="AC11" i="8"/>
  <c r="AK11" i="8" s="1"/>
  <c r="Z55" i="6"/>
  <c r="Z23" i="8"/>
  <c r="Z29" i="8"/>
  <c r="AG29" i="8" s="1"/>
  <c r="AA7" i="8"/>
  <c r="Z25" i="8"/>
  <c r="AA19" i="8"/>
  <c r="Z31" i="8"/>
  <c r="AA15" i="8"/>
  <c r="AJ15" i="8" s="1"/>
  <c r="AC66" i="7"/>
  <c r="AC64" i="7"/>
  <c r="AC62" i="7"/>
  <c r="AB60" i="7"/>
  <c r="AC60" i="7"/>
  <c r="AC59" i="7"/>
  <c r="AC58" i="7"/>
  <c r="AC57" i="7"/>
  <c r="AC56" i="7"/>
  <c r="AC55" i="7"/>
  <c r="AC54" i="7"/>
  <c r="AC53" i="7"/>
  <c r="AC52" i="7"/>
  <c r="AB51" i="7"/>
  <c r="AC50" i="7"/>
  <c r="AC48" i="7"/>
  <c r="AC46" i="7"/>
  <c r="AC44" i="7"/>
  <c r="AC43" i="7"/>
  <c r="AC42" i="7"/>
  <c r="AC41" i="7"/>
  <c r="AC40" i="7"/>
  <c r="AC38" i="7"/>
  <c r="AC37" i="7"/>
  <c r="AB5" i="8"/>
  <c r="AE5" i="8" s="1"/>
  <c r="AB13" i="8"/>
  <c r="AC15" i="8"/>
  <c r="AG15" i="8" s="1"/>
  <c r="AC23" i="8"/>
  <c r="AC7" i="8"/>
  <c r="AB24" i="8"/>
  <c r="AB32" i="8"/>
  <c r="AI32" i="8" s="1"/>
  <c r="AC16" i="8"/>
  <c r="AK16" i="8" s="1"/>
  <c r="AC8" i="8"/>
  <c r="AC31" i="8"/>
  <c r="AK31" i="8" s="1"/>
  <c r="AB14" i="8"/>
  <c r="AJ14" i="8" s="1"/>
  <c r="AB22" i="8"/>
  <c r="AB30" i="8"/>
  <c r="AC28" i="8"/>
  <c r="AC20" i="8"/>
  <c r="AC12" i="8"/>
  <c r="AL12" i="8" s="1"/>
  <c r="AF4" i="8"/>
  <c r="AH4" i="8"/>
  <c r="AB42" i="7"/>
  <c r="AB58" i="7"/>
  <c r="Z57" i="7"/>
  <c r="Z41" i="7"/>
  <c r="AB62" i="6"/>
  <c r="AB58" i="6"/>
  <c r="AB25" i="8"/>
  <c r="AB33" i="8"/>
  <c r="AC34" i="8"/>
  <c r="AG34" i="8" s="1"/>
  <c r="AC26" i="8"/>
  <c r="AG26" i="8" s="1"/>
  <c r="AE4" i="8"/>
  <c r="AB4" i="8"/>
  <c r="AG21" i="8"/>
  <c r="AG17" i="8"/>
  <c r="AG13" i="8"/>
  <c r="AG9" i="8"/>
  <c r="AB65" i="7"/>
  <c r="AD36" i="7"/>
  <c r="AF36" i="7" s="1"/>
  <c r="AK36" i="7" s="1"/>
  <c r="AB49" i="7"/>
  <c r="AE36" i="4"/>
  <c r="AL36" i="4" s="1"/>
  <c r="AC54" i="4"/>
  <c r="AC36" i="7"/>
  <c r="AA64" i="7"/>
  <c r="AA63" i="7"/>
  <c r="AA62" i="7"/>
  <c r="AA60" i="7"/>
  <c r="AA52" i="7"/>
  <c r="AA48" i="7"/>
  <c r="AA44" i="7"/>
  <c r="AC41" i="6"/>
  <c r="AC40" i="6"/>
  <c r="AB56" i="6"/>
  <c r="AB52" i="6"/>
  <c r="AC51" i="6"/>
  <c r="AB49" i="6"/>
  <c r="AC48" i="6"/>
  <c r="Z42" i="6"/>
  <c r="AB41" i="6"/>
  <c r="Z58" i="6"/>
  <c r="AB57" i="6"/>
  <c r="AA52" i="6"/>
  <c r="AA44" i="6"/>
  <c r="AJ12" i="8"/>
  <c r="AK25" i="8"/>
  <c r="Z6" i="8"/>
  <c r="AH6" i="8" s="1"/>
  <c r="Z8" i="8"/>
  <c r="AH8" i="8" s="1"/>
  <c r="Z10" i="8"/>
  <c r="Z12" i="8"/>
  <c r="AF12" i="8" s="1"/>
  <c r="Z14" i="8"/>
  <c r="AG14" i="8" s="1"/>
  <c r="Z16" i="8"/>
  <c r="AF16" i="8" s="1"/>
  <c r="Z18" i="8"/>
  <c r="AH18" i="8" s="1"/>
  <c r="Z20" i="8"/>
  <c r="AG20" i="8" s="1"/>
  <c r="Z22" i="8"/>
  <c r="AH22" i="8" s="1"/>
  <c r="AA34" i="8"/>
  <c r="AI34" i="8" s="1"/>
  <c r="AA30" i="8"/>
  <c r="AK30" i="8" s="1"/>
  <c r="AA26" i="8"/>
  <c r="AI26" i="8" s="1"/>
  <c r="AA22" i="8"/>
  <c r="AK22" i="8" s="1"/>
  <c r="AG4" i="8"/>
  <c r="AI4" i="8"/>
  <c r="AK33" i="8"/>
  <c r="Z24" i="8"/>
  <c r="AG24" i="8" s="1"/>
  <c r="Z28" i="8"/>
  <c r="AF28" i="8" s="1"/>
  <c r="Z32" i="8"/>
  <c r="AA21" i="8"/>
  <c r="AK21" i="8" s="1"/>
  <c r="AA17" i="8"/>
  <c r="AK17" i="8" s="1"/>
  <c r="AA13" i="8"/>
  <c r="AK13" i="8" s="1"/>
  <c r="AA9" i="8"/>
  <c r="AK9" i="8" s="1"/>
  <c r="AA5" i="8"/>
  <c r="AI5" i="8" s="1"/>
  <c r="AF34" i="8"/>
  <c r="AE34" i="8"/>
  <c r="AH30" i="8"/>
  <c r="AL28" i="8"/>
  <c r="AJ24" i="8"/>
  <c r="AG19" i="8"/>
  <c r="AJ16" i="8"/>
  <c r="AJ8" i="8"/>
  <c r="AK29" i="8"/>
  <c r="AE30" i="8"/>
  <c r="AF30" i="8"/>
  <c r="AG25" i="8"/>
  <c r="AK18" i="8"/>
  <c r="AK14" i="8"/>
  <c r="AK10" i="8"/>
  <c r="AK6" i="8"/>
  <c r="AL24" i="8"/>
  <c r="AG18" i="8"/>
  <c r="AF23" i="8"/>
  <c r="AJ25" i="8"/>
  <c r="AJ31" i="8"/>
  <c r="AJ33" i="8"/>
  <c r="AI33" i="8"/>
  <c r="AI25" i="8"/>
  <c r="AJ20" i="8"/>
  <c r="AJ28" i="8"/>
  <c r="AG30" i="8"/>
  <c r="AI28" i="8"/>
  <c r="AI24" i="8"/>
  <c r="AI20" i="8"/>
  <c r="AI16" i="8"/>
  <c r="AI12" i="8"/>
  <c r="AF27" i="8"/>
  <c r="AJ27" i="8"/>
  <c r="AB66" i="6"/>
  <c r="AC53" i="6"/>
  <c r="AE26" i="8"/>
  <c r="AI8" i="8"/>
  <c r="AL18" i="8"/>
  <c r="AL10" i="8"/>
  <c r="AB47" i="6"/>
  <c r="AB46" i="6"/>
  <c r="AH7" i="8"/>
  <c r="AF7" i="8"/>
  <c r="AE7" i="8"/>
  <c r="AG7" i="8"/>
  <c r="AL32" i="8"/>
  <c r="AL8" i="8"/>
  <c r="AB45" i="6"/>
  <c r="AB50" i="6"/>
  <c r="AF5" i="8"/>
  <c r="AF11" i="8"/>
  <c r="AJ11" i="8"/>
  <c r="AF13" i="8"/>
  <c r="AF15" i="8"/>
  <c r="AF17" i="8"/>
  <c r="AF19" i="8"/>
  <c r="AJ19" i="8"/>
  <c r="AE33" i="8"/>
  <c r="AG33" i="8"/>
  <c r="AF26" i="8"/>
  <c r="AI30" i="8"/>
  <c r="AL22" i="8"/>
  <c r="AL14" i="8"/>
  <c r="AL6" i="8"/>
  <c r="AB36" i="6"/>
  <c r="AC37" i="6"/>
  <c r="AB44" i="7"/>
  <c r="AE19" i="8"/>
  <c r="AF33" i="8"/>
  <c r="AF25" i="8"/>
  <c r="AF21" i="8"/>
  <c r="AF9" i="8"/>
  <c r="AH33" i="8"/>
  <c r="AH25" i="8"/>
  <c r="AH21" i="8"/>
  <c r="AH17" i="8"/>
  <c r="AH13" i="8"/>
  <c r="AH9" i="8"/>
  <c r="AH5" i="8"/>
  <c r="AJ23" i="8"/>
  <c r="AK32" i="8"/>
  <c r="AK28" i="8"/>
  <c r="AK24" i="8"/>
  <c r="AK8" i="8"/>
  <c r="AG5" i="8"/>
  <c r="AL33" i="8"/>
  <c r="AL31" i="8"/>
  <c r="AL29" i="8"/>
  <c r="AL25" i="8"/>
  <c r="AL19" i="8"/>
  <c r="AL11" i="8"/>
  <c r="AL9" i="8"/>
  <c r="AC65" i="6"/>
  <c r="AC64" i="6"/>
  <c r="AC63" i="6"/>
  <c r="Z43" i="7"/>
  <c r="Z59" i="7"/>
  <c r="AA36" i="7"/>
  <c r="AE11" i="8"/>
  <c r="AE15" i="8"/>
  <c r="AE23" i="8"/>
  <c r="AE27" i="8"/>
  <c r="AI31" i="8"/>
  <c r="AI27" i="8"/>
  <c r="AI23" i="8"/>
  <c r="AI19" i="8"/>
  <c r="AI11" i="8"/>
  <c r="AE9" i="8"/>
  <c r="AE25" i="8"/>
  <c r="AE17" i="8"/>
  <c r="AE21" i="8"/>
  <c r="AE13" i="8"/>
  <c r="A44" i="8"/>
  <c r="AA48" i="6"/>
  <c r="C61" i="7"/>
  <c r="AA61" i="7" s="1"/>
  <c r="C57" i="7"/>
  <c r="AE57" i="7" s="1"/>
  <c r="C53" i="7"/>
  <c r="AA53" i="7" s="1"/>
  <c r="C49" i="7"/>
  <c r="AA49" i="7" s="1"/>
  <c r="C45" i="7"/>
  <c r="AA45" i="7" s="1"/>
  <c r="C41" i="7"/>
  <c r="AA41" i="7" s="1"/>
  <c r="C37" i="7"/>
  <c r="AA37" i="7" s="1"/>
  <c r="C56" i="7"/>
  <c r="AA56" i="7" s="1"/>
  <c r="C40" i="7"/>
  <c r="AA40" i="7" s="1"/>
  <c r="AA64" i="6"/>
  <c r="AB37" i="6"/>
  <c r="AB60" i="6"/>
  <c r="AC59" i="6"/>
  <c r="AE58" i="6"/>
  <c r="B58" i="6" s="1"/>
  <c r="AC57" i="6"/>
  <c r="AC56" i="6"/>
  <c r="AA56" i="6"/>
  <c r="AC55" i="6"/>
  <c r="AB44" i="6"/>
  <c r="AB42" i="6"/>
  <c r="AA40" i="6"/>
  <c r="AC39" i="6"/>
  <c r="AC38" i="6"/>
  <c r="AB36" i="4"/>
  <c r="AB36" i="7"/>
  <c r="AA38" i="7"/>
  <c r="AA42" i="7"/>
  <c r="AA43" i="7"/>
  <c r="AA50" i="7"/>
  <c r="AA58" i="7"/>
  <c r="AB64" i="7"/>
  <c r="AE63" i="7"/>
  <c r="AB62" i="7"/>
  <c r="AB55" i="7"/>
  <c r="AB53" i="7"/>
  <c r="AE49" i="7"/>
  <c r="AB48" i="7"/>
  <c r="AB46" i="7"/>
  <c r="AB39" i="7"/>
  <c r="AB37" i="7"/>
  <c r="C59" i="7"/>
  <c r="AE59" i="7" s="1"/>
  <c r="C51" i="7"/>
  <c r="AE51" i="7" s="1"/>
  <c r="C47" i="7"/>
  <c r="AA47" i="7" s="1"/>
  <c r="AC52" i="6"/>
  <c r="AA36" i="6"/>
  <c r="Z66" i="6"/>
  <c r="AB65" i="6"/>
  <c r="AB64" i="6"/>
  <c r="Z62" i="6"/>
  <c r="Z61" i="6"/>
  <c r="Z45" i="6"/>
  <c r="AC36" i="4"/>
  <c r="AA36" i="4"/>
  <c r="AA55" i="4"/>
  <c r="AA51" i="4"/>
  <c r="AC45" i="4"/>
  <c r="AA39" i="4"/>
  <c r="AA46" i="7"/>
  <c r="AA54" i="7"/>
  <c r="B63" i="7"/>
  <c r="Z37" i="7"/>
  <c r="AB38" i="7"/>
  <c r="Z39" i="7"/>
  <c r="AE39" i="7"/>
  <c r="AB40" i="7"/>
  <c r="AB45" i="7"/>
  <c r="AB47" i="7"/>
  <c r="AC49" i="7"/>
  <c r="AC51" i="7"/>
  <c r="Z53" i="7"/>
  <c r="AB54" i="7"/>
  <c r="Z55" i="7"/>
  <c r="AE55" i="7"/>
  <c r="AB56" i="7"/>
  <c r="AB61" i="7"/>
  <c r="AB63" i="7"/>
  <c r="AA65" i="7"/>
  <c r="AC65" i="7"/>
  <c r="AA66" i="7"/>
  <c r="AA39" i="7"/>
  <c r="AB41" i="7"/>
  <c r="AB43" i="7"/>
  <c r="AC45" i="7"/>
  <c r="AC47" i="7"/>
  <c r="Z49" i="7"/>
  <c r="AB50" i="7"/>
  <c r="Z51" i="7"/>
  <c r="AB52" i="7"/>
  <c r="AA55" i="7"/>
  <c r="AB57" i="7"/>
  <c r="AB59" i="7"/>
  <c r="AC61" i="7"/>
  <c r="AC63" i="7"/>
  <c r="Z65" i="7"/>
  <c r="AB66" i="7"/>
  <c r="AE43" i="7"/>
  <c r="Z45" i="7"/>
  <c r="Z47" i="7"/>
  <c r="Z61" i="7"/>
  <c r="Z63" i="7"/>
  <c r="AE66" i="7"/>
  <c r="Z66" i="7"/>
  <c r="B36" i="7"/>
  <c r="Z36" i="7"/>
  <c r="AE38" i="7"/>
  <c r="Z38" i="7"/>
  <c r="AE42" i="7"/>
  <c r="Z42" i="7"/>
  <c r="AE46" i="7"/>
  <c r="B46" i="7" s="1"/>
  <c r="Z46" i="7"/>
  <c r="AE50" i="7"/>
  <c r="B50" i="7" s="1"/>
  <c r="Z50" i="7"/>
  <c r="AE54" i="7"/>
  <c r="Z54" i="7"/>
  <c r="AE58" i="7"/>
  <c r="Z58" i="7"/>
  <c r="AE62" i="7"/>
  <c r="B62" i="7" s="1"/>
  <c r="Z62" i="7"/>
  <c r="AC66" i="4"/>
  <c r="AC65" i="4"/>
  <c r="AC64" i="4"/>
  <c r="AC63" i="4"/>
  <c r="AA63" i="4"/>
  <c r="AC62" i="4"/>
  <c r="AC61" i="4"/>
  <c r="AC60" i="4"/>
  <c r="AC59" i="4"/>
  <c r="AC58" i="4"/>
  <c r="AC57" i="4"/>
  <c r="AC56" i="4"/>
  <c r="AC55" i="4"/>
  <c r="AC53" i="4"/>
  <c r="AC52" i="4"/>
  <c r="AC51" i="4"/>
  <c r="AC50" i="4"/>
  <c r="AC49" i="4"/>
  <c r="AC48" i="4"/>
  <c r="AC47" i="4"/>
  <c r="AA47" i="4"/>
  <c r="AC46" i="4"/>
  <c r="AC44" i="4"/>
  <c r="AC43" i="4"/>
  <c r="AC42" i="4"/>
  <c r="AB41" i="4"/>
  <c r="AC41" i="4"/>
  <c r="AC40" i="4"/>
  <c r="AC39" i="4"/>
  <c r="AC38" i="4"/>
  <c r="AC37" i="4"/>
  <c r="Z40" i="7"/>
  <c r="AE44" i="7"/>
  <c r="B44" i="7" s="1"/>
  <c r="Z44" i="7"/>
  <c r="AE48" i="7"/>
  <c r="B48" i="7" s="1"/>
  <c r="Z48" i="7"/>
  <c r="AE52" i="7"/>
  <c r="B52" i="7" s="1"/>
  <c r="Z52" i="7"/>
  <c r="Z56" i="7"/>
  <c r="AE60" i="7"/>
  <c r="B60" i="7" s="1"/>
  <c r="Z60" i="7"/>
  <c r="AE64" i="7"/>
  <c r="B64" i="7" s="1"/>
  <c r="Z64" i="7"/>
  <c r="Z49" i="4"/>
  <c r="AA59" i="4"/>
  <c r="AA43" i="4"/>
  <c r="Z51" i="4"/>
  <c r="Z37" i="4"/>
  <c r="Z53" i="4"/>
  <c r="Z55" i="4"/>
  <c r="AA66" i="4"/>
  <c r="AA65" i="4"/>
  <c r="AA64" i="4"/>
  <c r="AA62" i="4"/>
  <c r="AA61" i="4"/>
  <c r="AA60" i="4"/>
  <c r="AA58" i="4"/>
  <c r="AA57" i="4"/>
  <c r="AA56" i="4"/>
  <c r="AA54" i="4"/>
  <c r="AA53" i="4"/>
  <c r="AA52" i="4"/>
  <c r="AA50" i="4"/>
  <c r="AA49" i="4"/>
  <c r="AA48" i="4"/>
  <c r="AA46" i="4"/>
  <c r="AA44" i="4"/>
  <c r="AA42" i="4"/>
  <c r="AA41" i="4"/>
  <c r="AA40" i="4"/>
  <c r="AA38" i="4"/>
  <c r="AA37" i="4"/>
  <c r="Z39" i="4"/>
  <c r="Z41" i="4"/>
  <c r="Z57" i="4"/>
  <c r="Z59" i="4"/>
  <c r="Z61" i="4"/>
  <c r="Z63" i="4"/>
  <c r="Z43" i="4"/>
  <c r="Z45" i="4"/>
  <c r="Z47" i="4"/>
  <c r="Z65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0" i="4"/>
  <c r="AB39" i="4"/>
  <c r="AB38" i="4"/>
  <c r="AB37" i="4"/>
  <c r="AC36" i="6"/>
  <c r="AB51" i="6"/>
  <c r="AB63" i="6"/>
  <c r="AC62" i="6"/>
  <c r="AC61" i="6"/>
  <c r="AC54" i="6"/>
  <c r="Z54" i="6"/>
  <c r="AB53" i="6"/>
  <c r="AB48" i="6"/>
  <c r="AC46" i="6"/>
  <c r="Z43" i="6"/>
  <c r="AB40" i="6"/>
  <c r="AE37" i="6"/>
  <c r="B37" i="6" s="1"/>
  <c r="AA63" i="6"/>
  <c r="AD36" i="6"/>
  <c r="AF36" i="6" s="1"/>
  <c r="AK36" i="6" s="1"/>
  <c r="AC47" i="6"/>
  <c r="AA38" i="6"/>
  <c r="AC60" i="6"/>
  <c r="AB59" i="6"/>
  <c r="AB54" i="6"/>
  <c r="Z49" i="6"/>
  <c r="AC44" i="6"/>
  <c r="Z44" i="6"/>
  <c r="AC43" i="6"/>
  <c r="AA43" i="6"/>
  <c r="Z41" i="6"/>
  <c r="AB38" i="6"/>
  <c r="AA55" i="6"/>
  <c r="AC66" i="6"/>
  <c r="AA66" i="6"/>
  <c r="AE63" i="6"/>
  <c r="B63" i="6" s="1"/>
  <c r="AC58" i="6"/>
  <c r="AC50" i="6"/>
  <c r="AC49" i="6"/>
  <c r="AE47" i="6"/>
  <c r="B47" i="6" s="1"/>
  <c r="AC42" i="6"/>
  <c r="AE39" i="6"/>
  <c r="B39" i="6" s="1"/>
  <c r="AE64" i="4"/>
  <c r="B64" i="4" s="1"/>
  <c r="AE66" i="4"/>
  <c r="B66" i="4" s="1"/>
  <c r="AE47" i="4"/>
  <c r="B47" i="4" s="1"/>
  <c r="AE43" i="4"/>
  <c r="B43" i="4" s="1"/>
  <c r="AE45" i="4"/>
  <c r="AE57" i="4"/>
  <c r="B57" i="4" s="1"/>
  <c r="AE62" i="4"/>
  <c r="B62" i="4" s="1"/>
  <c r="AE49" i="4"/>
  <c r="AE59" i="4"/>
  <c r="AE39" i="4"/>
  <c r="B39" i="4" s="1"/>
  <c r="AE41" i="4"/>
  <c r="AA45" i="4"/>
  <c r="AE55" i="4"/>
  <c r="B55" i="4" s="1"/>
  <c r="AE60" i="4"/>
  <c r="B60" i="4" s="1"/>
  <c r="AE63" i="4"/>
  <c r="AE65" i="4"/>
  <c r="B65" i="4" s="1"/>
  <c r="AE37" i="4"/>
  <c r="AE51" i="4"/>
  <c r="AE53" i="4"/>
  <c r="AE58" i="4"/>
  <c r="B58" i="4" s="1"/>
  <c r="AE61" i="4"/>
  <c r="Z36" i="4"/>
  <c r="AE38" i="4"/>
  <c r="Z38" i="4"/>
  <c r="AE42" i="4"/>
  <c r="B42" i="4" s="1"/>
  <c r="Z42" i="4"/>
  <c r="AE46" i="4"/>
  <c r="Z46" i="4"/>
  <c r="AE50" i="4"/>
  <c r="Z50" i="4"/>
  <c r="AE54" i="4"/>
  <c r="Z54" i="4"/>
  <c r="AE40" i="4"/>
  <c r="B40" i="4" s="1"/>
  <c r="Z40" i="4"/>
  <c r="AE44" i="4"/>
  <c r="B44" i="4" s="1"/>
  <c r="Z44" i="4"/>
  <c r="AE48" i="4"/>
  <c r="B48" i="4" s="1"/>
  <c r="Z48" i="4"/>
  <c r="AE52" i="4"/>
  <c r="B52" i="4" s="1"/>
  <c r="Z52" i="4"/>
  <c r="AE56" i="4"/>
  <c r="B56" i="4" s="1"/>
  <c r="Z56" i="4"/>
  <c r="Z58" i="4"/>
  <c r="Z60" i="4"/>
  <c r="Z62" i="4"/>
  <c r="Z64" i="4"/>
  <c r="Z66" i="4"/>
  <c r="AA62" i="6"/>
  <c r="AE62" i="6"/>
  <c r="B62" i="6" s="1"/>
  <c r="AA54" i="6"/>
  <c r="AA46" i="6"/>
  <c r="AA60" i="6"/>
  <c r="AA58" i="6"/>
  <c r="AA50" i="6"/>
  <c r="AA42" i="6"/>
  <c r="AA59" i="6"/>
  <c r="AE45" i="6"/>
  <c r="Z39" i="6"/>
  <c r="AE59" i="6"/>
  <c r="Z37" i="6"/>
  <c r="AB39" i="6"/>
  <c r="AA41" i="6"/>
  <c r="AB43" i="6"/>
  <c r="AC45" i="6"/>
  <c r="Z47" i="6"/>
  <c r="Z51" i="6"/>
  <c r="AE53" i="6"/>
  <c r="B53" i="6" s="1"/>
  <c r="AB55" i="6"/>
  <c r="Z59" i="6"/>
  <c r="Z65" i="6"/>
  <c r="AE55" i="6"/>
  <c r="AA49" i="6"/>
  <c r="AA51" i="6"/>
  <c r="AE41" i="6"/>
  <c r="Z53" i="6"/>
  <c r="Z57" i="6"/>
  <c r="Z63" i="6"/>
  <c r="AE66" i="6"/>
  <c r="AE54" i="6"/>
  <c r="B54" i="6" s="1"/>
  <c r="Z36" i="6"/>
  <c r="AE48" i="6"/>
  <c r="AE52" i="6"/>
  <c r="AE40" i="6"/>
  <c r="AE49" i="6"/>
  <c r="AE50" i="6"/>
  <c r="AE65" i="6"/>
  <c r="AA65" i="6"/>
  <c r="AE38" i="6"/>
  <c r="AA39" i="6"/>
  <c r="AE46" i="6"/>
  <c r="AA47" i="6"/>
  <c r="AA53" i="6"/>
  <c r="B36" i="6"/>
  <c r="AA37" i="6"/>
  <c r="Z40" i="6"/>
  <c r="AE43" i="6"/>
  <c r="AE44" i="6"/>
  <c r="AA45" i="6"/>
  <c r="Z48" i="6"/>
  <c r="Z50" i="6"/>
  <c r="Z52" i="6"/>
  <c r="AE56" i="6"/>
  <c r="Z56" i="6"/>
  <c r="AE57" i="6"/>
  <c r="AA57" i="6"/>
  <c r="AE64" i="6"/>
  <c r="Z64" i="6"/>
  <c r="Z38" i="6"/>
  <c r="AE42" i="6"/>
  <c r="Z46" i="6"/>
  <c r="AE60" i="6"/>
  <c r="Z60" i="6"/>
  <c r="AE61" i="6"/>
  <c r="AA61" i="6"/>
  <c r="U36" i="1"/>
  <c r="P18" i="16" l="1"/>
  <c r="Q18" i="16" s="1"/>
  <c r="R18" i="16" s="1"/>
  <c r="S18" i="16" s="1"/>
  <c r="T18" i="16" s="1"/>
  <c r="Q17" i="16"/>
  <c r="R17" i="16" s="1"/>
  <c r="S17" i="16" s="1"/>
  <c r="T17" i="16" s="1"/>
  <c r="C240" i="16"/>
  <c r="E240" i="16" s="1"/>
  <c r="F240" i="16" s="1"/>
  <c r="B241" i="16"/>
  <c r="B268" i="16"/>
  <c r="C267" i="16"/>
  <c r="E267" i="16" s="1"/>
  <c r="F267" i="16" s="1"/>
  <c r="C258" i="16"/>
  <c r="E258" i="16" s="1"/>
  <c r="F258" i="16" s="1"/>
  <c r="B259" i="16"/>
  <c r="R129" i="16"/>
  <c r="S129" i="16" s="1"/>
  <c r="T129" i="16"/>
  <c r="R79" i="16"/>
  <c r="S79" i="16" s="1"/>
  <c r="T79" i="16"/>
  <c r="AI41" i="6"/>
  <c r="AI13" i="8"/>
  <c r="Q120" i="16"/>
  <c r="R120" i="16" s="1"/>
  <c r="S120" i="16" s="1"/>
  <c r="T120" i="16" s="1"/>
  <c r="P121" i="16"/>
  <c r="R16" i="16"/>
  <c r="S16" i="16" s="1"/>
  <c r="T16" i="16" s="1"/>
  <c r="R109" i="16"/>
  <c r="S109" i="16" s="1"/>
  <c r="T109" i="16"/>
  <c r="B277" i="16"/>
  <c r="C276" i="16"/>
  <c r="E276" i="16" s="1"/>
  <c r="F276" i="16" s="1"/>
  <c r="AE28" i="8"/>
  <c r="AI18" i="8"/>
  <c r="AK19" i="8"/>
  <c r="P71" i="16"/>
  <c r="Q70" i="16"/>
  <c r="C231" i="16"/>
  <c r="E231" i="16" s="1"/>
  <c r="F231" i="16" s="1"/>
  <c r="B232" i="16"/>
  <c r="B223" i="16"/>
  <c r="C222" i="16"/>
  <c r="E222" i="16" s="1"/>
  <c r="F222" i="16" s="1"/>
  <c r="C249" i="16"/>
  <c r="E249" i="16" s="1"/>
  <c r="F249" i="16" s="1"/>
  <c r="B250" i="16"/>
  <c r="R89" i="16"/>
  <c r="S89" i="16" s="1"/>
  <c r="T89" i="16"/>
  <c r="P151" i="16"/>
  <c r="P141" i="16"/>
  <c r="Q140" i="16"/>
  <c r="Q100" i="16"/>
  <c r="R100" i="16" s="1"/>
  <c r="S100" i="16" s="1"/>
  <c r="T100" i="16" s="1"/>
  <c r="P101" i="16"/>
  <c r="Q110" i="16"/>
  <c r="R110" i="16" s="1"/>
  <c r="S110" i="16" s="1"/>
  <c r="T110" i="16" s="1"/>
  <c r="P111" i="16"/>
  <c r="B286" i="16"/>
  <c r="C285" i="16"/>
  <c r="E285" i="16" s="1"/>
  <c r="F285" i="16" s="1"/>
  <c r="B295" i="16"/>
  <c r="P91" i="16"/>
  <c r="Q90" i="16"/>
  <c r="Q130" i="16"/>
  <c r="P131" i="16"/>
  <c r="Q80" i="16"/>
  <c r="R80" i="16" s="1"/>
  <c r="S80" i="16" s="1"/>
  <c r="T80" i="16" s="1"/>
  <c r="P81" i="16"/>
  <c r="Q60" i="16"/>
  <c r="P61" i="16"/>
  <c r="T40" i="16"/>
  <c r="R40" i="16"/>
  <c r="S40" i="16" s="1"/>
  <c r="P28" i="16"/>
  <c r="Q27" i="16"/>
  <c r="Q49" i="16"/>
  <c r="P50" i="16"/>
  <c r="E214" i="16"/>
  <c r="F214" i="16" s="1"/>
  <c r="R26" i="16"/>
  <c r="S26" i="16" s="1"/>
  <c r="T26" i="16" s="1"/>
  <c r="R39" i="16"/>
  <c r="S39" i="16" s="1"/>
  <c r="T39" i="16" s="1"/>
  <c r="T48" i="16"/>
  <c r="R48" i="16"/>
  <c r="S48" i="16" s="1"/>
  <c r="AK27" i="8"/>
  <c r="AG22" i="8"/>
  <c r="AH31" i="8"/>
  <c r="AL27" i="8"/>
  <c r="AH14" i="8"/>
  <c r="AL17" i="8"/>
  <c r="AE24" i="8"/>
  <c r="AJ17" i="8"/>
  <c r="AH26" i="8"/>
  <c r="AF24" i="8"/>
  <c r="AJ10" i="8"/>
  <c r="AI17" i="8"/>
  <c r="AG65" i="7"/>
  <c r="AH24" i="8"/>
  <c r="AG58" i="6"/>
  <c r="AG6" i="8"/>
  <c r="AE6" i="8"/>
  <c r="AI37" i="6"/>
  <c r="AI6" i="8"/>
  <c r="AI29" i="8"/>
  <c r="AH15" i="8"/>
  <c r="AE14" i="8"/>
  <c r="AG31" i="8"/>
  <c r="AH20" i="8"/>
  <c r="AG54" i="6"/>
  <c r="AG62" i="6"/>
  <c r="AD43" i="7"/>
  <c r="AF43" i="7" s="1"/>
  <c r="AI66" i="6"/>
  <c r="AI14" i="8"/>
  <c r="B36" i="4"/>
  <c r="B49" i="7"/>
  <c r="AK36" i="4"/>
  <c r="AH27" i="8"/>
  <c r="AF29" i="8"/>
  <c r="AF14" i="8"/>
  <c r="AL20" i="8"/>
  <c r="AG27" i="8"/>
  <c r="AJ32" i="8"/>
  <c r="AF32" i="8"/>
  <c r="AE31" i="8"/>
  <c r="AE29" i="8"/>
  <c r="AJ6" i="8"/>
  <c r="AH29" i="8"/>
  <c r="AF31" i="8"/>
  <c r="AG59" i="7"/>
  <c r="AK20" i="8"/>
  <c r="AF6" i="8"/>
  <c r="AK15" i="8"/>
  <c r="AE40" i="7"/>
  <c r="B40" i="7" s="1"/>
  <c r="AF22" i="8"/>
  <c r="AH23" i="8"/>
  <c r="AK7" i="8"/>
  <c r="AK43" i="7"/>
  <c r="AH55" i="4"/>
  <c r="AG61" i="6"/>
  <c r="AH66" i="6"/>
  <c r="AI55" i="7"/>
  <c r="AL26" i="8"/>
  <c r="AG66" i="6"/>
  <c r="AD49" i="6"/>
  <c r="AF49" i="6" s="1"/>
  <c r="AI61" i="6"/>
  <c r="AH53" i="4"/>
  <c r="AE16" i="8"/>
  <c r="AH11" i="8"/>
  <c r="AL13" i="8"/>
  <c r="AE8" i="8"/>
  <c r="AG28" i="8"/>
  <c r="AG23" i="8"/>
  <c r="AI58" i="6"/>
  <c r="AG11" i="8"/>
  <c r="AK23" i="8"/>
  <c r="AG41" i="6"/>
  <c r="AH41" i="6"/>
  <c r="AI45" i="6"/>
  <c r="AG44" i="6"/>
  <c r="AJ13" i="8"/>
  <c r="AH28" i="8"/>
  <c r="AJ7" i="8"/>
  <c r="AM4" i="8"/>
  <c r="B4" i="8" s="1"/>
  <c r="AE10" i="8"/>
  <c r="AG49" i="7"/>
  <c r="AG45" i="6"/>
  <c r="AI65" i="6"/>
  <c r="AI53" i="4"/>
  <c r="AG57" i="7"/>
  <c r="AI7" i="8"/>
  <c r="AH10" i="8"/>
  <c r="AG10" i="8"/>
  <c r="AG16" i="8"/>
  <c r="AH34" i="8"/>
  <c r="AH32" i="8"/>
  <c r="AH36" i="6"/>
  <c r="AL23" i="8"/>
  <c r="AK12" i="8"/>
  <c r="AL30" i="8"/>
  <c r="AF10" i="8"/>
  <c r="AL16" i="8"/>
  <c r="AI22" i="8"/>
  <c r="AJ22" i="8"/>
  <c r="AI9" i="8"/>
  <c r="AE22" i="8"/>
  <c r="AH61" i="6"/>
  <c r="AG57" i="6"/>
  <c r="AI39" i="4"/>
  <c r="AI15" i="8"/>
  <c r="AG32" i="8"/>
  <c r="AL7" i="8"/>
  <c r="AL15" i="8"/>
  <c r="AJ30" i="8"/>
  <c r="AE32" i="8"/>
  <c r="AE18" i="8"/>
  <c r="AJ9" i="8"/>
  <c r="AH12" i="8"/>
  <c r="AD55" i="7"/>
  <c r="AF55" i="7" s="1"/>
  <c r="AE37" i="7"/>
  <c r="B37" i="7" s="1"/>
  <c r="AI54" i="6"/>
  <c r="AE53" i="7"/>
  <c r="B53" i="7" s="1"/>
  <c r="AG39" i="7"/>
  <c r="AJ26" i="8"/>
  <c r="AH65" i="6"/>
  <c r="AG59" i="4"/>
  <c r="AG37" i="7"/>
  <c r="AI41" i="7"/>
  <c r="AD65" i="4"/>
  <c r="AF65" i="4" s="1"/>
  <c r="AG43" i="4"/>
  <c r="AD47" i="4"/>
  <c r="AF47" i="4" s="1"/>
  <c r="AK47" i="4" s="1"/>
  <c r="AI51" i="4"/>
  <c r="AD41" i="4"/>
  <c r="AF41" i="4" s="1"/>
  <c r="AK41" i="4" s="1"/>
  <c r="AG41" i="7"/>
  <c r="AI61" i="4"/>
  <c r="AD39" i="4"/>
  <c r="AF39" i="4" s="1"/>
  <c r="AK39" i="4" s="1"/>
  <c r="AE56" i="7"/>
  <c r="B56" i="7" s="1"/>
  <c r="AG55" i="7"/>
  <c r="AI42" i="6"/>
  <c r="AD58" i="6"/>
  <c r="AF58" i="6" s="1"/>
  <c r="AK58" i="6" s="1"/>
  <c r="AD44" i="6"/>
  <c r="AF44" i="6" s="1"/>
  <c r="AG59" i="6"/>
  <c r="AH62" i="6"/>
  <c r="AG53" i="6"/>
  <c r="AF18" i="8"/>
  <c r="AF20" i="8"/>
  <c r="AK26" i="8"/>
  <c r="AK5" i="8"/>
  <c r="AE12" i="8"/>
  <c r="AE20" i="8"/>
  <c r="AJ5" i="8"/>
  <c r="AG12" i="8"/>
  <c r="AG61" i="7"/>
  <c r="AG51" i="7"/>
  <c r="AI49" i="7"/>
  <c r="AG45" i="7"/>
  <c r="AH63" i="7"/>
  <c r="AE45" i="7"/>
  <c r="B45" i="7" s="1"/>
  <c r="AI53" i="7"/>
  <c r="AG39" i="4"/>
  <c r="AI37" i="7"/>
  <c r="AD41" i="7"/>
  <c r="AF41" i="7" s="1"/>
  <c r="AH37" i="6"/>
  <c r="AG42" i="6"/>
  <c r="AD55" i="6"/>
  <c r="AF55" i="6" s="1"/>
  <c r="AD62" i="6"/>
  <c r="AF62" i="6" s="1"/>
  <c r="AK62" i="6" s="1"/>
  <c r="AH58" i="6"/>
  <c r="AI62" i="6"/>
  <c r="AI57" i="6"/>
  <c r="AI55" i="6"/>
  <c r="AG37" i="6"/>
  <c r="AD42" i="6"/>
  <c r="AF42" i="6" s="1"/>
  <c r="AG49" i="6"/>
  <c r="AD66" i="6"/>
  <c r="AF66" i="6" s="1"/>
  <c r="AK66" i="6" s="1"/>
  <c r="AH44" i="6"/>
  <c r="AD43" i="6"/>
  <c r="AF43" i="6" s="1"/>
  <c r="AD54" i="6"/>
  <c r="AF54" i="6" s="1"/>
  <c r="AM33" i="8"/>
  <c r="A33" i="8" s="1"/>
  <c r="AL34" i="8"/>
  <c r="AH16" i="8"/>
  <c r="AK34" i="8"/>
  <c r="AL5" i="8"/>
  <c r="AL21" i="8"/>
  <c r="AF8" i="8"/>
  <c r="AI21" i="8"/>
  <c r="AJ21" i="8"/>
  <c r="AJ34" i="8"/>
  <c r="AG8" i="8"/>
  <c r="AM19" i="8"/>
  <c r="A19" i="8" s="1"/>
  <c r="AM17" i="8"/>
  <c r="A17" i="8" s="1"/>
  <c r="AM25" i="8"/>
  <c r="A25" i="8" s="1"/>
  <c r="AM26" i="8"/>
  <c r="A26" i="8" s="1"/>
  <c r="AM24" i="8"/>
  <c r="A24" i="8" s="1"/>
  <c r="AH63" i="4"/>
  <c r="AG55" i="4"/>
  <c r="AH61" i="7"/>
  <c r="AA57" i="7"/>
  <c r="AH57" i="7" s="1"/>
  <c r="AG65" i="6"/>
  <c r="AH55" i="6"/>
  <c r="AH65" i="4"/>
  <c r="AH39" i="4"/>
  <c r="AI47" i="4"/>
  <c r="AI57" i="7"/>
  <c r="AI45" i="7"/>
  <c r="AD57" i="7"/>
  <c r="AF57" i="7" s="1"/>
  <c r="AK57" i="7" s="1"/>
  <c r="AI65" i="7"/>
  <c r="AI63" i="7"/>
  <c r="AH55" i="7"/>
  <c r="AD49" i="7"/>
  <c r="AF49" i="7" s="1"/>
  <c r="AK49" i="7" s="1"/>
  <c r="AG53" i="7"/>
  <c r="AE47" i="7"/>
  <c r="B47" i="7" s="1"/>
  <c r="AE41" i="7"/>
  <c r="AH49" i="7"/>
  <c r="AD65" i="6"/>
  <c r="AF65" i="6" s="1"/>
  <c r="AK65" i="6" s="1"/>
  <c r="AI36" i="6"/>
  <c r="AI39" i="7"/>
  <c r="AH43" i="7"/>
  <c r="AD61" i="7"/>
  <c r="AF61" i="7" s="1"/>
  <c r="AD47" i="7"/>
  <c r="AF47" i="7" s="1"/>
  <c r="AE61" i="7"/>
  <c r="B61" i="7" s="1"/>
  <c r="AD53" i="7"/>
  <c r="AF53" i="7" s="1"/>
  <c r="AI43" i="7"/>
  <c r="A49" i="8"/>
  <c r="AH37" i="7"/>
  <c r="AD37" i="7"/>
  <c r="AF37" i="7" s="1"/>
  <c r="B51" i="7"/>
  <c r="B59" i="7"/>
  <c r="AH54" i="6"/>
  <c r="AH43" i="6"/>
  <c r="AI44" i="6"/>
  <c r="AI41" i="4"/>
  <c r="AG41" i="4"/>
  <c r="B43" i="7"/>
  <c r="B55" i="7"/>
  <c r="AH45" i="6"/>
  <c r="AI63" i="6"/>
  <c r="AI59" i="6"/>
  <c r="AH41" i="4"/>
  <c r="AI49" i="6"/>
  <c r="AD53" i="4"/>
  <c r="AF53" i="4" s="1"/>
  <c r="AK53" i="4" s="1"/>
  <c r="AI57" i="4"/>
  <c r="AG61" i="4"/>
  <c r="AG65" i="4"/>
  <c r="AI45" i="4"/>
  <c r="AI59" i="4"/>
  <c r="AD37" i="4"/>
  <c r="AF37" i="4" s="1"/>
  <c r="AK37" i="4" s="1"/>
  <c r="AH49" i="4"/>
  <c r="AI61" i="7"/>
  <c r="AG47" i="4"/>
  <c r="AD51" i="4"/>
  <c r="AF51" i="4" s="1"/>
  <c r="AK51" i="4" s="1"/>
  <c r="AG63" i="4"/>
  <c r="B54" i="7"/>
  <c r="B38" i="7"/>
  <c r="AG43" i="7"/>
  <c r="AH45" i="7"/>
  <c r="AG47" i="7"/>
  <c r="AH39" i="7"/>
  <c r="AD63" i="7"/>
  <c r="AF63" i="7" s="1"/>
  <c r="AK63" i="7" s="1"/>
  <c r="AI51" i="7"/>
  <c r="AG43" i="6"/>
  <c r="AH49" i="6"/>
  <c r="AH47" i="4"/>
  <c r="B58" i="7"/>
  <c r="B42" i="7"/>
  <c r="B39" i="7"/>
  <c r="AA59" i="7"/>
  <c r="AH59" i="7" s="1"/>
  <c r="AA51" i="7"/>
  <c r="AH51" i="7" s="1"/>
  <c r="AD63" i="4"/>
  <c r="AF63" i="4" s="1"/>
  <c r="AK63" i="4" s="1"/>
  <c r="AD55" i="4"/>
  <c r="AF55" i="4" s="1"/>
  <c r="AK55" i="4" s="1"/>
  <c r="B57" i="7"/>
  <c r="AD39" i="7"/>
  <c r="AF39" i="7" s="1"/>
  <c r="AK39" i="7" s="1"/>
  <c r="AG63" i="7"/>
  <c r="AD45" i="7"/>
  <c r="AF45" i="7" s="1"/>
  <c r="AD65" i="7"/>
  <c r="AF65" i="7" s="1"/>
  <c r="AH65" i="7"/>
  <c r="AE65" i="7"/>
  <c r="AH53" i="7"/>
  <c r="AH41" i="7"/>
  <c r="AH47" i="7"/>
  <c r="AI59" i="7"/>
  <c r="AI47" i="7"/>
  <c r="AK55" i="7"/>
  <c r="AG49" i="4"/>
  <c r="AG45" i="4"/>
  <c r="AG51" i="4"/>
  <c r="AD59" i="4"/>
  <c r="AF59" i="4" s="1"/>
  <c r="AK59" i="4" s="1"/>
  <c r="AI55" i="4"/>
  <c r="AG37" i="4"/>
  <c r="AH43" i="4"/>
  <c r="AG57" i="4"/>
  <c r="AD61" i="4"/>
  <c r="AF61" i="4" s="1"/>
  <c r="AK61" i="4" s="1"/>
  <c r="AI64" i="7"/>
  <c r="AH64" i="7"/>
  <c r="AD64" i="7"/>
  <c r="AF64" i="7" s="1"/>
  <c r="AK64" i="7" s="1"/>
  <c r="AG64" i="7"/>
  <c r="AI60" i="7"/>
  <c r="AH60" i="7"/>
  <c r="AD60" i="7"/>
  <c r="AF60" i="7" s="1"/>
  <c r="AK60" i="7" s="1"/>
  <c r="AG60" i="7"/>
  <c r="AI56" i="7"/>
  <c r="AH56" i="7"/>
  <c r="AD56" i="7"/>
  <c r="AF56" i="7" s="1"/>
  <c r="AG56" i="7"/>
  <c r="AI52" i="7"/>
  <c r="AH52" i="7"/>
  <c r="AD52" i="7"/>
  <c r="AF52" i="7" s="1"/>
  <c r="AK52" i="7" s="1"/>
  <c r="AG52" i="7"/>
  <c r="AI48" i="7"/>
  <c r="AH48" i="7"/>
  <c r="AD48" i="7"/>
  <c r="AF48" i="7" s="1"/>
  <c r="AK48" i="7" s="1"/>
  <c r="AG48" i="7"/>
  <c r="AI44" i="7"/>
  <c r="AH44" i="7"/>
  <c r="AD44" i="7"/>
  <c r="AF44" i="7" s="1"/>
  <c r="AK44" i="7" s="1"/>
  <c r="AG44" i="7"/>
  <c r="AI40" i="7"/>
  <c r="AH40" i="7"/>
  <c r="AD40" i="7"/>
  <c r="AF40" i="7" s="1"/>
  <c r="AG40" i="7"/>
  <c r="AI62" i="7"/>
  <c r="AH62" i="7"/>
  <c r="AD62" i="7"/>
  <c r="AF62" i="7" s="1"/>
  <c r="AK62" i="7" s="1"/>
  <c r="AG62" i="7"/>
  <c r="AI58" i="7"/>
  <c r="AH58" i="7"/>
  <c r="AD58" i="7"/>
  <c r="AF58" i="7" s="1"/>
  <c r="AK58" i="7" s="1"/>
  <c r="AG58" i="7"/>
  <c r="AI54" i="7"/>
  <c r="AH54" i="7"/>
  <c r="AD54" i="7"/>
  <c r="AF54" i="7" s="1"/>
  <c r="AK54" i="7" s="1"/>
  <c r="AG54" i="7"/>
  <c r="AI50" i="7"/>
  <c r="AH50" i="7"/>
  <c r="AD50" i="7"/>
  <c r="AF50" i="7" s="1"/>
  <c r="AK50" i="7" s="1"/>
  <c r="AG50" i="7"/>
  <c r="AI46" i="7"/>
  <c r="AH46" i="7"/>
  <c r="AD46" i="7"/>
  <c r="AF46" i="7" s="1"/>
  <c r="AK46" i="7" s="1"/>
  <c r="AG46" i="7"/>
  <c r="AI42" i="7"/>
  <c r="AH42" i="7"/>
  <c r="AD42" i="7"/>
  <c r="AF42" i="7" s="1"/>
  <c r="AK42" i="7" s="1"/>
  <c r="AG42" i="7"/>
  <c r="AI38" i="7"/>
  <c r="AH38" i="7"/>
  <c r="AD38" i="7"/>
  <c r="AF38" i="7" s="1"/>
  <c r="AK38" i="7" s="1"/>
  <c r="AG38" i="7"/>
  <c r="AH61" i="4"/>
  <c r="AI65" i="4"/>
  <c r="AI63" i="4"/>
  <c r="AD49" i="4"/>
  <c r="AF49" i="4" s="1"/>
  <c r="AK49" i="4" s="1"/>
  <c r="AG53" i="4"/>
  <c r="AH59" i="4"/>
  <c r="AH45" i="4"/>
  <c r="AI66" i="7"/>
  <c r="AH66" i="7"/>
  <c r="AD66" i="7"/>
  <c r="AF66" i="7" s="1"/>
  <c r="AK66" i="7" s="1"/>
  <c r="AG66" i="7"/>
  <c r="AI36" i="7"/>
  <c r="AH36" i="7"/>
  <c r="AG36" i="7"/>
  <c r="AI49" i="4"/>
  <c r="AH51" i="4"/>
  <c r="B66" i="7"/>
  <c r="AD45" i="4"/>
  <c r="AF45" i="4" s="1"/>
  <c r="AK45" i="4" s="1"/>
  <c r="AH37" i="4"/>
  <c r="AD43" i="4"/>
  <c r="AF43" i="4" s="1"/>
  <c r="AK43" i="4" s="1"/>
  <c r="AD57" i="4"/>
  <c r="AF57" i="4" s="1"/>
  <c r="AK57" i="4" s="1"/>
  <c r="AI43" i="4"/>
  <c r="AI37" i="4"/>
  <c r="AH57" i="4"/>
  <c r="AH47" i="6"/>
  <c r="AD59" i="6"/>
  <c r="AF59" i="6" s="1"/>
  <c r="AK59" i="6" s="1"/>
  <c r="B37" i="4"/>
  <c r="B46" i="4"/>
  <c r="B53" i="4"/>
  <c r="B59" i="4"/>
  <c r="B45" i="4"/>
  <c r="AI53" i="6"/>
  <c r="AG36" i="6"/>
  <c r="AK65" i="4"/>
  <c r="B51" i="4"/>
  <c r="B63" i="4"/>
  <c r="B49" i="4"/>
  <c r="AD53" i="6"/>
  <c r="AF53" i="6" s="1"/>
  <c r="AK53" i="6" s="1"/>
  <c r="B50" i="4"/>
  <c r="B38" i="4"/>
  <c r="B61" i="4"/>
  <c r="B41" i="4"/>
  <c r="AG62" i="4"/>
  <c r="AI62" i="4"/>
  <c r="AH62" i="4"/>
  <c r="AD62" i="4"/>
  <c r="AF62" i="4" s="1"/>
  <c r="AK62" i="4" s="1"/>
  <c r="AI52" i="4"/>
  <c r="AH52" i="4"/>
  <c r="AD52" i="4"/>
  <c r="AF52" i="4" s="1"/>
  <c r="AK52" i="4" s="1"/>
  <c r="AG52" i="4"/>
  <c r="AI44" i="4"/>
  <c r="AH44" i="4"/>
  <c r="AD44" i="4"/>
  <c r="AF44" i="4" s="1"/>
  <c r="AK44" i="4" s="1"/>
  <c r="AG44" i="4"/>
  <c r="AI46" i="4"/>
  <c r="AH46" i="4"/>
  <c r="AD46" i="4"/>
  <c r="AF46" i="4" s="1"/>
  <c r="AK46" i="4" s="1"/>
  <c r="AG46" i="4"/>
  <c r="AI66" i="4"/>
  <c r="AH66" i="4"/>
  <c r="AD66" i="4"/>
  <c r="AF66" i="4" s="1"/>
  <c r="AK66" i="4" s="1"/>
  <c r="AG66" i="4"/>
  <c r="AI60" i="4"/>
  <c r="AH60" i="4"/>
  <c r="AD60" i="4"/>
  <c r="AF60" i="4" s="1"/>
  <c r="AK60" i="4" s="1"/>
  <c r="AG60" i="4"/>
  <c r="AI50" i="4"/>
  <c r="AH50" i="4"/>
  <c r="AD50" i="4"/>
  <c r="AF50" i="4" s="1"/>
  <c r="AK50" i="4" s="1"/>
  <c r="AG50" i="4"/>
  <c r="AI64" i="4"/>
  <c r="AH64" i="4"/>
  <c r="AD64" i="4"/>
  <c r="AF64" i="4" s="1"/>
  <c r="AK64" i="4" s="1"/>
  <c r="AG64" i="4"/>
  <c r="AI54" i="4"/>
  <c r="AH54" i="4"/>
  <c r="AD54" i="4"/>
  <c r="AF54" i="4" s="1"/>
  <c r="AK54" i="4" s="1"/>
  <c r="AG54" i="4"/>
  <c r="AI36" i="4"/>
  <c r="AH36" i="4"/>
  <c r="AG36" i="4"/>
  <c r="AI56" i="4"/>
  <c r="AH56" i="4"/>
  <c r="AD56" i="4"/>
  <c r="AF56" i="4" s="1"/>
  <c r="AK56" i="4" s="1"/>
  <c r="AG56" i="4"/>
  <c r="AI48" i="4"/>
  <c r="AH48" i="4"/>
  <c r="AD48" i="4"/>
  <c r="AF48" i="4" s="1"/>
  <c r="AK48" i="4" s="1"/>
  <c r="AG48" i="4"/>
  <c r="AI40" i="4"/>
  <c r="AH40" i="4"/>
  <c r="AD40" i="4"/>
  <c r="AF40" i="4" s="1"/>
  <c r="AK40" i="4" s="1"/>
  <c r="AG40" i="4"/>
  <c r="AG58" i="4"/>
  <c r="AI58" i="4"/>
  <c r="AH58" i="4"/>
  <c r="AD58" i="4"/>
  <c r="AF58" i="4" s="1"/>
  <c r="AK58" i="4" s="1"/>
  <c r="B54" i="4"/>
  <c r="AI42" i="4"/>
  <c r="AH42" i="4"/>
  <c r="AD42" i="4"/>
  <c r="AF42" i="4" s="1"/>
  <c r="AK42" i="4" s="1"/>
  <c r="AG42" i="4"/>
  <c r="AI38" i="4"/>
  <c r="AH38" i="4"/>
  <c r="AD38" i="4"/>
  <c r="AF38" i="4" s="1"/>
  <c r="AK38" i="4" s="1"/>
  <c r="AG38" i="4"/>
  <c r="B45" i="6"/>
  <c r="B46" i="6"/>
  <c r="AH42" i="6"/>
  <c r="AH53" i="6"/>
  <c r="AD47" i="6"/>
  <c r="AF47" i="6" s="1"/>
  <c r="AK47" i="6" s="1"/>
  <c r="AD39" i="6"/>
  <c r="AF39" i="6" s="1"/>
  <c r="AK39" i="6" s="1"/>
  <c r="B56" i="6"/>
  <c r="AH51" i="6"/>
  <c r="AD51" i="6"/>
  <c r="AF51" i="6" s="1"/>
  <c r="B59" i="6"/>
  <c r="AG63" i="6"/>
  <c r="AD63" i="6"/>
  <c r="AF63" i="6" s="1"/>
  <c r="AK63" i="6" s="1"/>
  <c r="B61" i="6"/>
  <c r="AD61" i="6"/>
  <c r="AF61" i="6" s="1"/>
  <c r="AK61" i="6" s="1"/>
  <c r="AI43" i="6"/>
  <c r="B64" i="6"/>
  <c r="B66" i="6"/>
  <c r="B42" i="6"/>
  <c r="B40" i="6"/>
  <c r="AK54" i="6"/>
  <c r="B55" i="6"/>
  <c r="AD41" i="6"/>
  <c r="AF41" i="6" s="1"/>
  <c r="AK41" i="6" s="1"/>
  <c r="AD37" i="6"/>
  <c r="AF37" i="6" s="1"/>
  <c r="AK37" i="6" s="1"/>
  <c r="B41" i="6"/>
  <c r="AE51" i="6"/>
  <c r="AI47" i="6"/>
  <c r="AG47" i="6"/>
  <c r="AH63" i="6"/>
  <c r="AI51" i="6"/>
  <c r="AG51" i="6"/>
  <c r="AG39" i="6"/>
  <c r="AI39" i="6"/>
  <c r="AK55" i="6"/>
  <c r="B60" i="6"/>
  <c r="AH39" i="6"/>
  <c r="AH57" i="6"/>
  <c r="B49" i="6"/>
  <c r="B44" i="6"/>
  <c r="B38" i="6"/>
  <c r="B48" i="6"/>
  <c r="AH59" i="6"/>
  <c r="AG55" i="6"/>
  <c r="AG50" i="6"/>
  <c r="AI50" i="6"/>
  <c r="AH50" i="6"/>
  <c r="AD50" i="6"/>
  <c r="AF50" i="6" s="1"/>
  <c r="AK50" i="6" s="1"/>
  <c r="AD45" i="6"/>
  <c r="AF45" i="6" s="1"/>
  <c r="AK45" i="6" s="1"/>
  <c r="AI64" i="6"/>
  <c r="AH64" i="6"/>
  <c r="AD64" i="6"/>
  <c r="AF64" i="6" s="1"/>
  <c r="AK64" i="6" s="1"/>
  <c r="AG64" i="6"/>
  <c r="AI56" i="6"/>
  <c r="AH56" i="6"/>
  <c r="AD56" i="6"/>
  <c r="AF56" i="6" s="1"/>
  <c r="AK56" i="6" s="1"/>
  <c r="AG56" i="6"/>
  <c r="AK49" i="6"/>
  <c r="AG46" i="6"/>
  <c r="AI46" i="6"/>
  <c r="AD46" i="6"/>
  <c r="AF46" i="6" s="1"/>
  <c r="AK46" i="6" s="1"/>
  <c r="AH46" i="6"/>
  <c r="B57" i="6"/>
  <c r="AI48" i="6"/>
  <c r="AG48" i="6"/>
  <c r="AH48" i="6"/>
  <c r="AD48" i="6"/>
  <c r="AF48" i="6" s="1"/>
  <c r="AK48" i="6" s="1"/>
  <c r="AK44" i="6"/>
  <c r="AD57" i="6"/>
  <c r="AF57" i="6" s="1"/>
  <c r="AK57" i="6" s="1"/>
  <c r="B65" i="6"/>
  <c r="AI60" i="6"/>
  <c r="AH60" i="6"/>
  <c r="AD60" i="6"/>
  <c r="AF60" i="6" s="1"/>
  <c r="AK60" i="6" s="1"/>
  <c r="AG60" i="6"/>
  <c r="AK42" i="6"/>
  <c r="AG38" i="6"/>
  <c r="AI38" i="6"/>
  <c r="AH38" i="6"/>
  <c r="AD38" i="6"/>
  <c r="AF38" i="6" s="1"/>
  <c r="AK38" i="6" s="1"/>
  <c r="AI52" i="6"/>
  <c r="AG52" i="6"/>
  <c r="AD52" i="6"/>
  <c r="AF52" i="6" s="1"/>
  <c r="AK52" i="6" s="1"/>
  <c r="AH52" i="6"/>
  <c r="AK43" i="6"/>
  <c r="B43" i="6"/>
  <c r="AI40" i="6"/>
  <c r="AG40" i="6"/>
  <c r="AH40" i="6"/>
  <c r="AD40" i="6"/>
  <c r="AF40" i="6" s="1"/>
  <c r="AK40" i="6" s="1"/>
  <c r="B50" i="6"/>
  <c r="B52" i="6"/>
  <c r="T36" i="1"/>
  <c r="S36" i="1"/>
  <c r="R36" i="1"/>
  <c r="Q36" i="1"/>
  <c r="P36" i="1"/>
  <c r="O36" i="1"/>
  <c r="M36" i="1"/>
  <c r="D36" i="1" s="1"/>
  <c r="N36" i="1"/>
  <c r="L36" i="1"/>
  <c r="K36" i="1"/>
  <c r="J36" i="1"/>
  <c r="I36" i="1"/>
  <c r="H36" i="1"/>
  <c r="G36" i="1"/>
  <c r="F36" i="1"/>
  <c r="E36" i="1"/>
  <c r="AC66" i="1"/>
  <c r="AB66" i="1"/>
  <c r="AA66" i="1"/>
  <c r="Z66" i="1"/>
  <c r="AC65" i="1"/>
  <c r="AB65" i="1"/>
  <c r="AA65" i="1"/>
  <c r="Z65" i="1"/>
  <c r="AC64" i="1"/>
  <c r="AB64" i="1"/>
  <c r="AA64" i="1"/>
  <c r="AE64" i="1"/>
  <c r="AC63" i="1"/>
  <c r="AB63" i="1"/>
  <c r="AA63" i="1"/>
  <c r="Z63" i="1"/>
  <c r="AC62" i="1"/>
  <c r="AB62" i="1"/>
  <c r="AA62" i="1"/>
  <c r="Z62" i="1"/>
  <c r="AC61" i="1"/>
  <c r="AB61" i="1"/>
  <c r="AA61" i="1"/>
  <c r="Z61" i="1"/>
  <c r="AC60" i="1"/>
  <c r="AB60" i="1"/>
  <c r="AA60" i="1"/>
  <c r="AE60" i="1"/>
  <c r="AC59" i="1"/>
  <c r="AB59" i="1"/>
  <c r="AA59" i="1"/>
  <c r="AC58" i="1"/>
  <c r="AB58" i="1"/>
  <c r="AA58" i="1"/>
  <c r="Z58" i="1"/>
  <c r="AC57" i="1"/>
  <c r="AB57" i="1"/>
  <c r="AA57" i="1"/>
  <c r="AC56" i="1"/>
  <c r="AB56" i="1"/>
  <c r="AA56" i="1"/>
  <c r="AE56" i="1"/>
  <c r="AC55" i="1"/>
  <c r="AB55" i="1"/>
  <c r="AA55" i="1"/>
  <c r="AC54" i="1"/>
  <c r="AB54" i="1"/>
  <c r="AE54" i="1"/>
  <c r="Z54" i="1"/>
  <c r="AC53" i="1"/>
  <c r="AB53" i="1"/>
  <c r="AA53" i="1"/>
  <c r="AC52" i="1"/>
  <c r="AB52" i="1"/>
  <c r="Z52" i="1"/>
  <c r="AC51" i="1"/>
  <c r="AB51" i="1"/>
  <c r="AA51" i="1"/>
  <c r="AC50" i="1"/>
  <c r="AB50" i="1"/>
  <c r="AE50" i="1"/>
  <c r="Z50" i="1"/>
  <c r="AC49" i="1"/>
  <c r="AB49" i="1"/>
  <c r="AA49" i="1"/>
  <c r="AC48" i="1"/>
  <c r="AB48" i="1"/>
  <c r="Z48" i="1"/>
  <c r="AC47" i="1"/>
  <c r="AB47" i="1"/>
  <c r="AA47" i="1"/>
  <c r="AC46" i="1"/>
  <c r="AB46" i="1"/>
  <c r="AA46" i="1"/>
  <c r="Z46" i="1"/>
  <c r="AC45" i="1"/>
  <c r="AB45" i="1"/>
  <c r="AA45" i="1"/>
  <c r="AC44" i="1"/>
  <c r="AB44" i="1"/>
  <c r="AA44" i="1"/>
  <c r="AE44" i="1"/>
  <c r="AC43" i="1"/>
  <c r="AB43" i="1"/>
  <c r="AA43" i="1"/>
  <c r="AC42" i="1"/>
  <c r="AB42" i="1"/>
  <c r="Z42" i="1"/>
  <c r="AA42" i="1"/>
  <c r="AC41" i="1"/>
  <c r="AB41" i="1"/>
  <c r="AA41" i="1"/>
  <c r="AC40" i="1"/>
  <c r="AB40" i="1"/>
  <c r="AA40" i="1"/>
  <c r="AE40" i="1"/>
  <c r="AC39" i="1"/>
  <c r="AB39" i="1"/>
  <c r="AA39" i="1"/>
  <c r="AC38" i="1"/>
  <c r="AB38" i="1"/>
  <c r="AA38" i="1"/>
  <c r="Z38" i="1"/>
  <c r="AC37" i="1"/>
  <c r="AB37" i="1"/>
  <c r="AA37" i="1"/>
  <c r="AE36" i="1"/>
  <c r="AD36" i="1"/>
  <c r="AF36" i="1" s="1"/>
  <c r="AC36" i="1"/>
  <c r="AB36" i="1"/>
  <c r="AD4" i="7"/>
  <c r="AF4" i="7" s="1"/>
  <c r="AC23" i="7"/>
  <c r="AB23" i="7"/>
  <c r="AB22" i="7"/>
  <c r="AB24" i="7"/>
  <c r="AC24" i="7"/>
  <c r="AB25" i="7"/>
  <c r="AC25" i="7"/>
  <c r="AB26" i="7"/>
  <c r="AC26" i="7"/>
  <c r="AB27" i="7"/>
  <c r="AC27" i="7"/>
  <c r="AB28" i="7"/>
  <c r="AC28" i="7"/>
  <c r="AB29" i="7"/>
  <c r="AC29" i="7"/>
  <c r="AB30" i="7"/>
  <c r="AC30" i="7"/>
  <c r="AB31" i="7"/>
  <c r="AC31" i="7"/>
  <c r="AB32" i="7"/>
  <c r="AC32" i="7"/>
  <c r="AB33" i="7"/>
  <c r="AC33" i="7"/>
  <c r="AB34" i="7"/>
  <c r="AC34" i="7"/>
  <c r="AC4" i="7"/>
  <c r="AB4" i="7"/>
  <c r="AB5" i="7"/>
  <c r="AC5" i="7"/>
  <c r="AB6" i="7"/>
  <c r="AC6" i="7"/>
  <c r="AB7" i="7"/>
  <c r="AC7" i="7"/>
  <c r="AB8" i="7"/>
  <c r="AC8" i="7"/>
  <c r="AB9" i="7"/>
  <c r="AC9" i="7"/>
  <c r="AB10" i="7"/>
  <c r="AC10" i="7"/>
  <c r="AB11" i="7"/>
  <c r="AC11" i="7"/>
  <c r="AB12" i="7"/>
  <c r="AC12" i="7"/>
  <c r="AB13" i="7"/>
  <c r="AC13" i="7"/>
  <c r="AB14" i="7"/>
  <c r="AC14" i="7"/>
  <c r="AB15" i="7"/>
  <c r="AC15" i="7"/>
  <c r="AB16" i="7"/>
  <c r="AC16" i="7"/>
  <c r="AB17" i="7"/>
  <c r="AC17" i="7"/>
  <c r="AB18" i="7"/>
  <c r="AC18" i="7"/>
  <c r="AB19" i="7"/>
  <c r="AC19" i="7"/>
  <c r="AB20" i="7"/>
  <c r="AC20" i="7"/>
  <c r="AB21" i="7"/>
  <c r="AC21" i="7"/>
  <c r="AC22" i="7"/>
  <c r="B78" i="7"/>
  <c r="B83" i="7" s="1"/>
  <c r="B88" i="7" s="1"/>
  <c r="B93" i="7" s="1"/>
  <c r="B98" i="7" s="1"/>
  <c r="B103" i="7" s="1"/>
  <c r="B108" i="7" s="1"/>
  <c r="B113" i="7" s="1"/>
  <c r="B118" i="7" s="1"/>
  <c r="B123" i="7" s="1"/>
  <c r="B128" i="7" s="1"/>
  <c r="B133" i="7" s="1"/>
  <c r="B138" i="7" s="1"/>
  <c r="B143" i="7" s="1"/>
  <c r="B148" i="7" s="1"/>
  <c r="B153" i="7" s="1"/>
  <c r="B158" i="7" s="1"/>
  <c r="B163" i="7" s="1"/>
  <c r="B168" i="7" s="1"/>
  <c r="B173" i="7" s="1"/>
  <c r="B178" i="7" s="1"/>
  <c r="B183" i="7" s="1"/>
  <c r="B188" i="7" s="1"/>
  <c r="B193" i="7" s="1"/>
  <c r="B198" i="7" s="1"/>
  <c r="B203" i="7" s="1"/>
  <c r="B208" i="7" s="1"/>
  <c r="B213" i="7" s="1"/>
  <c r="B218" i="7" s="1"/>
  <c r="B223" i="7" s="1"/>
  <c r="B77" i="7"/>
  <c r="B82" i="7" s="1"/>
  <c r="B87" i="7" s="1"/>
  <c r="B92" i="7" s="1"/>
  <c r="B97" i="7" s="1"/>
  <c r="B102" i="7" s="1"/>
  <c r="B107" i="7" s="1"/>
  <c r="B112" i="7" s="1"/>
  <c r="B117" i="7" s="1"/>
  <c r="B122" i="7" s="1"/>
  <c r="B127" i="7" s="1"/>
  <c r="B132" i="7" s="1"/>
  <c r="B137" i="7" s="1"/>
  <c r="B142" i="7" s="1"/>
  <c r="B147" i="7" s="1"/>
  <c r="B152" i="7" s="1"/>
  <c r="B157" i="7" s="1"/>
  <c r="B162" i="7" s="1"/>
  <c r="B167" i="7" s="1"/>
  <c r="B172" i="7" s="1"/>
  <c r="B177" i="7" s="1"/>
  <c r="B182" i="7" s="1"/>
  <c r="B187" i="7" s="1"/>
  <c r="B192" i="7" s="1"/>
  <c r="B197" i="7" s="1"/>
  <c r="B202" i="7" s="1"/>
  <c r="B207" i="7" s="1"/>
  <c r="B212" i="7" s="1"/>
  <c r="B217" i="7" s="1"/>
  <c r="B222" i="7" s="1"/>
  <c r="B75" i="7"/>
  <c r="B80" i="7" s="1"/>
  <c r="B85" i="7" s="1"/>
  <c r="B90" i="7" s="1"/>
  <c r="B95" i="7" s="1"/>
  <c r="B100" i="7" s="1"/>
  <c r="B105" i="7" s="1"/>
  <c r="B110" i="7" s="1"/>
  <c r="B115" i="7" s="1"/>
  <c r="B120" i="7" s="1"/>
  <c r="B125" i="7" s="1"/>
  <c r="B130" i="7" s="1"/>
  <c r="B135" i="7" s="1"/>
  <c r="B140" i="7" s="1"/>
  <c r="B145" i="7" s="1"/>
  <c r="B150" i="7" s="1"/>
  <c r="B155" i="7" s="1"/>
  <c r="B160" i="7" s="1"/>
  <c r="B165" i="7" s="1"/>
  <c r="B170" i="7" s="1"/>
  <c r="B175" i="7" s="1"/>
  <c r="B180" i="7" s="1"/>
  <c r="B185" i="7" s="1"/>
  <c r="B190" i="7" s="1"/>
  <c r="B195" i="7" s="1"/>
  <c r="B200" i="7" s="1"/>
  <c r="B205" i="7" s="1"/>
  <c r="B210" i="7" s="1"/>
  <c r="B215" i="7" s="1"/>
  <c r="B220" i="7" s="1"/>
  <c r="A76" i="7"/>
  <c r="A81" i="7" s="1"/>
  <c r="D34" i="7"/>
  <c r="C34" i="7"/>
  <c r="D33" i="7"/>
  <c r="C33" i="7"/>
  <c r="D32" i="7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Z4" i="7" s="1"/>
  <c r="C4" i="7"/>
  <c r="AE4" i="6"/>
  <c r="AC4" i="6"/>
  <c r="AB4" i="6"/>
  <c r="AD4" i="6"/>
  <c r="AF4" i="6" s="1"/>
  <c r="B78" i="6"/>
  <c r="B83" i="6" s="1"/>
  <c r="B88" i="6" s="1"/>
  <c r="B93" i="6" s="1"/>
  <c r="B98" i="6" s="1"/>
  <c r="B103" i="6" s="1"/>
  <c r="B108" i="6" s="1"/>
  <c r="B113" i="6" s="1"/>
  <c r="B118" i="6" s="1"/>
  <c r="B123" i="6" s="1"/>
  <c r="B128" i="6" s="1"/>
  <c r="B133" i="6" s="1"/>
  <c r="B138" i="6" s="1"/>
  <c r="B143" i="6" s="1"/>
  <c r="B148" i="6" s="1"/>
  <c r="B153" i="6" s="1"/>
  <c r="B158" i="6" s="1"/>
  <c r="B163" i="6" s="1"/>
  <c r="B168" i="6" s="1"/>
  <c r="B173" i="6" s="1"/>
  <c r="B178" i="6" s="1"/>
  <c r="B183" i="6" s="1"/>
  <c r="B188" i="6" s="1"/>
  <c r="B193" i="6" s="1"/>
  <c r="B198" i="6" s="1"/>
  <c r="B203" i="6" s="1"/>
  <c r="B208" i="6" s="1"/>
  <c r="B213" i="6" s="1"/>
  <c r="B218" i="6" s="1"/>
  <c r="B223" i="6" s="1"/>
  <c r="B77" i="6"/>
  <c r="B82" i="6" s="1"/>
  <c r="B87" i="6" s="1"/>
  <c r="B92" i="6" s="1"/>
  <c r="B97" i="6" s="1"/>
  <c r="B102" i="6" s="1"/>
  <c r="B107" i="6" s="1"/>
  <c r="B112" i="6" s="1"/>
  <c r="B117" i="6" s="1"/>
  <c r="B122" i="6" s="1"/>
  <c r="B127" i="6" s="1"/>
  <c r="B132" i="6" s="1"/>
  <c r="B137" i="6" s="1"/>
  <c r="B142" i="6" s="1"/>
  <c r="B147" i="6" s="1"/>
  <c r="B152" i="6" s="1"/>
  <c r="B157" i="6" s="1"/>
  <c r="B162" i="6" s="1"/>
  <c r="B167" i="6" s="1"/>
  <c r="B172" i="6" s="1"/>
  <c r="B177" i="6" s="1"/>
  <c r="B182" i="6" s="1"/>
  <c r="B187" i="6" s="1"/>
  <c r="B192" i="6" s="1"/>
  <c r="B197" i="6" s="1"/>
  <c r="B202" i="6" s="1"/>
  <c r="B207" i="6" s="1"/>
  <c r="B212" i="6" s="1"/>
  <c r="B217" i="6" s="1"/>
  <c r="B222" i="6" s="1"/>
  <c r="B75" i="6"/>
  <c r="B80" i="6" s="1"/>
  <c r="B85" i="6" s="1"/>
  <c r="B90" i="6" s="1"/>
  <c r="B95" i="6" s="1"/>
  <c r="B100" i="6" s="1"/>
  <c r="B105" i="6" s="1"/>
  <c r="B110" i="6" s="1"/>
  <c r="B115" i="6" s="1"/>
  <c r="B120" i="6" s="1"/>
  <c r="B125" i="6" s="1"/>
  <c r="B130" i="6" s="1"/>
  <c r="B135" i="6" s="1"/>
  <c r="B140" i="6" s="1"/>
  <c r="B145" i="6" s="1"/>
  <c r="B150" i="6" s="1"/>
  <c r="B155" i="6" s="1"/>
  <c r="B160" i="6" s="1"/>
  <c r="B165" i="6" s="1"/>
  <c r="B170" i="6" s="1"/>
  <c r="B175" i="6" s="1"/>
  <c r="B180" i="6" s="1"/>
  <c r="B185" i="6" s="1"/>
  <c r="B190" i="6" s="1"/>
  <c r="B195" i="6" s="1"/>
  <c r="B200" i="6" s="1"/>
  <c r="B205" i="6" s="1"/>
  <c r="B210" i="6" s="1"/>
  <c r="B215" i="6" s="1"/>
  <c r="B220" i="6" s="1"/>
  <c r="A76" i="6"/>
  <c r="AC34" i="6"/>
  <c r="AB34" i="6"/>
  <c r="D34" i="6"/>
  <c r="C34" i="6"/>
  <c r="AC33" i="6"/>
  <c r="AB33" i="6"/>
  <c r="D33" i="6"/>
  <c r="AA33" i="6" s="1"/>
  <c r="C33" i="6"/>
  <c r="AC32" i="6"/>
  <c r="AB32" i="6"/>
  <c r="D32" i="6"/>
  <c r="AA32" i="6" s="1"/>
  <c r="C32" i="6"/>
  <c r="AC31" i="6"/>
  <c r="AB31" i="6"/>
  <c r="D31" i="6"/>
  <c r="AA31" i="6" s="1"/>
  <c r="C31" i="6"/>
  <c r="AC30" i="6"/>
  <c r="AB30" i="6"/>
  <c r="D30" i="6"/>
  <c r="AA30" i="6" s="1"/>
  <c r="C30" i="6"/>
  <c r="AC29" i="6"/>
  <c r="AB29" i="6"/>
  <c r="D29" i="6"/>
  <c r="AA29" i="6" s="1"/>
  <c r="C29" i="6"/>
  <c r="AC28" i="6"/>
  <c r="AB28" i="6"/>
  <c r="D28" i="6"/>
  <c r="AA28" i="6" s="1"/>
  <c r="C28" i="6"/>
  <c r="AC27" i="6"/>
  <c r="AB27" i="6"/>
  <c r="D27" i="6"/>
  <c r="AA27" i="6" s="1"/>
  <c r="C27" i="6"/>
  <c r="AC26" i="6"/>
  <c r="AB26" i="6"/>
  <c r="D26" i="6"/>
  <c r="AA26" i="6" s="1"/>
  <c r="C26" i="6"/>
  <c r="AC25" i="6"/>
  <c r="AB25" i="6"/>
  <c r="D25" i="6"/>
  <c r="C25" i="6"/>
  <c r="AC24" i="6"/>
  <c r="AB24" i="6"/>
  <c r="D24" i="6"/>
  <c r="AA24" i="6" s="1"/>
  <c r="C24" i="6"/>
  <c r="AC23" i="6"/>
  <c r="AB23" i="6"/>
  <c r="D23" i="6"/>
  <c r="AA23" i="6" s="1"/>
  <c r="C23" i="6"/>
  <c r="AC22" i="6"/>
  <c r="AB22" i="6"/>
  <c r="D22" i="6"/>
  <c r="AA22" i="6" s="1"/>
  <c r="C22" i="6"/>
  <c r="AC21" i="6"/>
  <c r="AB21" i="6"/>
  <c r="D21" i="6"/>
  <c r="AA21" i="6" s="1"/>
  <c r="C21" i="6"/>
  <c r="AC20" i="6"/>
  <c r="AB20" i="6"/>
  <c r="D20" i="6"/>
  <c r="AA20" i="6" s="1"/>
  <c r="C20" i="6"/>
  <c r="AC19" i="6"/>
  <c r="AB19" i="6"/>
  <c r="D19" i="6"/>
  <c r="AA19" i="6" s="1"/>
  <c r="C19" i="6"/>
  <c r="AC18" i="6"/>
  <c r="AB18" i="6"/>
  <c r="D18" i="6"/>
  <c r="C18" i="6"/>
  <c r="AC17" i="6"/>
  <c r="AB17" i="6"/>
  <c r="D17" i="6"/>
  <c r="AA17" i="6" s="1"/>
  <c r="C17" i="6"/>
  <c r="AC16" i="6"/>
  <c r="AB16" i="6"/>
  <c r="D16" i="6"/>
  <c r="AA16" i="6" s="1"/>
  <c r="C16" i="6"/>
  <c r="AC15" i="6"/>
  <c r="AB15" i="6"/>
  <c r="D15" i="6"/>
  <c r="AA15" i="6" s="1"/>
  <c r="C15" i="6"/>
  <c r="AC14" i="6"/>
  <c r="AB14" i="6"/>
  <c r="D14" i="6"/>
  <c r="AA14" i="6" s="1"/>
  <c r="C14" i="6"/>
  <c r="AC13" i="6"/>
  <c r="AB13" i="6"/>
  <c r="D13" i="6"/>
  <c r="AA13" i="6" s="1"/>
  <c r="C13" i="6"/>
  <c r="AC12" i="6"/>
  <c r="AB12" i="6"/>
  <c r="D12" i="6"/>
  <c r="C12" i="6"/>
  <c r="AC11" i="6"/>
  <c r="AB11" i="6"/>
  <c r="D11" i="6"/>
  <c r="AA11" i="6" s="1"/>
  <c r="C11" i="6"/>
  <c r="AC10" i="6"/>
  <c r="AB10" i="6"/>
  <c r="D10" i="6"/>
  <c r="AA10" i="6" s="1"/>
  <c r="C10" i="6"/>
  <c r="AC9" i="6"/>
  <c r="AB9" i="6"/>
  <c r="D9" i="6"/>
  <c r="AA9" i="6" s="1"/>
  <c r="C9" i="6"/>
  <c r="AC8" i="6"/>
  <c r="AB8" i="6"/>
  <c r="D8" i="6"/>
  <c r="C8" i="6"/>
  <c r="AC7" i="6"/>
  <c r="AB7" i="6"/>
  <c r="D7" i="6"/>
  <c r="AA7" i="6" s="1"/>
  <c r="C7" i="6"/>
  <c r="AC6" i="6"/>
  <c r="AB6" i="6"/>
  <c r="D6" i="6"/>
  <c r="AA6" i="6" s="1"/>
  <c r="C6" i="6"/>
  <c r="AC5" i="6"/>
  <c r="AB5" i="6"/>
  <c r="D5" i="6"/>
  <c r="AA5" i="6" s="1"/>
  <c r="C5" i="6"/>
  <c r="D4" i="6"/>
  <c r="AA4" i="6" s="1"/>
  <c r="C4" i="6"/>
  <c r="AL4" i="5"/>
  <c r="AK4" i="5"/>
  <c r="AJ4" i="5"/>
  <c r="AI4" i="5"/>
  <c r="AE4" i="5"/>
  <c r="AF4" i="5"/>
  <c r="AG4" i="5"/>
  <c r="AH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4" i="5"/>
  <c r="Z4" i="5"/>
  <c r="AC5" i="5"/>
  <c r="AC6" i="5"/>
  <c r="AL6" i="5" s="1"/>
  <c r="AC7" i="5"/>
  <c r="AC8" i="5"/>
  <c r="AC9" i="5"/>
  <c r="AC10" i="5"/>
  <c r="AL10" i="5" s="1"/>
  <c r="AC11" i="5"/>
  <c r="AC12" i="5"/>
  <c r="AC13" i="5"/>
  <c r="AC14" i="5"/>
  <c r="AL14" i="5" s="1"/>
  <c r="AC15" i="5"/>
  <c r="AC16" i="5"/>
  <c r="AC17" i="5"/>
  <c r="AC18" i="5"/>
  <c r="AL18" i="5" s="1"/>
  <c r="AC19" i="5"/>
  <c r="AC20" i="5"/>
  <c r="AC21" i="5"/>
  <c r="AC22" i="5"/>
  <c r="AL22" i="5" s="1"/>
  <c r="AC23" i="5"/>
  <c r="AC24" i="5"/>
  <c r="AC25" i="5"/>
  <c r="AC26" i="5"/>
  <c r="AL26" i="5" s="1"/>
  <c r="AC27" i="5"/>
  <c r="AC28" i="5"/>
  <c r="AC29" i="5"/>
  <c r="AC30" i="5"/>
  <c r="AL30" i="5" s="1"/>
  <c r="AC31" i="5"/>
  <c r="AC32" i="5"/>
  <c r="AC33" i="5"/>
  <c r="AC34" i="5"/>
  <c r="AL34" i="5" s="1"/>
  <c r="AC4" i="5"/>
  <c r="AB4" i="5"/>
  <c r="B46" i="5"/>
  <c r="B51" i="5" s="1"/>
  <c r="B56" i="5" s="1"/>
  <c r="B61" i="5" s="1"/>
  <c r="B66" i="5" s="1"/>
  <c r="B71" i="5" s="1"/>
  <c r="B76" i="5" s="1"/>
  <c r="B81" i="5" s="1"/>
  <c r="B86" i="5" s="1"/>
  <c r="B91" i="5" s="1"/>
  <c r="B96" i="5" s="1"/>
  <c r="B101" i="5" s="1"/>
  <c r="B106" i="5" s="1"/>
  <c r="B111" i="5" s="1"/>
  <c r="B116" i="5" s="1"/>
  <c r="B121" i="5" s="1"/>
  <c r="B126" i="5" s="1"/>
  <c r="B131" i="5" s="1"/>
  <c r="B136" i="5" s="1"/>
  <c r="B141" i="5" s="1"/>
  <c r="B146" i="5" s="1"/>
  <c r="B151" i="5" s="1"/>
  <c r="B156" i="5" s="1"/>
  <c r="B161" i="5" s="1"/>
  <c r="B166" i="5" s="1"/>
  <c r="B171" i="5" s="1"/>
  <c r="B176" i="5" s="1"/>
  <c r="B181" i="5" s="1"/>
  <c r="B186" i="5" s="1"/>
  <c r="B191" i="5" s="1"/>
  <c r="B45" i="5"/>
  <c r="B50" i="5" s="1"/>
  <c r="B55" i="5" s="1"/>
  <c r="B60" i="5" s="1"/>
  <c r="B65" i="5" s="1"/>
  <c r="B70" i="5" s="1"/>
  <c r="B75" i="5" s="1"/>
  <c r="B80" i="5" s="1"/>
  <c r="B85" i="5" s="1"/>
  <c r="B90" i="5" s="1"/>
  <c r="B95" i="5" s="1"/>
  <c r="B100" i="5" s="1"/>
  <c r="B105" i="5" s="1"/>
  <c r="B110" i="5" s="1"/>
  <c r="B115" i="5" s="1"/>
  <c r="B120" i="5" s="1"/>
  <c r="B125" i="5" s="1"/>
  <c r="B130" i="5" s="1"/>
  <c r="B135" i="5" s="1"/>
  <c r="B140" i="5" s="1"/>
  <c r="B145" i="5" s="1"/>
  <c r="B150" i="5" s="1"/>
  <c r="B155" i="5" s="1"/>
  <c r="B160" i="5" s="1"/>
  <c r="B165" i="5" s="1"/>
  <c r="B170" i="5" s="1"/>
  <c r="B175" i="5" s="1"/>
  <c r="B180" i="5" s="1"/>
  <c r="B185" i="5" s="1"/>
  <c r="B190" i="5" s="1"/>
  <c r="B43" i="5"/>
  <c r="B48" i="5" s="1"/>
  <c r="B53" i="5" s="1"/>
  <c r="B58" i="5" s="1"/>
  <c r="B63" i="5" s="1"/>
  <c r="B68" i="5" s="1"/>
  <c r="B73" i="5" s="1"/>
  <c r="B78" i="5" s="1"/>
  <c r="B83" i="5" s="1"/>
  <c r="B88" i="5" s="1"/>
  <c r="B93" i="5" s="1"/>
  <c r="B98" i="5" s="1"/>
  <c r="B103" i="5" s="1"/>
  <c r="B108" i="5" s="1"/>
  <c r="B113" i="5" s="1"/>
  <c r="B118" i="5" s="1"/>
  <c r="B123" i="5" s="1"/>
  <c r="B128" i="5" s="1"/>
  <c r="B133" i="5" s="1"/>
  <c r="B138" i="5" s="1"/>
  <c r="B143" i="5" s="1"/>
  <c r="B148" i="5" s="1"/>
  <c r="B153" i="5" s="1"/>
  <c r="B158" i="5" s="1"/>
  <c r="B163" i="5" s="1"/>
  <c r="B168" i="5" s="1"/>
  <c r="B173" i="5" s="1"/>
  <c r="B178" i="5" s="1"/>
  <c r="B183" i="5" s="1"/>
  <c r="B188" i="5" s="1"/>
  <c r="A39" i="5"/>
  <c r="AB34" i="5"/>
  <c r="Z34" i="5"/>
  <c r="AG34" i="5" s="1"/>
  <c r="AB33" i="5"/>
  <c r="Z33" i="5"/>
  <c r="AB32" i="5"/>
  <c r="Z32" i="5"/>
  <c r="AB31" i="5"/>
  <c r="Z31" i="5"/>
  <c r="AB30" i="5"/>
  <c r="Z30" i="5"/>
  <c r="AG30" i="5" s="1"/>
  <c r="AB29" i="5"/>
  <c r="Z29" i="5"/>
  <c r="AB28" i="5"/>
  <c r="Z28" i="5"/>
  <c r="AB27" i="5"/>
  <c r="Z27" i="5"/>
  <c r="AB26" i="5"/>
  <c r="Z26" i="5"/>
  <c r="AG26" i="5" s="1"/>
  <c r="AB25" i="5"/>
  <c r="Z25" i="5"/>
  <c r="AB24" i="5"/>
  <c r="Z24" i="5"/>
  <c r="AB23" i="5"/>
  <c r="Z23" i="5"/>
  <c r="AB22" i="5"/>
  <c r="Z22" i="5"/>
  <c r="AG22" i="5" s="1"/>
  <c r="AB21" i="5"/>
  <c r="Z21" i="5"/>
  <c r="AB20" i="5"/>
  <c r="Z20" i="5"/>
  <c r="AB19" i="5"/>
  <c r="Z19" i="5"/>
  <c r="AB18" i="5"/>
  <c r="Z18" i="5"/>
  <c r="AG18" i="5" s="1"/>
  <c r="AB17" i="5"/>
  <c r="Z17" i="5"/>
  <c r="AB16" i="5"/>
  <c r="Z16" i="5"/>
  <c r="AB15" i="5"/>
  <c r="Z15" i="5"/>
  <c r="AB14" i="5"/>
  <c r="Z14" i="5"/>
  <c r="AG14" i="5" s="1"/>
  <c r="AB13" i="5"/>
  <c r="Z13" i="5"/>
  <c r="AB12" i="5"/>
  <c r="Z12" i="5"/>
  <c r="AB11" i="5"/>
  <c r="Z11" i="5"/>
  <c r="AB10" i="5"/>
  <c r="Z10" i="5"/>
  <c r="AG10" i="5" s="1"/>
  <c r="AB9" i="5"/>
  <c r="Z9" i="5"/>
  <c r="AB8" i="5"/>
  <c r="Z8" i="5"/>
  <c r="AB7" i="5"/>
  <c r="Z7" i="5"/>
  <c r="AB6" i="5"/>
  <c r="Z6" i="5"/>
  <c r="AG6" i="5" s="1"/>
  <c r="AB5" i="5"/>
  <c r="Z5" i="5"/>
  <c r="AE4" i="4"/>
  <c r="AL36" i="7" s="1"/>
  <c r="AD4" i="4"/>
  <c r="AF4" i="4" s="1"/>
  <c r="AE4" i="1"/>
  <c r="AL36" i="6" s="1"/>
  <c r="AD4" i="1"/>
  <c r="AF4" i="1" s="1"/>
  <c r="B78" i="4"/>
  <c r="B83" i="4" s="1"/>
  <c r="B88" i="4" s="1"/>
  <c r="B93" i="4" s="1"/>
  <c r="B98" i="4" s="1"/>
  <c r="B103" i="4" s="1"/>
  <c r="B108" i="4" s="1"/>
  <c r="B113" i="4" s="1"/>
  <c r="B118" i="4" s="1"/>
  <c r="B123" i="4" s="1"/>
  <c r="B128" i="4" s="1"/>
  <c r="B133" i="4" s="1"/>
  <c r="B138" i="4" s="1"/>
  <c r="B143" i="4" s="1"/>
  <c r="B148" i="4" s="1"/>
  <c r="B153" i="4" s="1"/>
  <c r="B158" i="4" s="1"/>
  <c r="B163" i="4" s="1"/>
  <c r="B168" i="4" s="1"/>
  <c r="B173" i="4" s="1"/>
  <c r="B178" i="4" s="1"/>
  <c r="B183" i="4" s="1"/>
  <c r="B188" i="4" s="1"/>
  <c r="B193" i="4" s="1"/>
  <c r="B198" i="4" s="1"/>
  <c r="B203" i="4" s="1"/>
  <c r="B208" i="4" s="1"/>
  <c r="B213" i="4" s="1"/>
  <c r="B218" i="4" s="1"/>
  <c r="B223" i="4" s="1"/>
  <c r="B77" i="4"/>
  <c r="B82" i="4" s="1"/>
  <c r="B87" i="4" s="1"/>
  <c r="B92" i="4" s="1"/>
  <c r="B97" i="4" s="1"/>
  <c r="B102" i="4" s="1"/>
  <c r="B107" i="4" s="1"/>
  <c r="B112" i="4" s="1"/>
  <c r="B117" i="4" s="1"/>
  <c r="B122" i="4" s="1"/>
  <c r="B127" i="4" s="1"/>
  <c r="B132" i="4" s="1"/>
  <c r="B137" i="4" s="1"/>
  <c r="B142" i="4" s="1"/>
  <c r="B147" i="4" s="1"/>
  <c r="B152" i="4" s="1"/>
  <c r="B157" i="4" s="1"/>
  <c r="B162" i="4" s="1"/>
  <c r="B167" i="4" s="1"/>
  <c r="B172" i="4" s="1"/>
  <c r="B177" i="4" s="1"/>
  <c r="B182" i="4" s="1"/>
  <c r="B187" i="4" s="1"/>
  <c r="B192" i="4" s="1"/>
  <c r="B197" i="4" s="1"/>
  <c r="B202" i="4" s="1"/>
  <c r="B207" i="4" s="1"/>
  <c r="B212" i="4" s="1"/>
  <c r="B217" i="4" s="1"/>
  <c r="B222" i="4" s="1"/>
  <c r="B75" i="4"/>
  <c r="B80" i="4" s="1"/>
  <c r="B85" i="4" s="1"/>
  <c r="B90" i="4" s="1"/>
  <c r="B95" i="4" s="1"/>
  <c r="B100" i="4" s="1"/>
  <c r="B105" i="4" s="1"/>
  <c r="B110" i="4" s="1"/>
  <c r="B115" i="4" s="1"/>
  <c r="B120" i="4" s="1"/>
  <c r="B125" i="4" s="1"/>
  <c r="B130" i="4" s="1"/>
  <c r="B135" i="4" s="1"/>
  <c r="B140" i="4" s="1"/>
  <c r="B145" i="4" s="1"/>
  <c r="B150" i="4" s="1"/>
  <c r="B155" i="4" s="1"/>
  <c r="B160" i="4" s="1"/>
  <c r="B165" i="4" s="1"/>
  <c r="B170" i="4" s="1"/>
  <c r="B175" i="4" s="1"/>
  <c r="B180" i="4" s="1"/>
  <c r="B185" i="4" s="1"/>
  <c r="B190" i="4" s="1"/>
  <c r="B195" i="4" s="1"/>
  <c r="B200" i="4" s="1"/>
  <c r="B205" i="4" s="1"/>
  <c r="B210" i="4" s="1"/>
  <c r="B215" i="4" s="1"/>
  <c r="B220" i="4" s="1"/>
  <c r="B75" i="1"/>
  <c r="B80" i="1" s="1"/>
  <c r="B85" i="1" s="1"/>
  <c r="B90" i="1" s="1"/>
  <c r="B95" i="1" s="1"/>
  <c r="B100" i="1" s="1"/>
  <c r="B105" i="1" s="1"/>
  <c r="B110" i="1" s="1"/>
  <c r="B115" i="1" s="1"/>
  <c r="B120" i="1" s="1"/>
  <c r="B125" i="1" s="1"/>
  <c r="B130" i="1" s="1"/>
  <c r="B135" i="1" s="1"/>
  <c r="B140" i="1" s="1"/>
  <c r="B145" i="1" s="1"/>
  <c r="B150" i="1" s="1"/>
  <c r="B155" i="1" s="1"/>
  <c r="B160" i="1" s="1"/>
  <c r="B165" i="1" s="1"/>
  <c r="B170" i="1" s="1"/>
  <c r="B175" i="1" s="1"/>
  <c r="B180" i="1" s="1"/>
  <c r="B185" i="1" s="1"/>
  <c r="B190" i="1" s="1"/>
  <c r="B195" i="1" s="1"/>
  <c r="B200" i="1" s="1"/>
  <c r="B205" i="1" s="1"/>
  <c r="B210" i="1" s="1"/>
  <c r="B215" i="1" s="1"/>
  <c r="B220" i="1" s="1"/>
  <c r="B77" i="1"/>
  <c r="B82" i="1" s="1"/>
  <c r="B87" i="1" s="1"/>
  <c r="B92" i="1" s="1"/>
  <c r="B97" i="1" s="1"/>
  <c r="B102" i="1" s="1"/>
  <c r="B107" i="1" s="1"/>
  <c r="B112" i="1" s="1"/>
  <c r="B117" i="1" s="1"/>
  <c r="B122" i="1" s="1"/>
  <c r="B127" i="1" s="1"/>
  <c r="B132" i="1" s="1"/>
  <c r="B137" i="1" s="1"/>
  <c r="B142" i="1" s="1"/>
  <c r="B147" i="1" s="1"/>
  <c r="B152" i="1" s="1"/>
  <c r="B157" i="1" s="1"/>
  <c r="B162" i="1" s="1"/>
  <c r="B167" i="1" s="1"/>
  <c r="B172" i="1" s="1"/>
  <c r="B177" i="1" s="1"/>
  <c r="B182" i="1" s="1"/>
  <c r="B187" i="1" s="1"/>
  <c r="B192" i="1" s="1"/>
  <c r="B197" i="1" s="1"/>
  <c r="B202" i="1" s="1"/>
  <c r="B207" i="1" s="1"/>
  <c r="B212" i="1" s="1"/>
  <c r="B217" i="1" s="1"/>
  <c r="B222" i="1" s="1"/>
  <c r="B78" i="1"/>
  <c r="B83" i="1" s="1"/>
  <c r="B88" i="1" s="1"/>
  <c r="B93" i="1" s="1"/>
  <c r="B98" i="1" s="1"/>
  <c r="B103" i="1" s="1"/>
  <c r="B108" i="1" s="1"/>
  <c r="B113" i="1" s="1"/>
  <c r="B118" i="1" s="1"/>
  <c r="B123" i="1" s="1"/>
  <c r="B128" i="1" s="1"/>
  <c r="B133" i="1" s="1"/>
  <c r="B138" i="1" s="1"/>
  <c r="B143" i="1" s="1"/>
  <c r="B148" i="1" s="1"/>
  <c r="B153" i="1" s="1"/>
  <c r="B158" i="1" s="1"/>
  <c r="B163" i="1" s="1"/>
  <c r="B168" i="1" s="1"/>
  <c r="B173" i="1" s="1"/>
  <c r="B178" i="1" s="1"/>
  <c r="B183" i="1" s="1"/>
  <c r="B188" i="1" s="1"/>
  <c r="B193" i="1" s="1"/>
  <c r="B198" i="1" s="1"/>
  <c r="B203" i="1" s="1"/>
  <c r="B208" i="1" s="1"/>
  <c r="B213" i="1" s="1"/>
  <c r="B218" i="1" s="1"/>
  <c r="B223" i="1" s="1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71" i="4"/>
  <c r="A76" i="4" s="1"/>
  <c r="D34" i="4"/>
  <c r="Z34" i="4" s="1"/>
  <c r="C34" i="4"/>
  <c r="D33" i="4"/>
  <c r="Z33" i="4" s="1"/>
  <c r="C33" i="4"/>
  <c r="D32" i="4"/>
  <c r="Z32" i="4" s="1"/>
  <c r="C32" i="4"/>
  <c r="D31" i="4"/>
  <c r="Z31" i="4" s="1"/>
  <c r="C31" i="4"/>
  <c r="D30" i="4"/>
  <c r="Z30" i="4" s="1"/>
  <c r="C30" i="4"/>
  <c r="D29" i="4"/>
  <c r="Z29" i="4" s="1"/>
  <c r="C29" i="4"/>
  <c r="D28" i="4"/>
  <c r="Z28" i="4" s="1"/>
  <c r="C28" i="4"/>
  <c r="D27" i="4"/>
  <c r="Z27" i="4" s="1"/>
  <c r="C27" i="4"/>
  <c r="D26" i="4"/>
  <c r="Z26" i="4" s="1"/>
  <c r="C26" i="4"/>
  <c r="D25" i="4"/>
  <c r="Z25" i="4" s="1"/>
  <c r="C25" i="4"/>
  <c r="D24" i="4"/>
  <c r="Z24" i="4" s="1"/>
  <c r="C24" i="4"/>
  <c r="D23" i="4"/>
  <c r="Z23" i="4" s="1"/>
  <c r="C23" i="4"/>
  <c r="D22" i="4"/>
  <c r="Z22" i="4" s="1"/>
  <c r="C22" i="4"/>
  <c r="D21" i="4"/>
  <c r="Z21" i="4" s="1"/>
  <c r="C21" i="4"/>
  <c r="D20" i="4"/>
  <c r="Z20" i="4" s="1"/>
  <c r="C20" i="4"/>
  <c r="D19" i="4"/>
  <c r="Z19" i="4" s="1"/>
  <c r="C19" i="4"/>
  <c r="D18" i="4"/>
  <c r="Z18" i="4" s="1"/>
  <c r="C18" i="4"/>
  <c r="D17" i="4"/>
  <c r="Z17" i="4" s="1"/>
  <c r="C17" i="4"/>
  <c r="D16" i="4"/>
  <c r="Z16" i="4" s="1"/>
  <c r="C16" i="4"/>
  <c r="D15" i="4"/>
  <c r="Z15" i="4" s="1"/>
  <c r="C15" i="4"/>
  <c r="D14" i="4"/>
  <c r="Z14" i="4" s="1"/>
  <c r="C14" i="4"/>
  <c r="D13" i="4"/>
  <c r="Z13" i="4" s="1"/>
  <c r="C13" i="4"/>
  <c r="D12" i="4"/>
  <c r="Z12" i="4" s="1"/>
  <c r="C12" i="4"/>
  <c r="D11" i="4"/>
  <c r="Z11" i="4" s="1"/>
  <c r="C11" i="4"/>
  <c r="D10" i="4"/>
  <c r="Z10" i="4" s="1"/>
  <c r="C10" i="4"/>
  <c r="D9" i="4"/>
  <c r="Z9" i="4" s="1"/>
  <c r="C9" i="4"/>
  <c r="D8" i="4"/>
  <c r="Z8" i="4" s="1"/>
  <c r="C8" i="4"/>
  <c r="D7" i="4"/>
  <c r="Z7" i="4" s="1"/>
  <c r="C7" i="4"/>
  <c r="D6" i="4"/>
  <c r="Z6" i="4" s="1"/>
  <c r="C6" i="4"/>
  <c r="D5" i="4"/>
  <c r="Z5" i="4" s="1"/>
  <c r="C5" i="4"/>
  <c r="D4" i="4"/>
  <c r="Z4" i="4" s="1"/>
  <c r="C4" i="4"/>
  <c r="A71" i="1"/>
  <c r="A76" i="1" s="1"/>
  <c r="A81" i="1" s="1"/>
  <c r="A86" i="1" s="1"/>
  <c r="B39" i="8"/>
  <c r="Q81" i="16" l="1"/>
  <c r="R81" i="16" s="1"/>
  <c r="S81" i="16" s="1"/>
  <c r="T81" i="16" s="1"/>
  <c r="P82" i="16"/>
  <c r="R90" i="16"/>
  <c r="S90" i="16" s="1"/>
  <c r="T90" i="16"/>
  <c r="Q101" i="16"/>
  <c r="P102" i="16"/>
  <c r="P152" i="16"/>
  <c r="Q151" i="16"/>
  <c r="R151" i="16" s="1"/>
  <c r="S151" i="16" s="1"/>
  <c r="T151" i="16" s="1"/>
  <c r="P162" i="16"/>
  <c r="P122" i="16"/>
  <c r="Q121" i="16"/>
  <c r="R121" i="16" s="1"/>
  <c r="S121" i="16" s="1"/>
  <c r="T121" i="16" s="1"/>
  <c r="B260" i="16"/>
  <c r="C259" i="16"/>
  <c r="E259" i="16" s="1"/>
  <c r="F259" i="16" s="1"/>
  <c r="B242" i="16"/>
  <c r="C241" i="16"/>
  <c r="E241" i="16" s="1"/>
  <c r="F241" i="16" s="1"/>
  <c r="Q91" i="16"/>
  <c r="R91" i="16" s="1"/>
  <c r="S91" i="16" s="1"/>
  <c r="T91" i="16" s="1"/>
  <c r="P92" i="16"/>
  <c r="B287" i="16"/>
  <c r="C286" i="16"/>
  <c r="E286" i="16" s="1"/>
  <c r="F286" i="16" s="1"/>
  <c r="T70" i="16"/>
  <c r="R70" i="16"/>
  <c r="S70" i="16" s="1"/>
  <c r="Q61" i="16"/>
  <c r="P62" i="16"/>
  <c r="Q62" i="16" s="1"/>
  <c r="Q131" i="16"/>
  <c r="R131" i="16" s="1"/>
  <c r="S131" i="16" s="1"/>
  <c r="T131" i="16" s="1"/>
  <c r="P132" i="16"/>
  <c r="Q111" i="16"/>
  <c r="R111" i="16" s="1"/>
  <c r="S111" i="16" s="1"/>
  <c r="T111" i="16" s="1"/>
  <c r="P112" i="16"/>
  <c r="R140" i="16"/>
  <c r="S140" i="16" s="1"/>
  <c r="T140" i="16" s="1"/>
  <c r="B224" i="16"/>
  <c r="C224" i="16" s="1"/>
  <c r="E224" i="16" s="1"/>
  <c r="F224" i="16" s="1"/>
  <c r="C223" i="16"/>
  <c r="E223" i="16" s="1"/>
  <c r="F223" i="16" s="1"/>
  <c r="P72" i="16"/>
  <c r="Q71" i="16"/>
  <c r="AM27" i="8"/>
  <c r="A27" i="8" s="1"/>
  <c r="R60" i="16"/>
  <c r="S60" i="16" s="1"/>
  <c r="T60" i="16" s="1"/>
  <c r="R130" i="16"/>
  <c r="S130" i="16" s="1"/>
  <c r="T130" i="16" s="1"/>
  <c r="B296" i="16"/>
  <c r="B305" i="16"/>
  <c r="C295" i="16"/>
  <c r="E295" i="16" s="1"/>
  <c r="F295" i="16" s="1"/>
  <c r="P142" i="16"/>
  <c r="Q141" i="16"/>
  <c r="R141" i="16" s="1"/>
  <c r="S141" i="16" s="1"/>
  <c r="T141" i="16" s="1"/>
  <c r="B251" i="16"/>
  <c r="C250" i="16"/>
  <c r="E250" i="16" s="1"/>
  <c r="F250" i="16" s="1"/>
  <c r="B233" i="16"/>
  <c r="C232" i="16"/>
  <c r="E232" i="16" s="1"/>
  <c r="F232" i="16" s="1"/>
  <c r="C277" i="16"/>
  <c r="E277" i="16" s="1"/>
  <c r="F277" i="16" s="1"/>
  <c r="B278" i="16"/>
  <c r="B269" i="16"/>
  <c r="C268" i="16"/>
  <c r="E268" i="16" s="1"/>
  <c r="F268" i="16" s="1"/>
  <c r="Q50" i="16"/>
  <c r="P51" i="16"/>
  <c r="Q51" i="16" s="1"/>
  <c r="R49" i="16"/>
  <c r="S49" i="16" s="1"/>
  <c r="T49" i="16" s="1"/>
  <c r="R27" i="16"/>
  <c r="S27" i="16" s="1"/>
  <c r="T27" i="16" s="1"/>
  <c r="Q28" i="16"/>
  <c r="P29" i="16"/>
  <c r="Q29" i="16" s="1"/>
  <c r="AM20" i="8"/>
  <c r="A20" i="8" s="1"/>
  <c r="AM31" i="8"/>
  <c r="A31" i="8" s="1"/>
  <c r="AM18" i="8"/>
  <c r="A18" i="8" s="1"/>
  <c r="AM10" i="8"/>
  <c r="A10" i="8" s="1"/>
  <c r="AM6" i="8"/>
  <c r="A6" i="8" s="1"/>
  <c r="AM15" i="8"/>
  <c r="A15" i="8" s="1"/>
  <c r="AM13" i="8"/>
  <c r="A13" i="8" s="1"/>
  <c r="AK53" i="7"/>
  <c r="AM22" i="8"/>
  <c r="A22" i="8" s="1"/>
  <c r="AM30" i="8"/>
  <c r="A30" i="8" s="1"/>
  <c r="AM28" i="8"/>
  <c r="A28" i="8" s="1"/>
  <c r="AM29" i="8"/>
  <c r="A29" i="8" s="1"/>
  <c r="AM14" i="8"/>
  <c r="A14" i="8" s="1"/>
  <c r="AK40" i="7"/>
  <c r="AM16" i="8"/>
  <c r="A16" i="8" s="1"/>
  <c r="A4" i="8"/>
  <c r="AK37" i="7"/>
  <c r="AM9" i="8"/>
  <c r="A9" i="8" s="1"/>
  <c r="AM23" i="8"/>
  <c r="A23" i="8" s="1"/>
  <c r="AM32" i="8"/>
  <c r="A32" i="8" s="1"/>
  <c r="AM7" i="8"/>
  <c r="A7" i="8" s="1"/>
  <c r="AM11" i="8"/>
  <c r="A11" i="8" s="1"/>
  <c r="AK45" i="7"/>
  <c r="AM12" i="8"/>
  <c r="A12" i="8" s="1"/>
  <c r="AA5" i="4"/>
  <c r="AD5" i="4" s="1"/>
  <c r="AA9" i="4"/>
  <c r="AD9" i="4" s="1"/>
  <c r="AA11" i="4"/>
  <c r="AD11" i="4" s="1"/>
  <c r="AA15" i="4"/>
  <c r="AA17" i="4"/>
  <c r="AA21" i="4"/>
  <c r="AD21" i="4" s="1"/>
  <c r="AA25" i="4"/>
  <c r="AD25" i="4" s="1"/>
  <c r="AA29" i="4"/>
  <c r="Z4" i="6"/>
  <c r="AG4" i="6" s="1"/>
  <c r="B4" i="6"/>
  <c r="A4" i="6"/>
  <c r="AA5" i="7"/>
  <c r="AA7" i="7"/>
  <c r="AA9" i="7"/>
  <c r="AA11" i="7"/>
  <c r="AA13" i="7"/>
  <c r="AA15" i="7"/>
  <c r="AA17" i="7"/>
  <c r="AA19" i="7"/>
  <c r="AA21" i="7"/>
  <c r="AA23" i="7"/>
  <c r="AA25" i="7"/>
  <c r="AA27" i="7"/>
  <c r="AA29" i="7"/>
  <c r="AA31" i="7"/>
  <c r="AA33" i="7"/>
  <c r="AM21" i="8"/>
  <c r="A21" i="8" s="1"/>
  <c r="AA6" i="4"/>
  <c r="AA10" i="4"/>
  <c r="AD10" i="4" s="1"/>
  <c r="AA14" i="4"/>
  <c r="AD14" i="4" s="1"/>
  <c r="AA18" i="4"/>
  <c r="AD18" i="4" s="1"/>
  <c r="AA22" i="4"/>
  <c r="AA26" i="4"/>
  <c r="AD26" i="4" s="1"/>
  <c r="AA30" i="4"/>
  <c r="Z5" i="6"/>
  <c r="Z9" i="6"/>
  <c r="Z13" i="6"/>
  <c r="AD13" i="6" s="1"/>
  <c r="AF13" i="6" s="1"/>
  <c r="Z14" i="6"/>
  <c r="AD14" i="6" s="1"/>
  <c r="AF14" i="6" s="1"/>
  <c r="Z17" i="6"/>
  <c r="AI17" i="6" s="1"/>
  <c r="Z18" i="6"/>
  <c r="Z21" i="6"/>
  <c r="AH21" i="6" s="1"/>
  <c r="Z22" i="6"/>
  <c r="AI22" i="6" s="1"/>
  <c r="Z26" i="6"/>
  <c r="AD26" i="6" s="1"/>
  <c r="AF26" i="6" s="1"/>
  <c r="Z29" i="6"/>
  <c r="Z30" i="6"/>
  <c r="AH30" i="6" s="1"/>
  <c r="Z33" i="6"/>
  <c r="Z34" i="6"/>
  <c r="AG34" i="6" s="1"/>
  <c r="AA4" i="7"/>
  <c r="B4" i="7"/>
  <c r="A4" i="7"/>
  <c r="AA6" i="7"/>
  <c r="AA8" i="7"/>
  <c r="AA10" i="7"/>
  <c r="AA12" i="7"/>
  <c r="AA14" i="7"/>
  <c r="AA16" i="7"/>
  <c r="AA18" i="7"/>
  <c r="AA20" i="7"/>
  <c r="AA22" i="7"/>
  <c r="AA24" i="7"/>
  <c r="AA26" i="7"/>
  <c r="AA28" i="7"/>
  <c r="AA30" i="7"/>
  <c r="AA32" i="7"/>
  <c r="AA34" i="7"/>
  <c r="AA8" i="4"/>
  <c r="AA12" i="4"/>
  <c r="AD12" i="4" s="1"/>
  <c r="AA16" i="4"/>
  <c r="AA20" i="4"/>
  <c r="AD20" i="4" s="1"/>
  <c r="AA24" i="4"/>
  <c r="AD24" i="4" s="1"/>
  <c r="AA28" i="4"/>
  <c r="AD28" i="4" s="1"/>
  <c r="AA32" i="4"/>
  <c r="AA34" i="4"/>
  <c r="AD34" i="4" s="1"/>
  <c r="AA7" i="4"/>
  <c r="AD7" i="4" s="1"/>
  <c r="AA13" i="4"/>
  <c r="AD13" i="4" s="1"/>
  <c r="AA19" i="4"/>
  <c r="AA23" i="4"/>
  <c r="AD23" i="4" s="1"/>
  <c r="AA27" i="4"/>
  <c r="AD27" i="4" s="1"/>
  <c r="AA31" i="4"/>
  <c r="AD31" i="4" s="1"/>
  <c r="AA33" i="4"/>
  <c r="AM4" i="5"/>
  <c r="AK61" i="7"/>
  <c r="AM34" i="8"/>
  <c r="A34" i="8" s="1"/>
  <c r="AK56" i="7"/>
  <c r="AD59" i="7"/>
  <c r="AF59" i="7" s="1"/>
  <c r="AK59" i="7" s="1"/>
  <c r="AK41" i="7"/>
  <c r="AA4" i="4"/>
  <c r="A4" i="4"/>
  <c r="B4" i="4"/>
  <c r="AM8" i="8"/>
  <c r="A8" i="8" s="1"/>
  <c r="AM5" i="8"/>
  <c r="A5" i="8" s="1"/>
  <c r="AD51" i="7"/>
  <c r="AF51" i="7" s="1"/>
  <c r="AK51" i="7" s="1"/>
  <c r="B41" i="7"/>
  <c r="B8" i="8"/>
  <c r="B5" i="8"/>
  <c r="B27" i="8"/>
  <c r="B24" i="8"/>
  <c r="B25" i="8"/>
  <c r="B22" i="8"/>
  <c r="B17" i="8"/>
  <c r="B19" i="8"/>
  <c r="B20" i="8"/>
  <c r="B10" i="8"/>
  <c r="B26" i="8"/>
  <c r="B6" i="8"/>
  <c r="B33" i="8"/>
  <c r="AK47" i="7"/>
  <c r="A54" i="8"/>
  <c r="B65" i="7"/>
  <c r="AK65" i="7"/>
  <c r="AE9" i="7"/>
  <c r="AL41" i="4" s="1"/>
  <c r="AE21" i="7"/>
  <c r="AL53" i="4" s="1"/>
  <c r="AE12" i="7"/>
  <c r="AL44" i="4" s="1"/>
  <c r="AE16" i="7"/>
  <c r="AL48" i="4" s="1"/>
  <c r="AE24" i="7"/>
  <c r="AL56" i="4" s="1"/>
  <c r="AL4" i="6"/>
  <c r="Z5" i="7"/>
  <c r="AE5" i="7"/>
  <c r="AL37" i="4" s="1"/>
  <c r="Z7" i="7"/>
  <c r="AE7" i="7"/>
  <c r="AL39" i="4" s="1"/>
  <c r="Z11" i="7"/>
  <c r="AE11" i="7"/>
  <c r="AL43" i="4" s="1"/>
  <c r="Z13" i="7"/>
  <c r="AH13" i="7" s="1"/>
  <c r="AE13" i="7"/>
  <c r="AL45" i="4" s="1"/>
  <c r="Z15" i="7"/>
  <c r="AG15" i="7" s="1"/>
  <c r="AE15" i="7"/>
  <c r="AL47" i="4" s="1"/>
  <c r="Z17" i="7"/>
  <c r="AE17" i="7"/>
  <c r="AL49" i="4" s="1"/>
  <c r="Z19" i="7"/>
  <c r="AG19" i="7" s="1"/>
  <c r="AE19" i="7"/>
  <c r="AL51" i="4" s="1"/>
  <c r="Z23" i="7"/>
  <c r="AE23" i="7"/>
  <c r="AL55" i="4" s="1"/>
  <c r="Z25" i="7"/>
  <c r="AE25" i="7"/>
  <c r="AL57" i="4" s="1"/>
  <c r="Z27" i="7"/>
  <c r="AG27" i="7" s="1"/>
  <c r="AE27" i="7"/>
  <c r="AL59" i="4" s="1"/>
  <c r="Z29" i="7"/>
  <c r="AE29" i="7"/>
  <c r="AL61" i="4" s="1"/>
  <c r="Z31" i="7"/>
  <c r="AI31" i="7" s="1"/>
  <c r="AE31" i="7"/>
  <c r="AL63" i="4" s="1"/>
  <c r="Z33" i="7"/>
  <c r="AG33" i="7" s="1"/>
  <c r="AE33" i="7"/>
  <c r="AL65" i="4" s="1"/>
  <c r="AA36" i="1"/>
  <c r="Z6" i="7"/>
  <c r="AI6" i="7" s="1"/>
  <c r="AE6" i="7"/>
  <c r="AL38" i="4" s="1"/>
  <c r="Z8" i="7"/>
  <c r="AE8" i="7"/>
  <c r="AL40" i="4" s="1"/>
  <c r="Z10" i="7"/>
  <c r="AE10" i="7"/>
  <c r="AL42" i="4" s="1"/>
  <c r="Z14" i="7"/>
  <c r="AE14" i="7"/>
  <c r="AL46" i="4" s="1"/>
  <c r="Z18" i="7"/>
  <c r="AE18" i="7"/>
  <c r="AL50" i="4" s="1"/>
  <c r="Z20" i="7"/>
  <c r="AE20" i="7"/>
  <c r="AL52" i="4" s="1"/>
  <c r="Z22" i="7"/>
  <c r="AG22" i="7" s="1"/>
  <c r="AE22" i="7"/>
  <c r="AL54" i="4" s="1"/>
  <c r="Z26" i="7"/>
  <c r="AE26" i="7"/>
  <c r="AL58" i="4" s="1"/>
  <c r="Z28" i="7"/>
  <c r="AG28" i="7" s="1"/>
  <c r="AE28" i="7"/>
  <c r="AL60" i="4" s="1"/>
  <c r="Z30" i="7"/>
  <c r="AI30" i="7" s="1"/>
  <c r="AE30" i="7"/>
  <c r="AL62" i="4" s="1"/>
  <c r="Z32" i="7"/>
  <c r="AE32" i="7"/>
  <c r="AL64" i="4" s="1"/>
  <c r="Z34" i="7"/>
  <c r="AE34" i="7"/>
  <c r="AL66" i="4" s="1"/>
  <c r="B51" i="6"/>
  <c r="AK51" i="6"/>
  <c r="C36" i="1"/>
  <c r="Z36" i="1" s="1"/>
  <c r="AD42" i="1"/>
  <c r="AF42" i="1" s="1"/>
  <c r="AD46" i="1"/>
  <c r="AF46" i="1" s="1"/>
  <c r="AD58" i="1"/>
  <c r="AF58" i="1" s="1"/>
  <c r="AE48" i="1"/>
  <c r="B48" i="1" s="1"/>
  <c r="AE52" i="1"/>
  <c r="B52" i="1" s="1"/>
  <c r="AD38" i="1"/>
  <c r="AF38" i="1" s="1"/>
  <c r="AH62" i="1"/>
  <c r="AD66" i="1"/>
  <c r="AF66" i="1" s="1"/>
  <c r="AE38" i="1"/>
  <c r="B38" i="1" s="1"/>
  <c r="Z40" i="1"/>
  <c r="AD40" i="1" s="1"/>
  <c r="AF40" i="1" s="1"/>
  <c r="AK40" i="1" s="1"/>
  <c r="AE42" i="1"/>
  <c r="B42" i="1" s="1"/>
  <c r="Z44" i="1"/>
  <c r="AD44" i="1" s="1"/>
  <c r="AF44" i="1" s="1"/>
  <c r="AK44" i="1" s="1"/>
  <c r="AE46" i="1"/>
  <c r="Z56" i="1"/>
  <c r="AD56" i="1" s="1"/>
  <c r="AF56" i="1" s="1"/>
  <c r="AK56" i="1" s="1"/>
  <c r="AE58" i="1"/>
  <c r="AK58" i="1" s="1"/>
  <c r="Z60" i="1"/>
  <c r="AI60" i="1" s="1"/>
  <c r="AE62" i="1"/>
  <c r="B62" i="1" s="1"/>
  <c r="Z64" i="1"/>
  <c r="AI64" i="1" s="1"/>
  <c r="AE66" i="1"/>
  <c r="B66" i="1" s="1"/>
  <c r="Z37" i="1"/>
  <c r="AE37" i="1"/>
  <c r="B37" i="1" s="1"/>
  <c r="Z41" i="1"/>
  <c r="AE41" i="1"/>
  <c r="B41" i="1" s="1"/>
  <c r="Z45" i="1"/>
  <c r="AE45" i="1"/>
  <c r="Z49" i="1"/>
  <c r="AE49" i="1"/>
  <c r="B49" i="1" s="1"/>
  <c r="Z53" i="1"/>
  <c r="AE53" i="1"/>
  <c r="B53" i="1" s="1"/>
  <c r="Z57" i="1"/>
  <c r="AE57" i="1"/>
  <c r="B57" i="1" s="1"/>
  <c r="AH63" i="1"/>
  <c r="AD63" i="1"/>
  <c r="AF63" i="1" s="1"/>
  <c r="AG63" i="1"/>
  <c r="AI63" i="1"/>
  <c r="AI38" i="1"/>
  <c r="AG38" i="1"/>
  <c r="AH38" i="1"/>
  <c r="AI42" i="1"/>
  <c r="AG42" i="1"/>
  <c r="AH42" i="1"/>
  <c r="AI46" i="1"/>
  <c r="AG46" i="1"/>
  <c r="AH46" i="1"/>
  <c r="AI50" i="1"/>
  <c r="AG50" i="1"/>
  <c r="AI54" i="1"/>
  <c r="AG54" i="1"/>
  <c r="AI58" i="1"/>
  <c r="AG58" i="1"/>
  <c r="AH58" i="1"/>
  <c r="AK36" i="1"/>
  <c r="Z39" i="1"/>
  <c r="AE39" i="1"/>
  <c r="Z43" i="1"/>
  <c r="AE43" i="1"/>
  <c r="B43" i="1" s="1"/>
  <c r="Z47" i="1"/>
  <c r="AE47" i="1"/>
  <c r="B47" i="1" s="1"/>
  <c r="Z51" i="1"/>
  <c r="AE51" i="1"/>
  <c r="B51" i="1" s="1"/>
  <c r="Z55" i="1"/>
  <c r="AE55" i="1"/>
  <c r="B55" i="1" s="1"/>
  <c r="Z59" i="1"/>
  <c r="AE59" i="1"/>
  <c r="B59" i="1" s="1"/>
  <c r="AH61" i="1"/>
  <c r="AD61" i="1"/>
  <c r="AF61" i="1" s="1"/>
  <c r="AG61" i="1"/>
  <c r="AI61" i="1"/>
  <c r="AH65" i="1"/>
  <c r="AD65" i="1"/>
  <c r="AF65" i="1" s="1"/>
  <c r="AG65" i="1"/>
  <c r="AI65" i="1"/>
  <c r="AI48" i="1"/>
  <c r="AG48" i="1"/>
  <c r="AI52" i="1"/>
  <c r="AG52" i="1"/>
  <c r="AE61" i="1"/>
  <c r="B61" i="1" s="1"/>
  <c r="AG62" i="1"/>
  <c r="AE63" i="1"/>
  <c r="AE65" i="1"/>
  <c r="B65" i="1" s="1"/>
  <c r="AG66" i="1"/>
  <c r="AH66" i="1"/>
  <c r="B40" i="1"/>
  <c r="B44" i="1"/>
  <c r="AA48" i="1"/>
  <c r="AD48" i="1" s="1"/>
  <c r="AF48" i="1" s="1"/>
  <c r="B50" i="1"/>
  <c r="AA50" i="1"/>
  <c r="AD50" i="1" s="1"/>
  <c r="AF50" i="1" s="1"/>
  <c r="AK50" i="1" s="1"/>
  <c r="AA52" i="1"/>
  <c r="AH52" i="1" s="1"/>
  <c r="B54" i="1"/>
  <c r="AA54" i="1"/>
  <c r="AH54" i="1" s="1"/>
  <c r="B56" i="1"/>
  <c r="B60" i="1"/>
  <c r="AI62" i="1"/>
  <c r="B64" i="1"/>
  <c r="AI66" i="1"/>
  <c r="AD62" i="1"/>
  <c r="AF62" i="1" s="1"/>
  <c r="AK4" i="1"/>
  <c r="AK4" i="4"/>
  <c r="AK4" i="6"/>
  <c r="AE6" i="6"/>
  <c r="B6" i="6" s="1"/>
  <c r="AE15" i="6"/>
  <c r="A15" i="6" s="1"/>
  <c r="AE16" i="6"/>
  <c r="AE19" i="6"/>
  <c r="B19" i="6" s="1"/>
  <c r="AE20" i="6"/>
  <c r="B20" i="6" s="1"/>
  <c r="AE23" i="6"/>
  <c r="A23" i="6" s="1"/>
  <c r="AE24" i="6"/>
  <c r="AL24" i="6" s="1"/>
  <c r="AE27" i="6"/>
  <c r="A27" i="6" s="1"/>
  <c r="AK23" i="5"/>
  <c r="AJ14" i="5"/>
  <c r="AJ30" i="5"/>
  <c r="AG7" i="5"/>
  <c r="AG11" i="5"/>
  <c r="AG15" i="5"/>
  <c r="AG19" i="5"/>
  <c r="AG23" i="5"/>
  <c r="AG27" i="5"/>
  <c r="AG31" i="5"/>
  <c r="Z24" i="6"/>
  <c r="Z24" i="7"/>
  <c r="AG24" i="7" s="1"/>
  <c r="Z16" i="7"/>
  <c r="Z12" i="7"/>
  <c r="AG12" i="7" s="1"/>
  <c r="AK19" i="5"/>
  <c r="AK7" i="5"/>
  <c r="B6" i="7"/>
  <c r="AE31" i="6"/>
  <c r="A31" i="6" s="1"/>
  <c r="AE32" i="6"/>
  <c r="AL32" i="6" s="1"/>
  <c r="Z21" i="7"/>
  <c r="AD21" i="7" s="1"/>
  <c r="AF21" i="7" s="1"/>
  <c r="Z9" i="7"/>
  <c r="AG9" i="7" s="1"/>
  <c r="AK4" i="7"/>
  <c r="AK31" i="5"/>
  <c r="AK27" i="5"/>
  <c r="AK15" i="5"/>
  <c r="AK11" i="5"/>
  <c r="AE30" i="6"/>
  <c r="A30" i="6" s="1"/>
  <c r="Z32" i="6"/>
  <c r="Z23" i="6"/>
  <c r="AH23" i="6" s="1"/>
  <c r="AE7" i="6"/>
  <c r="A7" i="6" s="1"/>
  <c r="AE8" i="6"/>
  <c r="AL8" i="6" s="1"/>
  <c r="AE25" i="6"/>
  <c r="AE28" i="6"/>
  <c r="AL28" i="6" s="1"/>
  <c r="AE22" i="6"/>
  <c r="AL22" i="6" s="1"/>
  <c r="Z28" i="6"/>
  <c r="Z16" i="6"/>
  <c r="AH16" i="6" s="1"/>
  <c r="AI33" i="5"/>
  <c r="AI29" i="5"/>
  <c r="AI25" i="5"/>
  <c r="AI21" i="5"/>
  <c r="AI17" i="5"/>
  <c r="AI13" i="5"/>
  <c r="AI9" i="5"/>
  <c r="AI5" i="5"/>
  <c r="AE11" i="6"/>
  <c r="AE12" i="6"/>
  <c r="AL12" i="6" s="1"/>
  <c r="AE10" i="6"/>
  <c r="Z27" i="6"/>
  <c r="AI27" i="6" s="1"/>
  <c r="Z12" i="6"/>
  <c r="AG12" i="6" s="1"/>
  <c r="AI33" i="7"/>
  <c r="A86" i="7"/>
  <c r="AI4" i="7"/>
  <c r="AH4" i="7"/>
  <c r="AG4" i="7"/>
  <c r="B18" i="7"/>
  <c r="B12" i="7"/>
  <c r="AK34" i="5"/>
  <c r="AK26" i="5"/>
  <c r="AK14" i="5"/>
  <c r="AK6" i="5"/>
  <c r="AK30" i="5"/>
  <c r="AK18" i="5"/>
  <c r="AK10" i="5"/>
  <c r="AE34" i="6"/>
  <c r="AE18" i="6"/>
  <c r="AL18" i="6" s="1"/>
  <c r="AA25" i="6"/>
  <c r="AA34" i="6"/>
  <c r="AE33" i="6"/>
  <c r="B33" i="6" s="1"/>
  <c r="AE29" i="6"/>
  <c r="B29" i="6" s="1"/>
  <c r="AE21" i="6"/>
  <c r="B21" i="6" s="1"/>
  <c r="AE17" i="6"/>
  <c r="AE13" i="6"/>
  <c r="A13" i="6" s="1"/>
  <c r="AE9" i="6"/>
  <c r="AE5" i="6"/>
  <c r="B5" i="6" s="1"/>
  <c r="Z31" i="6"/>
  <c r="AH31" i="6" s="1"/>
  <c r="Z19" i="6"/>
  <c r="AD19" i="6" s="1"/>
  <c r="AF19" i="6" s="1"/>
  <c r="Z15" i="6"/>
  <c r="AI15" i="6" s="1"/>
  <c r="Z11" i="6"/>
  <c r="AG11" i="6" s="1"/>
  <c r="Z7" i="6"/>
  <c r="AH7" i="6" s="1"/>
  <c r="AK22" i="5"/>
  <c r="AE26" i="6"/>
  <c r="AE14" i="6"/>
  <c r="A14" i="6" s="1"/>
  <c r="Z20" i="6"/>
  <c r="Z8" i="6"/>
  <c r="AI8" i="6" s="1"/>
  <c r="AJ6" i="5"/>
  <c r="AJ18" i="5"/>
  <c r="AJ22" i="5"/>
  <c r="AJ34" i="5"/>
  <c r="AG5" i="5"/>
  <c r="AG9" i="5"/>
  <c r="AG13" i="5"/>
  <c r="AG17" i="5"/>
  <c r="AG21" i="5"/>
  <c r="AG25" i="5"/>
  <c r="AG29" i="5"/>
  <c r="AG33" i="5"/>
  <c r="Z10" i="6"/>
  <c r="AH10" i="6" s="1"/>
  <c r="Z6" i="6"/>
  <c r="AI6" i="6" s="1"/>
  <c r="AJ10" i="5"/>
  <c r="AJ26" i="5"/>
  <c r="Z25" i="6"/>
  <c r="AI4" i="6"/>
  <c r="AG14" i="6"/>
  <c r="AI13" i="6"/>
  <c r="AH29" i="6"/>
  <c r="AD29" i="6"/>
  <c r="AF29" i="6" s="1"/>
  <c r="AG29" i="6"/>
  <c r="AA18" i="6"/>
  <c r="AH18" i="6" s="1"/>
  <c r="AI30" i="6"/>
  <c r="AI18" i="6"/>
  <c r="AG21" i="6"/>
  <c r="AA8" i="6"/>
  <c r="AA12" i="6"/>
  <c r="AG18" i="6"/>
  <c r="AI21" i="6"/>
  <c r="AD22" i="6"/>
  <c r="AF22" i="6" s="1"/>
  <c r="AI29" i="6"/>
  <c r="A81" i="6"/>
  <c r="AH29" i="5"/>
  <c r="AH17" i="5"/>
  <c r="AH5" i="5"/>
  <c r="AK33" i="5"/>
  <c r="AK21" i="5"/>
  <c r="AK9" i="5"/>
  <c r="AK5" i="5"/>
  <c r="AF5" i="5"/>
  <c r="AF7" i="5"/>
  <c r="AF9" i="5"/>
  <c r="AF11" i="5"/>
  <c r="AF13" i="5"/>
  <c r="AF15" i="5"/>
  <c r="AF17" i="5"/>
  <c r="AF19" i="5"/>
  <c r="AF21" i="5"/>
  <c r="AF23" i="5"/>
  <c r="AF25" i="5"/>
  <c r="AF27" i="5"/>
  <c r="AF29" i="5"/>
  <c r="AF31" i="5"/>
  <c r="AF33" i="5"/>
  <c r="AH32" i="5"/>
  <c r="AH28" i="5"/>
  <c r="AH24" i="5"/>
  <c r="AH20" i="5"/>
  <c r="AH16" i="5"/>
  <c r="AH12" i="5"/>
  <c r="AH8" i="5"/>
  <c r="AJ32" i="5"/>
  <c r="AJ28" i="5"/>
  <c r="AJ24" i="5"/>
  <c r="AJ20" i="5"/>
  <c r="AJ16" i="5"/>
  <c r="AJ12" i="5"/>
  <c r="AJ8" i="5"/>
  <c r="AL32" i="5"/>
  <c r="AL28" i="5"/>
  <c r="AL24" i="5"/>
  <c r="AL20" i="5"/>
  <c r="AL16" i="5"/>
  <c r="AL12" i="5"/>
  <c r="AL8" i="5"/>
  <c r="AH33" i="5"/>
  <c r="AH21" i="5"/>
  <c r="AH9" i="5"/>
  <c r="AK29" i="5"/>
  <c r="AK25" i="5"/>
  <c r="AK13" i="5"/>
  <c r="AH31" i="5"/>
  <c r="AH27" i="5"/>
  <c r="AH23" i="5"/>
  <c r="AH19" i="5"/>
  <c r="AH15" i="5"/>
  <c r="AH11" i="5"/>
  <c r="AH7" i="5"/>
  <c r="AI31" i="5"/>
  <c r="AI27" i="5"/>
  <c r="AI23" i="5"/>
  <c r="AI19" i="5"/>
  <c r="AI15" i="5"/>
  <c r="AI11" i="5"/>
  <c r="AI7" i="5"/>
  <c r="AK32" i="5"/>
  <c r="AK28" i="5"/>
  <c r="AK24" i="5"/>
  <c r="AK20" i="5"/>
  <c r="AK16" i="5"/>
  <c r="AK12" i="5"/>
  <c r="AK8" i="5"/>
  <c r="AH25" i="5"/>
  <c r="AH13" i="5"/>
  <c r="AK17" i="5"/>
  <c r="AH34" i="5"/>
  <c r="AH30" i="5"/>
  <c r="AH26" i="5"/>
  <c r="AH22" i="5"/>
  <c r="AH18" i="5"/>
  <c r="AH14" i="5"/>
  <c r="AH10" i="5"/>
  <c r="AH6" i="5"/>
  <c r="AI34" i="5"/>
  <c r="AI30" i="5"/>
  <c r="AI26" i="5"/>
  <c r="AI22" i="5"/>
  <c r="AI18" i="5"/>
  <c r="AI14" i="5"/>
  <c r="AI10" i="5"/>
  <c r="AI6" i="5"/>
  <c r="AL33" i="5"/>
  <c r="AL31" i="5"/>
  <c r="AL29" i="5"/>
  <c r="AL27" i="5"/>
  <c r="AL25" i="5"/>
  <c r="AL23" i="5"/>
  <c r="AL21" i="5"/>
  <c r="AL19" i="5"/>
  <c r="AL17" i="5"/>
  <c r="AL15" i="5"/>
  <c r="AL13" i="5"/>
  <c r="AL11" i="5"/>
  <c r="AL9" i="5"/>
  <c r="AL7" i="5"/>
  <c r="AL5" i="5"/>
  <c r="AG24" i="5"/>
  <c r="AG20" i="5"/>
  <c r="AG16" i="5"/>
  <c r="AI32" i="5"/>
  <c r="AI28" i="5"/>
  <c r="AI24" i="5"/>
  <c r="AI20" i="5"/>
  <c r="AI16" i="5"/>
  <c r="AI12" i="5"/>
  <c r="AI8" i="5"/>
  <c r="AG28" i="5"/>
  <c r="AG12" i="5"/>
  <c r="AG8" i="5"/>
  <c r="AJ33" i="5"/>
  <c r="AJ31" i="5"/>
  <c r="AJ29" i="5"/>
  <c r="AJ27" i="5"/>
  <c r="AJ25" i="5"/>
  <c r="AJ23" i="5"/>
  <c r="AJ21" i="5"/>
  <c r="AJ19" i="5"/>
  <c r="AJ17" i="5"/>
  <c r="AJ15" i="5"/>
  <c r="AJ13" i="5"/>
  <c r="AJ11" i="5"/>
  <c r="AJ9" i="5"/>
  <c r="AJ7" i="5"/>
  <c r="AJ5" i="5"/>
  <c r="AG32" i="5"/>
  <c r="AE9" i="4"/>
  <c r="AL41" i="7" s="1"/>
  <c r="AE29" i="4"/>
  <c r="AL61" i="7" s="1"/>
  <c r="AE25" i="4"/>
  <c r="AL57" i="7" s="1"/>
  <c r="AE13" i="4"/>
  <c r="AL45" i="7" s="1"/>
  <c r="AD6" i="4"/>
  <c r="AD16" i="4"/>
  <c r="AD32" i="4"/>
  <c r="AE21" i="4"/>
  <c r="AL53" i="7" s="1"/>
  <c r="AE5" i="4"/>
  <c r="AL37" i="7" s="1"/>
  <c r="AF6" i="5"/>
  <c r="AF8" i="5"/>
  <c r="AE10" i="5"/>
  <c r="AE12" i="5"/>
  <c r="AF14" i="5"/>
  <c r="AF16" i="5"/>
  <c r="AF18" i="5"/>
  <c r="AF20" i="5"/>
  <c r="AF22" i="5"/>
  <c r="AF24" i="5"/>
  <c r="AF26" i="5"/>
  <c r="AF28" i="5"/>
  <c r="AF30" i="5"/>
  <c r="AF32" i="5"/>
  <c r="AF34" i="5"/>
  <c r="AD8" i="4"/>
  <c r="AD22" i="4"/>
  <c r="AD30" i="4"/>
  <c r="AE33" i="4"/>
  <c r="AL65" i="7" s="1"/>
  <c r="AE17" i="4"/>
  <c r="AL49" i="7" s="1"/>
  <c r="AE32" i="4"/>
  <c r="AL64" i="7" s="1"/>
  <c r="AE28" i="4"/>
  <c r="AL60" i="7" s="1"/>
  <c r="AE24" i="4"/>
  <c r="AL56" i="7" s="1"/>
  <c r="AE20" i="4"/>
  <c r="AL52" i="7" s="1"/>
  <c r="AE16" i="4"/>
  <c r="AL48" i="7" s="1"/>
  <c r="AE12" i="4"/>
  <c r="AL44" i="7" s="1"/>
  <c r="AE8" i="4"/>
  <c r="AL40" i="7" s="1"/>
  <c r="AD15" i="4"/>
  <c r="AD17" i="4"/>
  <c r="AD19" i="4"/>
  <c r="AD29" i="4"/>
  <c r="AD33" i="4"/>
  <c r="AE31" i="4"/>
  <c r="AL63" i="7" s="1"/>
  <c r="AE27" i="4"/>
  <c r="AL59" i="7" s="1"/>
  <c r="AE23" i="4"/>
  <c r="AL55" i="7" s="1"/>
  <c r="AE19" i="4"/>
  <c r="AL51" i="7" s="1"/>
  <c r="AE15" i="4"/>
  <c r="AL47" i="7" s="1"/>
  <c r="AE11" i="4"/>
  <c r="AL43" i="7" s="1"/>
  <c r="AE7" i="4"/>
  <c r="AL39" i="7" s="1"/>
  <c r="AF10" i="5"/>
  <c r="AF12" i="5"/>
  <c r="AE34" i="4"/>
  <c r="AL66" i="7" s="1"/>
  <c r="AE30" i="4"/>
  <c r="AL62" i="7" s="1"/>
  <c r="AE26" i="4"/>
  <c r="AL58" i="7" s="1"/>
  <c r="AE22" i="4"/>
  <c r="AL54" i="7" s="1"/>
  <c r="AE18" i="4"/>
  <c r="AL50" i="7" s="1"/>
  <c r="AE14" i="4"/>
  <c r="AL46" i="7" s="1"/>
  <c r="AE10" i="4"/>
  <c r="AL42" i="7" s="1"/>
  <c r="AE6" i="4"/>
  <c r="AL38" i="7" s="1"/>
  <c r="AE13" i="5"/>
  <c r="AE16" i="5"/>
  <c r="AE24" i="5"/>
  <c r="AE32" i="5"/>
  <c r="AE27" i="5"/>
  <c r="AE5" i="5"/>
  <c r="AE9" i="5"/>
  <c r="AE11" i="5"/>
  <c r="AE20" i="5"/>
  <c r="AE31" i="5"/>
  <c r="AE8" i="5"/>
  <c r="AE6" i="5"/>
  <c r="AE21" i="5"/>
  <c r="AE28" i="5"/>
  <c r="AE33" i="5"/>
  <c r="AE7" i="5"/>
  <c r="AE15" i="5"/>
  <c r="AE22" i="5"/>
  <c r="AE23" i="5"/>
  <c r="AE29" i="5"/>
  <c r="AE26" i="5"/>
  <c r="AE25" i="5"/>
  <c r="AE34" i="5"/>
  <c r="AE14" i="5"/>
  <c r="AE17" i="5"/>
  <c r="AE18" i="5"/>
  <c r="AE19" i="5"/>
  <c r="AE30" i="5"/>
  <c r="A44" i="5"/>
  <c r="A81" i="4"/>
  <c r="A91" i="1"/>
  <c r="AC34" i="1"/>
  <c r="AB34" i="1"/>
  <c r="D34" i="1"/>
  <c r="AA34" i="1" s="1"/>
  <c r="C34" i="1"/>
  <c r="AC33" i="1"/>
  <c r="AB33" i="1"/>
  <c r="D33" i="1"/>
  <c r="AA33" i="1" s="1"/>
  <c r="C33" i="1"/>
  <c r="AC32" i="1"/>
  <c r="AB32" i="1"/>
  <c r="D32" i="1"/>
  <c r="AA32" i="1" s="1"/>
  <c r="C32" i="1"/>
  <c r="AC31" i="1"/>
  <c r="AB31" i="1"/>
  <c r="D31" i="1"/>
  <c r="AA31" i="1" s="1"/>
  <c r="C31" i="1"/>
  <c r="AC30" i="1"/>
  <c r="AB30" i="1"/>
  <c r="D30" i="1"/>
  <c r="AA30" i="1" s="1"/>
  <c r="C30" i="1"/>
  <c r="AC29" i="1"/>
  <c r="AB29" i="1"/>
  <c r="D29" i="1"/>
  <c r="AA29" i="1" s="1"/>
  <c r="C29" i="1"/>
  <c r="AC28" i="1"/>
  <c r="AB28" i="1"/>
  <c r="D28" i="1"/>
  <c r="AA28" i="1" s="1"/>
  <c r="C28" i="1"/>
  <c r="AC27" i="1"/>
  <c r="AB27" i="1"/>
  <c r="D27" i="1"/>
  <c r="AA27" i="1" s="1"/>
  <c r="C27" i="1"/>
  <c r="AC26" i="1"/>
  <c r="AB26" i="1"/>
  <c r="D26" i="1"/>
  <c r="AA26" i="1" s="1"/>
  <c r="C26" i="1"/>
  <c r="AC25" i="1"/>
  <c r="AB25" i="1"/>
  <c r="D25" i="1"/>
  <c r="AA25" i="1" s="1"/>
  <c r="C25" i="1"/>
  <c r="AC24" i="1"/>
  <c r="AB24" i="1"/>
  <c r="D24" i="1"/>
  <c r="AA24" i="1" s="1"/>
  <c r="C24" i="1"/>
  <c r="AC23" i="1"/>
  <c r="AB23" i="1"/>
  <c r="D23" i="1"/>
  <c r="AA23" i="1" s="1"/>
  <c r="C23" i="1"/>
  <c r="AC22" i="1"/>
  <c r="AB22" i="1"/>
  <c r="D22" i="1"/>
  <c r="AA22" i="1" s="1"/>
  <c r="C22" i="1"/>
  <c r="AC21" i="1"/>
  <c r="AB21" i="1"/>
  <c r="D21" i="1"/>
  <c r="AA21" i="1" s="1"/>
  <c r="C21" i="1"/>
  <c r="AC20" i="1"/>
  <c r="AB20" i="1"/>
  <c r="D20" i="1"/>
  <c r="AA20" i="1" s="1"/>
  <c r="C20" i="1"/>
  <c r="AC19" i="1"/>
  <c r="AB19" i="1"/>
  <c r="D19" i="1"/>
  <c r="AA19" i="1" s="1"/>
  <c r="C19" i="1"/>
  <c r="AC18" i="1"/>
  <c r="AB18" i="1"/>
  <c r="D18" i="1"/>
  <c r="AA18" i="1" s="1"/>
  <c r="C18" i="1"/>
  <c r="AC17" i="1"/>
  <c r="AB17" i="1"/>
  <c r="D17" i="1"/>
  <c r="AA17" i="1" s="1"/>
  <c r="C17" i="1"/>
  <c r="AC16" i="1"/>
  <c r="AB16" i="1"/>
  <c r="D16" i="1"/>
  <c r="AA16" i="1" s="1"/>
  <c r="C16" i="1"/>
  <c r="AC15" i="1"/>
  <c r="AB15" i="1"/>
  <c r="D15" i="1"/>
  <c r="AA15" i="1" s="1"/>
  <c r="C15" i="1"/>
  <c r="AC14" i="1"/>
  <c r="AB14" i="1"/>
  <c r="D14" i="1"/>
  <c r="AA14" i="1" s="1"/>
  <c r="C14" i="1"/>
  <c r="AC13" i="1"/>
  <c r="AB13" i="1"/>
  <c r="D13" i="1"/>
  <c r="AA13" i="1" s="1"/>
  <c r="C13" i="1"/>
  <c r="AC12" i="1"/>
  <c r="AB12" i="1"/>
  <c r="D12" i="1"/>
  <c r="AA12" i="1" s="1"/>
  <c r="C12" i="1"/>
  <c r="AC11" i="1"/>
  <c r="AB11" i="1"/>
  <c r="D11" i="1"/>
  <c r="AA11" i="1" s="1"/>
  <c r="C11" i="1"/>
  <c r="AC10" i="1"/>
  <c r="AB10" i="1"/>
  <c r="D10" i="1"/>
  <c r="AA10" i="1" s="1"/>
  <c r="C10" i="1"/>
  <c r="AC9" i="1"/>
  <c r="AB9" i="1"/>
  <c r="D9" i="1"/>
  <c r="AA9" i="1" s="1"/>
  <c r="C9" i="1"/>
  <c r="AC8" i="1"/>
  <c r="AB8" i="1"/>
  <c r="D8" i="1"/>
  <c r="AA8" i="1" s="1"/>
  <c r="C8" i="1"/>
  <c r="AC7" i="1"/>
  <c r="AB7" i="1"/>
  <c r="D7" i="1"/>
  <c r="AA7" i="1" s="1"/>
  <c r="C7" i="1"/>
  <c r="AC6" i="1"/>
  <c r="AB6" i="1"/>
  <c r="D6" i="1"/>
  <c r="AA6" i="1" s="1"/>
  <c r="C6" i="1"/>
  <c r="AC5" i="1"/>
  <c r="AB5" i="1"/>
  <c r="D5" i="1"/>
  <c r="AA5" i="1" s="1"/>
  <c r="C5" i="1"/>
  <c r="AC4" i="1"/>
  <c r="AB4" i="1"/>
  <c r="D4" i="1"/>
  <c r="AA4" i="1" s="1"/>
  <c r="C4" i="1"/>
  <c r="B71" i="7"/>
  <c r="B71" i="6"/>
  <c r="B49" i="8"/>
  <c r="B76" i="6"/>
  <c r="B81" i="7"/>
  <c r="B44" i="8"/>
  <c r="C251" i="16" l="1"/>
  <c r="E251" i="16" s="1"/>
  <c r="F251" i="16" s="1"/>
  <c r="B252" i="16"/>
  <c r="C305" i="16"/>
  <c r="E305" i="16" s="1"/>
  <c r="F305" i="16" s="1"/>
  <c r="B315" i="16"/>
  <c r="B306" i="16"/>
  <c r="Q72" i="16"/>
  <c r="P73" i="16"/>
  <c r="Q73" i="16" s="1"/>
  <c r="C260" i="16"/>
  <c r="E260" i="16" s="1"/>
  <c r="F260" i="16" s="1"/>
  <c r="B261" i="16"/>
  <c r="B297" i="16"/>
  <c r="C296" i="16"/>
  <c r="E296" i="16" s="1"/>
  <c r="F296" i="16" s="1"/>
  <c r="Q112" i="16"/>
  <c r="P113" i="16"/>
  <c r="R62" i="16"/>
  <c r="S62" i="16" s="1"/>
  <c r="T62" i="16" s="1"/>
  <c r="Q152" i="16"/>
  <c r="R152" i="16" s="1"/>
  <c r="S152" i="16" s="1"/>
  <c r="T152" i="16" s="1"/>
  <c r="P153" i="16"/>
  <c r="B18" i="8"/>
  <c r="B270" i="16"/>
  <c r="C269" i="16"/>
  <c r="E269" i="16" s="1"/>
  <c r="F269" i="16" s="1"/>
  <c r="C233" i="16"/>
  <c r="E233" i="16" s="1"/>
  <c r="F233" i="16" s="1"/>
  <c r="B234" i="16"/>
  <c r="C234" i="16" s="1"/>
  <c r="E234" i="16" s="1"/>
  <c r="F234" i="16" s="1"/>
  <c r="Q142" i="16"/>
  <c r="P143" i="16"/>
  <c r="R61" i="16"/>
  <c r="S61" i="16" s="1"/>
  <c r="T61" i="16" s="1"/>
  <c r="C287" i="16"/>
  <c r="E287" i="16" s="1"/>
  <c r="F287" i="16" s="1"/>
  <c r="B288" i="16"/>
  <c r="B243" i="16"/>
  <c r="C242" i="16"/>
  <c r="E242" i="16" s="1"/>
  <c r="F242" i="16" s="1"/>
  <c r="P123" i="16"/>
  <c r="Q122" i="16"/>
  <c r="Q102" i="16"/>
  <c r="P103" i="16"/>
  <c r="P83" i="16"/>
  <c r="Q82" i="16"/>
  <c r="R82" i="16" s="1"/>
  <c r="S82" i="16" s="1"/>
  <c r="T82" i="16" s="1"/>
  <c r="C278" i="16"/>
  <c r="E278" i="16" s="1"/>
  <c r="F278" i="16" s="1"/>
  <c r="B279" i="16"/>
  <c r="R71" i="16"/>
  <c r="S71" i="16" s="1"/>
  <c r="T71" i="16" s="1"/>
  <c r="Q132" i="16"/>
  <c r="P133" i="16"/>
  <c r="P93" i="16"/>
  <c r="Q92" i="16"/>
  <c r="Q162" i="16"/>
  <c r="R162" i="16" s="1"/>
  <c r="S162" i="16" s="1"/>
  <c r="T162" i="16" s="1"/>
  <c r="P173" i="16"/>
  <c r="P163" i="16"/>
  <c r="T101" i="16"/>
  <c r="R101" i="16"/>
  <c r="S101" i="16" s="1"/>
  <c r="T51" i="16"/>
  <c r="R51" i="16"/>
  <c r="S51" i="16" s="1"/>
  <c r="T29" i="16"/>
  <c r="R29" i="16"/>
  <c r="S29" i="16" s="1"/>
  <c r="R50" i="16"/>
  <c r="S50" i="16" s="1"/>
  <c r="T50" i="16" s="1"/>
  <c r="R28" i="16"/>
  <c r="S28" i="16" s="1"/>
  <c r="T28" i="16" s="1"/>
  <c r="AH22" i="6"/>
  <c r="AG22" i="6"/>
  <c r="AI22" i="7"/>
  <c r="AD17" i="7"/>
  <c r="AF17" i="7" s="1"/>
  <c r="B30" i="8"/>
  <c r="AI28" i="7"/>
  <c r="AI14" i="6"/>
  <c r="AH20" i="7"/>
  <c r="B15" i="8"/>
  <c r="AH14" i="6"/>
  <c r="B21" i="7"/>
  <c r="AG6" i="7"/>
  <c r="B9" i="8"/>
  <c r="B31" i="8"/>
  <c r="B11" i="8"/>
  <c r="AH8" i="7"/>
  <c r="B32" i="8"/>
  <c r="AD29" i="7"/>
  <c r="AF29" i="7" s="1"/>
  <c r="AD5" i="7"/>
  <c r="AF5" i="7" s="1"/>
  <c r="B9" i="7"/>
  <c r="AD32" i="7"/>
  <c r="AF32" i="7" s="1"/>
  <c r="AK32" i="7" s="1"/>
  <c r="B12" i="8"/>
  <c r="B29" i="8"/>
  <c r="AL26" i="6"/>
  <c r="AL9" i="6"/>
  <c r="AI19" i="7"/>
  <c r="AG5" i="7"/>
  <c r="AI15" i="7"/>
  <c r="B28" i="7"/>
  <c r="AI5" i="7"/>
  <c r="B22" i="7"/>
  <c r="B13" i="8"/>
  <c r="AL34" i="6"/>
  <c r="AH33" i="7"/>
  <c r="B10" i="7"/>
  <c r="AH5" i="7"/>
  <c r="AD33" i="7"/>
  <c r="AF33" i="7" s="1"/>
  <c r="AD15" i="7"/>
  <c r="AF15" i="7" s="1"/>
  <c r="B32" i="7"/>
  <c r="AL10" i="6"/>
  <c r="AD14" i="7"/>
  <c r="AF14" i="7" s="1"/>
  <c r="AK14" i="7" s="1"/>
  <c r="AD30" i="6"/>
  <c r="AF30" i="6" s="1"/>
  <c r="AD21" i="6"/>
  <c r="AF21" i="6" s="1"/>
  <c r="AG13" i="6"/>
  <c r="B14" i="8"/>
  <c r="AH13" i="6"/>
  <c r="AH4" i="6"/>
  <c r="AD31" i="7"/>
  <c r="AF31" i="7" s="1"/>
  <c r="AH23" i="7"/>
  <c r="AD7" i="7"/>
  <c r="AF7" i="7" s="1"/>
  <c r="AI23" i="7"/>
  <c r="AH15" i="7"/>
  <c r="AG23" i="7"/>
  <c r="AG30" i="6"/>
  <c r="AD34" i="7"/>
  <c r="AF34" i="7" s="1"/>
  <c r="AD26" i="7"/>
  <c r="AF26" i="7" s="1"/>
  <c r="B24" i="6"/>
  <c r="AL17" i="6"/>
  <c r="AI27" i="7"/>
  <c r="AI13" i="7"/>
  <c r="AL25" i="6"/>
  <c r="AD18" i="7"/>
  <c r="AF18" i="7" s="1"/>
  <c r="AD10" i="7"/>
  <c r="AF10" i="7" s="1"/>
  <c r="AK10" i="7" s="1"/>
  <c r="B7" i="8"/>
  <c r="B34" i="8"/>
  <c r="B21" i="8"/>
  <c r="B28" i="8"/>
  <c r="B27" i="6"/>
  <c r="B23" i="8"/>
  <c r="B16" i="8"/>
  <c r="B7" i="7"/>
  <c r="AH28" i="7"/>
  <c r="AI18" i="7"/>
  <c r="AG18" i="7"/>
  <c r="AK21" i="7"/>
  <c r="B31" i="7"/>
  <c r="B17" i="7"/>
  <c r="AI10" i="7"/>
  <c r="B23" i="7"/>
  <c r="B27" i="7"/>
  <c r="AH18" i="7"/>
  <c r="AH10" i="7"/>
  <c r="AG10" i="7"/>
  <c r="B13" i="7"/>
  <c r="AH21" i="7"/>
  <c r="AH19" i="7"/>
  <c r="AL11" i="6"/>
  <c r="AG26" i="6"/>
  <c r="B25" i="6"/>
  <c r="AH26" i="6"/>
  <c r="AI34" i="6"/>
  <c r="AK17" i="7"/>
  <c r="AH24" i="7"/>
  <c r="AH17" i="7"/>
  <c r="AG13" i="7"/>
  <c r="AG17" i="7"/>
  <c r="AI24" i="7"/>
  <c r="AI17" i="7"/>
  <c r="B24" i="7"/>
  <c r="AD13" i="7"/>
  <c r="AF13" i="7" s="1"/>
  <c r="AK13" i="7" s="1"/>
  <c r="AD23" i="7"/>
  <c r="AF23" i="7" s="1"/>
  <c r="AK23" i="7" s="1"/>
  <c r="AM34" i="5"/>
  <c r="B18" i="6"/>
  <c r="B26" i="7"/>
  <c r="B30" i="7"/>
  <c r="B20" i="7"/>
  <c r="AK18" i="7"/>
  <c r="B34" i="7"/>
  <c r="B8" i="7"/>
  <c r="AH31" i="7"/>
  <c r="B14" i="7"/>
  <c r="AG31" i="7"/>
  <c r="AD22" i="7"/>
  <c r="AF22" i="7" s="1"/>
  <c r="AK22" i="7" s="1"/>
  <c r="AH6" i="7"/>
  <c r="AH27" i="7"/>
  <c r="AD19" i="7"/>
  <c r="AF19" i="7" s="1"/>
  <c r="AD11" i="7"/>
  <c r="AF11" i="7" s="1"/>
  <c r="AK11" i="7" s="1"/>
  <c r="AD17" i="6"/>
  <c r="AF17" i="6" s="1"/>
  <c r="AH34" i="6"/>
  <c r="AI26" i="6"/>
  <c r="AG17" i="6"/>
  <c r="AK48" i="1"/>
  <c r="B36" i="1"/>
  <c r="AH44" i="1"/>
  <c r="AH17" i="6"/>
  <c r="B8" i="6"/>
  <c r="B22" i="6"/>
  <c r="AH22" i="7"/>
  <c r="AL16" i="6"/>
  <c r="B31" i="6"/>
  <c r="AG60" i="1"/>
  <c r="AD6" i="7"/>
  <c r="AF6" i="7" s="1"/>
  <c r="A31" i="4"/>
  <c r="A23" i="4"/>
  <c r="A13" i="4"/>
  <c r="A34" i="4"/>
  <c r="A28" i="4"/>
  <c r="A20" i="4"/>
  <c r="A12" i="4"/>
  <c r="A34" i="7"/>
  <c r="A30" i="7"/>
  <c r="A26" i="7"/>
  <c r="A22" i="7"/>
  <c r="A18" i="7"/>
  <c r="A14" i="7"/>
  <c r="A10" i="7"/>
  <c r="A6" i="7"/>
  <c r="A24" i="6"/>
  <c r="A21" i="6"/>
  <c r="A18" i="6"/>
  <c r="A16" i="6"/>
  <c r="A10" i="6"/>
  <c r="A30" i="4"/>
  <c r="A22" i="4"/>
  <c r="A14" i="4"/>
  <c r="A6" i="4"/>
  <c r="A29" i="4"/>
  <c r="A21" i="4"/>
  <c r="A15" i="4"/>
  <c r="A9" i="4"/>
  <c r="B34" i="5"/>
  <c r="A34" i="5"/>
  <c r="AN4" i="8"/>
  <c r="A4" i="5"/>
  <c r="B4" i="5"/>
  <c r="A34" i="6"/>
  <c r="A32" i="6"/>
  <c r="A29" i="6"/>
  <c r="A26" i="6"/>
  <c r="A9" i="6"/>
  <c r="A6" i="6"/>
  <c r="A31" i="7"/>
  <c r="A27" i="7"/>
  <c r="A23" i="7"/>
  <c r="A19" i="7"/>
  <c r="A15" i="7"/>
  <c r="A11" i="7"/>
  <c r="A7" i="7"/>
  <c r="A33" i="4"/>
  <c r="A27" i="4"/>
  <c r="A19" i="4"/>
  <c r="A7" i="4"/>
  <c r="A32" i="4"/>
  <c r="A24" i="4"/>
  <c r="A16" i="4"/>
  <c r="A8" i="4"/>
  <c r="A32" i="7"/>
  <c r="A28" i="7"/>
  <c r="A24" i="7"/>
  <c r="A20" i="7"/>
  <c r="A16" i="7"/>
  <c r="A12" i="7"/>
  <c r="A8" i="7"/>
  <c r="A22" i="6"/>
  <c r="A20" i="6"/>
  <c r="A17" i="6"/>
  <c r="A12" i="6"/>
  <c r="A5" i="6"/>
  <c r="A26" i="4"/>
  <c r="A18" i="4"/>
  <c r="A10" i="4"/>
  <c r="A25" i="4"/>
  <c r="A17" i="4"/>
  <c r="A11" i="4"/>
  <c r="A5" i="4"/>
  <c r="A33" i="6"/>
  <c r="A28" i="6"/>
  <c r="A25" i="6"/>
  <c r="A19" i="6"/>
  <c r="A11" i="6"/>
  <c r="A8" i="6"/>
  <c r="A33" i="7"/>
  <c r="A29" i="7"/>
  <c r="A25" i="7"/>
  <c r="A21" i="7"/>
  <c r="A17" i="7"/>
  <c r="A13" i="7"/>
  <c r="A9" i="7"/>
  <c r="A5" i="7"/>
  <c r="AK19" i="7"/>
  <c r="AI20" i="7"/>
  <c r="B16" i="6"/>
  <c r="AG27" i="6"/>
  <c r="B4" i="1"/>
  <c r="A4" i="1"/>
  <c r="B28" i="6"/>
  <c r="AN34" i="8"/>
  <c r="AD60" i="1"/>
  <c r="AF60" i="1" s="1"/>
  <c r="AK60" i="1" s="1"/>
  <c r="AG44" i="1"/>
  <c r="AD25" i="6"/>
  <c r="AF25" i="6" s="1"/>
  <c r="AK25" i="6" s="1"/>
  <c r="AL31" i="6"/>
  <c r="AD64" i="1"/>
  <c r="AF64" i="1" s="1"/>
  <c r="AK64" i="1" s="1"/>
  <c r="AG64" i="1"/>
  <c r="AK34" i="7"/>
  <c r="AK26" i="7"/>
  <c r="B11" i="6"/>
  <c r="A59" i="8"/>
  <c r="AH12" i="7"/>
  <c r="B11" i="7"/>
  <c r="AK33" i="7"/>
  <c r="AG26" i="7"/>
  <c r="AG8" i="7"/>
  <c r="AK29" i="7"/>
  <c r="B33" i="7"/>
  <c r="B16" i="7"/>
  <c r="B25" i="7"/>
  <c r="AG30" i="7"/>
  <c r="AI8" i="7"/>
  <c r="B5" i="7"/>
  <c r="B19" i="7"/>
  <c r="AD20" i="7"/>
  <c r="AF20" i="7" s="1"/>
  <c r="AK20" i="7" s="1"/>
  <c r="AD8" i="7"/>
  <c r="AF8" i="7" s="1"/>
  <c r="AK8" i="7" s="1"/>
  <c r="B29" i="7"/>
  <c r="AH26" i="7"/>
  <c r="AG20" i="7"/>
  <c r="AH14" i="7"/>
  <c r="AI26" i="7"/>
  <c r="AG14" i="7"/>
  <c r="AD30" i="7"/>
  <c r="AF30" i="7" s="1"/>
  <c r="AK30" i="7" s="1"/>
  <c r="AI21" i="7"/>
  <c r="AK5" i="7"/>
  <c r="AH30" i="7"/>
  <c r="B15" i="7"/>
  <c r="AI14" i="7"/>
  <c r="AH36" i="1"/>
  <c r="AG36" i="1"/>
  <c r="AI36" i="1"/>
  <c r="AL27" i="6"/>
  <c r="AL19" i="6"/>
  <c r="AI40" i="1"/>
  <c r="B9" i="6"/>
  <c r="AK6" i="7"/>
  <c r="AL29" i="6"/>
  <c r="AL13" i="6"/>
  <c r="AK38" i="1"/>
  <c r="AH56" i="1"/>
  <c r="AK46" i="1"/>
  <c r="AD11" i="6"/>
  <c r="AF11" i="6" s="1"/>
  <c r="AK11" i="6" s="1"/>
  <c r="AI12" i="6"/>
  <c r="AG56" i="1"/>
  <c r="AH40" i="1"/>
  <c r="AD12" i="6"/>
  <c r="AF12" i="6" s="1"/>
  <c r="AD16" i="6"/>
  <c r="AF16" i="6" s="1"/>
  <c r="AK16" i="6" s="1"/>
  <c r="AI16" i="6"/>
  <c r="AL7" i="6"/>
  <c r="AL23" i="6"/>
  <c r="AL15" i="6"/>
  <c r="AH64" i="1"/>
  <c r="AI56" i="1"/>
  <c r="AG40" i="1"/>
  <c r="B15" i="6"/>
  <c r="AI23" i="6"/>
  <c r="AL20" i="6"/>
  <c r="AL6" i="6"/>
  <c r="AL33" i="6"/>
  <c r="B32" i="6"/>
  <c r="AL14" i="6"/>
  <c r="AL5" i="6"/>
  <c r="AL21" i="6"/>
  <c r="AL30" i="6"/>
  <c r="B46" i="1"/>
  <c r="B23" i="6"/>
  <c r="B12" i="6"/>
  <c r="AG23" i="6"/>
  <c r="B7" i="6"/>
  <c r="AD23" i="6"/>
  <c r="AF23" i="6" s="1"/>
  <c r="AK23" i="6" s="1"/>
  <c r="AK62" i="1"/>
  <c r="AK63" i="1"/>
  <c r="AK42" i="1"/>
  <c r="B58" i="1"/>
  <c r="AH48" i="1"/>
  <c r="AK66" i="1"/>
  <c r="AI44" i="1"/>
  <c r="AH60" i="1"/>
  <c r="AH59" i="1"/>
  <c r="AD59" i="1"/>
  <c r="AF59" i="1" s="1"/>
  <c r="AK59" i="1" s="1"/>
  <c r="AG59" i="1"/>
  <c r="AI59" i="1"/>
  <c r="AH41" i="1"/>
  <c r="AD41" i="1"/>
  <c r="AF41" i="1" s="1"/>
  <c r="AK41" i="1" s="1"/>
  <c r="AG41" i="1"/>
  <c r="AI41" i="1"/>
  <c r="AD52" i="1"/>
  <c r="AF52" i="1" s="1"/>
  <c r="AK52" i="1" s="1"/>
  <c r="AK65" i="1"/>
  <c r="B63" i="1"/>
  <c r="AH39" i="1"/>
  <c r="AD39" i="1"/>
  <c r="AF39" i="1" s="1"/>
  <c r="AK39" i="1" s="1"/>
  <c r="AG39" i="1"/>
  <c r="AI39" i="1"/>
  <c r="AH45" i="1"/>
  <c r="AD45" i="1"/>
  <c r="AF45" i="1" s="1"/>
  <c r="AK45" i="1" s="1"/>
  <c r="AG45" i="1"/>
  <c r="AI45" i="1"/>
  <c r="AH43" i="1"/>
  <c r="AD43" i="1"/>
  <c r="AF43" i="1" s="1"/>
  <c r="AK43" i="1" s="1"/>
  <c r="AG43" i="1"/>
  <c r="AI43" i="1"/>
  <c r="AH50" i="1"/>
  <c r="AH57" i="1"/>
  <c r="AD57" i="1"/>
  <c r="AF57" i="1" s="1"/>
  <c r="AK57" i="1" s="1"/>
  <c r="AG57" i="1"/>
  <c r="AI57" i="1"/>
  <c r="AH53" i="1"/>
  <c r="AD53" i="1"/>
  <c r="AF53" i="1" s="1"/>
  <c r="AK53" i="1" s="1"/>
  <c r="AG53" i="1"/>
  <c r="AI53" i="1"/>
  <c r="AH49" i="1"/>
  <c r="AD49" i="1"/>
  <c r="AF49" i="1" s="1"/>
  <c r="AK49" i="1" s="1"/>
  <c r="AG49" i="1"/>
  <c r="AI49" i="1"/>
  <c r="AD54" i="1"/>
  <c r="AF54" i="1" s="1"/>
  <c r="AK54" i="1" s="1"/>
  <c r="AK61" i="1"/>
  <c r="AH55" i="1"/>
  <c r="AD55" i="1"/>
  <c r="AF55" i="1" s="1"/>
  <c r="AK55" i="1" s="1"/>
  <c r="AG55" i="1"/>
  <c r="AI55" i="1"/>
  <c r="AH51" i="1"/>
  <c r="AD51" i="1"/>
  <c r="AF51" i="1" s="1"/>
  <c r="AK51" i="1" s="1"/>
  <c r="AG51" i="1"/>
  <c r="AI51" i="1"/>
  <c r="AH47" i="1"/>
  <c r="AD47" i="1"/>
  <c r="AF47" i="1" s="1"/>
  <c r="AK47" i="1" s="1"/>
  <c r="AG47" i="1"/>
  <c r="AI47" i="1"/>
  <c r="B39" i="1"/>
  <c r="B45" i="1"/>
  <c r="AH37" i="1"/>
  <c r="AD37" i="1"/>
  <c r="AF37" i="1" s="1"/>
  <c r="AK37" i="1" s="1"/>
  <c r="AG37" i="1"/>
  <c r="AI37" i="1"/>
  <c r="AG16" i="6"/>
  <c r="AD15" i="6"/>
  <c r="AF15" i="6" s="1"/>
  <c r="AK15" i="6" s="1"/>
  <c r="AH15" i="6"/>
  <c r="AD16" i="7"/>
  <c r="AF16" i="7" s="1"/>
  <c r="AK16" i="7" s="1"/>
  <c r="AD27" i="7"/>
  <c r="AF27" i="7" s="1"/>
  <c r="AK27" i="7" s="1"/>
  <c r="AH9" i="7"/>
  <c r="AD9" i="7"/>
  <c r="AF9" i="7" s="1"/>
  <c r="AK9" i="7" s="1"/>
  <c r="AD25" i="7"/>
  <c r="AF25" i="7" s="1"/>
  <c r="AK25" i="7" s="1"/>
  <c r="AD24" i="7"/>
  <c r="AF24" i="7" s="1"/>
  <c r="AK24" i="7" s="1"/>
  <c r="AI12" i="7"/>
  <c r="AD12" i="7"/>
  <c r="AF12" i="7" s="1"/>
  <c r="AK12" i="7" s="1"/>
  <c r="AD28" i="7"/>
  <c r="B14" i="6"/>
  <c r="AK14" i="6"/>
  <c r="AK21" i="6"/>
  <c r="B30" i="6"/>
  <c r="AK30" i="6"/>
  <c r="AK19" i="6"/>
  <c r="B26" i="6"/>
  <c r="AK26" i="6"/>
  <c r="AK29" i="6"/>
  <c r="B10" i="6"/>
  <c r="AK22" i="6"/>
  <c r="B13" i="6"/>
  <c r="AK13" i="6"/>
  <c r="B34" i="6"/>
  <c r="AK12" i="6"/>
  <c r="B17" i="6"/>
  <c r="AK17" i="6"/>
  <c r="AM9" i="5"/>
  <c r="A9" i="5" s="1"/>
  <c r="AM18" i="5"/>
  <c r="A18" i="5" s="1"/>
  <c r="AM25" i="5"/>
  <c r="A25" i="5" s="1"/>
  <c r="AM22" i="5"/>
  <c r="A22" i="5" s="1"/>
  <c r="AM28" i="5"/>
  <c r="A28" i="5" s="1"/>
  <c r="AM31" i="5"/>
  <c r="A31" i="5" s="1"/>
  <c r="AM16" i="5"/>
  <c r="A16" i="5" s="1"/>
  <c r="AD34" i="6"/>
  <c r="AF34" i="6" s="1"/>
  <c r="AK34" i="6" s="1"/>
  <c r="AD6" i="6"/>
  <c r="AF6" i="6" s="1"/>
  <c r="AK6" i="6" s="1"/>
  <c r="AM17" i="5"/>
  <c r="A17" i="5" s="1"/>
  <c r="AM15" i="5"/>
  <c r="A15" i="5" s="1"/>
  <c r="AG19" i="6"/>
  <c r="AI31" i="6"/>
  <c r="AD7" i="6"/>
  <c r="AF7" i="6" s="1"/>
  <c r="AK7" i="6" s="1"/>
  <c r="AG7" i="6"/>
  <c r="AD27" i="6"/>
  <c r="AF27" i="6" s="1"/>
  <c r="AK27" i="6" s="1"/>
  <c r="AD31" i="6"/>
  <c r="AF31" i="6" s="1"/>
  <c r="AK31" i="6" s="1"/>
  <c r="AG25" i="6"/>
  <c r="AH8" i="6"/>
  <c r="AG31" i="6"/>
  <c r="AH6" i="6"/>
  <c r="AI7" i="6"/>
  <c r="AM27" i="5"/>
  <c r="A27" i="5" s="1"/>
  <c r="AI11" i="6"/>
  <c r="AH25" i="6"/>
  <c r="AG21" i="7"/>
  <c r="AH11" i="6"/>
  <c r="AG6" i="6"/>
  <c r="AI25" i="6"/>
  <c r="AK31" i="7"/>
  <c r="AI9" i="7"/>
  <c r="AM30" i="5"/>
  <c r="A30" i="5" s="1"/>
  <c r="AM14" i="5"/>
  <c r="A14" i="5" s="1"/>
  <c r="AM11" i="5"/>
  <c r="A11" i="5" s="1"/>
  <c r="AD10" i="6"/>
  <c r="AF10" i="6" s="1"/>
  <c r="AK10" i="6" s="1"/>
  <c r="AG15" i="6"/>
  <c r="AH19" i="6"/>
  <c r="AH27" i="6"/>
  <c r="AM6" i="5"/>
  <c r="A6" i="5" s="1"/>
  <c r="AG8" i="6"/>
  <c r="AI19" i="6"/>
  <c r="AI11" i="7"/>
  <c r="AH11" i="7"/>
  <c r="AG11" i="7"/>
  <c r="AI25" i="7"/>
  <c r="AG25" i="7"/>
  <c r="AH25" i="7"/>
  <c r="AG32" i="7"/>
  <c r="AH32" i="7"/>
  <c r="AI32" i="7"/>
  <c r="AI29" i="7"/>
  <c r="AH29" i="7"/>
  <c r="AG29" i="7"/>
  <c r="AK15" i="7"/>
  <c r="AG7" i="7"/>
  <c r="AI7" i="7"/>
  <c r="AK7" i="7"/>
  <c r="AH7" i="7"/>
  <c r="AI34" i="7"/>
  <c r="AH34" i="7"/>
  <c r="AG34" i="7"/>
  <c r="A91" i="7"/>
  <c r="AG16" i="7"/>
  <c r="AI16" i="7"/>
  <c r="AH16" i="7"/>
  <c r="AG10" i="6"/>
  <c r="AI10" i="6"/>
  <c r="AI9" i="6"/>
  <c r="AH9" i="6"/>
  <c r="AD9" i="6"/>
  <c r="AF9" i="6" s="1"/>
  <c r="AK9" i="6" s="1"/>
  <c r="AG9" i="6"/>
  <c r="AI33" i="6"/>
  <c r="AH33" i="6"/>
  <c r="AD33" i="6"/>
  <c r="AF33" i="6" s="1"/>
  <c r="AK33" i="6" s="1"/>
  <c r="AG33" i="6"/>
  <c r="AD8" i="6"/>
  <c r="AF8" i="6" s="1"/>
  <c r="AK8" i="6" s="1"/>
  <c r="AI32" i="6"/>
  <c r="AH32" i="6"/>
  <c r="AD32" i="6"/>
  <c r="AF32" i="6" s="1"/>
  <c r="AK32" i="6" s="1"/>
  <c r="AG32" i="6"/>
  <c r="AI24" i="6"/>
  <c r="AH24" i="6"/>
  <c r="AD24" i="6"/>
  <c r="AF24" i="6" s="1"/>
  <c r="AK24" i="6" s="1"/>
  <c r="AG24" i="6"/>
  <c r="AD18" i="6"/>
  <c r="AF18" i="6" s="1"/>
  <c r="AK18" i="6" s="1"/>
  <c r="AH12" i="6"/>
  <c r="AI5" i="6"/>
  <c r="AH5" i="6"/>
  <c r="AD5" i="6"/>
  <c r="AF5" i="6" s="1"/>
  <c r="AK5" i="6" s="1"/>
  <c r="AG5" i="6"/>
  <c r="A86" i="6"/>
  <c r="AI28" i="6"/>
  <c r="AH28" i="6"/>
  <c r="AD28" i="6"/>
  <c r="AF28" i="6" s="1"/>
  <c r="AK28" i="6" s="1"/>
  <c r="AG28" i="6"/>
  <c r="AI20" i="6"/>
  <c r="AH20" i="6"/>
  <c r="AD20" i="6"/>
  <c r="AF20" i="6" s="1"/>
  <c r="AK20" i="6" s="1"/>
  <c r="AG20" i="6"/>
  <c r="AM21" i="5"/>
  <c r="A21" i="5" s="1"/>
  <c r="AM20" i="5"/>
  <c r="A20" i="5" s="1"/>
  <c r="AM13" i="5"/>
  <c r="A13" i="5" s="1"/>
  <c r="AM26" i="5"/>
  <c r="A26" i="5" s="1"/>
  <c r="AM29" i="5"/>
  <c r="A29" i="5" s="1"/>
  <c r="AM7" i="5"/>
  <c r="A7" i="5" s="1"/>
  <c r="AM32" i="5"/>
  <c r="A32" i="5" s="1"/>
  <c r="AM12" i="5"/>
  <c r="A12" i="5" s="1"/>
  <c r="AM19" i="5"/>
  <c r="A19" i="5" s="1"/>
  <c r="AM23" i="5"/>
  <c r="A23" i="5" s="1"/>
  <c r="AM33" i="5"/>
  <c r="A33" i="5" s="1"/>
  <c r="AM8" i="5"/>
  <c r="A8" i="5" s="1"/>
  <c r="AM24" i="5"/>
  <c r="A24" i="5" s="1"/>
  <c r="AM10" i="5"/>
  <c r="A10" i="5" s="1"/>
  <c r="AM5" i="5"/>
  <c r="A5" i="5" s="1"/>
  <c r="A49" i="5"/>
  <c r="Z5" i="1"/>
  <c r="AI5" i="1" s="1"/>
  <c r="AE5" i="1"/>
  <c r="Z6" i="1"/>
  <c r="AD6" i="1" s="1"/>
  <c r="AF6" i="1" s="1"/>
  <c r="AE6" i="1"/>
  <c r="AL38" i="6" s="1"/>
  <c r="Z7" i="1"/>
  <c r="AG7" i="1" s="1"/>
  <c r="AE7" i="1"/>
  <c r="Z8" i="1"/>
  <c r="AI8" i="1" s="1"/>
  <c r="AE8" i="1"/>
  <c r="AL40" i="6" s="1"/>
  <c r="Z9" i="1"/>
  <c r="AI9" i="1" s="1"/>
  <c r="AE9" i="1"/>
  <c r="AL41" i="6" s="1"/>
  <c r="Z10" i="1"/>
  <c r="AI10" i="1" s="1"/>
  <c r="AE10" i="1"/>
  <c r="AL42" i="6" s="1"/>
  <c r="Z11" i="1"/>
  <c r="AH11" i="1" s="1"/>
  <c r="AE11" i="1"/>
  <c r="AL43" i="6" s="1"/>
  <c r="Z12" i="1"/>
  <c r="AH12" i="1" s="1"/>
  <c r="AE12" i="1"/>
  <c r="AL44" i="6" s="1"/>
  <c r="Z13" i="1"/>
  <c r="AD13" i="1" s="1"/>
  <c r="AF13" i="1" s="1"/>
  <c r="AE13" i="1"/>
  <c r="AL45" i="6" s="1"/>
  <c r="Z14" i="1"/>
  <c r="AH14" i="1" s="1"/>
  <c r="AE14" i="1"/>
  <c r="AL46" i="6" s="1"/>
  <c r="Z15" i="1"/>
  <c r="AH15" i="1" s="1"/>
  <c r="AE15" i="1"/>
  <c r="Z16" i="1"/>
  <c r="AD16" i="1" s="1"/>
  <c r="AF16" i="1" s="1"/>
  <c r="AE16" i="1"/>
  <c r="A16" i="1" s="1"/>
  <c r="AE17" i="1"/>
  <c r="AL49" i="6" s="1"/>
  <c r="AE18" i="1"/>
  <c r="AL50" i="6" s="1"/>
  <c r="AE19" i="1"/>
  <c r="AL51" i="6" s="1"/>
  <c r="AE20" i="1"/>
  <c r="AL52" i="6" s="1"/>
  <c r="AE21" i="1"/>
  <c r="AL53" i="6" s="1"/>
  <c r="AE22" i="1"/>
  <c r="AL54" i="6" s="1"/>
  <c r="AE23" i="1"/>
  <c r="AL55" i="6" s="1"/>
  <c r="AE24" i="1"/>
  <c r="AL56" i="6" s="1"/>
  <c r="AE25" i="1"/>
  <c r="AL57" i="6" s="1"/>
  <c r="AE26" i="1"/>
  <c r="AL58" i="6" s="1"/>
  <c r="AE27" i="1"/>
  <c r="AL59" i="6" s="1"/>
  <c r="AE28" i="1"/>
  <c r="AL60" i="6" s="1"/>
  <c r="AE29" i="1"/>
  <c r="AL61" i="6" s="1"/>
  <c r="AE30" i="1"/>
  <c r="AL62" i="6" s="1"/>
  <c r="AE31" i="1"/>
  <c r="AL63" i="6" s="1"/>
  <c r="AE32" i="1"/>
  <c r="AL64" i="6" s="1"/>
  <c r="AE33" i="1"/>
  <c r="AL65" i="6" s="1"/>
  <c r="AE34" i="1"/>
  <c r="AL66" i="6" s="1"/>
  <c r="AG34" i="4"/>
  <c r="AI34" i="4"/>
  <c r="AH34" i="4"/>
  <c r="AG30" i="4"/>
  <c r="AI30" i="4"/>
  <c r="AH30" i="4"/>
  <c r="AG26" i="4"/>
  <c r="AI26" i="4"/>
  <c r="AH26" i="4"/>
  <c r="AG22" i="4"/>
  <c r="AI22" i="4"/>
  <c r="AH22" i="4"/>
  <c r="AI17" i="4"/>
  <c r="AG17" i="4"/>
  <c r="AH17" i="4"/>
  <c r="AI13" i="4"/>
  <c r="AG13" i="4"/>
  <c r="AH13" i="4"/>
  <c r="AI11" i="4"/>
  <c r="AG11" i="4"/>
  <c r="AH11" i="4"/>
  <c r="AG7" i="4"/>
  <c r="AI7" i="4"/>
  <c r="AH7" i="4"/>
  <c r="A86" i="4"/>
  <c r="AG20" i="4"/>
  <c r="AI20" i="4"/>
  <c r="AH20" i="4"/>
  <c r="AI16" i="4"/>
  <c r="AH16" i="4"/>
  <c r="AG16" i="4"/>
  <c r="AI12" i="4"/>
  <c r="AH12" i="4"/>
  <c r="AG12" i="4"/>
  <c r="AG31" i="4"/>
  <c r="AI31" i="4"/>
  <c r="AH31" i="4"/>
  <c r="AG27" i="4"/>
  <c r="AI27" i="4"/>
  <c r="AH27" i="4"/>
  <c r="AI8" i="4"/>
  <c r="AH8" i="4"/>
  <c r="AG8" i="4"/>
  <c r="AG33" i="4"/>
  <c r="AI33" i="4"/>
  <c r="AH33" i="4"/>
  <c r="AG29" i="4"/>
  <c r="AI29" i="4"/>
  <c r="AH29" i="4"/>
  <c r="AG25" i="4"/>
  <c r="AI25" i="4"/>
  <c r="AH25" i="4"/>
  <c r="AG21" i="4"/>
  <c r="AI21" i="4"/>
  <c r="AH21" i="4"/>
  <c r="AG10" i="4"/>
  <c r="AI10" i="4"/>
  <c r="AH10" i="4"/>
  <c r="AI5" i="4"/>
  <c r="AH5" i="4"/>
  <c r="AG5" i="4"/>
  <c r="AG23" i="4"/>
  <c r="AI23" i="4"/>
  <c r="AH23" i="4"/>
  <c r="AG32" i="4"/>
  <c r="AI32" i="4"/>
  <c r="AH32" i="4"/>
  <c r="AG28" i="4"/>
  <c r="AI28" i="4"/>
  <c r="AH28" i="4"/>
  <c r="AG24" i="4"/>
  <c r="AI24" i="4"/>
  <c r="AH24" i="4"/>
  <c r="AI19" i="4"/>
  <c r="AG19" i="4"/>
  <c r="AH19" i="4"/>
  <c r="AI15" i="4"/>
  <c r="AG15" i="4"/>
  <c r="AH15" i="4"/>
  <c r="AI6" i="4"/>
  <c r="AG6" i="4"/>
  <c r="AH6" i="4"/>
  <c r="AI9" i="4"/>
  <c r="AG9" i="4"/>
  <c r="AH9" i="4"/>
  <c r="AI4" i="4"/>
  <c r="AG4" i="4"/>
  <c r="AH4" i="4"/>
  <c r="AI18" i="4"/>
  <c r="AH18" i="4"/>
  <c r="AG18" i="4"/>
  <c r="AI14" i="4"/>
  <c r="AH14" i="4"/>
  <c r="AG14" i="4"/>
  <c r="A96" i="1"/>
  <c r="Z18" i="1"/>
  <c r="Z17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4" i="1"/>
  <c r="B76" i="7"/>
  <c r="B39" i="5"/>
  <c r="B54" i="8"/>
  <c r="B81" i="6"/>
  <c r="B71" i="1"/>
  <c r="B71" i="4"/>
  <c r="B86" i="7"/>
  <c r="Q143" i="16" l="1"/>
  <c r="P144" i="16"/>
  <c r="P164" i="16"/>
  <c r="Q163" i="16"/>
  <c r="P94" i="16"/>
  <c r="Q93" i="16"/>
  <c r="R93" i="16" s="1"/>
  <c r="S93" i="16" s="1"/>
  <c r="T93" i="16" s="1"/>
  <c r="Q83" i="16"/>
  <c r="P84" i="16"/>
  <c r="Q84" i="16" s="1"/>
  <c r="Q123" i="16"/>
  <c r="P124" i="16"/>
  <c r="R142" i="16"/>
  <c r="S142" i="16" s="1"/>
  <c r="T142" i="16"/>
  <c r="B271" i="16"/>
  <c r="C270" i="16"/>
  <c r="E270" i="16" s="1"/>
  <c r="F270" i="16" s="1"/>
  <c r="R73" i="16"/>
  <c r="S73" i="16" s="1"/>
  <c r="T73" i="16" s="1"/>
  <c r="C315" i="16"/>
  <c r="E315" i="16" s="1"/>
  <c r="F315" i="16" s="1"/>
  <c r="B325" i="16"/>
  <c r="B316" i="16"/>
  <c r="Q173" i="16"/>
  <c r="P174" i="16"/>
  <c r="P134" i="16"/>
  <c r="Q133" i="16"/>
  <c r="R133" i="16" s="1"/>
  <c r="S133" i="16" s="1"/>
  <c r="T133" i="16" s="1"/>
  <c r="B280" i="16"/>
  <c r="C279" i="16"/>
  <c r="E279" i="16" s="1"/>
  <c r="F279" i="16" s="1"/>
  <c r="P104" i="16"/>
  <c r="Q103" i="16"/>
  <c r="R103" i="16" s="1"/>
  <c r="S103" i="16" s="1"/>
  <c r="T103" i="16" s="1"/>
  <c r="C297" i="16"/>
  <c r="E297" i="16" s="1"/>
  <c r="F297" i="16" s="1"/>
  <c r="B298" i="16"/>
  <c r="R72" i="16"/>
  <c r="S72" i="16" s="1"/>
  <c r="T72" i="16" s="1"/>
  <c r="C252" i="16"/>
  <c r="E252" i="16" s="1"/>
  <c r="F252" i="16" s="1"/>
  <c r="B253" i="16"/>
  <c r="R92" i="16"/>
  <c r="S92" i="16" s="1"/>
  <c r="T92" i="16"/>
  <c r="T122" i="16"/>
  <c r="R122" i="16"/>
  <c r="S122" i="16" s="1"/>
  <c r="C288" i="16"/>
  <c r="E288" i="16" s="1"/>
  <c r="F288" i="16" s="1"/>
  <c r="B289" i="16"/>
  <c r="R112" i="16"/>
  <c r="S112" i="16" s="1"/>
  <c r="T112" i="16" s="1"/>
  <c r="R132" i="16"/>
  <c r="S132" i="16" s="1"/>
  <c r="T132" i="16" s="1"/>
  <c r="R102" i="16"/>
  <c r="S102" i="16" s="1"/>
  <c r="T102" i="16" s="1"/>
  <c r="C243" i="16"/>
  <c r="E243" i="16" s="1"/>
  <c r="F243" i="16" s="1"/>
  <c r="B244" i="16"/>
  <c r="C244" i="16" s="1"/>
  <c r="E244" i="16" s="1"/>
  <c r="F244" i="16" s="1"/>
  <c r="Q153" i="16"/>
  <c r="P154" i="16"/>
  <c r="Q113" i="16"/>
  <c r="P114" i="16"/>
  <c r="C261" i="16"/>
  <c r="E261" i="16" s="1"/>
  <c r="F261" i="16" s="1"/>
  <c r="B262" i="16"/>
  <c r="C306" i="16"/>
  <c r="E306" i="16" s="1"/>
  <c r="F306" i="16" s="1"/>
  <c r="B307" i="16"/>
  <c r="AD8" i="1"/>
  <c r="AF8" i="1" s="1"/>
  <c r="A31" i="1"/>
  <c r="A27" i="1"/>
  <c r="A23" i="1"/>
  <c r="A19" i="1"/>
  <c r="A14" i="1"/>
  <c r="A10" i="1"/>
  <c r="A34" i="1"/>
  <c r="A30" i="1"/>
  <c r="A26" i="1"/>
  <c r="A22" i="1"/>
  <c r="A18" i="1"/>
  <c r="A13" i="1"/>
  <c r="A9" i="1"/>
  <c r="A33" i="1"/>
  <c r="A29" i="1"/>
  <c r="A25" i="1"/>
  <c r="A21" i="1"/>
  <c r="A17" i="1"/>
  <c r="A12" i="1"/>
  <c r="A8" i="1"/>
  <c r="A32" i="1"/>
  <c r="A28" i="1"/>
  <c r="A24" i="1"/>
  <c r="A20" i="1"/>
  <c r="A11" i="1"/>
  <c r="A6" i="1"/>
  <c r="AL39" i="6"/>
  <c r="A7" i="1"/>
  <c r="AL37" i="6"/>
  <c r="A5" i="1"/>
  <c r="AL47" i="6"/>
  <c r="A15" i="1"/>
  <c r="B29" i="5"/>
  <c r="AN29" i="8"/>
  <c r="B27" i="5"/>
  <c r="AN27" i="8"/>
  <c r="B25" i="5"/>
  <c r="AN25" i="8"/>
  <c r="B8" i="5"/>
  <c r="AN8" i="8"/>
  <c r="B12" i="5"/>
  <c r="AN12" i="8"/>
  <c r="B26" i="5"/>
  <c r="AN26" i="8"/>
  <c r="B11" i="5"/>
  <c r="AN11" i="8"/>
  <c r="B17" i="5"/>
  <c r="AN17" i="8"/>
  <c r="B31" i="5"/>
  <c r="AN31" i="8"/>
  <c r="B18" i="5"/>
  <c r="AN18" i="8"/>
  <c r="B19" i="5"/>
  <c r="AN19" i="8"/>
  <c r="B6" i="5"/>
  <c r="AN6" i="8"/>
  <c r="B16" i="5"/>
  <c r="AN16" i="8"/>
  <c r="B5" i="5"/>
  <c r="AN5" i="8"/>
  <c r="B33" i="5"/>
  <c r="AN33" i="8"/>
  <c r="B32" i="5"/>
  <c r="AN32" i="8"/>
  <c r="B13" i="5"/>
  <c r="AN13" i="8"/>
  <c r="B14" i="5"/>
  <c r="AN14" i="8"/>
  <c r="B28" i="5"/>
  <c r="AN28" i="8"/>
  <c r="B9" i="5"/>
  <c r="AN9" i="8"/>
  <c r="B24" i="5"/>
  <c r="AN24" i="8"/>
  <c r="B21" i="5"/>
  <c r="AN21" i="8"/>
  <c r="B15" i="5"/>
  <c r="AN15" i="8"/>
  <c r="B10" i="5"/>
  <c r="AN10" i="8"/>
  <c r="B23" i="5"/>
  <c r="AN23" i="8"/>
  <c r="B7" i="5"/>
  <c r="AN7" i="8"/>
  <c r="B20" i="5"/>
  <c r="AN20" i="8"/>
  <c r="B30" i="5"/>
  <c r="AN30" i="8"/>
  <c r="B22" i="5"/>
  <c r="AN22" i="8"/>
  <c r="A64" i="8"/>
  <c r="AK16" i="1"/>
  <c r="AL48" i="6"/>
  <c r="AK6" i="1"/>
  <c r="AD15" i="1"/>
  <c r="AF15" i="1" s="1"/>
  <c r="AK15" i="1" s="1"/>
  <c r="AF28" i="7"/>
  <c r="AK28" i="7" s="1"/>
  <c r="AK13" i="1"/>
  <c r="B34" i="1"/>
  <c r="AK8" i="1"/>
  <c r="AG12" i="1"/>
  <c r="AH7" i="1"/>
  <c r="AD9" i="1"/>
  <c r="AF9" i="1" s="1"/>
  <c r="AK9" i="1" s="1"/>
  <c r="AI7" i="1"/>
  <c r="AG15" i="1"/>
  <c r="AH13" i="1"/>
  <c r="AH5" i="1"/>
  <c r="AD11" i="1"/>
  <c r="AF11" i="1" s="1"/>
  <c r="AK11" i="1" s="1"/>
  <c r="AD5" i="1"/>
  <c r="AF5" i="1" s="1"/>
  <c r="AK5" i="1" s="1"/>
  <c r="AI13" i="1"/>
  <c r="AG11" i="1"/>
  <c r="A96" i="7"/>
  <c r="A91" i="6"/>
  <c r="AG5" i="1"/>
  <c r="AG9" i="1"/>
  <c r="AI11" i="1"/>
  <c r="AH6" i="1"/>
  <c r="AG16" i="1"/>
  <c r="AI15" i="1"/>
  <c r="AH9" i="1"/>
  <c r="AG6" i="1"/>
  <c r="AD7" i="1"/>
  <c r="AF7" i="1" s="1"/>
  <c r="AK7" i="1" s="1"/>
  <c r="AG13" i="1"/>
  <c r="AG14" i="1"/>
  <c r="AD14" i="1"/>
  <c r="AF14" i="1" s="1"/>
  <c r="AK14" i="1" s="1"/>
  <c r="AI14" i="1"/>
  <c r="AI6" i="1"/>
  <c r="AH10" i="1"/>
  <c r="AH16" i="1"/>
  <c r="AD12" i="1"/>
  <c r="AF12" i="1" s="1"/>
  <c r="AK12" i="1" s="1"/>
  <c r="AG8" i="1"/>
  <c r="AD10" i="1"/>
  <c r="AF10" i="1" s="1"/>
  <c r="AK10" i="1" s="1"/>
  <c r="AI16" i="1"/>
  <c r="AI12" i="1"/>
  <c r="AH8" i="1"/>
  <c r="A54" i="5"/>
  <c r="AG10" i="1"/>
  <c r="B19" i="4"/>
  <c r="AF19" i="4"/>
  <c r="AK19" i="4" s="1"/>
  <c r="B16" i="4"/>
  <c r="AF16" i="4"/>
  <c r="AK16" i="4" s="1"/>
  <c r="B26" i="4"/>
  <c r="AF26" i="4"/>
  <c r="AK26" i="4" s="1"/>
  <c r="B30" i="4"/>
  <c r="AF30" i="4"/>
  <c r="AK30" i="4" s="1"/>
  <c r="B34" i="4"/>
  <c r="AF34" i="4"/>
  <c r="AK34" i="4" s="1"/>
  <c r="B14" i="4"/>
  <c r="AF14" i="4"/>
  <c r="AK14" i="4" s="1"/>
  <c r="B18" i="4"/>
  <c r="AF18" i="4"/>
  <c r="AK18" i="4" s="1"/>
  <c r="B9" i="4"/>
  <c r="AF9" i="4"/>
  <c r="AK9" i="4" s="1"/>
  <c r="B5" i="4"/>
  <c r="AF5" i="4"/>
  <c r="AK5" i="4" s="1"/>
  <c r="B13" i="4"/>
  <c r="AF13" i="4"/>
  <c r="AK13" i="4" s="1"/>
  <c r="B17" i="4"/>
  <c r="AF17" i="4"/>
  <c r="AK17" i="4" s="1"/>
  <c r="B7" i="4"/>
  <c r="AF7" i="4"/>
  <c r="AK7" i="4" s="1"/>
  <c r="B6" i="4"/>
  <c r="AF6" i="4"/>
  <c r="AK6" i="4" s="1"/>
  <c r="B24" i="4"/>
  <c r="AF24" i="4"/>
  <c r="AK24" i="4" s="1"/>
  <c r="B28" i="4"/>
  <c r="AF28" i="4"/>
  <c r="AK28" i="4" s="1"/>
  <c r="B32" i="4"/>
  <c r="AF32" i="4"/>
  <c r="AK32" i="4" s="1"/>
  <c r="B23" i="4"/>
  <c r="AF23" i="4"/>
  <c r="AK23" i="4" s="1"/>
  <c r="B10" i="4"/>
  <c r="AF10" i="4"/>
  <c r="AK10" i="4" s="1"/>
  <c r="B21" i="4"/>
  <c r="AF21" i="4"/>
  <c r="AK21" i="4" s="1"/>
  <c r="B25" i="4"/>
  <c r="AF25" i="4"/>
  <c r="AK25" i="4" s="1"/>
  <c r="B29" i="4"/>
  <c r="AF29" i="4"/>
  <c r="AK29" i="4" s="1"/>
  <c r="B33" i="4"/>
  <c r="AF33" i="4"/>
  <c r="AK33" i="4" s="1"/>
  <c r="B27" i="4"/>
  <c r="AF27" i="4"/>
  <c r="AK27" i="4" s="1"/>
  <c r="B31" i="4"/>
  <c r="AF31" i="4"/>
  <c r="AK31" i="4" s="1"/>
  <c r="B20" i="4"/>
  <c r="AF20" i="4"/>
  <c r="AK20" i="4" s="1"/>
  <c r="B11" i="4"/>
  <c r="AF11" i="4"/>
  <c r="AK11" i="4" s="1"/>
  <c r="B15" i="4"/>
  <c r="AF15" i="4"/>
  <c r="AK15" i="4" s="1"/>
  <c r="B8" i="4"/>
  <c r="AF8" i="4"/>
  <c r="AK8" i="4" s="1"/>
  <c r="B12" i="4"/>
  <c r="AF12" i="4"/>
  <c r="AK12" i="4" s="1"/>
  <c r="B22" i="4"/>
  <c r="AF22" i="4"/>
  <c r="AK22" i="4" s="1"/>
  <c r="B16" i="1"/>
  <c r="B14" i="1"/>
  <c r="B5" i="1"/>
  <c r="B12" i="1"/>
  <c r="B11" i="1"/>
  <c r="B9" i="1"/>
  <c r="B13" i="1"/>
  <c r="B6" i="1"/>
  <c r="B7" i="1"/>
  <c r="B10" i="1"/>
  <c r="B15" i="1"/>
  <c r="B8" i="1"/>
  <c r="A91" i="4"/>
  <c r="A101" i="1"/>
  <c r="AI29" i="1"/>
  <c r="AD29" i="1"/>
  <c r="AF29" i="1" s="1"/>
  <c r="AK29" i="1" s="1"/>
  <c r="AH29" i="1"/>
  <c r="AG29" i="1"/>
  <c r="AI21" i="1"/>
  <c r="AD21" i="1"/>
  <c r="AF21" i="1" s="1"/>
  <c r="AK21" i="1" s="1"/>
  <c r="AH21" i="1"/>
  <c r="AG21" i="1"/>
  <c r="AI33" i="1"/>
  <c r="AD33" i="1"/>
  <c r="AF33" i="1" s="1"/>
  <c r="AK33" i="1" s="1"/>
  <c r="AH33" i="1"/>
  <c r="AG33" i="1"/>
  <c r="AI25" i="1"/>
  <c r="AD25" i="1"/>
  <c r="AF25" i="1" s="1"/>
  <c r="AK25" i="1" s="1"/>
  <c r="AH25" i="1"/>
  <c r="AG25" i="1"/>
  <c r="AI19" i="1"/>
  <c r="AD19" i="1"/>
  <c r="AF19" i="1" s="1"/>
  <c r="AK19" i="1" s="1"/>
  <c r="AH19" i="1"/>
  <c r="AG19" i="1"/>
  <c r="AI18" i="1"/>
  <c r="AD18" i="1"/>
  <c r="AF18" i="1" s="1"/>
  <c r="AK18" i="1" s="1"/>
  <c r="AH18" i="1"/>
  <c r="AG18" i="1"/>
  <c r="AI32" i="1"/>
  <c r="AD32" i="1"/>
  <c r="AF32" i="1" s="1"/>
  <c r="AK32" i="1" s="1"/>
  <c r="AH32" i="1"/>
  <c r="AG32" i="1"/>
  <c r="AI28" i="1"/>
  <c r="AD28" i="1"/>
  <c r="AF28" i="1" s="1"/>
  <c r="AK28" i="1" s="1"/>
  <c r="AH28" i="1"/>
  <c r="AG28" i="1"/>
  <c r="AI24" i="1"/>
  <c r="AD24" i="1"/>
  <c r="AF24" i="1" s="1"/>
  <c r="AK24" i="1" s="1"/>
  <c r="AH24" i="1"/>
  <c r="AG24" i="1"/>
  <c r="AI20" i="1"/>
  <c r="AD20" i="1"/>
  <c r="AF20" i="1" s="1"/>
  <c r="AK20" i="1" s="1"/>
  <c r="AH20" i="1"/>
  <c r="AG20" i="1"/>
  <c r="AI31" i="1"/>
  <c r="AD31" i="1"/>
  <c r="AF31" i="1" s="1"/>
  <c r="AK31" i="1" s="1"/>
  <c r="AH31" i="1"/>
  <c r="AG31" i="1"/>
  <c r="AI27" i="1"/>
  <c r="AD27" i="1"/>
  <c r="AF27" i="1" s="1"/>
  <c r="AK27" i="1" s="1"/>
  <c r="AH27" i="1"/>
  <c r="AG27" i="1"/>
  <c r="AI23" i="1"/>
  <c r="AD23" i="1"/>
  <c r="AF23" i="1" s="1"/>
  <c r="AK23" i="1" s="1"/>
  <c r="AH23" i="1"/>
  <c r="AG23" i="1"/>
  <c r="AI17" i="1"/>
  <c r="AD17" i="1"/>
  <c r="AF17" i="1" s="1"/>
  <c r="AK17" i="1" s="1"/>
  <c r="AH17" i="1"/>
  <c r="AG17" i="1"/>
  <c r="AI34" i="1"/>
  <c r="AD34" i="1"/>
  <c r="AF34" i="1" s="1"/>
  <c r="AK34" i="1" s="1"/>
  <c r="AH34" i="1"/>
  <c r="AG34" i="1"/>
  <c r="AI30" i="1"/>
  <c r="AD30" i="1"/>
  <c r="AF30" i="1" s="1"/>
  <c r="AK30" i="1" s="1"/>
  <c r="AH30" i="1"/>
  <c r="AG30" i="1"/>
  <c r="AI26" i="1"/>
  <c r="AD26" i="1"/>
  <c r="AF26" i="1" s="1"/>
  <c r="AK26" i="1" s="1"/>
  <c r="AH26" i="1"/>
  <c r="AG26" i="1"/>
  <c r="AI22" i="1"/>
  <c r="AD22" i="1"/>
  <c r="AF22" i="1" s="1"/>
  <c r="AK22" i="1" s="1"/>
  <c r="AH22" i="1"/>
  <c r="AG22" i="1"/>
  <c r="AI4" i="1"/>
  <c r="AH4" i="1"/>
  <c r="AG4" i="1"/>
  <c r="B76" i="1"/>
  <c r="B91" i="7"/>
  <c r="B91" i="1"/>
  <c r="B86" i="4"/>
  <c r="B59" i="8"/>
  <c r="B86" i="6"/>
  <c r="B81" i="4"/>
  <c r="B44" i="5"/>
  <c r="B101" i="1"/>
  <c r="B76" i="4"/>
  <c r="B81" i="1"/>
  <c r="B49" i="5"/>
  <c r="B96" i="1"/>
  <c r="B86" i="1"/>
  <c r="B91" i="4"/>
  <c r="T153" i="16" l="1"/>
  <c r="R153" i="16"/>
  <c r="S153" i="16" s="1"/>
  <c r="C280" i="16"/>
  <c r="E280" i="16" s="1"/>
  <c r="F280" i="16" s="1"/>
  <c r="B281" i="16"/>
  <c r="R173" i="16"/>
  <c r="S173" i="16" s="1"/>
  <c r="T173" i="16" s="1"/>
  <c r="R84" i="16"/>
  <c r="S84" i="16" s="1"/>
  <c r="T84" i="16" s="1"/>
  <c r="T163" i="16"/>
  <c r="R163" i="16"/>
  <c r="S163" i="16" s="1"/>
  <c r="C307" i="16"/>
  <c r="E307" i="16" s="1"/>
  <c r="F307" i="16" s="1"/>
  <c r="B308" i="16"/>
  <c r="P115" i="16"/>
  <c r="Q114" i="16"/>
  <c r="B290" i="16"/>
  <c r="C289" i="16"/>
  <c r="E289" i="16" s="1"/>
  <c r="F289" i="16" s="1"/>
  <c r="B317" i="16"/>
  <c r="C316" i="16"/>
  <c r="E316" i="16" s="1"/>
  <c r="F316" i="16" s="1"/>
  <c r="R83" i="16"/>
  <c r="S83" i="16" s="1"/>
  <c r="T83" i="16"/>
  <c r="P165" i="16"/>
  <c r="Q164" i="16"/>
  <c r="R113" i="16"/>
  <c r="S113" i="16" s="1"/>
  <c r="T113" i="16"/>
  <c r="P105" i="16"/>
  <c r="Q104" i="16"/>
  <c r="P135" i="16"/>
  <c r="Q134" i="16"/>
  <c r="B335" i="16"/>
  <c r="B326" i="16"/>
  <c r="C325" i="16"/>
  <c r="E325" i="16" s="1"/>
  <c r="F325" i="16" s="1"/>
  <c r="Q124" i="16"/>
  <c r="P125" i="16"/>
  <c r="Q144" i="16"/>
  <c r="P145" i="16"/>
  <c r="C262" i="16"/>
  <c r="E262" i="16" s="1"/>
  <c r="F262" i="16" s="1"/>
  <c r="B263" i="16"/>
  <c r="Q154" i="16"/>
  <c r="R154" i="16" s="1"/>
  <c r="S154" i="16" s="1"/>
  <c r="T154" i="16" s="1"/>
  <c r="P155" i="16"/>
  <c r="C253" i="16"/>
  <c r="E253" i="16" s="1"/>
  <c r="F253" i="16" s="1"/>
  <c r="B254" i="16"/>
  <c r="C254" i="16" s="1"/>
  <c r="E254" i="16" s="1"/>
  <c r="F254" i="16" s="1"/>
  <c r="B299" i="16"/>
  <c r="C298" i="16"/>
  <c r="E298" i="16" s="1"/>
  <c r="F298" i="16" s="1"/>
  <c r="P175" i="16"/>
  <c r="Q174" i="16"/>
  <c r="C271" i="16"/>
  <c r="E271" i="16" s="1"/>
  <c r="F271" i="16" s="1"/>
  <c r="B272" i="16"/>
  <c r="T123" i="16"/>
  <c r="R123" i="16"/>
  <c r="S123" i="16" s="1"/>
  <c r="Q94" i="16"/>
  <c r="P95" i="16"/>
  <c r="Q95" i="16" s="1"/>
  <c r="T143" i="16"/>
  <c r="R143" i="16"/>
  <c r="S143" i="16" s="1"/>
  <c r="A69" i="8"/>
  <c r="A101" i="7"/>
  <c r="A96" i="6"/>
  <c r="A59" i="5"/>
  <c r="B22" i="1"/>
  <c r="B26" i="1"/>
  <c r="B30" i="1"/>
  <c r="B17" i="1"/>
  <c r="B23" i="1"/>
  <c r="B27" i="1"/>
  <c r="B31" i="1"/>
  <c r="B20" i="1"/>
  <c r="B24" i="1"/>
  <c r="B28" i="1"/>
  <c r="B32" i="1"/>
  <c r="B18" i="1"/>
  <c r="B19" i="1"/>
  <c r="B25" i="1"/>
  <c r="B33" i="1"/>
  <c r="B21" i="1"/>
  <c r="B29" i="1"/>
  <c r="A96" i="4"/>
  <c r="A106" i="1"/>
  <c r="B64" i="8"/>
  <c r="B91" i="6"/>
  <c r="B96" i="4"/>
  <c r="B54" i="5"/>
  <c r="B96" i="7"/>
  <c r="B106" i="1"/>
  <c r="R124" i="16" l="1"/>
  <c r="S124" i="16" s="1"/>
  <c r="T124" i="16" s="1"/>
  <c r="R134" i="16"/>
  <c r="S134" i="16" s="1"/>
  <c r="T134" i="16" s="1"/>
  <c r="C308" i="16"/>
  <c r="E308" i="16" s="1"/>
  <c r="F308" i="16" s="1"/>
  <c r="B309" i="16"/>
  <c r="B282" i="16"/>
  <c r="C281" i="16"/>
  <c r="E281" i="16" s="1"/>
  <c r="F281" i="16" s="1"/>
  <c r="B273" i="16"/>
  <c r="C272" i="16"/>
  <c r="E272" i="16" s="1"/>
  <c r="F272" i="16" s="1"/>
  <c r="R94" i="16"/>
  <c r="S94" i="16" s="1"/>
  <c r="T94" i="16" s="1"/>
  <c r="C299" i="16"/>
  <c r="E299" i="16" s="1"/>
  <c r="F299" i="16" s="1"/>
  <c r="B300" i="16"/>
  <c r="R144" i="16"/>
  <c r="S144" i="16" s="1"/>
  <c r="T144" i="16" s="1"/>
  <c r="B327" i="16"/>
  <c r="C326" i="16"/>
  <c r="E326" i="16" s="1"/>
  <c r="F326" i="16" s="1"/>
  <c r="R104" i="16"/>
  <c r="S104" i="16" s="1"/>
  <c r="T104" i="16" s="1"/>
  <c r="R164" i="16"/>
  <c r="S164" i="16" s="1"/>
  <c r="T164" i="16"/>
  <c r="R114" i="16"/>
  <c r="S114" i="16" s="1"/>
  <c r="T114" i="16" s="1"/>
  <c r="Q175" i="16"/>
  <c r="P176" i="16"/>
  <c r="R95" i="16"/>
  <c r="S95" i="16" s="1"/>
  <c r="T95" i="16" s="1"/>
  <c r="Q155" i="16"/>
  <c r="R155" i="16" s="1"/>
  <c r="S155" i="16" s="1"/>
  <c r="T155" i="16" s="1"/>
  <c r="P156" i="16"/>
  <c r="P146" i="16"/>
  <c r="Q145" i="16"/>
  <c r="R145" i="16" s="1"/>
  <c r="S145" i="16" s="1"/>
  <c r="T145" i="16" s="1"/>
  <c r="P136" i="16"/>
  <c r="Q135" i="16"/>
  <c r="C290" i="16"/>
  <c r="E290" i="16" s="1"/>
  <c r="F290" i="16" s="1"/>
  <c r="B291" i="16"/>
  <c r="R174" i="16"/>
  <c r="S174" i="16" s="1"/>
  <c r="T174" i="16"/>
  <c r="C263" i="16"/>
  <c r="E263" i="16" s="1"/>
  <c r="F263" i="16" s="1"/>
  <c r="B264" i="16"/>
  <c r="C264" i="16" s="1"/>
  <c r="E264" i="16" s="1"/>
  <c r="F264" i="16" s="1"/>
  <c r="Q125" i="16"/>
  <c r="R125" i="16" s="1"/>
  <c r="S125" i="16" s="1"/>
  <c r="T125" i="16" s="1"/>
  <c r="P126" i="16"/>
  <c r="B345" i="16"/>
  <c r="B336" i="16"/>
  <c r="C335" i="16"/>
  <c r="E335" i="16" s="1"/>
  <c r="F335" i="16" s="1"/>
  <c r="Q105" i="16"/>
  <c r="P106" i="16"/>
  <c r="Q106" i="16" s="1"/>
  <c r="R106" i="16" s="1"/>
  <c r="S106" i="16" s="1"/>
  <c r="T106" i="16" s="1"/>
  <c r="P166" i="16"/>
  <c r="Q165" i="16"/>
  <c r="B318" i="16"/>
  <c r="C317" i="16"/>
  <c r="E317" i="16" s="1"/>
  <c r="F317" i="16" s="1"/>
  <c r="Q115" i="16"/>
  <c r="P116" i="16"/>
  <c r="A74" i="8"/>
  <c r="A106" i="7"/>
  <c r="A101" i="6"/>
  <c r="A64" i="5"/>
  <c r="A101" i="4"/>
  <c r="A111" i="1"/>
  <c r="B96" i="6"/>
  <c r="B111" i="1"/>
  <c r="B101" i="7"/>
  <c r="B69" i="8"/>
  <c r="B59" i="5"/>
  <c r="B101" i="4"/>
  <c r="R115" i="16" l="1"/>
  <c r="S115" i="16" s="1"/>
  <c r="T115" i="16"/>
  <c r="P167" i="16"/>
  <c r="Q166" i="16"/>
  <c r="B337" i="16"/>
  <c r="C336" i="16"/>
  <c r="E336" i="16" s="1"/>
  <c r="F336" i="16" s="1"/>
  <c r="B292" i="16"/>
  <c r="C291" i="16"/>
  <c r="E291" i="16" s="1"/>
  <c r="F291" i="16" s="1"/>
  <c r="B319" i="16"/>
  <c r="C318" i="16"/>
  <c r="E318" i="16" s="1"/>
  <c r="F318" i="16" s="1"/>
  <c r="R105" i="16"/>
  <c r="S105" i="16" s="1"/>
  <c r="T105" i="16" s="1"/>
  <c r="Q126" i="16"/>
  <c r="P127" i="16"/>
  <c r="R135" i="16"/>
  <c r="S135" i="16" s="1"/>
  <c r="T135" i="16" s="1"/>
  <c r="Q156" i="16"/>
  <c r="P157" i="16"/>
  <c r="Q176" i="16"/>
  <c r="R176" i="16" s="1"/>
  <c r="S176" i="16" s="1"/>
  <c r="T176" i="16" s="1"/>
  <c r="P177" i="16"/>
  <c r="B301" i="16"/>
  <c r="C300" i="16"/>
  <c r="E300" i="16" s="1"/>
  <c r="F300" i="16" s="1"/>
  <c r="C309" i="16"/>
  <c r="E309" i="16" s="1"/>
  <c r="F309" i="16" s="1"/>
  <c r="B310" i="16"/>
  <c r="C345" i="16"/>
  <c r="E345" i="16" s="1"/>
  <c r="F345" i="16" s="1"/>
  <c r="B346" i="16"/>
  <c r="Q146" i="16"/>
  <c r="P147" i="16"/>
  <c r="B283" i="16"/>
  <c r="C282" i="16"/>
  <c r="E282" i="16" s="1"/>
  <c r="F282" i="16" s="1"/>
  <c r="Q116" i="16"/>
  <c r="P117" i="16"/>
  <c r="Q117" i="16" s="1"/>
  <c r="R165" i="16"/>
  <c r="S165" i="16" s="1"/>
  <c r="T165" i="16" s="1"/>
  <c r="Q136" i="16"/>
  <c r="R136" i="16" s="1"/>
  <c r="S136" i="16" s="1"/>
  <c r="T136" i="16" s="1"/>
  <c r="P137" i="16"/>
  <c r="R175" i="16"/>
  <c r="S175" i="16" s="1"/>
  <c r="T175" i="16"/>
  <c r="B328" i="16"/>
  <c r="C327" i="16"/>
  <c r="E327" i="16" s="1"/>
  <c r="F327" i="16" s="1"/>
  <c r="B274" i="16"/>
  <c r="C274" i="16" s="1"/>
  <c r="E274" i="16" s="1"/>
  <c r="F274" i="16" s="1"/>
  <c r="C273" i="16"/>
  <c r="E273" i="16" s="1"/>
  <c r="F273" i="16" s="1"/>
  <c r="A79" i="8"/>
  <c r="A111" i="7"/>
  <c r="A106" i="6"/>
  <c r="A69" i="5"/>
  <c r="A106" i="4"/>
  <c r="A116" i="1"/>
  <c r="B74" i="8"/>
  <c r="B64" i="5"/>
  <c r="B101" i="6"/>
  <c r="B106" i="7"/>
  <c r="B116" i="1"/>
  <c r="B106" i="4"/>
  <c r="Q137" i="16" l="1"/>
  <c r="P138" i="16"/>
  <c r="B329" i="16"/>
  <c r="C328" i="16"/>
  <c r="E328" i="16" s="1"/>
  <c r="F328" i="16" s="1"/>
  <c r="C292" i="16"/>
  <c r="E292" i="16" s="1"/>
  <c r="F292" i="16" s="1"/>
  <c r="B293" i="16"/>
  <c r="C346" i="16"/>
  <c r="E346" i="16" s="1"/>
  <c r="F346" i="16" s="1"/>
  <c r="B347" i="16"/>
  <c r="P158" i="16"/>
  <c r="Q157" i="16"/>
  <c r="Q127" i="16"/>
  <c r="P128" i="16"/>
  <c r="Q128" i="16" s="1"/>
  <c r="R117" i="16"/>
  <c r="S117" i="16" s="1"/>
  <c r="T117" i="16"/>
  <c r="P148" i="16"/>
  <c r="Q147" i="16"/>
  <c r="C310" i="16"/>
  <c r="E310" i="16" s="1"/>
  <c r="F310" i="16" s="1"/>
  <c r="B311" i="16"/>
  <c r="P178" i="16"/>
  <c r="Q177" i="16"/>
  <c r="R166" i="16"/>
  <c r="S166" i="16" s="1"/>
  <c r="T166" i="16" s="1"/>
  <c r="R116" i="16"/>
  <c r="S116" i="16" s="1"/>
  <c r="T116" i="16" s="1"/>
  <c r="T146" i="16"/>
  <c r="R146" i="16"/>
  <c r="S146" i="16" s="1"/>
  <c r="Q167" i="16"/>
  <c r="P168" i="16"/>
  <c r="C283" i="16"/>
  <c r="E283" i="16" s="1"/>
  <c r="F283" i="16" s="1"/>
  <c r="B284" i="16"/>
  <c r="C284" i="16" s="1"/>
  <c r="E284" i="16" s="1"/>
  <c r="F284" i="16" s="1"/>
  <c r="C301" i="16"/>
  <c r="E301" i="16" s="1"/>
  <c r="F301" i="16" s="1"/>
  <c r="B302" i="16"/>
  <c r="T156" i="16"/>
  <c r="R156" i="16"/>
  <c r="S156" i="16" s="1"/>
  <c r="R126" i="16"/>
  <c r="S126" i="16" s="1"/>
  <c r="T126" i="16"/>
  <c r="B320" i="16"/>
  <c r="C319" i="16"/>
  <c r="E319" i="16" s="1"/>
  <c r="F319" i="16" s="1"/>
  <c r="C337" i="16"/>
  <c r="E337" i="16" s="1"/>
  <c r="F337" i="16" s="1"/>
  <c r="B338" i="16"/>
  <c r="A84" i="8"/>
  <c r="A116" i="7"/>
  <c r="A111" i="6"/>
  <c r="A74" i="5"/>
  <c r="A111" i="4"/>
  <c r="A121" i="1"/>
  <c r="B69" i="5"/>
  <c r="B79" i="8"/>
  <c r="B121" i="1"/>
  <c r="B111" i="7"/>
  <c r="B106" i="6"/>
  <c r="B111" i="4"/>
  <c r="C302" i="16" l="1"/>
  <c r="E302" i="16" s="1"/>
  <c r="F302" i="16" s="1"/>
  <c r="B303" i="16"/>
  <c r="Q168" i="16"/>
  <c r="P169" i="16"/>
  <c r="R177" i="16"/>
  <c r="S177" i="16" s="1"/>
  <c r="T177" i="16" s="1"/>
  <c r="R128" i="16"/>
  <c r="S128" i="16" s="1"/>
  <c r="T128" i="16"/>
  <c r="Q178" i="16"/>
  <c r="R178" i="16" s="1"/>
  <c r="S178" i="16" s="1"/>
  <c r="T178" i="16" s="1"/>
  <c r="P179" i="16"/>
  <c r="Q148" i="16"/>
  <c r="P149" i="16"/>
  <c r="R127" i="16"/>
  <c r="S127" i="16" s="1"/>
  <c r="T127" i="16" s="1"/>
  <c r="C329" i="16"/>
  <c r="E329" i="16" s="1"/>
  <c r="F329" i="16" s="1"/>
  <c r="B330" i="16"/>
  <c r="B312" i="16"/>
  <c r="C311" i="16"/>
  <c r="E311" i="16" s="1"/>
  <c r="F311" i="16" s="1"/>
  <c r="R157" i="16"/>
  <c r="S157" i="16" s="1"/>
  <c r="T157" i="16" s="1"/>
  <c r="C293" i="16"/>
  <c r="E293" i="16" s="1"/>
  <c r="F293" i="16" s="1"/>
  <c r="B294" i="16"/>
  <c r="C294" i="16" s="1"/>
  <c r="E294" i="16" s="1"/>
  <c r="F294" i="16" s="1"/>
  <c r="P139" i="16"/>
  <c r="Q139" i="16" s="1"/>
  <c r="R139" i="16" s="1"/>
  <c r="S139" i="16" s="1"/>
  <c r="T139" i="16" s="1"/>
  <c r="Q138" i="16"/>
  <c r="R138" i="16" s="1"/>
  <c r="S138" i="16" s="1"/>
  <c r="T138" i="16" s="1"/>
  <c r="B339" i="16"/>
  <c r="C338" i="16"/>
  <c r="E338" i="16" s="1"/>
  <c r="F338" i="16" s="1"/>
  <c r="R147" i="16"/>
  <c r="S147" i="16" s="1"/>
  <c r="T147" i="16"/>
  <c r="C347" i="16"/>
  <c r="E347" i="16" s="1"/>
  <c r="F347" i="16" s="1"/>
  <c r="B348" i="16"/>
  <c r="R167" i="16"/>
  <c r="S167" i="16" s="1"/>
  <c r="T167" i="16"/>
  <c r="C320" i="16"/>
  <c r="E320" i="16" s="1"/>
  <c r="F320" i="16" s="1"/>
  <c r="B321" i="16"/>
  <c r="P159" i="16"/>
  <c r="Q158" i="16"/>
  <c r="R158" i="16" s="1"/>
  <c r="S158" i="16" s="1"/>
  <c r="T158" i="16" s="1"/>
  <c r="T137" i="16"/>
  <c r="R137" i="16"/>
  <c r="S137" i="16" s="1"/>
  <c r="A89" i="8"/>
  <c r="A121" i="7"/>
  <c r="A116" i="6"/>
  <c r="A79" i="5"/>
  <c r="A116" i="4"/>
  <c r="A126" i="1"/>
  <c r="B74" i="5"/>
  <c r="B111" i="6"/>
  <c r="B84" i="8"/>
  <c r="B116" i="7"/>
  <c r="B126" i="1"/>
  <c r="B116" i="4"/>
  <c r="C330" i="16" l="1"/>
  <c r="E330" i="16" s="1"/>
  <c r="F330" i="16" s="1"/>
  <c r="B331" i="16"/>
  <c r="Q149" i="16"/>
  <c r="R149" i="16" s="1"/>
  <c r="S149" i="16" s="1"/>
  <c r="T149" i="16" s="1"/>
  <c r="P150" i="16"/>
  <c r="Q150" i="16" s="1"/>
  <c r="R150" i="16" s="1"/>
  <c r="S150" i="16" s="1"/>
  <c r="T150" i="16" s="1"/>
  <c r="Q169" i="16"/>
  <c r="R169" i="16" s="1"/>
  <c r="S169" i="16" s="1"/>
  <c r="T169" i="16" s="1"/>
  <c r="P170" i="16"/>
  <c r="P160" i="16"/>
  <c r="Q159" i="16"/>
  <c r="R148" i="16"/>
  <c r="S148" i="16" s="1"/>
  <c r="T148" i="16" s="1"/>
  <c r="R168" i="16"/>
  <c r="S168" i="16" s="1"/>
  <c r="T168" i="16"/>
  <c r="B322" i="16"/>
  <c r="C321" i="16"/>
  <c r="E321" i="16" s="1"/>
  <c r="F321" i="16" s="1"/>
  <c r="B349" i="16"/>
  <c r="C348" i="16"/>
  <c r="E348" i="16" s="1"/>
  <c r="F348" i="16" s="1"/>
  <c r="Q179" i="16"/>
  <c r="P180" i="16"/>
  <c r="B304" i="16"/>
  <c r="C304" i="16" s="1"/>
  <c r="E304" i="16" s="1"/>
  <c r="F304" i="16" s="1"/>
  <c r="C303" i="16"/>
  <c r="E303" i="16" s="1"/>
  <c r="F303" i="16" s="1"/>
  <c r="C339" i="16"/>
  <c r="E339" i="16" s="1"/>
  <c r="F339" i="16" s="1"/>
  <c r="B340" i="16"/>
  <c r="B313" i="16"/>
  <c r="C312" i="16"/>
  <c r="E312" i="16" s="1"/>
  <c r="F312" i="16" s="1"/>
  <c r="A94" i="8"/>
  <c r="A126" i="7"/>
  <c r="A121" i="6"/>
  <c r="A84" i="5"/>
  <c r="A121" i="4"/>
  <c r="A131" i="1"/>
  <c r="B121" i="7"/>
  <c r="B131" i="1"/>
  <c r="B79" i="5"/>
  <c r="B116" i="6"/>
  <c r="B89" i="8"/>
  <c r="B121" i="4"/>
  <c r="T159" i="16" l="1"/>
  <c r="R159" i="16"/>
  <c r="S159" i="16" s="1"/>
  <c r="B341" i="16"/>
  <c r="C340" i="16"/>
  <c r="E340" i="16" s="1"/>
  <c r="F340" i="16" s="1"/>
  <c r="Q180" i="16"/>
  <c r="P181" i="16"/>
  <c r="Q170" i="16"/>
  <c r="P171" i="16"/>
  <c r="B332" i="16"/>
  <c r="C331" i="16"/>
  <c r="E331" i="16" s="1"/>
  <c r="F331" i="16" s="1"/>
  <c r="B314" i="16"/>
  <c r="C314" i="16" s="1"/>
  <c r="E314" i="16" s="1"/>
  <c r="F314" i="16" s="1"/>
  <c r="C313" i="16"/>
  <c r="E313" i="16" s="1"/>
  <c r="F313" i="16" s="1"/>
  <c r="C349" i="16"/>
  <c r="E349" i="16" s="1"/>
  <c r="F349" i="16" s="1"/>
  <c r="B350" i="16"/>
  <c r="P161" i="16"/>
  <c r="Q161" i="16" s="1"/>
  <c r="R161" i="16" s="1"/>
  <c r="S161" i="16" s="1"/>
  <c r="T161" i="16" s="1"/>
  <c r="Q160" i="16"/>
  <c r="T179" i="16"/>
  <c r="R179" i="16"/>
  <c r="S179" i="16" s="1"/>
  <c r="C322" i="16"/>
  <c r="E322" i="16" s="1"/>
  <c r="F322" i="16" s="1"/>
  <c r="B323" i="16"/>
  <c r="A99" i="8"/>
  <c r="A131" i="7"/>
  <c r="A126" i="6"/>
  <c r="A89" i="5"/>
  <c r="A126" i="4"/>
  <c r="A136" i="1"/>
  <c r="B121" i="6"/>
  <c r="B84" i="5"/>
  <c r="B94" i="8"/>
  <c r="B126" i="7"/>
  <c r="B136" i="1"/>
  <c r="B126" i="4"/>
  <c r="C323" i="16" l="1"/>
  <c r="E323" i="16" s="1"/>
  <c r="F323" i="16" s="1"/>
  <c r="B324" i="16"/>
  <c r="C324" i="16" s="1"/>
  <c r="E324" i="16" s="1"/>
  <c r="F324" i="16" s="1"/>
  <c r="Q171" i="16"/>
  <c r="R171" i="16" s="1"/>
  <c r="S171" i="16" s="1"/>
  <c r="T171" i="16" s="1"/>
  <c r="P172" i="16"/>
  <c r="Q172" i="16" s="1"/>
  <c r="R172" i="16" s="1"/>
  <c r="S172" i="16" s="1"/>
  <c r="T172" i="16" s="1"/>
  <c r="R170" i="16"/>
  <c r="S170" i="16" s="1"/>
  <c r="T170" i="16"/>
  <c r="C341" i="16"/>
  <c r="E341" i="16" s="1"/>
  <c r="F341" i="16" s="1"/>
  <c r="B342" i="16"/>
  <c r="C332" i="16"/>
  <c r="E332" i="16" s="1"/>
  <c r="F332" i="16" s="1"/>
  <c r="B333" i="16"/>
  <c r="R180" i="16"/>
  <c r="S180" i="16" s="1"/>
  <c r="T180" i="16" s="1"/>
  <c r="R160" i="16"/>
  <c r="S160" i="16" s="1"/>
  <c r="T160" i="16"/>
  <c r="C350" i="16"/>
  <c r="E350" i="16" s="1"/>
  <c r="F350" i="16" s="1"/>
  <c r="B351" i="16"/>
  <c r="Q181" i="16"/>
  <c r="P182" i="16"/>
  <c r="A104" i="8"/>
  <c r="A136" i="7"/>
  <c r="A131" i="6"/>
  <c r="A94" i="5"/>
  <c r="A131" i="4"/>
  <c r="A141" i="1"/>
  <c r="B131" i="7"/>
  <c r="B141" i="1"/>
  <c r="B126" i="6"/>
  <c r="B99" i="8"/>
  <c r="B89" i="5"/>
  <c r="B131" i="4"/>
  <c r="C351" i="16" l="1"/>
  <c r="E351" i="16" s="1"/>
  <c r="F351" i="16" s="1"/>
  <c r="B352" i="16"/>
  <c r="B343" i="16"/>
  <c r="C342" i="16"/>
  <c r="E342" i="16" s="1"/>
  <c r="F342" i="16" s="1"/>
  <c r="Q182" i="16"/>
  <c r="P183" i="16"/>
  <c r="Q183" i="16" s="1"/>
  <c r="B334" i="16"/>
  <c r="C334" i="16" s="1"/>
  <c r="E334" i="16" s="1"/>
  <c r="F334" i="16" s="1"/>
  <c r="C333" i="16"/>
  <c r="E333" i="16" s="1"/>
  <c r="F333" i="16" s="1"/>
  <c r="R181" i="16"/>
  <c r="S181" i="16" s="1"/>
  <c r="T181" i="16"/>
  <c r="A109" i="8"/>
  <c r="A141" i="7"/>
  <c r="A136" i="6"/>
  <c r="A99" i="5"/>
  <c r="A136" i="4"/>
  <c r="A146" i="1"/>
  <c r="B131" i="6"/>
  <c r="B136" i="7"/>
  <c r="B104" i="8"/>
  <c r="B146" i="1"/>
  <c r="B94" i="5"/>
  <c r="B136" i="4"/>
  <c r="C343" i="16" l="1"/>
  <c r="E343" i="16" s="1"/>
  <c r="F343" i="16" s="1"/>
  <c r="B344" i="16"/>
  <c r="C344" i="16" s="1"/>
  <c r="E344" i="16" s="1"/>
  <c r="F344" i="16" s="1"/>
  <c r="T183" i="16"/>
  <c r="R183" i="16"/>
  <c r="S183" i="16" s="1"/>
  <c r="C352" i="16"/>
  <c r="E352" i="16" s="1"/>
  <c r="F352" i="16" s="1"/>
  <c r="B353" i="16"/>
  <c r="T182" i="16"/>
  <c r="R182" i="16"/>
  <c r="S182" i="16" s="1"/>
  <c r="A114" i="8"/>
  <c r="A146" i="7"/>
  <c r="A141" i="6"/>
  <c r="A104" i="5"/>
  <c r="A141" i="4"/>
  <c r="A151" i="1"/>
  <c r="B136" i="6"/>
  <c r="B141" i="4"/>
  <c r="B141" i="7"/>
  <c r="B99" i="5"/>
  <c r="B109" i="8"/>
  <c r="B151" i="1"/>
  <c r="B354" i="16" l="1"/>
  <c r="C354" i="16" s="1"/>
  <c r="E354" i="16" s="1"/>
  <c r="F354" i="16" s="1"/>
  <c r="C353" i="16"/>
  <c r="E353" i="16" s="1"/>
  <c r="F353" i="16" s="1"/>
  <c r="A119" i="8"/>
  <c r="A151" i="7"/>
  <c r="A146" i="6"/>
  <c r="A109" i="5"/>
  <c r="A146" i="4"/>
  <c r="A156" i="1"/>
  <c r="B146" i="7"/>
  <c r="B146" i="4"/>
  <c r="B141" i="6"/>
  <c r="B114" i="8"/>
  <c r="B104" i="5"/>
  <c r="B156" i="1"/>
  <c r="A124" i="8" l="1"/>
  <c r="A156" i="7"/>
  <c r="A151" i="6"/>
  <c r="A114" i="5"/>
  <c r="A161" i="1"/>
  <c r="A151" i="4"/>
  <c r="B161" i="1"/>
  <c r="B146" i="6"/>
  <c r="B151" i="7"/>
  <c r="B151" i="4"/>
  <c r="B109" i="5"/>
  <c r="B119" i="8"/>
  <c r="A129" i="8" l="1"/>
  <c r="A161" i="7"/>
  <c r="A156" i="6"/>
  <c r="A119" i="5"/>
  <c r="A166" i="1"/>
  <c r="A156" i="4"/>
  <c r="B156" i="7"/>
  <c r="B166" i="1"/>
  <c r="B124" i="8"/>
  <c r="B114" i="5"/>
  <c r="B151" i="6"/>
  <c r="B156" i="4"/>
  <c r="A134" i="8" l="1"/>
  <c r="A166" i="7"/>
  <c r="A161" i="6"/>
  <c r="A124" i="5"/>
  <c r="A171" i="1"/>
  <c r="A161" i="4"/>
  <c r="B119" i="5"/>
  <c r="B161" i="7"/>
  <c r="B156" i="6"/>
  <c r="B171" i="1"/>
  <c r="B161" i="4"/>
  <c r="B129" i="8"/>
  <c r="A139" i="8" l="1"/>
  <c r="A171" i="7"/>
  <c r="A166" i="6"/>
  <c r="A129" i="5"/>
  <c r="A176" i="1"/>
  <c r="A166" i="4"/>
  <c r="B166" i="7"/>
  <c r="B161" i="6"/>
  <c r="B134" i="8"/>
  <c r="B176" i="1"/>
  <c r="B166" i="4"/>
  <c r="B124" i="5"/>
  <c r="A144" i="8" l="1"/>
  <c r="A176" i="7"/>
  <c r="A171" i="6"/>
  <c r="A134" i="5"/>
  <c r="A181" i="1"/>
  <c r="A171" i="4"/>
  <c r="B129" i="5"/>
  <c r="B166" i="6"/>
  <c r="B181" i="1"/>
  <c r="B171" i="7"/>
  <c r="B139" i="8"/>
  <c r="B171" i="4"/>
  <c r="A149" i="8" l="1"/>
  <c r="A181" i="7"/>
  <c r="A176" i="6"/>
  <c r="A139" i="5"/>
  <c r="A186" i="1"/>
  <c r="A176" i="4"/>
  <c r="B144" i="8"/>
  <c r="B176" i="7"/>
  <c r="B171" i="6"/>
  <c r="B176" i="4"/>
  <c r="B186" i="1"/>
  <c r="B134" i="5"/>
  <c r="A154" i="8" l="1"/>
  <c r="A186" i="7"/>
  <c r="A181" i="6"/>
  <c r="A144" i="5"/>
  <c r="A191" i="1"/>
  <c r="A181" i="4"/>
  <c r="B176" i="6"/>
  <c r="B181" i="4"/>
  <c r="B181" i="7"/>
  <c r="B139" i="5"/>
  <c r="B191" i="1"/>
  <c r="B149" i="8"/>
  <c r="A159" i="8" l="1"/>
  <c r="A191" i="7"/>
  <c r="A186" i="6"/>
  <c r="A149" i="5"/>
  <c r="A196" i="1"/>
  <c r="A186" i="4"/>
  <c r="B196" i="1"/>
  <c r="B144" i="5"/>
  <c r="B181" i="6"/>
  <c r="B186" i="4"/>
  <c r="B154" i="8"/>
  <c r="B186" i="7"/>
  <c r="A164" i="8" l="1"/>
  <c r="A196" i="7"/>
  <c r="A191" i="6"/>
  <c r="A154" i="5"/>
  <c r="A201" i="1"/>
  <c r="A191" i="4"/>
  <c r="B159" i="8"/>
  <c r="B186" i="6"/>
  <c r="B149" i="5"/>
  <c r="B191" i="4"/>
  <c r="B201" i="1"/>
  <c r="B191" i="7"/>
  <c r="A169" i="8" l="1"/>
  <c r="A201" i="7"/>
  <c r="A196" i="6"/>
  <c r="A159" i="5"/>
  <c r="A206" i="1"/>
  <c r="A196" i="4"/>
  <c r="B164" i="8"/>
  <c r="B191" i="6"/>
  <c r="B206" i="1"/>
  <c r="B154" i="5"/>
  <c r="B196" i="4"/>
  <c r="B196" i="7"/>
  <c r="A174" i="8" l="1"/>
  <c r="A206" i="7"/>
  <c r="A201" i="6"/>
  <c r="A164" i="5"/>
  <c r="A211" i="1"/>
  <c r="A201" i="4"/>
  <c r="B196" i="6"/>
  <c r="B159" i="5"/>
  <c r="B211" i="1"/>
  <c r="B169" i="8"/>
  <c r="B201" i="7"/>
  <c r="B201" i="4"/>
  <c r="A179" i="8" l="1"/>
  <c r="A211" i="7"/>
  <c r="A206" i="6"/>
  <c r="A169" i="5"/>
  <c r="A216" i="1"/>
  <c r="A206" i="4"/>
  <c r="B164" i="5"/>
  <c r="B174" i="8"/>
  <c r="B206" i="4"/>
  <c r="B216" i="1"/>
  <c r="B206" i="7"/>
  <c r="B201" i="6"/>
  <c r="A184" i="8" l="1"/>
  <c r="A216" i="7"/>
  <c r="A211" i="6"/>
  <c r="A174" i="5"/>
  <c r="A221" i="1"/>
  <c r="A211" i="4"/>
  <c r="B206" i="6"/>
  <c r="B179" i="8"/>
  <c r="B211" i="7"/>
  <c r="B211" i="4"/>
  <c r="B169" i="5"/>
  <c r="B221" i="1"/>
  <c r="A189" i="8" l="1"/>
  <c r="A221" i="7"/>
  <c r="A216" i="6"/>
  <c r="A179" i="5"/>
  <c r="A216" i="4"/>
  <c r="B174" i="5"/>
  <c r="B211" i="6"/>
  <c r="B184" i="8"/>
  <c r="B221" i="7"/>
  <c r="B216" i="7"/>
  <c r="B189" i="8"/>
  <c r="B216" i="4"/>
  <c r="A221" i="6" l="1"/>
  <c r="A184" i="5"/>
  <c r="A221" i="4"/>
  <c r="B216" i="6"/>
  <c r="B179" i="5"/>
  <c r="B221" i="4"/>
  <c r="B221" i="6"/>
  <c r="A189" i="5" l="1"/>
  <c r="B184" i="5"/>
  <c r="B189" i="5"/>
</calcChain>
</file>

<file path=xl/comments1.xml><?xml version="1.0" encoding="utf-8"?>
<comments xmlns="http://schemas.openxmlformats.org/spreadsheetml/2006/main">
  <authors>
    <author>作成者</author>
  </authors>
  <commentList>
    <comment ref="Z3" authorId="0" shapeId="0">
      <text>
        <r>
          <rPr>
            <sz val="12"/>
            <color indexed="81"/>
            <rFont val="ＭＳ Ｐゴシック"/>
            <family val="3"/>
            <charset val="128"/>
          </rPr>
          <t>X_th = X3yp + X2 / 2 - XX</t>
        </r>
      </text>
    </comment>
    <comment ref="AA3" authorId="0" shapeId="0">
      <text>
        <r>
          <rPr>
            <sz val="12"/>
            <color indexed="81"/>
            <rFont val="ＭＳ Ｐゴシック"/>
            <family val="3"/>
            <charset val="128"/>
          </rPr>
          <t>Y_th = Y1 + Y2 / 2 - YY</t>
        </r>
      </text>
    </comment>
    <comment ref="AB3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X_th_Z = Zyp * tan(|Azw|) </t>
        </r>
      </text>
    </comment>
    <comment ref="AC3" authorId="0" shapeId="0">
      <text>
        <r>
          <rPr>
            <sz val="12"/>
            <color indexed="81"/>
            <rFont val="ＭＳ Ｐゴシック"/>
            <family val="3"/>
            <charset val="128"/>
          </rPr>
          <t>Y_th_Z = Zyp * tan(hs) / cos(Azw)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Z3" authorId="0" shapeId="0">
      <text>
        <r>
          <rPr>
            <sz val="12"/>
            <color indexed="81"/>
            <rFont val="ＭＳ Ｐゴシック"/>
            <family val="3"/>
            <charset val="128"/>
          </rPr>
          <t>X_th = Y1xp + Y2 / 2 - YY</t>
        </r>
      </text>
    </comment>
    <comment ref="AA3" authorId="0" shapeId="0">
      <text>
        <r>
          <rPr>
            <sz val="12"/>
            <color indexed="81"/>
            <rFont val="ＭＳ Ｐゴシック"/>
            <family val="3"/>
            <charset val="128"/>
          </rPr>
          <t>Y_th = X3 + X2 / 2 - XX</t>
        </r>
      </text>
    </comment>
    <comment ref="AB3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 X_th_Z = Zxp * tan(hs) / cos(Azw)</t>
        </r>
      </text>
    </comment>
    <comment ref="AC3" authorId="0" shapeId="0">
      <text>
        <r>
          <rPr>
            <sz val="12"/>
            <color indexed="81"/>
            <rFont val="ＭＳ Ｐゴシック"/>
            <family val="3"/>
            <charset val="128"/>
          </rPr>
          <t>Y_th_Z = Zxp * tan(|Azw|)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Z3" authorId="0" shapeId="0">
      <text>
        <r>
          <rPr>
            <sz val="12"/>
            <color indexed="81"/>
            <rFont val="ＭＳ Ｐゴシック"/>
            <family val="3"/>
            <charset val="128"/>
          </rPr>
          <t>X_th = X1yp + X2 / 2 + XX</t>
        </r>
      </text>
    </comment>
    <comment ref="AA3" authorId="0" shapeId="0">
      <text>
        <r>
          <rPr>
            <sz val="12"/>
            <color indexed="81"/>
            <rFont val="ＭＳ Ｐゴシック"/>
            <family val="3"/>
            <charset val="128"/>
          </rPr>
          <t>Y_th = Y1 + Y2 / 2 - YY</t>
        </r>
      </text>
    </comment>
    <comment ref="AB3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X_th_Z = Zyp * tan(|Azw|) </t>
        </r>
      </text>
    </comment>
    <comment ref="AC3" authorId="0" shapeId="0">
      <text>
        <r>
          <rPr>
            <sz val="12"/>
            <color indexed="81"/>
            <rFont val="ＭＳ Ｐゴシック"/>
            <family val="3"/>
            <charset val="128"/>
          </rPr>
          <t>Y_th_Z = Zyp * tan(hs) / cos(Azw)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Z3" authorId="0" shapeId="0">
      <text>
        <r>
          <rPr>
            <sz val="12"/>
            <color indexed="81"/>
            <rFont val="ＭＳ Ｐゴシック"/>
            <family val="3"/>
            <charset val="128"/>
          </rPr>
          <t>X_th = Y1xp + Y2 / 2 - YY
→X_th = Y1xm + Y2 / 2 - YY</t>
        </r>
      </text>
    </comment>
    <comment ref="AA3" authorId="0" shapeId="0">
      <text>
        <r>
          <rPr>
            <sz val="12"/>
            <color indexed="81"/>
            <rFont val="ＭＳ Ｐゴシック"/>
            <family val="3"/>
            <charset val="128"/>
          </rPr>
          <t>Y_th = X3 + X2 / 2 - XX
→Y_th = X1 + X2 / 2 + XX</t>
        </r>
      </text>
    </comment>
    <comment ref="AB3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 X_th_Z = Zxp * tan(hs) / cos(Azw)
→X_th_Z = Zxm * tan(hs) / cos(Azw)  </t>
        </r>
      </text>
    </comment>
    <comment ref="AC3" authorId="0" shapeId="0">
      <text>
        <r>
          <rPr>
            <sz val="12"/>
            <color indexed="81"/>
            <rFont val="ＭＳ Ｐゴシック"/>
            <family val="3"/>
            <charset val="128"/>
          </rPr>
          <t>Y_th_Z = Zxp * tan(|Azw|)
→Y_th_Z = Zxm * tan(Azw)</t>
        </r>
      </text>
    </comment>
  </commentList>
</comments>
</file>

<file path=xl/sharedStrings.xml><?xml version="1.0" encoding="utf-8"?>
<sst xmlns="http://schemas.openxmlformats.org/spreadsheetml/2006/main" count="533" uniqueCount="157">
  <si>
    <t>XX</t>
  </si>
  <si>
    <t xml:space="preserve"> YY</t>
  </si>
  <si>
    <t xml:space="preserve"> X1</t>
  </si>
  <si>
    <t xml:space="preserve"> X2</t>
  </si>
  <si>
    <t xml:space="preserve"> X3</t>
  </si>
  <si>
    <t xml:space="preserve"> X1yp</t>
  </si>
  <si>
    <t xml:space="preserve"> X1ym</t>
  </si>
  <si>
    <t xml:space="preserve"> X3yp</t>
  </si>
  <si>
    <t xml:space="preserve"> X3ym</t>
  </si>
  <si>
    <t xml:space="preserve"> Y1</t>
  </si>
  <si>
    <t xml:space="preserve"> Y2</t>
  </si>
  <si>
    <t xml:space="preserve"> Y3</t>
  </si>
  <si>
    <t xml:space="preserve"> Y1xp</t>
  </si>
  <si>
    <t xml:space="preserve"> Y1xm</t>
  </si>
  <si>
    <t xml:space="preserve"> Y3xp</t>
  </si>
  <si>
    <t xml:space="preserve"> Y3xm</t>
  </si>
  <si>
    <t xml:space="preserve"> Zxp</t>
  </si>
  <si>
    <t xml:space="preserve"> Zxm</t>
  </si>
  <si>
    <t xml:space="preserve"> Zyp</t>
  </si>
  <si>
    <t xml:space="preserve"> Zym</t>
  </si>
  <si>
    <t xml:space="preserve"> Azw</t>
  </si>
  <si>
    <t xml:space="preserve"> hs</t>
    <phoneticPr fontId="1"/>
  </si>
  <si>
    <t>X_th</t>
  </si>
  <si>
    <t>Y_th</t>
  </si>
  <si>
    <t>0～90deg</t>
    <phoneticPr fontId="1"/>
  </si>
  <si>
    <t>※x+側は負の角度</t>
    <rPh sb="3" eb="4">
      <t>ガワ</t>
    </rPh>
    <rPh sb="5" eb="6">
      <t>フ</t>
    </rPh>
    <rPh sb="7" eb="9">
      <t>カクド</t>
    </rPh>
    <phoneticPr fontId="1"/>
  </si>
  <si>
    <t>-90～0deg</t>
    <phoneticPr fontId="1"/>
  </si>
  <si>
    <t>条件分け</t>
    <rPh sb="0" eb="2">
      <t>ジョウケン</t>
    </rPh>
    <rPh sb="2" eb="3">
      <t>ワ</t>
    </rPh>
    <phoneticPr fontId="1"/>
  </si>
  <si>
    <t>Aoh0p</t>
    <phoneticPr fontId="1"/>
  </si>
  <si>
    <t>条件わけ：4</t>
    <rPh sb="0" eb="2">
      <t>ジョウケン</t>
    </rPh>
    <phoneticPr fontId="1"/>
  </si>
  <si>
    <t>条件分け：2</t>
    <rPh sb="0" eb="2">
      <t>ジョウケン</t>
    </rPh>
    <rPh sb="2" eb="3">
      <t>ワ</t>
    </rPh>
    <phoneticPr fontId="1"/>
  </si>
  <si>
    <t>条件分け：3</t>
    <rPh sb="0" eb="2">
      <t>ジョウケン</t>
    </rPh>
    <rPh sb="2" eb="3">
      <t>ワ</t>
    </rPh>
    <phoneticPr fontId="1"/>
  </si>
  <si>
    <t>※先頭がcaseの番号, 最後が式(15)で計算されるAoh0+の期待値</t>
    <rPh sb="1" eb="3">
      <t>セントウ</t>
    </rPh>
    <rPh sb="9" eb="11">
      <t>バンゴウ</t>
    </rPh>
    <rPh sb="13" eb="15">
      <t>サイゴ</t>
    </rPh>
    <rPh sb="16" eb="17">
      <t>シキ</t>
    </rPh>
    <rPh sb="22" eb="24">
      <t>ケイサン</t>
    </rPh>
    <rPh sb="33" eb="36">
      <t>キタイチ</t>
    </rPh>
    <phoneticPr fontId="1"/>
  </si>
  <si>
    <t>↓期待値</t>
    <rPh sb="1" eb="4">
      <t>キタイチ</t>
    </rPh>
    <phoneticPr fontId="1"/>
  </si>
  <si>
    <t>引数</t>
    <rPh sb="0" eb="2">
      <t>ヒキスウ</t>
    </rPh>
    <phoneticPr fontId="1"/>
  </si>
  <si>
    <t>X_th_Z</t>
  </si>
  <si>
    <t>Y_th_Z</t>
    <phoneticPr fontId="1"/>
  </si>
  <si>
    <t>[case, XX, YY, X1, X2, X3, X1yp, X1ym, X3yp, X3ym, Y1, Y2, Y3, Y1xp, Y1xm, Y3xp, Y3xm, Zxp, Zxm, Zyp, Zym, Azw, hs, Aoh0pA] = \</t>
  </si>
  <si>
    <t>Aoh0p = calc_Aoh0p(XX, YY, X1, X2, X3, X1yp, X1ym, X3yp, X3ym, Y1, Y2, Y3, Y1xp, Y1xm, Y3xp, Y3xm, Zxp, Zxm, Zyp, Zym, Azw, hs)</t>
  </si>
  <si>
    <t>↓Pythonのテストコード</t>
    <phoneticPr fontId="1"/>
  </si>
  <si>
    <t>※X軸とY軸を入れ替えて対応</t>
    <rPh sb="2" eb="3">
      <t>ジク</t>
    </rPh>
    <rPh sb="5" eb="6">
      <t>ジク</t>
    </rPh>
    <rPh sb="7" eb="8">
      <t>イ</t>
    </rPh>
    <rPh sb="9" eb="10">
      <t>カ</t>
    </rPh>
    <rPh sb="12" eb="14">
      <t>タイオウ</t>
    </rPh>
    <phoneticPr fontId="1"/>
  </si>
  <si>
    <t>※先頭がcaseの番号, 最後が式(16)で計算されるAsf0+の期待値</t>
    <rPh sb="1" eb="3">
      <t>セントウ</t>
    </rPh>
    <rPh sb="9" eb="11">
      <t>バンゴウ</t>
    </rPh>
    <rPh sb="13" eb="15">
      <t>サイゴ</t>
    </rPh>
    <rPh sb="16" eb="17">
      <t>シキ</t>
    </rPh>
    <rPh sb="22" eb="24">
      <t>ケイサン</t>
    </rPh>
    <rPh sb="33" eb="36">
      <t>キタイチ</t>
    </rPh>
    <phoneticPr fontId="1"/>
  </si>
  <si>
    <t>Asf0p</t>
    <phoneticPr fontId="1"/>
  </si>
  <si>
    <t>[case, XX, YY, X1, X2, X3, X1yp, X1ym, X3yp, X3ym, Y1, Y2, Y3, Y1xp, Y1xm, Y3xp, Y3xm, Zxp, Zxm, Zyp, Zym, Azw, hs, Asf0pA] = \</t>
    <phoneticPr fontId="1"/>
  </si>
  <si>
    <t>Asf0p = calc_Asf0p(XX, YY, X1, X2, X3, X1yp, X1ym, X3yp, X3ym, Y1, Y2, Y3, Y1xp, Y1xm, Y3xp, Y3xm, Zxp, Zxm, Zyp, Zym, Azw, hs)</t>
    <phoneticPr fontId="1"/>
  </si>
  <si>
    <t>+X/2</t>
    <phoneticPr fontId="1"/>
  </si>
  <si>
    <t>-Y/2</t>
    <phoneticPr fontId="1"/>
  </si>
  <si>
    <t>+Y/2</t>
    <phoneticPr fontId="1"/>
  </si>
  <si>
    <t>-X/2</t>
    <phoneticPr fontId="1"/>
  </si>
  <si>
    <t>Axp</t>
  </si>
  <si>
    <t>※先頭がcaseの番号, 最後が式(14)で計算されるAx+の期待値</t>
    <rPh sb="1" eb="3">
      <t>セントウ</t>
    </rPh>
    <rPh sb="9" eb="11">
      <t>バンゴウ</t>
    </rPh>
    <rPh sb="13" eb="15">
      <t>サイゴ</t>
    </rPh>
    <rPh sb="16" eb="17">
      <t>シキ</t>
    </rPh>
    <rPh sb="22" eb="24">
      <t>ケイサン</t>
    </rPh>
    <rPh sb="31" eb="34">
      <t>キタイチ</t>
    </rPh>
    <phoneticPr fontId="1"/>
  </si>
  <si>
    <t>Axp = calc_Axp(X1, X2, X3, X1yp, X1ym, X3yp, X3ym, Y1, Y2, Y3, Y1xp, Y1xm, Y3xp, Y3xm, Zxp, Zxm, Zyp, Zym, Azw, hs)</t>
    <phoneticPr fontId="1"/>
  </si>
  <si>
    <t>[case, X1, X2, X3, X1yp, X1ym, X3yp, X3ym, Y1, Y2, Y3, Y1xp, Y1xm, Y3xp, Y3xm, Zxp, Zxm, Zyp, Zym, Azw, hs, AxpA] = \</t>
    <phoneticPr fontId="1"/>
  </si>
  <si>
    <t>print('case{}: Axp = {}, 期待値 = {}, 残差 = {}'.format( case, Axp, AxpA, Axp - AxpA ))</t>
    <phoneticPr fontId="1"/>
  </si>
  <si>
    <t>※x-側は正の角度</t>
    <rPh sb="3" eb="4">
      <t>ガワ</t>
    </rPh>
    <rPh sb="5" eb="6">
      <t>セイ</t>
    </rPh>
    <rPh sb="7" eb="9">
      <t>カクド</t>
    </rPh>
    <phoneticPr fontId="1"/>
  </si>
  <si>
    <t>[case, XX, YY, X1, X2, X3, X1yp, X1ym, X3yp, X3ym, Y1, Y2, Y3, Y1xp, Y1xm, Y3xp, Y3xm, Zxp, Zxm, Zyp, Zym, Azw, hs, Aoh0mA] = \</t>
    <phoneticPr fontId="1"/>
  </si>
  <si>
    <t>Aoh0m = calc_Aoh0m(XX, YY, X1, X2, X3, X1yp, X1ym, X3yp, X3ym, Y1, Y2, Y3, Y1xp, Y1xm, Y3xp, Y3xm, Zxp, Zxm, Zyp, Zym, Azw, hs)</t>
    <phoneticPr fontId="1"/>
  </si>
  <si>
    <t>print('case{}: Aoh0m = {}, 期待値 = {}, 残差 = {}'.format( case, Aoh0m, Aoh0mA, Aoh0m - Aoh0mA ))</t>
    <phoneticPr fontId="1"/>
  </si>
  <si>
    <t>print('case{}: Aohop = {}, 期待値 = {}, 残差 = {}'.format( case, Aoh0p, Aoh0pA, Aoh0p - Aoh0pA ))</t>
    <phoneticPr fontId="1"/>
  </si>
  <si>
    <t>print('case{}: Asfop = {}, 期待値 = {}, 残差 = {}'.format( case, Asf0p, Asf0pA, Asf0p - Asf0pA ))</t>
    <phoneticPr fontId="1"/>
  </si>
  <si>
    <t>※先頭がcaseの番号, 最後が式(19)で計算されるAoh0-の期待値</t>
    <rPh sb="1" eb="3">
      <t>セントウ</t>
    </rPh>
    <rPh sb="9" eb="11">
      <t>バンゴウ</t>
    </rPh>
    <rPh sb="13" eb="15">
      <t>サイゴ</t>
    </rPh>
    <rPh sb="16" eb="17">
      <t>シキ</t>
    </rPh>
    <rPh sb="22" eb="24">
      <t>ケイサン</t>
    </rPh>
    <rPh sb="33" eb="36">
      <t>キタイチ</t>
    </rPh>
    <phoneticPr fontId="1"/>
  </si>
  <si>
    <t>※先頭がcaseの番号, 最後が式(20)で計算されるAsf0-の期待値</t>
    <rPh sb="1" eb="3">
      <t>セントウ</t>
    </rPh>
    <rPh sb="9" eb="11">
      <t>バンゴウ</t>
    </rPh>
    <rPh sb="13" eb="15">
      <t>サイゴ</t>
    </rPh>
    <rPh sb="16" eb="17">
      <t>シキ</t>
    </rPh>
    <rPh sb="22" eb="24">
      <t>ケイサン</t>
    </rPh>
    <rPh sb="33" eb="36">
      <t>キタイチ</t>
    </rPh>
    <phoneticPr fontId="1"/>
  </si>
  <si>
    <t>[case, XX, YY, X1, X2, X3, X1yp, X1ym, X3yp, X3ym, Y1, Y2, Y3, Y1xp, Y1xm, Y3xp, Y3xm, Zxp, Zxm, Zyp, Zym, Azw, hs, Asf0mA] = \</t>
    <phoneticPr fontId="1"/>
  </si>
  <si>
    <t>Asf0m = calc_Asf0m(XX, YY, X1, X2, X3, X1yp, X1ym, X3yp, X3ym, Y1, Y2, Y3, Y1xp, Y1xm, Y3xp, Y3xm, Zxp, Zxm, Zyp, Zym, Azw, hs)</t>
    <phoneticPr fontId="1"/>
  </si>
  <si>
    <t>print('case{}: Asfom = {}, 期待値 = {}, 残差 = {}'.format( case, Asf0m, Asf0mA, Asf0m - Asf0mA ))</t>
    <phoneticPr fontId="1"/>
  </si>
  <si>
    <t>※先頭がcaseの番号, 最後が式(18)で計算されるAx-の期待値</t>
    <rPh sb="1" eb="3">
      <t>セントウ</t>
    </rPh>
    <rPh sb="9" eb="11">
      <t>バンゴウ</t>
    </rPh>
    <rPh sb="13" eb="15">
      <t>サイゴ</t>
    </rPh>
    <rPh sb="16" eb="17">
      <t>シキ</t>
    </rPh>
    <rPh sb="22" eb="24">
      <t>ケイサン</t>
    </rPh>
    <rPh sb="31" eb="34">
      <t>キタイチ</t>
    </rPh>
    <phoneticPr fontId="1"/>
  </si>
  <si>
    <t>[case, X1, X2, X3, X1yp, X1ym, X3yp, X3ym, Y1, Y2, Y3, Y1xp, Y1xm, Y3xp, Y3xm, Zxp, Zxm, Zyp, Zym, Azw, hs, AxmA] = \</t>
    <phoneticPr fontId="1"/>
  </si>
  <si>
    <t>Axm = calc_Axm(X1, X2, X3, X1yp, X1ym, X3yp, X3ym, Y1, Y2, Y3, Y1xp, Y1xm, Y3xp, Y3xm, Zxp, Zxm, Zyp, Zym, Azw, hs)</t>
    <phoneticPr fontId="1"/>
  </si>
  <si>
    <t>print('case{}: Axm = {}, 期待値 = {}, 残差 = {}'.format( case, Axm, AxmA, Axm - AxmA ))</t>
    <phoneticPr fontId="1"/>
  </si>
  <si>
    <t>※テストデータの外部化 → Aoh0p.csv に以下を貼付</t>
    <rPh sb="8" eb="10">
      <t>ガイブ</t>
    </rPh>
    <rPh sb="10" eb="11">
      <t>カ</t>
    </rPh>
    <rPh sb="25" eb="27">
      <t>イカ</t>
    </rPh>
    <rPh sb="28" eb="30">
      <t>ハリツケ</t>
    </rPh>
    <phoneticPr fontId="1"/>
  </si>
  <si>
    <t>※テストデータの外部化 → Asf0p.csv に以下を貼付</t>
    <rPh sb="8" eb="10">
      <t>ガイブ</t>
    </rPh>
    <rPh sb="10" eb="11">
      <t>カ</t>
    </rPh>
    <rPh sb="25" eb="27">
      <t>イカ</t>
    </rPh>
    <rPh sb="28" eb="30">
      <t>ハリツケ</t>
    </rPh>
    <phoneticPr fontId="1"/>
  </si>
  <si>
    <t>※テストデータの外部化 → Axp.csv に以下を貼付</t>
    <rPh sb="8" eb="10">
      <t>ガイブ</t>
    </rPh>
    <rPh sb="10" eb="11">
      <t>カ</t>
    </rPh>
    <rPh sb="23" eb="25">
      <t>イカ</t>
    </rPh>
    <rPh sb="26" eb="28">
      <t>ハリツケ</t>
    </rPh>
    <phoneticPr fontId="1"/>
  </si>
  <si>
    <t>※テストデータの外部化 → Aoh0m.csv に以下を貼付</t>
    <rPh sb="8" eb="10">
      <t>ガイブ</t>
    </rPh>
    <rPh sb="10" eb="11">
      <t>カ</t>
    </rPh>
    <rPh sb="25" eb="27">
      <t>イカ</t>
    </rPh>
    <rPh sb="28" eb="30">
      <t>ハリツケ</t>
    </rPh>
    <phoneticPr fontId="1"/>
  </si>
  <si>
    <t>※テストデータの外部化 → Asf0m.csv に以下を貼付</t>
    <rPh sb="8" eb="10">
      <t>ガイブ</t>
    </rPh>
    <rPh sb="10" eb="11">
      <t>カ</t>
    </rPh>
    <rPh sb="25" eb="27">
      <t>イカ</t>
    </rPh>
    <rPh sb="28" eb="30">
      <t>ハリツケ</t>
    </rPh>
    <phoneticPr fontId="1"/>
  </si>
  <si>
    <t>※テストデータの外部化 → Axm.csv に以下を貼付</t>
    <rPh sb="8" eb="10">
      <t>ガイブ</t>
    </rPh>
    <rPh sb="10" eb="11">
      <t>カ</t>
    </rPh>
    <rPh sb="23" eb="25">
      <t>イカ</t>
    </rPh>
    <rPh sb="26" eb="28">
      <t>ハリツケ</t>
    </rPh>
    <phoneticPr fontId="1"/>
  </si>
  <si>
    <t>xa</t>
    <phoneticPr fontId="1"/>
  </si>
  <si>
    <t>xb</t>
    <phoneticPr fontId="1"/>
  </si>
  <si>
    <t>ya</t>
    <phoneticPr fontId="1"/>
  </si>
  <si>
    <t>yb</t>
    <phoneticPr fontId="1"/>
  </si>
  <si>
    <t>za</t>
    <phoneticPr fontId="1"/>
  </si>
  <si>
    <t>fA第1項</t>
    <rPh sb="2" eb="3">
      <t>ダイ</t>
    </rPh>
    <rPh sb="4" eb="5">
      <t>コウ</t>
    </rPh>
    <phoneticPr fontId="1"/>
  </si>
  <si>
    <t>fA第2項</t>
    <rPh sb="2" eb="3">
      <t>ダイ</t>
    </rPh>
    <rPh sb="4" eb="5">
      <t>コウ</t>
    </rPh>
    <phoneticPr fontId="1"/>
  </si>
  <si>
    <t>fA第3項</t>
    <rPh sb="2" eb="3">
      <t>ダイ</t>
    </rPh>
    <rPh sb="4" eb="5">
      <t>コウ</t>
    </rPh>
    <phoneticPr fontId="1"/>
  </si>
  <si>
    <t>fA第4項</t>
    <rPh sb="2" eb="3">
      <t>ダイ</t>
    </rPh>
    <rPh sb="4" eb="5">
      <t>コウ</t>
    </rPh>
    <phoneticPr fontId="1"/>
  </si>
  <si>
    <t>fA第5項</t>
    <rPh sb="2" eb="3">
      <t>ダイ</t>
    </rPh>
    <rPh sb="4" eb="5">
      <t>コウ</t>
    </rPh>
    <phoneticPr fontId="1"/>
  </si>
  <si>
    <t>fA第6項</t>
    <rPh sb="2" eb="3">
      <t>ダイ</t>
    </rPh>
    <rPh sb="4" eb="5">
      <t>コウ</t>
    </rPh>
    <phoneticPr fontId="1"/>
  </si>
  <si>
    <t>fA第7項</t>
    <rPh sb="2" eb="3">
      <t>ダイ</t>
    </rPh>
    <rPh sb="4" eb="5">
      <t>コウ</t>
    </rPh>
    <phoneticPr fontId="1"/>
  </si>
  <si>
    <t>fA第8項</t>
    <rPh sb="2" eb="3">
      <t>ダイ</t>
    </rPh>
    <rPh sb="4" eb="5">
      <t>コウ</t>
    </rPh>
    <phoneticPr fontId="1"/>
  </si>
  <si>
    <t>fA</t>
    <phoneticPr fontId="1"/>
  </si>
  <si>
    <t>※fA.csv に以下を貼付</t>
    <rPh sb="9" eb="11">
      <t>イカ</t>
    </rPh>
    <rPh sb="12" eb="14">
      <t>ハリツケ</t>
    </rPh>
    <phoneticPr fontId="1"/>
  </si>
  <si>
    <t>fAA</t>
    <phoneticPr fontId="1"/>
  </si>
  <si>
    <t>式(22)括弧内</t>
    <rPh sb="0" eb="1">
      <t>シキ</t>
    </rPh>
    <rPh sb="5" eb="8">
      <t>カッコナイ</t>
    </rPh>
    <phoneticPr fontId="1"/>
  </si>
  <si>
    <t>第1項</t>
    <rPh sb="0" eb="1">
      <t>ダイ</t>
    </rPh>
    <rPh sb="2" eb="3">
      <t>コウ</t>
    </rPh>
    <phoneticPr fontId="1"/>
  </si>
  <si>
    <t>第2項</t>
    <rPh sb="0" eb="1">
      <t>ダイ</t>
    </rPh>
    <rPh sb="2" eb="3">
      <t>コウ</t>
    </rPh>
    <phoneticPr fontId="1"/>
  </si>
  <si>
    <t>第3項</t>
    <rPh sb="0" eb="1">
      <t>ダイ</t>
    </rPh>
    <rPh sb="2" eb="3">
      <t>コウ</t>
    </rPh>
    <phoneticPr fontId="1"/>
  </si>
  <si>
    <t>第4項</t>
    <rPh sb="0" eb="1">
      <t>ダイ</t>
    </rPh>
    <rPh sb="2" eb="3">
      <t>コウ</t>
    </rPh>
    <phoneticPr fontId="1"/>
  </si>
  <si>
    <t>第5項</t>
    <rPh sb="0" eb="1">
      <t>ダイ</t>
    </rPh>
    <rPh sb="2" eb="3">
      <t>コウ</t>
    </rPh>
    <phoneticPr fontId="1"/>
  </si>
  <si>
    <t>第6項</t>
    <rPh sb="0" eb="1">
      <t>ダイ</t>
    </rPh>
    <rPh sb="2" eb="3">
      <t>コウ</t>
    </rPh>
    <phoneticPr fontId="1"/>
  </si>
  <si>
    <t>第7項</t>
    <rPh sb="0" eb="1">
      <t>ダイ</t>
    </rPh>
    <rPh sb="2" eb="3">
      <t>コウ</t>
    </rPh>
    <phoneticPr fontId="1"/>
  </si>
  <si>
    <t>第8項</t>
    <rPh sb="0" eb="1">
      <t>ダイ</t>
    </rPh>
    <rPh sb="2" eb="3">
      <t>コウ</t>
    </rPh>
    <phoneticPr fontId="1"/>
  </si>
  <si>
    <t>第9項</t>
    <rPh sb="0" eb="1">
      <t>ダイ</t>
    </rPh>
    <rPh sb="2" eb="3">
      <t>コウ</t>
    </rPh>
    <phoneticPr fontId="1"/>
  </si>
  <si>
    <t>第10項</t>
    <rPh sb="0" eb="1">
      <t>ダイ</t>
    </rPh>
    <rPh sb="3" eb="4">
      <t>コウ</t>
    </rPh>
    <phoneticPr fontId="1"/>
  </si>
  <si>
    <t>第11項</t>
    <rPh sb="0" eb="1">
      <t>ダイ</t>
    </rPh>
    <rPh sb="3" eb="4">
      <t>コウ</t>
    </rPh>
    <phoneticPr fontId="1"/>
  </si>
  <si>
    <t>第12項</t>
    <rPh sb="0" eb="1">
      <t>ダイ</t>
    </rPh>
    <rPh sb="3" eb="4">
      <t>コウ</t>
    </rPh>
    <phoneticPr fontId="1"/>
  </si>
  <si>
    <t>phiypA</t>
    <phoneticPr fontId="1"/>
  </si>
  <si>
    <t>※phiyp.csv に以下を貼付</t>
    <rPh sb="12" eb="14">
      <t>イカ</t>
    </rPh>
    <rPh sb="15" eb="17">
      <t>ハリツケ</t>
    </rPh>
    <phoneticPr fontId="1"/>
  </si>
  <si>
    <t>式(25)括弧内</t>
    <rPh sb="0" eb="1">
      <t>シキ</t>
    </rPh>
    <rPh sb="5" eb="8">
      <t>カッコナイ</t>
    </rPh>
    <phoneticPr fontId="1"/>
  </si>
  <si>
    <t>※phiym.csv に以下を貼付</t>
    <rPh sb="12" eb="14">
      <t>イカ</t>
    </rPh>
    <rPh sb="15" eb="17">
      <t>ハリツケ</t>
    </rPh>
    <phoneticPr fontId="1"/>
  </si>
  <si>
    <t>phiymA</t>
    <phoneticPr fontId="1"/>
  </si>
  <si>
    <t>\日除け効果係数算定シート(全対応)-9.xlsm</t>
    <phoneticPr fontId="1"/>
  </si>
  <si>
    <t>「算定」シート</t>
    <phoneticPr fontId="1"/>
  </si>
  <si>
    <t>F19セルより</t>
    <phoneticPr fontId="1"/>
  </si>
  <si>
    <t>B19セルより</t>
    <phoneticPr fontId="1"/>
  </si>
  <si>
    <t>時刻</t>
    <rPh sb="0" eb="2">
      <t>ジコク</t>
    </rPh>
    <phoneticPr fontId="9"/>
  </si>
  <si>
    <t>赤緯δ[°]</t>
    <rPh sb="0" eb="2">
      <t>セキイ</t>
    </rPh>
    <phoneticPr fontId="9"/>
  </si>
  <si>
    <t>↓</t>
    <phoneticPr fontId="1"/>
  </si>
  <si>
    <t>N[日]</t>
    <rPh sb="2" eb="3">
      <t>ニチ</t>
    </rPh>
    <phoneticPr fontId="1"/>
  </si>
  <si>
    <t>※deltad.csv に以下を貼付</t>
    <rPh sb="13" eb="15">
      <t>イカ</t>
    </rPh>
    <rPh sb="16" eb="18">
      <t>ハリツケ</t>
    </rPh>
    <phoneticPr fontId="1"/>
  </si>
  <si>
    <t>deltadA</t>
    <phoneticPr fontId="1"/>
  </si>
  <si>
    <t>N</t>
    <phoneticPr fontId="1"/>
  </si>
  <si>
    <t>均時差e[h]</t>
    <rPh sb="0" eb="1">
      <t>キン</t>
    </rPh>
    <rPh sb="1" eb="3">
      <t>ジサ</t>
    </rPh>
    <phoneticPr fontId="9"/>
  </si>
  <si>
    <t>Nday</t>
    <phoneticPr fontId="1"/>
  </si>
  <si>
    <t>E19セルより</t>
    <phoneticPr fontId="1"/>
  </si>
  <si>
    <t>※eed.csv に以下を貼付</t>
    <rPh sb="10" eb="12">
      <t>イカ</t>
    </rPh>
    <rPh sb="13" eb="15">
      <t>ハリツケ</t>
    </rPh>
    <phoneticPr fontId="1"/>
  </si>
  <si>
    <t>eed</t>
    <phoneticPr fontId="1"/>
  </si>
  <si>
    <t>時刻のみ</t>
    <rPh sb="0" eb="2">
      <t>ジコク</t>
    </rPh>
    <phoneticPr fontId="1"/>
  </si>
  <si>
    <t>経度[deg]</t>
    <rPh sb="0" eb="2">
      <t>ケイド</t>
    </rPh>
    <phoneticPr fontId="1"/>
  </si>
  <si>
    <t>時角[deg]</t>
    <rPh sb="0" eb="1">
      <t>ジ</t>
    </rPh>
    <rPh sb="1" eb="2">
      <t>カク</t>
    </rPh>
    <phoneticPr fontId="1"/>
  </si>
  <si>
    <t>Tdt</t>
    <phoneticPr fontId="1"/>
  </si>
  <si>
    <t>Longitude</t>
    <phoneticPr fontId="1"/>
  </si>
  <si>
    <t>TT</t>
    <phoneticPr fontId="1"/>
  </si>
  <si>
    <t>※Tdt.csv に以下を貼付</t>
    <rPh sb="10" eb="12">
      <t>イカ</t>
    </rPh>
    <rPh sb="13" eb="15">
      <t>ハリツケ</t>
    </rPh>
    <phoneticPr fontId="1"/>
  </si>
  <si>
    <t>緯度[deg]</t>
    <rPh sb="0" eb="2">
      <t>イド</t>
    </rPh>
    <phoneticPr fontId="1"/>
  </si>
  <si>
    <t>Latitude</t>
    <phoneticPr fontId="1"/>
  </si>
  <si>
    <t>sinh</t>
    <phoneticPr fontId="1"/>
  </si>
  <si>
    <t>deltad</t>
    <phoneticPr fontId="1"/>
  </si>
  <si>
    <t>※sinh.csv に以下を貼付</t>
    <rPh sb="11" eb="13">
      <t>イカ</t>
    </rPh>
    <rPh sb="14" eb="16">
      <t>ハリツケ</t>
    </rPh>
    <phoneticPr fontId="1"/>
  </si>
  <si>
    <t>NDay</t>
    <phoneticPr fontId="1"/>
  </si>
  <si>
    <t>cosh</t>
    <phoneticPr fontId="1"/>
  </si>
  <si>
    <t>※cosh.csv に以下を貼付</t>
    <rPh sb="11" eb="13">
      <t>イカ</t>
    </rPh>
    <rPh sb="14" eb="16">
      <t>ハリツケ</t>
    </rPh>
    <phoneticPr fontId="1"/>
  </si>
  <si>
    <t>hsdt</t>
    <phoneticPr fontId="1"/>
  </si>
  <si>
    <t>※hsdt.csv に以下を貼付</t>
    <rPh sb="11" eb="13">
      <t>イカ</t>
    </rPh>
    <rPh sb="14" eb="16">
      <t>ハリツケ</t>
    </rPh>
    <phoneticPr fontId="1"/>
  </si>
  <si>
    <t>sinAzsdt</t>
    <phoneticPr fontId="1"/>
  </si>
  <si>
    <t>cosAzsdt</t>
    <phoneticPr fontId="1"/>
  </si>
  <si>
    <t>太陽高度[deg]</t>
    <rPh sb="0" eb="2">
      <t>タイヨウ</t>
    </rPh>
    <rPh sb="2" eb="4">
      <t>コウド</t>
    </rPh>
    <phoneticPr fontId="1"/>
  </si>
  <si>
    <t>Azsdt</t>
    <phoneticPr fontId="1"/>
  </si>
  <si>
    <t>※Azsdt.csv に以下を貼付</t>
    <rPh sb="12" eb="14">
      <t>イカ</t>
    </rPh>
    <rPh sb="15" eb="17">
      <t>ハリツケ</t>
    </rPh>
    <phoneticPr fontId="1"/>
  </si>
  <si>
    <t>壁面の方位角[deg]</t>
    <rPh sb="0" eb="2">
      <t>ヘキメン</t>
    </rPh>
    <rPh sb="3" eb="6">
      <t>ホウイカク</t>
    </rPh>
    <phoneticPr fontId="1"/>
  </si>
  <si>
    <t>Azwj</t>
  </si>
  <si>
    <t>太陽方位角[deg]</t>
    <rPh sb="0" eb="2">
      <t>タイヨウ</t>
    </rPh>
    <rPh sb="2" eb="5">
      <t>ホウイカク</t>
    </rPh>
    <phoneticPr fontId="1"/>
  </si>
  <si>
    <t>Azsdt</t>
  </si>
  <si>
    <t>Azwjdt</t>
  </si>
  <si>
    <t>壁面から見た太陽方位角[deg]</t>
    <rPh sb="0" eb="2">
      <t>ヘキメン</t>
    </rPh>
    <rPh sb="4" eb="5">
      <t>ミ</t>
    </rPh>
    <rPh sb="6" eb="8">
      <t>タイヨウ</t>
    </rPh>
    <rPh sb="8" eb="11">
      <t>ホウイカク</t>
    </rPh>
    <phoneticPr fontId="1"/>
  </si>
  <si>
    <t>方位</t>
    <rPh sb="0" eb="2">
      <t>ホウイ</t>
    </rPh>
    <phoneticPr fontId="1"/>
  </si>
  <si>
    <t>Azwjdt(修正前)</t>
    <rPh sb="7" eb="10">
      <t>シュウセイマエ</t>
    </rPh>
    <phoneticPr fontId="1"/>
  </si>
  <si>
    <t>NDT</t>
    <phoneticPr fontId="1"/>
  </si>
  <si>
    <t>Nh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</si>
</sst>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\ h:mm"/>
  </numFmts>
  <fonts count="11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rgb="FF0070C0"/>
      <name val="ＭＳ Ｐゴシック"/>
      <family val="2"/>
      <scheme val="minor"/>
    </font>
    <font>
      <sz val="11"/>
      <color rgb="FFFF00FF"/>
      <name val="ＭＳ Ｐゴシック"/>
      <family val="2"/>
      <scheme val="minor"/>
    </font>
    <font>
      <sz val="12"/>
      <color indexed="81"/>
      <name val="ＭＳ Ｐゴシック"/>
      <family val="3"/>
      <charset val="128"/>
    </font>
    <font>
      <sz val="11"/>
      <color rgb="FFFF0000"/>
      <name val="ＭＳ Ｐゴシック"/>
      <family val="2"/>
      <scheme val="minor"/>
    </font>
    <font>
      <b/>
      <sz val="11"/>
      <color rgb="FFFF0000"/>
      <name val="ＭＳ Ｐゴシック"/>
      <family val="3"/>
      <charset val="128"/>
      <scheme val="minor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1"/>
      <color rgb="FFFF0000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0" fontId="3" fillId="0" borderId="0" xfId="0" applyFont="1"/>
    <xf numFmtId="0" fontId="4" fillId="0" borderId="0" xfId="0" applyFont="1"/>
    <xf numFmtId="0" fontId="0" fillId="6" borderId="0" xfId="0" applyFill="1"/>
    <xf numFmtId="0" fontId="6" fillId="0" borderId="0" xfId="0" applyFont="1"/>
    <xf numFmtId="0" fontId="7" fillId="0" borderId="0" xfId="0" applyFont="1"/>
    <xf numFmtId="0" fontId="0" fillId="7" borderId="0" xfId="0" applyFill="1"/>
    <xf numFmtId="0" fontId="0" fillId="5" borderId="0" xfId="0" quotePrefix="1" applyFill="1"/>
    <xf numFmtId="0" fontId="0" fillId="9" borderId="0" xfId="0" applyFill="1"/>
    <xf numFmtId="0" fontId="2" fillId="8" borderId="0" xfId="0" applyFont="1" applyFill="1"/>
    <xf numFmtId="0" fontId="0" fillId="10" borderId="0" xfId="0" applyFill="1"/>
    <xf numFmtId="176" fontId="0" fillId="0" borderId="0" xfId="0" applyNumberFormat="1"/>
    <xf numFmtId="0" fontId="8" fillId="0" borderId="0" xfId="0" applyFont="1" applyAlignment="1">
      <alignment vertical="top"/>
    </xf>
    <xf numFmtId="0" fontId="10" fillId="0" borderId="0" xfId="0" applyFont="1"/>
    <xf numFmtId="0" fontId="0" fillId="0" borderId="0" xfId="0" applyNumberFormat="1"/>
    <xf numFmtId="56" fontId="0" fillId="0" borderId="0" xfId="0" applyNumberFormat="1"/>
    <xf numFmtId="0" fontId="0" fillId="0" borderId="0" xfId="0" applyBorder="1"/>
    <xf numFmtId="0" fontId="0" fillId="0" borderId="1" xfId="0" applyBorder="1"/>
    <xf numFmtId="56" fontId="0" fillId="0" borderId="1" xfId="0" applyNumberFormat="1" applyBorder="1"/>
    <xf numFmtId="0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00FF"/>
      <color rgb="FFFF99FF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54"/>
  <sheetViews>
    <sheetView workbookViewId="0">
      <selection activeCell="P14" sqref="P14"/>
    </sheetView>
  </sheetViews>
  <sheetFormatPr defaultRowHeight="13.2" x14ac:dyDescent="0.2"/>
  <cols>
    <col min="3" max="3" width="18.5546875" bestFit="1" customWidth="1"/>
    <col min="4" max="4" width="16.33203125" bestFit="1" customWidth="1"/>
    <col min="5" max="5" width="28.88671875" bestFit="1" customWidth="1"/>
    <col min="15" max="15" width="16.33203125" bestFit="1" customWidth="1"/>
    <col min="17" max="17" width="18.5546875" bestFit="1" customWidth="1"/>
    <col min="18" max="18" width="15.44140625" customWidth="1"/>
    <col min="19" max="19" width="12.33203125" customWidth="1"/>
    <col min="20" max="20" width="45.6640625" bestFit="1" customWidth="1"/>
  </cols>
  <sheetData>
    <row r="2" spans="2:20" x14ac:dyDescent="0.2">
      <c r="B2" s="9" t="s">
        <v>109</v>
      </c>
    </row>
    <row r="3" spans="2:20" x14ac:dyDescent="0.2">
      <c r="B3" s="9" t="s">
        <v>110</v>
      </c>
      <c r="C3" s="18"/>
    </row>
    <row r="4" spans="2:20" x14ac:dyDescent="0.2">
      <c r="B4" s="18" t="s">
        <v>112</v>
      </c>
      <c r="C4" s="18" t="s">
        <v>122</v>
      </c>
      <c r="D4" s="18" t="s">
        <v>111</v>
      </c>
    </row>
    <row r="5" spans="2:20" x14ac:dyDescent="0.2">
      <c r="B5" s="18" t="s">
        <v>115</v>
      </c>
      <c r="C5" t="s">
        <v>115</v>
      </c>
      <c r="D5" t="s">
        <v>115</v>
      </c>
      <c r="E5" s="9"/>
    </row>
    <row r="6" spans="2:20" x14ac:dyDescent="0.2">
      <c r="B6" s="17" t="s">
        <v>113</v>
      </c>
      <c r="C6" s="17" t="s">
        <v>120</v>
      </c>
      <c r="D6" s="17" t="s">
        <v>114</v>
      </c>
      <c r="E6" t="s">
        <v>127</v>
      </c>
      <c r="F6" s="17" t="s">
        <v>132</v>
      </c>
      <c r="G6" t="s">
        <v>126</v>
      </c>
      <c r="H6" t="s">
        <v>116</v>
      </c>
      <c r="I6" t="s">
        <v>125</v>
      </c>
      <c r="L6" t="s">
        <v>144</v>
      </c>
      <c r="O6" t="s">
        <v>149</v>
      </c>
      <c r="Q6" t="s">
        <v>147</v>
      </c>
      <c r="R6" t="s">
        <v>152</v>
      </c>
      <c r="T6" s="9" t="s">
        <v>146</v>
      </c>
    </row>
    <row r="7" spans="2:20" x14ac:dyDescent="0.2">
      <c r="B7" s="17"/>
      <c r="D7" s="17" t="s">
        <v>135</v>
      </c>
      <c r="E7" s="17" t="s">
        <v>128</v>
      </c>
      <c r="F7" t="s">
        <v>133</v>
      </c>
      <c r="G7" t="s">
        <v>129</v>
      </c>
      <c r="H7" t="s">
        <v>137</v>
      </c>
      <c r="I7" t="s">
        <v>130</v>
      </c>
      <c r="J7" t="s">
        <v>134</v>
      </c>
      <c r="K7" t="s">
        <v>138</v>
      </c>
      <c r="L7" t="s">
        <v>140</v>
      </c>
      <c r="M7" t="s">
        <v>142</v>
      </c>
      <c r="N7" t="s">
        <v>143</v>
      </c>
      <c r="O7" t="s">
        <v>145</v>
      </c>
      <c r="P7" t="s">
        <v>153</v>
      </c>
      <c r="Q7" t="s">
        <v>148</v>
      </c>
      <c r="R7" t="s">
        <v>154</v>
      </c>
      <c r="S7" t="s">
        <v>151</v>
      </c>
      <c r="T7" s="8" t="str">
        <f>S7&amp;"_case"&amp;", "&amp;Q7&amp;", "&amp;F7&amp;", "&amp;G7&amp;", "&amp;H7&amp;", "&amp;I7&amp;", "&amp;S7&amp;"A"</f>
        <v>Azwjdt_case, Azwj, Latitude, Longitude, NDay, TT, AzwjdtA</v>
      </c>
    </row>
    <row r="8" spans="2:20" x14ac:dyDescent="0.2">
      <c r="B8" s="20">
        <v>41448</v>
      </c>
      <c r="C8" s="19">
        <f>-0.000279+0.122772*COS((INT(B8-41274)/366*2*PI())+1.498311)-0.165458*COS((INT(B8-41274)/366*2*PI())*2-1.261546)-0.005354*COS((INT(B8-41274)/366*2*PI())*3-1.1571)</f>
        <v>-2.8214826456776518E-2</v>
      </c>
      <c r="D8">
        <f t="shared" ref="D8" si="0">(0.006322-0.405748*COS((INT(B8-41274)/366*2*PI())+0.153231)-0.00588*COS(2*(INT(B8-41274)/366*2*PI())+0.207099)-0.003233*COS(3*(INT(B8-41274)/366*2*PI())+0.620129))*360/2/PI()</f>
        <v>23.457671887471399</v>
      </c>
      <c r="E8">
        <f t="shared" ref="E8" si="1">(I8+C8-12)*15+(G8-135)</f>
        <v>-105.42322239685164</v>
      </c>
      <c r="F8">
        <v>35</v>
      </c>
      <c r="G8">
        <v>135</v>
      </c>
      <c r="H8" s="19">
        <f t="shared" ref="H8:H15" si="2">INT(B8)-41274</f>
        <v>174</v>
      </c>
      <c r="I8">
        <v>5</v>
      </c>
      <c r="J8">
        <f>MAX(0,SIN(F8*PI()/180)*SIN(D8*PI()/180)+COS(F8*PI()/180)*COS(D8*PI()/180)*COS(E8*PI()/180))</f>
        <v>2.8477925495572765E-2</v>
      </c>
      <c r="K8">
        <f>(1-J8^2)^0.5</f>
        <v>0.9995944216328283</v>
      </c>
      <c r="L8">
        <f>DEGREES(ATAN(J8/K8))</f>
        <v>1.6318855653111197</v>
      </c>
      <c r="M8">
        <f>COS(RADIANS(D8))*SIN(RADIANS(E8))/K8</f>
        <v>-0.88467716355976822</v>
      </c>
      <c r="N8">
        <f>(J8*SIN(RADIANS(F8))-SIN(RADIANS(D8)))/(K8*COS(RADIANS(F8)))</f>
        <v>-0.46620415729146297</v>
      </c>
      <c r="O8">
        <f>IF(ABS(M8)=1,90*M8,IF(AND(M8&gt;0,N8&lt;0),DEGREES(ATAN(M8/N8))+180,IF(AND(M8&lt;0,N8&lt;0),DEGREES(ATAN(M8/N8))-180,DEGREES(ATAN(M8/N8)))))</f>
        <v>-117.78818091239327</v>
      </c>
      <c r="P8" s="8">
        <v>-7</v>
      </c>
      <c r="Q8">
        <f>22.5*(P8)</f>
        <v>-157.5</v>
      </c>
      <c r="R8">
        <f>O8-Q8</f>
        <v>39.711819087606727</v>
      </c>
      <c r="S8">
        <f>IF(R8&lt;=-180,360,0)+IF(R8&gt;180,-360,0)+R8</f>
        <v>39.711819087606727</v>
      </c>
      <c r="T8" s="8" t="str">
        <f>ROW($T8)-ROW($T$7)&amp;", "&amp;Q8&amp;", "&amp;F8&amp;", "&amp;G8&amp;", "&amp;H8&amp;", "&amp;I8&amp;", "&amp;S8</f>
        <v>1, -157.5, 35, 135, 174, 5, 39.7118190876067</v>
      </c>
    </row>
    <row r="9" spans="2:20" x14ac:dyDescent="0.2">
      <c r="B9" s="20">
        <v>41448</v>
      </c>
      <c r="C9" s="19">
        <f t="shared" ref="C9:C72" si="3">-0.000279+0.122772*COS((INT(B9-41274)/366*2*PI())+1.498311)-0.165458*COS((INT(B9-41274)/366*2*PI())*2-1.261546)-0.005354*COS((INT(B9-41274)/366*2*PI())*3-1.1571)</f>
        <v>-2.8214826456776518E-2</v>
      </c>
      <c r="D9">
        <f t="shared" ref="D9:D15" si="4">(0.006322-0.405748*COS((INT(B9-41274)/366*2*PI())+0.153231)-0.00588*COS(2*(INT(B9-41274)/366*2*PI())+0.207099)-0.003233*COS(3*(INT(B9-41274)/366*2*PI())+0.620129))*360/2/PI()</f>
        <v>23.457671887471399</v>
      </c>
      <c r="E9">
        <f t="shared" ref="E9:E15" si="5">(I9+C9-12)*15+(G9-135)</f>
        <v>-75.423222396851642</v>
      </c>
      <c r="F9">
        <v>35</v>
      </c>
      <c r="G9">
        <v>135</v>
      </c>
      <c r="H9" s="19">
        <f t="shared" si="2"/>
        <v>174</v>
      </c>
      <c r="I9">
        <f>I8+2</f>
        <v>7</v>
      </c>
      <c r="J9">
        <f t="shared" ref="J9:J15" si="6">MAX(0,SIN(F9*PI()/180)*SIN(D9*PI()/180)+COS(F9*PI()/180)*COS(D9*PI()/180)*COS(E9*PI()/180))</f>
        <v>0.41744787336058609</v>
      </c>
      <c r="K9">
        <f t="shared" ref="K9:K72" si="7">(1-J9^2)^0.5</f>
        <v>0.90870087103882768</v>
      </c>
      <c r="L9">
        <f t="shared" ref="L9:L15" si="8">DEGREES(ATAN(J9/K9))</f>
        <v>24.673565599837779</v>
      </c>
      <c r="M9">
        <f t="shared" ref="M9:M15" si="9">COS(RADIANS(D9))*SIN(RADIANS(E9))/K9</f>
        <v>-0.97702769810796841</v>
      </c>
      <c r="N9">
        <f t="shared" ref="N9:N15" si="10">(J9*SIN(RADIANS(F9))-SIN(RADIANS(D9)))/(K9*COS(RADIANS(F9)))</f>
        <v>-0.21311235799419109</v>
      </c>
      <c r="O9">
        <f t="shared" ref="O9:O15" si="11">IF(ABS(M9)=1,90*M9,IF(AND(M9&gt;0,N9&lt;0),DEGREES(ATAN(M9/N9))+180,IF(AND(M9&lt;0,N9&lt;0),DEGREES(ATAN(M9/N9))-180,DEGREES(ATAN(M9/N9)))))</f>
        <v>-102.30480701887043</v>
      </c>
      <c r="P9" s="8">
        <f t="shared" ref="P9:P15" si="12">P8</f>
        <v>-7</v>
      </c>
      <c r="Q9">
        <f t="shared" ref="Q9:Q18" si="13">22.5*(P9)</f>
        <v>-157.5</v>
      </c>
      <c r="R9">
        <f t="shared" ref="R9:R15" si="14">O9-Q9</f>
        <v>55.195192981129566</v>
      </c>
      <c r="S9">
        <f t="shared" ref="S9:S18" si="15">IF(R9&lt;=-180,360,0)+IF(R9&gt;180,-360,0)+R9</f>
        <v>55.195192981129566</v>
      </c>
      <c r="T9" s="8" t="str">
        <f t="shared" ref="T9:T72" si="16">ROW($T9)-ROW($T$7)&amp;", "&amp;Q9&amp;", "&amp;F9&amp;", "&amp;G9&amp;", "&amp;H9&amp;", "&amp;I9&amp;", "&amp;S9</f>
        <v>2, -157.5, 35, 135, 174, 7, 55.1951929811296</v>
      </c>
    </row>
    <row r="10" spans="2:20" x14ac:dyDescent="0.2">
      <c r="B10" s="20">
        <v>41448</v>
      </c>
      <c r="C10" s="19">
        <f t="shared" si="3"/>
        <v>-2.8214826456776518E-2</v>
      </c>
      <c r="D10">
        <f t="shared" si="4"/>
        <v>23.457671887471399</v>
      </c>
      <c r="E10">
        <f t="shared" si="5"/>
        <v>-45.423222396851656</v>
      </c>
      <c r="F10">
        <v>35</v>
      </c>
      <c r="G10">
        <v>135</v>
      </c>
      <c r="H10" s="19">
        <f t="shared" si="2"/>
        <v>174</v>
      </c>
      <c r="I10">
        <f t="shared" ref="I10" si="17">I9+2</f>
        <v>9</v>
      </c>
      <c r="J10">
        <f t="shared" si="6"/>
        <v>0.75574234308188626</v>
      </c>
      <c r="K10">
        <f t="shared" si="7"/>
        <v>0.65486907918537463</v>
      </c>
      <c r="L10">
        <f t="shared" si="8"/>
        <v>49.090276408682165</v>
      </c>
      <c r="M10">
        <f t="shared" si="9"/>
        <v>-0.99781966405919353</v>
      </c>
      <c r="N10">
        <f t="shared" si="10"/>
        <v>6.5999378912217979E-2</v>
      </c>
      <c r="O10">
        <f t="shared" si="11"/>
        <v>-86.215763435535308</v>
      </c>
      <c r="P10" s="8">
        <f t="shared" si="12"/>
        <v>-7</v>
      </c>
      <c r="Q10">
        <f t="shared" si="13"/>
        <v>-157.5</v>
      </c>
      <c r="R10">
        <f t="shared" si="14"/>
        <v>71.284236564464692</v>
      </c>
      <c r="S10">
        <f t="shared" si="15"/>
        <v>71.284236564464692</v>
      </c>
      <c r="T10" s="8" t="str">
        <f t="shared" si="16"/>
        <v>3, -157.5, 35, 135, 174, 9, 71.2842365644647</v>
      </c>
    </row>
    <row r="11" spans="2:20" x14ac:dyDescent="0.2">
      <c r="B11" s="20">
        <v>41448</v>
      </c>
      <c r="C11" s="19">
        <f t="shared" si="3"/>
        <v>-2.8214826456776518E-2</v>
      </c>
      <c r="D11">
        <f t="shared" si="4"/>
        <v>23.457671887471399</v>
      </c>
      <c r="E11">
        <f>(I11+C11-12)*15+(G11-135)</f>
        <v>-18.423222396851642</v>
      </c>
      <c r="F11">
        <v>35</v>
      </c>
      <c r="G11">
        <v>135</v>
      </c>
      <c r="H11" s="19">
        <f t="shared" si="2"/>
        <v>174</v>
      </c>
      <c r="I11">
        <v>10.8</v>
      </c>
      <c r="J11">
        <f>MAX(0,SIN(F11*PI()/180)*SIN(D11*PI()/180)+COS(F11*PI()/180)*COS(D11*PI()/180)*COS(E11*PI()/180))</f>
        <v>0.94126369465338122</v>
      </c>
      <c r="K11">
        <f>(1-J11^2)^0.5</f>
        <v>0.33767241096581502</v>
      </c>
      <c r="L11">
        <f t="shared" si="8"/>
        <v>70.264871936670801</v>
      </c>
      <c r="M11">
        <f>COS(RADIANS(D11))*SIN(RADIANS(E11))/K11</f>
        <v>-0.85856825596530328</v>
      </c>
      <c r="N11">
        <f t="shared" si="10"/>
        <v>0.51269927818234451</v>
      </c>
      <c r="O11">
        <f>IF(ABS(M11)=1,90*M11,IF(AND(M11&gt;0,N11&lt;0),DEGREES(ATAN(M11/N11))+180,IF(AND(M11&lt;0,N11&lt;0),DEGREES(ATAN(M11/N11))-180,DEGREES(ATAN(M11/N11)))))</f>
        <v>-59.15620483951168</v>
      </c>
      <c r="P11" s="8">
        <f t="shared" si="12"/>
        <v>-7</v>
      </c>
      <c r="Q11">
        <f t="shared" si="13"/>
        <v>-157.5</v>
      </c>
      <c r="R11">
        <f t="shared" si="14"/>
        <v>98.343795160488327</v>
      </c>
      <c r="S11">
        <f t="shared" si="15"/>
        <v>98.343795160488327</v>
      </c>
      <c r="T11" s="8" t="str">
        <f t="shared" si="16"/>
        <v>4, -157.5, 35, 135, 174, 10.8, 98.3437951604883</v>
      </c>
    </row>
    <row r="12" spans="2:20" x14ac:dyDescent="0.2">
      <c r="B12" s="20">
        <v>41448</v>
      </c>
      <c r="C12" s="19">
        <f t="shared" si="3"/>
        <v>-2.8214826456776518E-2</v>
      </c>
      <c r="D12">
        <f t="shared" si="4"/>
        <v>23.457671887471399</v>
      </c>
      <c r="E12">
        <f t="shared" si="5"/>
        <v>-7.9232223968516546</v>
      </c>
      <c r="F12">
        <v>35</v>
      </c>
      <c r="G12">
        <v>135</v>
      </c>
      <c r="H12" s="19">
        <f t="shared" si="2"/>
        <v>174</v>
      </c>
      <c r="I12">
        <v>11.5</v>
      </c>
      <c r="J12">
        <f t="shared" si="6"/>
        <v>0.97260353884283657</v>
      </c>
      <c r="K12">
        <f t="shared" si="7"/>
        <v>0.23247011900541301</v>
      </c>
      <c r="L12">
        <f t="shared" si="8"/>
        <v>76.557458274277934</v>
      </c>
      <c r="M12">
        <f t="shared" si="9"/>
        <v>-0.5439564955558327</v>
      </c>
      <c r="N12">
        <f t="shared" si="10"/>
        <v>0.83911341959392938</v>
      </c>
      <c r="O12">
        <f t="shared" si="11"/>
        <v>-32.953382999842518</v>
      </c>
      <c r="P12" s="8">
        <f t="shared" si="12"/>
        <v>-7</v>
      </c>
      <c r="Q12">
        <f t="shared" si="13"/>
        <v>-157.5</v>
      </c>
      <c r="R12">
        <f t="shared" si="14"/>
        <v>124.54661700015748</v>
      </c>
      <c r="S12">
        <f t="shared" si="15"/>
        <v>124.54661700015748</v>
      </c>
      <c r="T12" s="8" t="str">
        <f t="shared" si="16"/>
        <v>5, -157.5, 35, 135, 174, 11.5, 124.546617000157</v>
      </c>
    </row>
    <row r="13" spans="2:20" x14ac:dyDescent="0.2">
      <c r="B13" s="20">
        <v>41448</v>
      </c>
      <c r="C13" s="19">
        <f t="shared" si="3"/>
        <v>-2.8214826456776518E-2</v>
      </c>
      <c r="D13">
        <f t="shared" si="4"/>
        <v>23.457671887471399</v>
      </c>
      <c r="E13">
        <f t="shared" si="5"/>
        <v>-0.42322239685165464</v>
      </c>
      <c r="F13">
        <v>35</v>
      </c>
      <c r="G13">
        <v>135</v>
      </c>
      <c r="H13" s="19">
        <f t="shared" si="2"/>
        <v>174</v>
      </c>
      <c r="I13">
        <v>12</v>
      </c>
      <c r="J13">
        <f t="shared" si="6"/>
        <v>0.97975665081666019</v>
      </c>
      <c r="K13">
        <f t="shared" si="7"/>
        <v>0.20019217062742733</v>
      </c>
      <c r="L13">
        <f t="shared" si="8"/>
        <v>78.451803130389266</v>
      </c>
      <c r="M13">
        <f t="shared" si="9"/>
        <v>-3.3847930710724637E-2</v>
      </c>
      <c r="N13">
        <f t="shared" si="10"/>
        <v>0.99942699462572082</v>
      </c>
      <c r="O13">
        <f t="shared" si="11"/>
        <v>-1.9397140779942577</v>
      </c>
      <c r="P13" s="8">
        <f t="shared" si="12"/>
        <v>-7</v>
      </c>
      <c r="Q13">
        <f t="shared" si="13"/>
        <v>-157.5</v>
      </c>
      <c r="R13">
        <f t="shared" si="14"/>
        <v>155.56028592200573</v>
      </c>
      <c r="S13">
        <f t="shared" si="15"/>
        <v>155.56028592200573</v>
      </c>
      <c r="T13" s="8" t="str">
        <f t="shared" si="16"/>
        <v>6, -157.5, 35, 135, 174, 12, 155.560285922006</v>
      </c>
    </row>
    <row r="14" spans="2:20" x14ac:dyDescent="0.2">
      <c r="B14" s="20">
        <v>41448</v>
      </c>
      <c r="C14" s="19">
        <f t="shared" si="3"/>
        <v>-2.8214826456776518E-2</v>
      </c>
      <c r="D14">
        <f t="shared" si="4"/>
        <v>23.457671887471399</v>
      </c>
      <c r="E14">
        <f t="shared" si="5"/>
        <v>7.0767776031483454</v>
      </c>
      <c r="F14">
        <v>35</v>
      </c>
      <c r="G14">
        <v>135</v>
      </c>
      <c r="H14" s="19">
        <f t="shared" si="2"/>
        <v>174</v>
      </c>
      <c r="I14">
        <v>12.5</v>
      </c>
      <c r="J14">
        <f t="shared" si="6"/>
        <v>0.97405254888611759</v>
      </c>
      <c r="K14">
        <f t="shared" si="7"/>
        <v>0.22632196536893526</v>
      </c>
      <c r="L14">
        <f t="shared" si="8"/>
        <v>76.919373340966573</v>
      </c>
      <c r="M14">
        <f t="shared" si="9"/>
        <v>0.49936554068826333</v>
      </c>
      <c r="N14">
        <f t="shared" si="10"/>
        <v>0.86639139929544351</v>
      </c>
      <c r="O14">
        <f t="shared" si="11"/>
        <v>29.958033379559204</v>
      </c>
      <c r="P14" s="8">
        <f t="shared" si="12"/>
        <v>-7</v>
      </c>
      <c r="Q14">
        <f t="shared" si="13"/>
        <v>-157.5</v>
      </c>
      <c r="R14">
        <f t="shared" si="14"/>
        <v>187.4580333795592</v>
      </c>
      <c r="S14">
        <f t="shared" si="15"/>
        <v>-172.5419666204408</v>
      </c>
      <c r="T14" s="8" t="str">
        <f t="shared" si="16"/>
        <v>7, -157.5, 35, 135, 174, 12.5, -172.541966620441</v>
      </c>
    </row>
    <row r="15" spans="2:20" x14ac:dyDescent="0.2">
      <c r="B15" s="20">
        <v>41448</v>
      </c>
      <c r="C15" s="19">
        <f t="shared" si="3"/>
        <v>-2.8214826456776518E-2</v>
      </c>
      <c r="D15">
        <f t="shared" si="4"/>
        <v>23.457671887471399</v>
      </c>
      <c r="E15">
        <f t="shared" si="5"/>
        <v>17.576777603148336</v>
      </c>
      <c r="F15">
        <v>35</v>
      </c>
      <c r="G15">
        <v>135</v>
      </c>
      <c r="H15" s="19">
        <f t="shared" si="2"/>
        <v>174</v>
      </c>
      <c r="I15">
        <v>13.2</v>
      </c>
      <c r="J15">
        <f t="shared" si="6"/>
        <v>0.94469418412662765</v>
      </c>
      <c r="K15">
        <f t="shared" si="7"/>
        <v>0.32795258571526054</v>
      </c>
      <c r="L15">
        <f t="shared" si="8"/>
        <v>70.855447198248442</v>
      </c>
      <c r="M15">
        <f t="shared" si="9"/>
        <v>0.84471333530538062</v>
      </c>
      <c r="N15">
        <f t="shared" si="10"/>
        <v>0.53521900298593617</v>
      </c>
      <c r="O15">
        <f t="shared" si="11"/>
        <v>57.64123512590151</v>
      </c>
      <c r="P15" s="8">
        <f t="shared" si="12"/>
        <v>-7</v>
      </c>
      <c r="Q15">
        <f t="shared" si="13"/>
        <v>-157.5</v>
      </c>
      <c r="R15">
        <f t="shared" si="14"/>
        <v>215.14123512590152</v>
      </c>
      <c r="S15">
        <f t="shared" si="15"/>
        <v>-144.85876487409848</v>
      </c>
      <c r="T15" s="8" t="str">
        <f t="shared" si="16"/>
        <v>8, -157.5, 35, 135, 174, 13.2, -144.858764874098</v>
      </c>
    </row>
    <row r="16" spans="2:20" x14ac:dyDescent="0.2">
      <c r="B16" s="20">
        <v>41448</v>
      </c>
      <c r="C16" s="19">
        <f t="shared" si="3"/>
        <v>-2.8214826456776518E-2</v>
      </c>
      <c r="D16">
        <f t="shared" ref="D16:D26" si="18">(0.006322-0.405748*COS((INT(B16-41274)/366*2*PI())+0.153231)-0.00588*COS(2*(INT(B16-41274)/366*2*PI())+0.207099)-0.003233*COS(3*(INT(B16-41274)/366*2*PI())+0.620129))*360/2/PI()</f>
        <v>23.457671887471399</v>
      </c>
      <c r="E16">
        <f t="shared" ref="E16:E21" si="19">(I16+C16-12)*15+(G16-135)</f>
        <v>44.576777603148344</v>
      </c>
      <c r="F16">
        <v>35</v>
      </c>
      <c r="G16">
        <v>135</v>
      </c>
      <c r="H16" s="19">
        <f t="shared" ref="H16:H26" si="20">INT(B16)-41274</f>
        <v>174</v>
      </c>
      <c r="I16">
        <v>15</v>
      </c>
      <c r="J16">
        <f t="shared" ref="J16:J18" si="21">MAX(0,SIN(F16*PI()/180)*SIN(D16*PI()/180)+COS(F16*PI()/180)*COS(D16*PI()/180)*COS(E16*PI()/180))</f>
        <v>0.7635921455635527</v>
      </c>
      <c r="K16">
        <f t="shared" si="7"/>
        <v>0.64569887349572641</v>
      </c>
      <c r="L16">
        <f t="shared" ref="L16:L18" si="22">DEGREES(ATAN(J16/K16))</f>
        <v>49.781905154275847</v>
      </c>
      <c r="M16">
        <f t="shared" ref="M16:M18" si="23">COS(RADIANS(D16))*SIN(RADIANS(E16))/K16</f>
        <v>0.99714964920617932</v>
      </c>
      <c r="N16">
        <f t="shared" ref="N16:N18" si="24">(J16*SIN(RADIANS(F16))-SIN(RADIANS(D16)))/(K16*COS(RADIANS(F16)))</f>
        <v>7.5449168901939229E-2</v>
      </c>
      <c r="O16">
        <f t="shared" ref="O16:O18" si="25">IF(ABS(M16)=1,90*M16,IF(AND(M16&gt;0,N16&lt;0),DEGREES(ATAN(M16/N16))+180,IF(AND(M16&lt;0,N16&lt;0),DEGREES(ATAN(M16/N16))-180,DEGREES(ATAN(M16/N16)))))</f>
        <v>85.672969087064658</v>
      </c>
      <c r="P16" s="8">
        <f t="shared" ref="P16:P18" si="26">P15</f>
        <v>-7</v>
      </c>
      <c r="Q16">
        <f t="shared" si="13"/>
        <v>-157.5</v>
      </c>
      <c r="R16">
        <f t="shared" ref="R16:R18" si="27">O16-Q16</f>
        <v>243.17296908706464</v>
      </c>
      <c r="S16">
        <f t="shared" si="15"/>
        <v>-116.82703091293536</v>
      </c>
      <c r="T16" s="8" t="str">
        <f t="shared" si="16"/>
        <v>9, -157.5, 35, 135, 174, 15, -116.827030912935</v>
      </c>
    </row>
    <row r="17" spans="2:20" x14ac:dyDescent="0.2">
      <c r="B17" s="20">
        <v>41448</v>
      </c>
      <c r="C17" s="19">
        <f t="shared" si="3"/>
        <v>-2.8214826456776518E-2</v>
      </c>
      <c r="D17">
        <f t="shared" si="18"/>
        <v>23.457671887471399</v>
      </c>
      <c r="E17">
        <f t="shared" si="19"/>
        <v>74.576777603148372</v>
      </c>
      <c r="F17">
        <v>35</v>
      </c>
      <c r="G17">
        <v>135</v>
      </c>
      <c r="H17" s="19">
        <f t="shared" si="20"/>
        <v>174</v>
      </c>
      <c r="I17">
        <f t="shared" ref="I17:I18" si="28">I16+2</f>
        <v>17</v>
      </c>
      <c r="J17">
        <f t="shared" si="21"/>
        <v>0.42817090296523219</v>
      </c>
      <c r="K17">
        <f t="shared" si="7"/>
        <v>0.90369778015326441</v>
      </c>
      <c r="L17">
        <f t="shared" si="22"/>
        <v>25.351536940069188</v>
      </c>
      <c r="M17">
        <f t="shared" si="23"/>
        <v>0.97855541649147326</v>
      </c>
      <c r="N17">
        <f t="shared" si="24"/>
        <v>-0.20598372958852557</v>
      </c>
      <c r="O17">
        <f t="shared" si="25"/>
        <v>101.88709169988499</v>
      </c>
      <c r="P17" s="8">
        <f t="shared" si="26"/>
        <v>-7</v>
      </c>
      <c r="Q17">
        <f t="shared" si="13"/>
        <v>-157.5</v>
      </c>
      <c r="R17">
        <f t="shared" si="27"/>
        <v>259.38709169988499</v>
      </c>
      <c r="S17">
        <f t="shared" si="15"/>
        <v>-100.61290830011501</v>
      </c>
      <c r="T17" s="8" t="str">
        <f t="shared" si="16"/>
        <v>10, -157.5, 35, 135, 174, 17, -100.612908300115</v>
      </c>
    </row>
    <row r="18" spans="2:20" x14ac:dyDescent="0.2">
      <c r="B18" s="23">
        <v>41448</v>
      </c>
      <c r="C18" s="24">
        <f t="shared" si="3"/>
        <v>-2.8214826456776518E-2</v>
      </c>
      <c r="D18" s="22">
        <f t="shared" si="18"/>
        <v>23.457671887471399</v>
      </c>
      <c r="E18" s="22">
        <f t="shared" si="19"/>
        <v>104.57677760314837</v>
      </c>
      <c r="F18">
        <v>35</v>
      </c>
      <c r="G18" s="22">
        <v>135</v>
      </c>
      <c r="H18" s="24">
        <f t="shared" si="20"/>
        <v>174</v>
      </c>
      <c r="I18" s="22">
        <f t="shared" si="28"/>
        <v>19</v>
      </c>
      <c r="J18" s="22">
        <f t="shared" si="21"/>
        <v>3.9200955100218871E-2</v>
      </c>
      <c r="K18" s="22">
        <f t="shared" si="7"/>
        <v>0.99923134714601036</v>
      </c>
      <c r="L18" s="22">
        <f t="shared" si="22"/>
        <v>2.2466249345160807</v>
      </c>
      <c r="M18" s="22">
        <f t="shared" si="23"/>
        <v>0.88850887518247568</v>
      </c>
      <c r="N18" s="22">
        <f t="shared" si="24"/>
        <v>-0.45885943242127164</v>
      </c>
      <c r="O18" s="22">
        <f t="shared" si="25"/>
        <v>117.31353322073385</v>
      </c>
      <c r="P18" s="8">
        <f t="shared" si="26"/>
        <v>-7</v>
      </c>
      <c r="Q18">
        <f t="shared" si="13"/>
        <v>-157.5</v>
      </c>
      <c r="R18">
        <f t="shared" si="27"/>
        <v>274.81353322073386</v>
      </c>
      <c r="S18">
        <f t="shared" si="15"/>
        <v>-85.186466779266141</v>
      </c>
      <c r="T18" s="8" t="str">
        <f t="shared" si="16"/>
        <v>11, -157.5, 35, 135, 174, 19, -85.1864667792661</v>
      </c>
    </row>
    <row r="19" spans="2:20" x14ac:dyDescent="0.2">
      <c r="B19" s="20">
        <v>41448</v>
      </c>
      <c r="C19" s="19">
        <f>-0.000279+0.122772*COS((INT(B19-41274)/366*2*PI())+1.498311)-0.165458*COS((INT(B19-41274)/366*2*PI())*2-1.261546)-0.005354*COS((INT(B19-41274)/366*2*PI())*3-1.1571)</f>
        <v>-2.8214826456776518E-2</v>
      </c>
      <c r="D19">
        <f t="shared" si="18"/>
        <v>23.457671887471399</v>
      </c>
      <c r="E19">
        <f t="shared" si="19"/>
        <v>-105.42322239685164</v>
      </c>
      <c r="F19">
        <v>35</v>
      </c>
      <c r="G19">
        <v>135</v>
      </c>
      <c r="H19" s="19">
        <f t="shared" si="20"/>
        <v>174</v>
      </c>
      <c r="I19">
        <v>5</v>
      </c>
      <c r="J19">
        <f>MAX(0,SIN(F19*PI()/180)*SIN(D19*PI()/180)+COS(F19*PI()/180)*COS(D19*PI()/180)*COS(E19*PI()/180))</f>
        <v>2.8477925495572765E-2</v>
      </c>
      <c r="K19">
        <f>(1-J19^2)^0.5</f>
        <v>0.9995944216328283</v>
      </c>
      <c r="L19">
        <f>DEGREES(ATAN(J19/K19))</f>
        <v>1.6318855653111197</v>
      </c>
      <c r="M19">
        <f>COS(RADIANS(D19))*SIN(RADIANS(E19))/K19</f>
        <v>-0.88467716355976822</v>
      </c>
      <c r="N19">
        <f>(J19*SIN(RADIANS(F19))-SIN(RADIANS(D19)))/(K19*COS(RADIANS(F19)))</f>
        <v>-0.46620415729146297</v>
      </c>
      <c r="O19">
        <f>IF(ABS(M19)=1,90*M19,IF(AND(M19&gt;0,N19&lt;0),DEGREES(ATAN(M19/N19))+180,IF(AND(M19&lt;0,N19&lt;0),DEGREES(ATAN(M19/N19))-180,DEGREES(ATAN(M19/N19)))))</f>
        <v>-117.78818091239327</v>
      </c>
      <c r="P19" s="15">
        <f>P8+1</f>
        <v>-6</v>
      </c>
      <c r="Q19">
        <f t="shared" ref="Q19:Q82" si="29">22.5*(P19)</f>
        <v>-135</v>
      </c>
      <c r="R19">
        <f t="shared" ref="R19:R38" si="30">O19-Q19</f>
        <v>17.211819087606727</v>
      </c>
      <c r="S19">
        <f t="shared" ref="S19:S82" si="31">IF(R19&lt;=-180,360,0)+IF(R19&gt;180,-360,0)+R19</f>
        <v>17.211819087606727</v>
      </c>
      <c r="T19" s="8" t="str">
        <f t="shared" si="16"/>
        <v>12, -135, 35, 135, 174, 5, 17.2118190876067</v>
      </c>
    </row>
    <row r="20" spans="2:20" x14ac:dyDescent="0.2">
      <c r="B20" s="20">
        <v>41448</v>
      </c>
      <c r="C20" s="19">
        <f t="shared" si="3"/>
        <v>-2.8214826456776518E-2</v>
      </c>
      <c r="D20">
        <f t="shared" si="18"/>
        <v>23.457671887471399</v>
      </c>
      <c r="E20">
        <f t="shared" si="19"/>
        <v>-75.423222396851642</v>
      </c>
      <c r="F20">
        <v>35</v>
      </c>
      <c r="G20">
        <v>135</v>
      </c>
      <c r="H20" s="19">
        <f t="shared" si="20"/>
        <v>174</v>
      </c>
      <c r="I20">
        <f>I19+2</f>
        <v>7</v>
      </c>
      <c r="J20">
        <f t="shared" ref="J20:J21" si="32">MAX(0,SIN(F20*PI()/180)*SIN(D20*PI()/180)+COS(F20*PI()/180)*COS(D20*PI()/180)*COS(E20*PI()/180))</f>
        <v>0.41744787336058609</v>
      </c>
      <c r="K20">
        <f t="shared" si="7"/>
        <v>0.90870087103882768</v>
      </c>
      <c r="L20">
        <f t="shared" ref="L20:L29" si="33">DEGREES(ATAN(J20/K20))</f>
        <v>24.673565599837779</v>
      </c>
      <c r="M20">
        <f t="shared" ref="M20:M21" si="34">COS(RADIANS(D20))*SIN(RADIANS(E20))/K20</f>
        <v>-0.97702769810796841</v>
      </c>
      <c r="N20">
        <f t="shared" ref="N20:N29" si="35">(J20*SIN(RADIANS(F20))-SIN(RADIANS(D20)))/(K20*COS(RADIANS(F20)))</f>
        <v>-0.21311235799419109</v>
      </c>
      <c r="O20">
        <f t="shared" ref="O20:O21" si="36">IF(ABS(M20)=1,90*M20,IF(AND(M20&gt;0,N20&lt;0),DEGREES(ATAN(M20/N20))+180,IF(AND(M20&lt;0,N20&lt;0),DEGREES(ATAN(M20/N20))-180,DEGREES(ATAN(M20/N20)))))</f>
        <v>-102.30480701887043</v>
      </c>
      <c r="P20" s="15">
        <f t="shared" ref="P20:P29" si="37">P19</f>
        <v>-6</v>
      </c>
      <c r="Q20">
        <f t="shared" si="29"/>
        <v>-135</v>
      </c>
      <c r="R20">
        <f t="shared" si="30"/>
        <v>32.695192981129566</v>
      </c>
      <c r="S20">
        <f t="shared" si="31"/>
        <v>32.695192981129566</v>
      </c>
      <c r="T20" s="8" t="str">
        <f t="shared" si="16"/>
        <v>13, -135, 35, 135, 174, 7, 32.6951929811296</v>
      </c>
    </row>
    <row r="21" spans="2:20" x14ac:dyDescent="0.2">
      <c r="B21" s="20">
        <v>41448</v>
      </c>
      <c r="C21" s="19">
        <f t="shared" si="3"/>
        <v>-2.8214826456776518E-2</v>
      </c>
      <c r="D21">
        <f t="shared" si="18"/>
        <v>23.457671887471399</v>
      </c>
      <c r="E21">
        <f t="shared" si="19"/>
        <v>-45.423222396851656</v>
      </c>
      <c r="F21">
        <v>35</v>
      </c>
      <c r="G21">
        <v>135</v>
      </c>
      <c r="H21" s="19">
        <f t="shared" si="20"/>
        <v>174</v>
      </c>
      <c r="I21">
        <f t="shared" ref="I21:I28" si="38">I20+2</f>
        <v>9</v>
      </c>
      <c r="J21">
        <f t="shared" si="32"/>
        <v>0.75574234308188626</v>
      </c>
      <c r="K21">
        <f t="shared" si="7"/>
        <v>0.65486907918537463</v>
      </c>
      <c r="L21">
        <f t="shared" si="33"/>
        <v>49.090276408682165</v>
      </c>
      <c r="M21">
        <f t="shared" si="34"/>
        <v>-0.99781966405919353</v>
      </c>
      <c r="N21">
        <f t="shared" si="35"/>
        <v>6.5999378912217979E-2</v>
      </c>
      <c r="O21">
        <f t="shared" si="36"/>
        <v>-86.215763435535308</v>
      </c>
      <c r="P21" s="15">
        <f t="shared" si="37"/>
        <v>-6</v>
      </c>
      <c r="Q21">
        <f t="shared" si="29"/>
        <v>-135</v>
      </c>
      <c r="R21">
        <f t="shared" si="30"/>
        <v>48.784236564464692</v>
      </c>
      <c r="S21">
        <f t="shared" si="31"/>
        <v>48.784236564464692</v>
      </c>
      <c r="T21" s="8" t="str">
        <f t="shared" si="16"/>
        <v>14, -135, 35, 135, 174, 9, 48.7842365644647</v>
      </c>
    </row>
    <row r="22" spans="2:20" x14ac:dyDescent="0.2">
      <c r="B22" s="20">
        <v>41448</v>
      </c>
      <c r="C22" s="19">
        <f t="shared" si="3"/>
        <v>-2.8214826456776518E-2</v>
      </c>
      <c r="D22">
        <f t="shared" si="18"/>
        <v>23.457671887471399</v>
      </c>
      <c r="E22">
        <f>(I22+C22-12)*15+(G22-135)</f>
        <v>-18.423222396851642</v>
      </c>
      <c r="F22">
        <v>35</v>
      </c>
      <c r="G22">
        <v>135</v>
      </c>
      <c r="H22" s="19">
        <f t="shared" si="20"/>
        <v>174</v>
      </c>
      <c r="I22">
        <v>10.8</v>
      </c>
      <c r="J22">
        <f>MAX(0,SIN(F22*PI()/180)*SIN(D22*PI()/180)+COS(F22*PI()/180)*COS(D22*PI()/180)*COS(E22*PI()/180))</f>
        <v>0.94126369465338122</v>
      </c>
      <c r="K22">
        <f>(1-J22^2)^0.5</f>
        <v>0.33767241096581502</v>
      </c>
      <c r="L22">
        <f t="shared" si="33"/>
        <v>70.264871936670801</v>
      </c>
      <c r="M22">
        <f>COS(RADIANS(D22))*SIN(RADIANS(E22))/K22</f>
        <v>-0.85856825596530328</v>
      </c>
      <c r="N22">
        <f t="shared" si="35"/>
        <v>0.51269927818234451</v>
      </c>
      <c r="O22">
        <f>IF(ABS(M22)=1,90*M22,IF(AND(M22&gt;0,N22&lt;0),DEGREES(ATAN(M22/N22))+180,IF(AND(M22&lt;0,N22&lt;0),DEGREES(ATAN(M22/N22))-180,DEGREES(ATAN(M22/N22)))))</f>
        <v>-59.15620483951168</v>
      </c>
      <c r="P22" s="15">
        <f t="shared" si="37"/>
        <v>-6</v>
      </c>
      <c r="Q22">
        <f t="shared" si="29"/>
        <v>-135</v>
      </c>
      <c r="R22">
        <f t="shared" si="30"/>
        <v>75.843795160488327</v>
      </c>
      <c r="S22">
        <f t="shared" si="31"/>
        <v>75.843795160488327</v>
      </c>
      <c r="T22" s="8" t="str">
        <f t="shared" si="16"/>
        <v>15, -135, 35, 135, 174, 10.8, 75.8437951604883</v>
      </c>
    </row>
    <row r="23" spans="2:20" x14ac:dyDescent="0.2">
      <c r="B23" s="20">
        <v>41448</v>
      </c>
      <c r="C23" s="19">
        <f t="shared" si="3"/>
        <v>-2.8214826456776518E-2</v>
      </c>
      <c r="D23">
        <f t="shared" si="18"/>
        <v>23.457671887471399</v>
      </c>
      <c r="E23">
        <f t="shared" ref="E23:E32" si="39">(I23+C23-12)*15+(G23-135)</f>
        <v>-7.9232223968516546</v>
      </c>
      <c r="F23">
        <v>35</v>
      </c>
      <c r="G23">
        <v>135</v>
      </c>
      <c r="H23" s="19">
        <f t="shared" si="20"/>
        <v>174</v>
      </c>
      <c r="I23">
        <v>11.5</v>
      </c>
      <c r="J23">
        <f t="shared" ref="J23:J29" si="40">MAX(0,SIN(F23*PI()/180)*SIN(D23*PI()/180)+COS(F23*PI()/180)*COS(D23*PI()/180)*COS(E23*PI()/180))</f>
        <v>0.97260353884283657</v>
      </c>
      <c r="K23">
        <f t="shared" si="7"/>
        <v>0.23247011900541301</v>
      </c>
      <c r="L23">
        <f t="shared" si="33"/>
        <v>76.557458274277934</v>
      </c>
      <c r="M23">
        <f t="shared" ref="M23:M29" si="41">COS(RADIANS(D23))*SIN(RADIANS(E23))/K23</f>
        <v>-0.5439564955558327</v>
      </c>
      <c r="N23">
        <f t="shared" si="35"/>
        <v>0.83911341959392938</v>
      </c>
      <c r="O23">
        <f t="shared" ref="O23:O29" si="42">IF(ABS(M23)=1,90*M23,IF(AND(M23&gt;0,N23&lt;0),DEGREES(ATAN(M23/N23))+180,IF(AND(M23&lt;0,N23&lt;0),DEGREES(ATAN(M23/N23))-180,DEGREES(ATAN(M23/N23)))))</f>
        <v>-32.953382999842518</v>
      </c>
      <c r="P23" s="15">
        <f t="shared" si="37"/>
        <v>-6</v>
      </c>
      <c r="Q23">
        <f t="shared" si="29"/>
        <v>-135</v>
      </c>
      <c r="R23">
        <f t="shared" si="30"/>
        <v>102.04661700015748</v>
      </c>
      <c r="S23">
        <f t="shared" si="31"/>
        <v>102.04661700015748</v>
      </c>
      <c r="T23" s="8" t="str">
        <f t="shared" si="16"/>
        <v>16, -135, 35, 135, 174, 11.5, 102.046617000157</v>
      </c>
    </row>
    <row r="24" spans="2:20" x14ac:dyDescent="0.2">
      <c r="B24" s="20">
        <v>41448</v>
      </c>
      <c r="C24" s="19">
        <f t="shared" si="3"/>
        <v>-2.8214826456776518E-2</v>
      </c>
      <c r="D24">
        <f t="shared" si="18"/>
        <v>23.457671887471399</v>
      </c>
      <c r="E24">
        <f t="shared" si="39"/>
        <v>-0.42322239685165464</v>
      </c>
      <c r="F24">
        <v>35</v>
      </c>
      <c r="G24">
        <v>135</v>
      </c>
      <c r="H24" s="19">
        <f t="shared" si="20"/>
        <v>174</v>
      </c>
      <c r="I24">
        <v>12</v>
      </c>
      <c r="J24">
        <f t="shared" si="40"/>
        <v>0.97975665081666019</v>
      </c>
      <c r="K24">
        <f t="shared" si="7"/>
        <v>0.20019217062742733</v>
      </c>
      <c r="L24">
        <f t="shared" si="33"/>
        <v>78.451803130389266</v>
      </c>
      <c r="M24">
        <f t="shared" si="41"/>
        <v>-3.3847930710724637E-2</v>
      </c>
      <c r="N24">
        <f t="shared" si="35"/>
        <v>0.99942699462572082</v>
      </c>
      <c r="O24">
        <f t="shared" si="42"/>
        <v>-1.9397140779942577</v>
      </c>
      <c r="P24" s="15">
        <f t="shared" si="37"/>
        <v>-6</v>
      </c>
      <c r="Q24">
        <f t="shared" si="29"/>
        <v>-135</v>
      </c>
      <c r="R24">
        <f t="shared" si="30"/>
        <v>133.06028592200573</v>
      </c>
      <c r="S24">
        <f t="shared" si="31"/>
        <v>133.06028592200573</v>
      </c>
      <c r="T24" s="8" t="str">
        <f t="shared" si="16"/>
        <v>17, -135, 35, 135, 174, 12, 133.060285922006</v>
      </c>
    </row>
    <row r="25" spans="2:20" x14ac:dyDescent="0.2">
      <c r="B25" s="20">
        <v>41448</v>
      </c>
      <c r="C25" s="19">
        <f t="shared" si="3"/>
        <v>-2.8214826456776518E-2</v>
      </c>
      <c r="D25">
        <f t="shared" si="18"/>
        <v>23.457671887471399</v>
      </c>
      <c r="E25">
        <f t="shared" si="39"/>
        <v>7.0767776031483454</v>
      </c>
      <c r="F25">
        <v>35</v>
      </c>
      <c r="G25">
        <v>135</v>
      </c>
      <c r="H25" s="19">
        <f t="shared" si="20"/>
        <v>174</v>
      </c>
      <c r="I25">
        <v>12.5</v>
      </c>
      <c r="J25">
        <f t="shared" si="40"/>
        <v>0.97405254888611759</v>
      </c>
      <c r="K25">
        <f t="shared" si="7"/>
        <v>0.22632196536893526</v>
      </c>
      <c r="L25">
        <f t="shared" si="33"/>
        <v>76.919373340966573</v>
      </c>
      <c r="M25">
        <f t="shared" si="41"/>
        <v>0.49936554068826333</v>
      </c>
      <c r="N25">
        <f t="shared" si="35"/>
        <v>0.86639139929544351</v>
      </c>
      <c r="O25">
        <f t="shared" si="42"/>
        <v>29.958033379559204</v>
      </c>
      <c r="P25" s="15">
        <f t="shared" si="37"/>
        <v>-6</v>
      </c>
      <c r="Q25">
        <f t="shared" si="29"/>
        <v>-135</v>
      </c>
      <c r="R25">
        <f t="shared" si="30"/>
        <v>164.9580333795592</v>
      </c>
      <c r="S25">
        <f t="shared" si="31"/>
        <v>164.9580333795592</v>
      </c>
      <c r="T25" s="8" t="str">
        <f t="shared" si="16"/>
        <v>18, -135, 35, 135, 174, 12.5, 164.958033379559</v>
      </c>
    </row>
    <row r="26" spans="2:20" x14ac:dyDescent="0.2">
      <c r="B26" s="20">
        <v>41448</v>
      </c>
      <c r="C26" s="19">
        <f t="shared" si="3"/>
        <v>-2.8214826456776518E-2</v>
      </c>
      <c r="D26">
        <f t="shared" si="18"/>
        <v>23.457671887471399</v>
      </c>
      <c r="E26">
        <f t="shared" si="39"/>
        <v>17.576777603148336</v>
      </c>
      <c r="F26">
        <v>35</v>
      </c>
      <c r="G26">
        <v>135</v>
      </c>
      <c r="H26" s="19">
        <f t="shared" si="20"/>
        <v>174</v>
      </c>
      <c r="I26">
        <v>13.2</v>
      </c>
      <c r="J26">
        <f t="shared" si="40"/>
        <v>0.94469418412662765</v>
      </c>
      <c r="K26">
        <f t="shared" si="7"/>
        <v>0.32795258571526054</v>
      </c>
      <c r="L26">
        <f t="shared" si="33"/>
        <v>70.855447198248442</v>
      </c>
      <c r="M26">
        <f t="shared" si="41"/>
        <v>0.84471333530538062</v>
      </c>
      <c r="N26">
        <f t="shared" si="35"/>
        <v>0.53521900298593617</v>
      </c>
      <c r="O26">
        <f t="shared" si="42"/>
        <v>57.64123512590151</v>
      </c>
      <c r="P26" s="15">
        <f>P25</f>
        <v>-6</v>
      </c>
      <c r="Q26">
        <f t="shared" si="29"/>
        <v>-135</v>
      </c>
      <c r="R26">
        <f t="shared" si="30"/>
        <v>192.64123512590152</v>
      </c>
      <c r="S26">
        <f t="shared" si="31"/>
        <v>-167.35876487409848</v>
      </c>
      <c r="T26" s="8" t="str">
        <f t="shared" si="16"/>
        <v>19, -135, 35, 135, 174, 13.2, -167.358764874098</v>
      </c>
    </row>
    <row r="27" spans="2:20" x14ac:dyDescent="0.2">
      <c r="B27" s="20">
        <v>41448</v>
      </c>
      <c r="C27" s="19">
        <f t="shared" si="3"/>
        <v>-2.8214826456776518E-2</v>
      </c>
      <c r="D27">
        <f t="shared" ref="D27:D37" si="43">(0.006322-0.405748*COS((INT(B27-41274)/366*2*PI())+0.153231)-0.00588*COS(2*(INT(B27-41274)/366*2*PI())+0.207099)-0.003233*COS(3*(INT(B27-41274)/366*2*PI())+0.620129))*360/2/PI()</f>
        <v>23.457671887471399</v>
      </c>
      <c r="E27">
        <f t="shared" si="39"/>
        <v>44.576777603148344</v>
      </c>
      <c r="F27">
        <v>35</v>
      </c>
      <c r="G27">
        <v>135</v>
      </c>
      <c r="H27" s="19">
        <f t="shared" ref="H27:H37" si="44">INT(B27)-41274</f>
        <v>174</v>
      </c>
      <c r="I27">
        <v>15</v>
      </c>
      <c r="J27">
        <f t="shared" si="40"/>
        <v>0.7635921455635527</v>
      </c>
      <c r="K27">
        <f t="shared" si="7"/>
        <v>0.64569887349572641</v>
      </c>
      <c r="L27">
        <f t="shared" si="33"/>
        <v>49.781905154275847</v>
      </c>
      <c r="M27">
        <f t="shared" si="41"/>
        <v>0.99714964920617932</v>
      </c>
      <c r="N27">
        <f t="shared" si="35"/>
        <v>7.5449168901939229E-2</v>
      </c>
      <c r="O27">
        <f t="shared" si="42"/>
        <v>85.672969087064658</v>
      </c>
      <c r="P27" s="15">
        <f t="shared" si="37"/>
        <v>-6</v>
      </c>
      <c r="Q27">
        <f t="shared" si="29"/>
        <v>-135</v>
      </c>
      <c r="R27">
        <f t="shared" si="30"/>
        <v>220.67296908706464</v>
      </c>
      <c r="S27">
        <f t="shared" si="31"/>
        <v>-139.32703091293536</v>
      </c>
      <c r="T27" s="8" t="str">
        <f t="shared" si="16"/>
        <v>20, -135, 35, 135, 174, 15, -139.327030912935</v>
      </c>
    </row>
    <row r="28" spans="2:20" x14ac:dyDescent="0.2">
      <c r="B28" s="20">
        <v>41448</v>
      </c>
      <c r="C28" s="19">
        <f t="shared" si="3"/>
        <v>-2.8214826456776518E-2</v>
      </c>
      <c r="D28">
        <f t="shared" si="43"/>
        <v>23.457671887471399</v>
      </c>
      <c r="E28">
        <f t="shared" si="39"/>
        <v>74.576777603148372</v>
      </c>
      <c r="F28">
        <v>35</v>
      </c>
      <c r="G28">
        <v>135</v>
      </c>
      <c r="H28" s="19">
        <f t="shared" si="44"/>
        <v>174</v>
      </c>
      <c r="I28">
        <f t="shared" ref="I28:I29" si="45">I27+2</f>
        <v>17</v>
      </c>
      <c r="J28">
        <f t="shared" si="40"/>
        <v>0.42817090296523219</v>
      </c>
      <c r="K28">
        <f t="shared" si="7"/>
        <v>0.90369778015326441</v>
      </c>
      <c r="L28">
        <f t="shared" si="33"/>
        <v>25.351536940069188</v>
      </c>
      <c r="M28">
        <f t="shared" si="41"/>
        <v>0.97855541649147326</v>
      </c>
      <c r="N28">
        <f t="shared" si="35"/>
        <v>-0.20598372958852557</v>
      </c>
      <c r="O28">
        <f t="shared" si="42"/>
        <v>101.88709169988499</v>
      </c>
      <c r="P28" s="15">
        <f t="shared" si="37"/>
        <v>-6</v>
      </c>
      <c r="Q28">
        <f t="shared" si="29"/>
        <v>-135</v>
      </c>
      <c r="R28">
        <f t="shared" si="30"/>
        <v>236.88709169988499</v>
      </c>
      <c r="S28">
        <f t="shared" si="31"/>
        <v>-123.11290830011501</v>
      </c>
      <c r="T28" s="8" t="str">
        <f t="shared" si="16"/>
        <v>21, -135, 35, 135, 174, 17, -123.112908300115</v>
      </c>
    </row>
    <row r="29" spans="2:20" x14ac:dyDescent="0.2">
      <c r="B29" s="23">
        <v>41448</v>
      </c>
      <c r="C29" s="24">
        <f t="shared" si="3"/>
        <v>-2.8214826456776518E-2</v>
      </c>
      <c r="D29" s="22">
        <f t="shared" si="43"/>
        <v>23.457671887471399</v>
      </c>
      <c r="E29" s="22">
        <f t="shared" si="39"/>
        <v>104.57677760314837</v>
      </c>
      <c r="F29">
        <v>35</v>
      </c>
      <c r="G29" s="22">
        <v>135</v>
      </c>
      <c r="H29" s="24">
        <f t="shared" si="44"/>
        <v>174</v>
      </c>
      <c r="I29" s="22">
        <f t="shared" si="45"/>
        <v>19</v>
      </c>
      <c r="J29" s="22">
        <f t="shared" si="40"/>
        <v>3.9200955100218871E-2</v>
      </c>
      <c r="K29" s="22">
        <f t="shared" si="7"/>
        <v>0.99923134714601036</v>
      </c>
      <c r="L29" s="22">
        <f t="shared" si="33"/>
        <v>2.2466249345160807</v>
      </c>
      <c r="M29" s="22">
        <f t="shared" si="41"/>
        <v>0.88850887518247568</v>
      </c>
      <c r="N29" s="22">
        <f t="shared" si="35"/>
        <v>-0.45885943242127164</v>
      </c>
      <c r="O29" s="22">
        <f t="shared" si="42"/>
        <v>117.31353322073385</v>
      </c>
      <c r="P29" s="15">
        <f t="shared" si="37"/>
        <v>-6</v>
      </c>
      <c r="Q29">
        <f t="shared" si="29"/>
        <v>-135</v>
      </c>
      <c r="R29">
        <f t="shared" si="30"/>
        <v>252.31353322073386</v>
      </c>
      <c r="S29">
        <f t="shared" si="31"/>
        <v>-107.68646677926614</v>
      </c>
      <c r="T29" s="8" t="str">
        <f t="shared" si="16"/>
        <v>22, -135, 35, 135, 174, 19, -107.686466779266</v>
      </c>
    </row>
    <row r="30" spans="2:20" x14ac:dyDescent="0.2">
      <c r="B30" s="20">
        <v>41448</v>
      </c>
      <c r="C30" s="19">
        <f>-0.000279+0.122772*COS((INT(B30-41274)/366*2*PI())+1.498311)-0.165458*COS((INT(B30-41274)/366*2*PI())*2-1.261546)-0.005354*COS((INT(B30-41274)/366*2*PI())*3-1.1571)</f>
        <v>-2.8214826456776518E-2</v>
      </c>
      <c r="D30">
        <f t="shared" si="43"/>
        <v>23.457671887471399</v>
      </c>
      <c r="E30">
        <f t="shared" si="39"/>
        <v>-105.42322239685164</v>
      </c>
      <c r="F30">
        <v>35</v>
      </c>
      <c r="G30">
        <v>135</v>
      </c>
      <c r="H30" s="19">
        <f t="shared" si="44"/>
        <v>174</v>
      </c>
      <c r="I30">
        <v>5</v>
      </c>
      <c r="J30">
        <f>MAX(0,SIN(F30*PI()/180)*SIN(D30*PI()/180)+COS(F30*PI()/180)*COS(D30*PI()/180)*COS(E30*PI()/180))</f>
        <v>2.8477925495572765E-2</v>
      </c>
      <c r="K30">
        <f>(1-J30^2)^0.5</f>
        <v>0.9995944216328283</v>
      </c>
      <c r="L30">
        <f>DEGREES(ATAN(J30/K30))</f>
        <v>1.6318855653111197</v>
      </c>
      <c r="M30">
        <f>COS(RADIANS(D30))*SIN(RADIANS(E30))/K30</f>
        <v>-0.88467716355976822</v>
      </c>
      <c r="N30">
        <f>(J30*SIN(RADIANS(F30))-SIN(RADIANS(D30)))/(K30*COS(RADIANS(F30)))</f>
        <v>-0.46620415729146297</v>
      </c>
      <c r="O30">
        <f>IF(ABS(M30)=1,90*M30,IF(AND(M30&gt;0,N30&lt;0),DEGREES(ATAN(M30/N30))+180,IF(AND(M30&lt;0,N30&lt;0),DEGREES(ATAN(M30/N30))-180,DEGREES(ATAN(M30/N30)))))</f>
        <v>-117.78818091239327</v>
      </c>
      <c r="P30" s="8">
        <f>P19+1</f>
        <v>-5</v>
      </c>
      <c r="Q30">
        <f t="shared" si="29"/>
        <v>-112.5</v>
      </c>
      <c r="R30">
        <f t="shared" si="30"/>
        <v>-5.2881809123932726</v>
      </c>
      <c r="S30">
        <f t="shared" si="31"/>
        <v>-5.2881809123932726</v>
      </c>
      <c r="T30" s="8" t="str">
        <f t="shared" si="16"/>
        <v>23, -112.5, 35, 135, 174, 5, -5.28818091239327</v>
      </c>
    </row>
    <row r="31" spans="2:20" x14ac:dyDescent="0.2">
      <c r="B31" s="20">
        <v>41448</v>
      </c>
      <c r="C31" s="19">
        <f t="shared" si="3"/>
        <v>-2.8214826456776518E-2</v>
      </c>
      <c r="D31">
        <f t="shared" si="43"/>
        <v>23.457671887471399</v>
      </c>
      <c r="E31">
        <f t="shared" si="39"/>
        <v>-75.423222396851642</v>
      </c>
      <c r="F31">
        <v>35</v>
      </c>
      <c r="G31">
        <v>135</v>
      </c>
      <c r="H31" s="19">
        <f t="shared" si="44"/>
        <v>174</v>
      </c>
      <c r="I31">
        <f>I30+2</f>
        <v>7</v>
      </c>
      <c r="J31">
        <f t="shared" ref="J31:J32" si="46">MAX(0,SIN(F31*PI()/180)*SIN(D31*PI()/180)+COS(F31*PI()/180)*COS(D31*PI()/180)*COS(E31*PI()/180))</f>
        <v>0.41744787336058609</v>
      </c>
      <c r="K31">
        <f t="shared" si="7"/>
        <v>0.90870087103882768</v>
      </c>
      <c r="L31">
        <f t="shared" ref="L31:L40" si="47">DEGREES(ATAN(J31/K31))</f>
        <v>24.673565599837779</v>
      </c>
      <c r="M31">
        <f t="shared" ref="M31:M32" si="48">COS(RADIANS(D31))*SIN(RADIANS(E31))/K31</f>
        <v>-0.97702769810796841</v>
      </c>
      <c r="N31">
        <f t="shared" ref="N31:N40" si="49">(J31*SIN(RADIANS(F31))-SIN(RADIANS(D31)))/(K31*COS(RADIANS(F31)))</f>
        <v>-0.21311235799419109</v>
      </c>
      <c r="O31">
        <f t="shared" ref="O31:O32" si="50">IF(ABS(M31)=1,90*M31,IF(AND(M31&gt;0,N31&lt;0),DEGREES(ATAN(M31/N31))+180,IF(AND(M31&lt;0,N31&lt;0),DEGREES(ATAN(M31/N31))-180,DEGREES(ATAN(M31/N31)))))</f>
        <v>-102.30480701887043</v>
      </c>
      <c r="P31" s="8">
        <f t="shared" ref="P31:P40" si="51">P30</f>
        <v>-5</v>
      </c>
      <c r="Q31">
        <f t="shared" si="29"/>
        <v>-112.5</v>
      </c>
      <c r="R31">
        <f t="shared" si="30"/>
        <v>10.195192981129566</v>
      </c>
      <c r="S31">
        <f t="shared" si="31"/>
        <v>10.195192981129566</v>
      </c>
      <c r="T31" s="8" t="str">
        <f t="shared" si="16"/>
        <v>24, -112.5, 35, 135, 174, 7, 10.1951929811296</v>
      </c>
    </row>
    <row r="32" spans="2:20" x14ac:dyDescent="0.2">
      <c r="B32" s="20">
        <v>41448</v>
      </c>
      <c r="C32" s="19">
        <f t="shared" si="3"/>
        <v>-2.8214826456776518E-2</v>
      </c>
      <c r="D32">
        <f t="shared" si="43"/>
        <v>23.457671887471399</v>
      </c>
      <c r="E32">
        <f t="shared" si="39"/>
        <v>-45.423222396851656</v>
      </c>
      <c r="F32">
        <v>35</v>
      </c>
      <c r="G32">
        <v>135</v>
      </c>
      <c r="H32" s="19">
        <f t="shared" si="44"/>
        <v>174</v>
      </c>
      <c r="I32">
        <f t="shared" ref="I32:I39" si="52">I31+2</f>
        <v>9</v>
      </c>
      <c r="J32">
        <f t="shared" si="46"/>
        <v>0.75574234308188626</v>
      </c>
      <c r="K32">
        <f t="shared" si="7"/>
        <v>0.65486907918537463</v>
      </c>
      <c r="L32">
        <f t="shared" si="47"/>
        <v>49.090276408682165</v>
      </c>
      <c r="M32">
        <f t="shared" si="48"/>
        <v>-0.99781966405919353</v>
      </c>
      <c r="N32">
        <f t="shared" si="49"/>
        <v>6.5999378912217979E-2</v>
      </c>
      <c r="O32">
        <f t="shared" si="50"/>
        <v>-86.215763435535308</v>
      </c>
      <c r="P32" s="8">
        <f t="shared" si="51"/>
        <v>-5</v>
      </c>
      <c r="Q32">
        <f t="shared" si="29"/>
        <v>-112.5</v>
      </c>
      <c r="R32">
        <f t="shared" si="30"/>
        <v>26.284236564464692</v>
      </c>
      <c r="S32">
        <f t="shared" si="31"/>
        <v>26.284236564464692</v>
      </c>
      <c r="T32" s="8" t="str">
        <f t="shared" si="16"/>
        <v>25, -112.5, 35, 135, 174, 9, 26.2842365644647</v>
      </c>
    </row>
    <row r="33" spans="2:20" x14ac:dyDescent="0.2">
      <c r="B33" s="20">
        <v>41448</v>
      </c>
      <c r="C33" s="19">
        <f t="shared" si="3"/>
        <v>-2.8214826456776518E-2</v>
      </c>
      <c r="D33">
        <f t="shared" si="43"/>
        <v>23.457671887471399</v>
      </c>
      <c r="E33">
        <f>(I33+C33-12)*15+(G33-135)</f>
        <v>-18.423222396851642</v>
      </c>
      <c r="F33">
        <v>35</v>
      </c>
      <c r="G33">
        <v>135</v>
      </c>
      <c r="H33" s="19">
        <f t="shared" si="44"/>
        <v>174</v>
      </c>
      <c r="I33">
        <v>10.8</v>
      </c>
      <c r="J33">
        <f>MAX(0,SIN(F33*PI()/180)*SIN(D33*PI()/180)+COS(F33*PI()/180)*COS(D33*PI()/180)*COS(E33*PI()/180))</f>
        <v>0.94126369465338122</v>
      </c>
      <c r="K33">
        <f>(1-J33^2)^0.5</f>
        <v>0.33767241096581502</v>
      </c>
      <c r="L33">
        <f t="shared" si="47"/>
        <v>70.264871936670801</v>
      </c>
      <c r="M33">
        <f>COS(RADIANS(D33))*SIN(RADIANS(E33))/K33</f>
        <v>-0.85856825596530328</v>
      </c>
      <c r="N33">
        <f t="shared" si="49"/>
        <v>0.51269927818234451</v>
      </c>
      <c r="O33">
        <f>IF(ABS(M33)=1,90*M33,IF(AND(M33&gt;0,N33&lt;0),DEGREES(ATAN(M33/N33))+180,IF(AND(M33&lt;0,N33&lt;0),DEGREES(ATAN(M33/N33))-180,DEGREES(ATAN(M33/N33)))))</f>
        <v>-59.15620483951168</v>
      </c>
      <c r="P33" s="8">
        <f t="shared" si="51"/>
        <v>-5</v>
      </c>
      <c r="Q33">
        <f t="shared" si="29"/>
        <v>-112.5</v>
      </c>
      <c r="R33">
        <f t="shared" si="30"/>
        <v>53.34379516048832</v>
      </c>
      <c r="S33">
        <f t="shared" si="31"/>
        <v>53.34379516048832</v>
      </c>
      <c r="T33" s="8" t="str">
        <f t="shared" si="16"/>
        <v>26, -112.5, 35, 135, 174, 10.8, 53.3437951604883</v>
      </c>
    </row>
    <row r="34" spans="2:20" x14ac:dyDescent="0.2">
      <c r="B34" s="20">
        <v>41448</v>
      </c>
      <c r="C34" s="19">
        <f t="shared" si="3"/>
        <v>-2.8214826456776518E-2</v>
      </c>
      <c r="D34">
        <f t="shared" si="43"/>
        <v>23.457671887471399</v>
      </c>
      <c r="E34">
        <f t="shared" ref="E34:E43" si="53">(I34+C34-12)*15+(G34-135)</f>
        <v>-7.9232223968516546</v>
      </c>
      <c r="F34">
        <v>35</v>
      </c>
      <c r="G34">
        <v>135</v>
      </c>
      <c r="H34" s="19">
        <f t="shared" si="44"/>
        <v>174</v>
      </c>
      <c r="I34">
        <v>11.5</v>
      </c>
      <c r="J34">
        <f t="shared" ref="J34:J40" si="54">MAX(0,SIN(F34*PI()/180)*SIN(D34*PI()/180)+COS(F34*PI()/180)*COS(D34*PI()/180)*COS(E34*PI()/180))</f>
        <v>0.97260353884283657</v>
      </c>
      <c r="K34">
        <f t="shared" si="7"/>
        <v>0.23247011900541301</v>
      </c>
      <c r="L34">
        <f t="shared" si="47"/>
        <v>76.557458274277934</v>
      </c>
      <c r="M34">
        <f t="shared" ref="M34:M40" si="55">COS(RADIANS(D34))*SIN(RADIANS(E34))/K34</f>
        <v>-0.5439564955558327</v>
      </c>
      <c r="N34">
        <f t="shared" si="49"/>
        <v>0.83911341959392938</v>
      </c>
      <c r="O34">
        <f t="shared" ref="O34:O40" si="56">IF(ABS(M34)=1,90*M34,IF(AND(M34&gt;0,N34&lt;0),DEGREES(ATAN(M34/N34))+180,IF(AND(M34&lt;0,N34&lt;0),DEGREES(ATAN(M34/N34))-180,DEGREES(ATAN(M34/N34)))))</f>
        <v>-32.953382999842518</v>
      </c>
      <c r="P34" s="8">
        <f t="shared" si="51"/>
        <v>-5</v>
      </c>
      <c r="Q34">
        <f t="shared" si="29"/>
        <v>-112.5</v>
      </c>
      <c r="R34">
        <f t="shared" si="30"/>
        <v>79.546617000157482</v>
      </c>
      <c r="S34">
        <f t="shared" si="31"/>
        <v>79.546617000157482</v>
      </c>
      <c r="T34" s="8" t="str">
        <f t="shared" si="16"/>
        <v>27, -112.5, 35, 135, 174, 11.5, 79.5466170001575</v>
      </c>
    </row>
    <row r="35" spans="2:20" x14ac:dyDescent="0.2">
      <c r="B35" s="20">
        <v>41448</v>
      </c>
      <c r="C35" s="19">
        <f t="shared" si="3"/>
        <v>-2.8214826456776518E-2</v>
      </c>
      <c r="D35">
        <f t="shared" si="43"/>
        <v>23.457671887471399</v>
      </c>
      <c r="E35">
        <f t="shared" si="53"/>
        <v>-0.42322239685165464</v>
      </c>
      <c r="F35">
        <v>35</v>
      </c>
      <c r="G35">
        <v>135</v>
      </c>
      <c r="H35" s="19">
        <f t="shared" si="44"/>
        <v>174</v>
      </c>
      <c r="I35">
        <v>12</v>
      </c>
      <c r="J35">
        <f t="shared" si="54"/>
        <v>0.97975665081666019</v>
      </c>
      <c r="K35">
        <f t="shared" si="7"/>
        <v>0.20019217062742733</v>
      </c>
      <c r="L35">
        <f t="shared" si="47"/>
        <v>78.451803130389266</v>
      </c>
      <c r="M35">
        <f t="shared" si="55"/>
        <v>-3.3847930710724637E-2</v>
      </c>
      <c r="N35">
        <f t="shared" si="49"/>
        <v>0.99942699462572082</v>
      </c>
      <c r="O35">
        <f t="shared" si="56"/>
        <v>-1.9397140779942577</v>
      </c>
      <c r="P35" s="8">
        <f t="shared" si="51"/>
        <v>-5</v>
      </c>
      <c r="Q35">
        <f t="shared" si="29"/>
        <v>-112.5</v>
      </c>
      <c r="R35">
        <f t="shared" si="30"/>
        <v>110.56028592200575</v>
      </c>
      <c r="S35">
        <f t="shared" si="31"/>
        <v>110.56028592200575</v>
      </c>
      <c r="T35" s="8" t="str">
        <f t="shared" si="16"/>
        <v>28, -112.5, 35, 135, 174, 12, 110.560285922006</v>
      </c>
    </row>
    <row r="36" spans="2:20" x14ac:dyDescent="0.2">
      <c r="B36" s="20">
        <v>41448</v>
      </c>
      <c r="C36" s="19">
        <f t="shared" si="3"/>
        <v>-2.8214826456776518E-2</v>
      </c>
      <c r="D36">
        <f t="shared" si="43"/>
        <v>23.457671887471399</v>
      </c>
      <c r="E36">
        <f t="shared" si="53"/>
        <v>7.0767776031483454</v>
      </c>
      <c r="F36">
        <v>35</v>
      </c>
      <c r="G36">
        <v>135</v>
      </c>
      <c r="H36" s="19">
        <f t="shared" si="44"/>
        <v>174</v>
      </c>
      <c r="I36">
        <v>12.5</v>
      </c>
      <c r="J36">
        <f t="shared" si="54"/>
        <v>0.97405254888611759</v>
      </c>
      <c r="K36">
        <f t="shared" si="7"/>
        <v>0.22632196536893526</v>
      </c>
      <c r="L36">
        <f t="shared" si="47"/>
        <v>76.919373340966573</v>
      </c>
      <c r="M36">
        <f t="shared" si="55"/>
        <v>0.49936554068826333</v>
      </c>
      <c r="N36">
        <f t="shared" si="49"/>
        <v>0.86639139929544351</v>
      </c>
      <c r="O36">
        <f t="shared" si="56"/>
        <v>29.958033379559204</v>
      </c>
      <c r="P36" s="8">
        <f t="shared" si="51"/>
        <v>-5</v>
      </c>
      <c r="Q36">
        <f t="shared" si="29"/>
        <v>-112.5</v>
      </c>
      <c r="R36">
        <f t="shared" si="30"/>
        <v>142.4580333795592</v>
      </c>
      <c r="S36">
        <f t="shared" si="31"/>
        <v>142.4580333795592</v>
      </c>
      <c r="T36" s="8" t="str">
        <f t="shared" si="16"/>
        <v>29, -112.5, 35, 135, 174, 12.5, 142.458033379559</v>
      </c>
    </row>
    <row r="37" spans="2:20" x14ac:dyDescent="0.2">
      <c r="B37" s="20">
        <v>41448</v>
      </c>
      <c r="C37" s="19">
        <f t="shared" si="3"/>
        <v>-2.8214826456776518E-2</v>
      </c>
      <c r="D37">
        <f t="shared" si="43"/>
        <v>23.457671887471399</v>
      </c>
      <c r="E37">
        <f t="shared" si="53"/>
        <v>17.576777603148336</v>
      </c>
      <c r="F37">
        <v>35</v>
      </c>
      <c r="G37">
        <v>135</v>
      </c>
      <c r="H37" s="19">
        <f t="shared" si="44"/>
        <v>174</v>
      </c>
      <c r="I37">
        <v>13.2</v>
      </c>
      <c r="J37">
        <f t="shared" si="54"/>
        <v>0.94469418412662765</v>
      </c>
      <c r="K37">
        <f t="shared" si="7"/>
        <v>0.32795258571526054</v>
      </c>
      <c r="L37">
        <f t="shared" si="47"/>
        <v>70.855447198248442</v>
      </c>
      <c r="M37">
        <f t="shared" si="55"/>
        <v>0.84471333530538062</v>
      </c>
      <c r="N37">
        <f t="shared" si="49"/>
        <v>0.53521900298593617</v>
      </c>
      <c r="O37">
        <f t="shared" si="56"/>
        <v>57.64123512590151</v>
      </c>
      <c r="P37" s="8">
        <f t="shared" si="51"/>
        <v>-5</v>
      </c>
      <c r="Q37">
        <f t="shared" si="29"/>
        <v>-112.5</v>
      </c>
      <c r="R37">
        <f t="shared" si="30"/>
        <v>170.14123512590152</v>
      </c>
      <c r="S37">
        <f t="shared" si="31"/>
        <v>170.14123512590152</v>
      </c>
      <c r="T37" s="8" t="str">
        <f t="shared" si="16"/>
        <v>30, -112.5, 35, 135, 174, 13.2, 170.141235125902</v>
      </c>
    </row>
    <row r="38" spans="2:20" x14ac:dyDescent="0.2">
      <c r="B38" s="20">
        <v>41448</v>
      </c>
      <c r="C38" s="19">
        <f t="shared" si="3"/>
        <v>-2.8214826456776518E-2</v>
      </c>
      <c r="D38">
        <f t="shared" ref="D38:D59" si="57">(0.006322-0.405748*COS((INT(B38-41274)/366*2*PI())+0.153231)-0.00588*COS(2*(INT(B38-41274)/366*2*PI())+0.207099)-0.003233*COS(3*(INT(B38-41274)/366*2*PI())+0.620129))*360/2/PI()</f>
        <v>23.457671887471399</v>
      </c>
      <c r="E38">
        <f t="shared" si="53"/>
        <v>44.576777603148344</v>
      </c>
      <c r="F38">
        <v>35</v>
      </c>
      <c r="G38">
        <v>135</v>
      </c>
      <c r="H38" s="19">
        <f t="shared" ref="H38:H59" si="58">INT(B38)-41274</f>
        <v>174</v>
      </c>
      <c r="I38">
        <v>15</v>
      </c>
      <c r="J38">
        <f t="shared" si="54"/>
        <v>0.7635921455635527</v>
      </c>
      <c r="K38">
        <f t="shared" si="7"/>
        <v>0.64569887349572641</v>
      </c>
      <c r="L38">
        <f t="shared" si="47"/>
        <v>49.781905154275847</v>
      </c>
      <c r="M38">
        <f t="shared" si="55"/>
        <v>0.99714964920617932</v>
      </c>
      <c r="N38">
        <f t="shared" si="49"/>
        <v>7.5449168901939229E-2</v>
      </c>
      <c r="O38">
        <f t="shared" si="56"/>
        <v>85.672969087064658</v>
      </c>
      <c r="P38" s="8">
        <f t="shared" si="51"/>
        <v>-5</v>
      </c>
      <c r="Q38">
        <f t="shared" si="29"/>
        <v>-112.5</v>
      </c>
      <c r="R38">
        <f t="shared" si="30"/>
        <v>198.17296908706464</v>
      </c>
      <c r="S38">
        <f t="shared" si="31"/>
        <v>-161.82703091293536</v>
      </c>
      <c r="T38" s="8" t="str">
        <f t="shared" si="16"/>
        <v>31, -112.5, 35, 135, 174, 15, -161.827030912935</v>
      </c>
    </row>
    <row r="39" spans="2:20" x14ac:dyDescent="0.2">
      <c r="B39" s="20">
        <v>41448</v>
      </c>
      <c r="C39" s="19">
        <f t="shared" si="3"/>
        <v>-2.8214826456776518E-2</v>
      </c>
      <c r="D39">
        <f t="shared" si="57"/>
        <v>23.457671887471399</v>
      </c>
      <c r="E39">
        <f t="shared" si="53"/>
        <v>74.576777603148372</v>
      </c>
      <c r="F39">
        <v>35</v>
      </c>
      <c r="G39">
        <v>135</v>
      </c>
      <c r="H39" s="19">
        <f t="shared" si="58"/>
        <v>174</v>
      </c>
      <c r="I39">
        <f t="shared" ref="I39:I40" si="59">I38+2</f>
        <v>17</v>
      </c>
      <c r="J39">
        <f t="shared" si="54"/>
        <v>0.42817090296523219</v>
      </c>
      <c r="K39">
        <f t="shared" si="7"/>
        <v>0.90369778015326441</v>
      </c>
      <c r="L39">
        <f t="shared" si="47"/>
        <v>25.351536940069188</v>
      </c>
      <c r="M39">
        <f t="shared" si="55"/>
        <v>0.97855541649147326</v>
      </c>
      <c r="N39">
        <f t="shared" si="49"/>
        <v>-0.20598372958852557</v>
      </c>
      <c r="O39">
        <f t="shared" si="56"/>
        <v>101.88709169988499</v>
      </c>
      <c r="P39" s="8">
        <f t="shared" si="51"/>
        <v>-5</v>
      </c>
      <c r="Q39">
        <f t="shared" si="29"/>
        <v>-112.5</v>
      </c>
      <c r="R39">
        <f>O39-Q39</f>
        <v>214.38709169988499</v>
      </c>
      <c r="S39">
        <f t="shared" si="31"/>
        <v>-145.61290830011501</v>
      </c>
      <c r="T39" s="8" t="str">
        <f t="shared" si="16"/>
        <v>32, -112.5, 35, 135, 174, 17, -145.612908300115</v>
      </c>
    </row>
    <row r="40" spans="2:20" x14ac:dyDescent="0.2">
      <c r="B40" s="23">
        <v>41448</v>
      </c>
      <c r="C40" s="24">
        <f t="shared" si="3"/>
        <v>-2.8214826456776518E-2</v>
      </c>
      <c r="D40" s="22">
        <f t="shared" si="57"/>
        <v>23.457671887471399</v>
      </c>
      <c r="E40" s="22">
        <f t="shared" si="53"/>
        <v>104.57677760314837</v>
      </c>
      <c r="F40">
        <v>35</v>
      </c>
      <c r="G40" s="22">
        <v>135</v>
      </c>
      <c r="H40" s="24">
        <f t="shared" si="58"/>
        <v>174</v>
      </c>
      <c r="I40" s="22">
        <f t="shared" si="59"/>
        <v>19</v>
      </c>
      <c r="J40" s="22">
        <f t="shared" si="54"/>
        <v>3.9200955100218871E-2</v>
      </c>
      <c r="K40" s="22">
        <f t="shared" si="7"/>
        <v>0.99923134714601036</v>
      </c>
      <c r="L40" s="22">
        <f t="shared" si="47"/>
        <v>2.2466249345160807</v>
      </c>
      <c r="M40" s="22">
        <f t="shared" si="55"/>
        <v>0.88850887518247568</v>
      </c>
      <c r="N40" s="22">
        <f t="shared" si="49"/>
        <v>-0.45885943242127164</v>
      </c>
      <c r="O40" s="22">
        <f t="shared" si="56"/>
        <v>117.31353322073385</v>
      </c>
      <c r="P40" s="8">
        <f t="shared" si="51"/>
        <v>-5</v>
      </c>
      <c r="Q40">
        <f t="shared" si="29"/>
        <v>-112.5</v>
      </c>
      <c r="R40">
        <f t="shared" ref="R40:R60" si="60">O40-Q40</f>
        <v>229.81353322073386</v>
      </c>
      <c r="S40">
        <f t="shared" si="31"/>
        <v>-130.18646677926614</v>
      </c>
      <c r="T40" s="8" t="str">
        <f t="shared" si="16"/>
        <v>33, -112.5, 35, 135, 174, 19, -130.186466779266</v>
      </c>
    </row>
    <row r="41" spans="2:20" x14ac:dyDescent="0.2">
      <c r="B41" s="20">
        <v>41448</v>
      </c>
      <c r="C41" s="19">
        <f>-0.000279+0.122772*COS((INT(B41-41274)/366*2*PI())+1.498311)-0.165458*COS((INT(B41-41274)/366*2*PI())*2-1.261546)-0.005354*COS((INT(B41-41274)/366*2*PI())*3-1.1571)</f>
        <v>-2.8214826456776518E-2</v>
      </c>
      <c r="D41">
        <f t="shared" si="57"/>
        <v>23.457671887471399</v>
      </c>
      <c r="E41">
        <f t="shared" si="53"/>
        <v>-105.42322239685164</v>
      </c>
      <c r="F41">
        <v>35</v>
      </c>
      <c r="G41">
        <v>135</v>
      </c>
      <c r="H41" s="19">
        <f t="shared" si="58"/>
        <v>174</v>
      </c>
      <c r="I41">
        <v>5</v>
      </c>
      <c r="J41">
        <f>MAX(0,SIN(F41*PI()/180)*SIN(D41*PI()/180)+COS(F41*PI()/180)*COS(D41*PI()/180)*COS(E41*PI()/180))</f>
        <v>2.8477925495572765E-2</v>
      </c>
      <c r="K41">
        <f>(1-J41^2)^0.5</f>
        <v>0.9995944216328283</v>
      </c>
      <c r="L41">
        <f>DEGREES(ATAN(J41/K41))</f>
        <v>1.6318855653111197</v>
      </c>
      <c r="M41">
        <f>COS(RADIANS(D41))*SIN(RADIANS(E41))/K41</f>
        <v>-0.88467716355976822</v>
      </c>
      <c r="N41">
        <f>(J41*SIN(RADIANS(F41))-SIN(RADIANS(D41)))/(K41*COS(RADIANS(F41)))</f>
        <v>-0.46620415729146297</v>
      </c>
      <c r="O41">
        <f>IF(ABS(M41)=1,90*M41,IF(AND(M41&gt;0,N41&lt;0),DEGREES(ATAN(M41/N41))+180,IF(AND(M41&lt;0,N41&lt;0),DEGREES(ATAN(M41/N41))-180,DEGREES(ATAN(M41/N41)))))</f>
        <v>-117.78818091239327</v>
      </c>
      <c r="P41" s="15">
        <f>P30+1</f>
        <v>-4</v>
      </c>
      <c r="Q41">
        <f t="shared" si="29"/>
        <v>-90</v>
      </c>
      <c r="R41">
        <f t="shared" si="60"/>
        <v>-27.788180912393273</v>
      </c>
      <c r="S41">
        <f t="shared" si="31"/>
        <v>-27.788180912393273</v>
      </c>
      <c r="T41" s="8" t="str">
        <f t="shared" si="16"/>
        <v>34, -90, 35, 135, 174, 5, -27.7881809123933</v>
      </c>
    </row>
    <row r="42" spans="2:20" x14ac:dyDescent="0.2">
      <c r="B42" s="20">
        <v>41448</v>
      </c>
      <c r="C42" s="19">
        <f t="shared" si="3"/>
        <v>-2.8214826456776518E-2</v>
      </c>
      <c r="D42">
        <f t="shared" si="57"/>
        <v>23.457671887471399</v>
      </c>
      <c r="E42">
        <f t="shared" si="53"/>
        <v>-75.423222396851642</v>
      </c>
      <c r="F42">
        <v>35</v>
      </c>
      <c r="G42">
        <v>135</v>
      </c>
      <c r="H42" s="19">
        <f t="shared" si="58"/>
        <v>174</v>
      </c>
      <c r="I42">
        <f>I41+2</f>
        <v>7</v>
      </c>
      <c r="J42">
        <f t="shared" ref="J42:J43" si="61">MAX(0,SIN(F42*PI()/180)*SIN(D42*PI()/180)+COS(F42*PI()/180)*COS(D42*PI()/180)*COS(E42*PI()/180))</f>
        <v>0.41744787336058609</v>
      </c>
      <c r="K42">
        <f t="shared" si="7"/>
        <v>0.90870087103882768</v>
      </c>
      <c r="L42">
        <f t="shared" ref="L42:L51" si="62">DEGREES(ATAN(J42/K42))</f>
        <v>24.673565599837779</v>
      </c>
      <c r="M42">
        <f t="shared" ref="M42:M43" si="63">COS(RADIANS(D42))*SIN(RADIANS(E42))/K42</f>
        <v>-0.97702769810796841</v>
      </c>
      <c r="N42">
        <f t="shared" ref="N42:N51" si="64">(J42*SIN(RADIANS(F42))-SIN(RADIANS(D42)))/(K42*COS(RADIANS(F42)))</f>
        <v>-0.21311235799419109</v>
      </c>
      <c r="O42">
        <f t="shared" ref="O42:O43" si="65">IF(ABS(M42)=1,90*M42,IF(AND(M42&gt;0,N42&lt;0),DEGREES(ATAN(M42/N42))+180,IF(AND(M42&lt;0,N42&lt;0),DEGREES(ATAN(M42/N42))-180,DEGREES(ATAN(M42/N42)))))</f>
        <v>-102.30480701887043</v>
      </c>
      <c r="P42" s="15">
        <f t="shared" ref="P42:P47" si="66">P41</f>
        <v>-4</v>
      </c>
      <c r="Q42">
        <f t="shared" si="29"/>
        <v>-90</v>
      </c>
      <c r="R42">
        <f t="shared" si="60"/>
        <v>-12.304807018870434</v>
      </c>
      <c r="S42">
        <f t="shared" si="31"/>
        <v>-12.304807018870434</v>
      </c>
      <c r="T42" s="8" t="str">
        <f t="shared" si="16"/>
        <v>35, -90, 35, 135, 174, 7, -12.3048070188704</v>
      </c>
    </row>
    <row r="43" spans="2:20" x14ac:dyDescent="0.2">
      <c r="B43" s="20">
        <v>41448</v>
      </c>
      <c r="C43" s="19">
        <f t="shared" si="3"/>
        <v>-2.8214826456776518E-2</v>
      </c>
      <c r="D43">
        <f t="shared" si="57"/>
        <v>23.457671887471399</v>
      </c>
      <c r="E43">
        <f t="shared" si="53"/>
        <v>-45.423222396851656</v>
      </c>
      <c r="F43">
        <v>35</v>
      </c>
      <c r="G43">
        <v>135</v>
      </c>
      <c r="H43" s="19">
        <f t="shared" si="58"/>
        <v>174</v>
      </c>
      <c r="I43">
        <f t="shared" ref="I43:I50" si="67">I42+2</f>
        <v>9</v>
      </c>
      <c r="J43">
        <f t="shared" si="61"/>
        <v>0.75574234308188626</v>
      </c>
      <c r="K43">
        <f t="shared" si="7"/>
        <v>0.65486907918537463</v>
      </c>
      <c r="L43">
        <f t="shared" si="62"/>
        <v>49.090276408682165</v>
      </c>
      <c r="M43">
        <f t="shared" si="63"/>
        <v>-0.99781966405919353</v>
      </c>
      <c r="N43">
        <f t="shared" si="64"/>
        <v>6.5999378912217979E-2</v>
      </c>
      <c r="O43">
        <f t="shared" si="65"/>
        <v>-86.215763435535308</v>
      </c>
      <c r="P43" s="15">
        <f t="shared" si="66"/>
        <v>-4</v>
      </c>
      <c r="Q43">
        <f t="shared" si="29"/>
        <v>-90</v>
      </c>
      <c r="R43">
        <f t="shared" si="60"/>
        <v>3.7842365644646918</v>
      </c>
      <c r="S43">
        <f t="shared" si="31"/>
        <v>3.7842365644646918</v>
      </c>
      <c r="T43" s="8" t="str">
        <f t="shared" si="16"/>
        <v>36, -90, 35, 135, 174, 9, 3.78423656446469</v>
      </c>
    </row>
    <row r="44" spans="2:20" x14ac:dyDescent="0.2">
      <c r="B44" s="20">
        <v>41448</v>
      </c>
      <c r="C44" s="19">
        <f t="shared" si="3"/>
        <v>-2.8214826456776518E-2</v>
      </c>
      <c r="D44">
        <f t="shared" si="57"/>
        <v>23.457671887471399</v>
      </c>
      <c r="E44">
        <f>(I44+C44-12)*15+(G44-135)</f>
        <v>-18.423222396851642</v>
      </c>
      <c r="F44">
        <v>35</v>
      </c>
      <c r="G44">
        <v>135</v>
      </c>
      <c r="H44" s="19">
        <f t="shared" si="58"/>
        <v>174</v>
      </c>
      <c r="I44">
        <v>10.8</v>
      </c>
      <c r="J44">
        <f>MAX(0,SIN(F44*PI()/180)*SIN(D44*PI()/180)+COS(F44*PI()/180)*COS(D44*PI()/180)*COS(E44*PI()/180))</f>
        <v>0.94126369465338122</v>
      </c>
      <c r="K44">
        <f>(1-J44^2)^0.5</f>
        <v>0.33767241096581502</v>
      </c>
      <c r="L44">
        <f t="shared" si="62"/>
        <v>70.264871936670801</v>
      </c>
      <c r="M44">
        <f>COS(RADIANS(D44))*SIN(RADIANS(E44))/K44</f>
        <v>-0.85856825596530328</v>
      </c>
      <c r="N44">
        <f t="shared" si="64"/>
        <v>0.51269927818234451</v>
      </c>
      <c r="O44">
        <f>IF(ABS(M44)=1,90*M44,IF(AND(M44&gt;0,N44&lt;0),DEGREES(ATAN(M44/N44))+180,IF(AND(M44&lt;0,N44&lt;0),DEGREES(ATAN(M44/N44))-180,DEGREES(ATAN(M44/N44)))))</f>
        <v>-59.15620483951168</v>
      </c>
      <c r="P44" s="15">
        <f t="shared" si="66"/>
        <v>-4</v>
      </c>
      <c r="Q44">
        <f t="shared" si="29"/>
        <v>-90</v>
      </c>
      <c r="R44">
        <f t="shared" si="60"/>
        <v>30.84379516048832</v>
      </c>
      <c r="S44">
        <f t="shared" si="31"/>
        <v>30.84379516048832</v>
      </c>
      <c r="T44" s="8" t="str">
        <f t="shared" si="16"/>
        <v>37, -90, 35, 135, 174, 10.8, 30.8437951604883</v>
      </c>
    </row>
    <row r="45" spans="2:20" x14ac:dyDescent="0.2">
      <c r="B45" s="20">
        <v>41448</v>
      </c>
      <c r="C45" s="19">
        <f t="shared" si="3"/>
        <v>-2.8214826456776518E-2</v>
      </c>
      <c r="D45">
        <f t="shared" si="57"/>
        <v>23.457671887471399</v>
      </c>
      <c r="E45">
        <f t="shared" ref="E45:E54" si="68">(I45+C45-12)*15+(G45-135)</f>
        <v>-7.9232223968516546</v>
      </c>
      <c r="F45">
        <v>35</v>
      </c>
      <c r="G45">
        <v>135</v>
      </c>
      <c r="H45" s="19">
        <f t="shared" si="58"/>
        <v>174</v>
      </c>
      <c r="I45">
        <v>11.5</v>
      </c>
      <c r="J45">
        <f t="shared" ref="J45:J51" si="69">MAX(0,SIN(F45*PI()/180)*SIN(D45*PI()/180)+COS(F45*PI()/180)*COS(D45*PI()/180)*COS(E45*PI()/180))</f>
        <v>0.97260353884283657</v>
      </c>
      <c r="K45">
        <f t="shared" si="7"/>
        <v>0.23247011900541301</v>
      </c>
      <c r="L45">
        <f t="shared" si="62"/>
        <v>76.557458274277934</v>
      </c>
      <c r="M45">
        <f t="shared" ref="M45:M51" si="70">COS(RADIANS(D45))*SIN(RADIANS(E45))/K45</f>
        <v>-0.5439564955558327</v>
      </c>
      <c r="N45">
        <f t="shared" si="64"/>
        <v>0.83911341959392938</v>
      </c>
      <c r="O45">
        <f t="shared" ref="O45:O51" si="71">IF(ABS(M45)=1,90*M45,IF(AND(M45&gt;0,N45&lt;0),DEGREES(ATAN(M45/N45))+180,IF(AND(M45&lt;0,N45&lt;0),DEGREES(ATAN(M45/N45))-180,DEGREES(ATAN(M45/N45)))))</f>
        <v>-32.953382999842518</v>
      </c>
      <c r="P45" s="15">
        <f t="shared" si="66"/>
        <v>-4</v>
      </c>
      <c r="Q45">
        <f t="shared" si="29"/>
        <v>-90</v>
      </c>
      <c r="R45">
        <f t="shared" si="60"/>
        <v>57.046617000157482</v>
      </c>
      <c r="S45">
        <f t="shared" si="31"/>
        <v>57.046617000157482</v>
      </c>
      <c r="T45" s="8" t="str">
        <f t="shared" si="16"/>
        <v>38, -90, 35, 135, 174, 11.5, 57.0466170001575</v>
      </c>
    </row>
    <row r="46" spans="2:20" x14ac:dyDescent="0.2">
      <c r="B46" s="20">
        <v>41448</v>
      </c>
      <c r="C46" s="19">
        <f t="shared" si="3"/>
        <v>-2.8214826456776518E-2</v>
      </c>
      <c r="D46">
        <f t="shared" si="57"/>
        <v>23.457671887471399</v>
      </c>
      <c r="E46">
        <f t="shared" si="68"/>
        <v>-0.42322239685165464</v>
      </c>
      <c r="F46">
        <v>35</v>
      </c>
      <c r="G46">
        <v>135</v>
      </c>
      <c r="H46" s="19">
        <f t="shared" si="58"/>
        <v>174</v>
      </c>
      <c r="I46">
        <v>12</v>
      </c>
      <c r="J46">
        <f t="shared" si="69"/>
        <v>0.97975665081666019</v>
      </c>
      <c r="K46">
        <f t="shared" si="7"/>
        <v>0.20019217062742733</v>
      </c>
      <c r="L46">
        <f t="shared" si="62"/>
        <v>78.451803130389266</v>
      </c>
      <c r="M46">
        <f t="shared" si="70"/>
        <v>-3.3847930710724637E-2</v>
      </c>
      <c r="N46">
        <f t="shared" si="64"/>
        <v>0.99942699462572082</v>
      </c>
      <c r="O46">
        <f t="shared" si="71"/>
        <v>-1.9397140779942577</v>
      </c>
      <c r="P46" s="15">
        <f t="shared" si="66"/>
        <v>-4</v>
      </c>
      <c r="Q46">
        <f t="shared" si="29"/>
        <v>-90</v>
      </c>
      <c r="R46">
        <f t="shared" si="60"/>
        <v>88.060285922005747</v>
      </c>
      <c r="S46">
        <f t="shared" si="31"/>
        <v>88.060285922005747</v>
      </c>
      <c r="T46" s="8" t="str">
        <f t="shared" si="16"/>
        <v>39, -90, 35, 135, 174, 12, 88.0602859220057</v>
      </c>
    </row>
    <row r="47" spans="2:20" x14ac:dyDescent="0.2">
      <c r="B47" s="20">
        <v>41448</v>
      </c>
      <c r="C47" s="19">
        <f t="shared" si="3"/>
        <v>-2.8214826456776518E-2</v>
      </c>
      <c r="D47">
        <f t="shared" si="57"/>
        <v>23.457671887471399</v>
      </c>
      <c r="E47">
        <f t="shared" si="68"/>
        <v>7.0767776031483454</v>
      </c>
      <c r="F47">
        <v>35</v>
      </c>
      <c r="G47">
        <v>135</v>
      </c>
      <c r="H47" s="19">
        <f t="shared" si="58"/>
        <v>174</v>
      </c>
      <c r="I47">
        <v>12.5</v>
      </c>
      <c r="J47">
        <f t="shared" si="69"/>
        <v>0.97405254888611759</v>
      </c>
      <c r="K47">
        <f t="shared" si="7"/>
        <v>0.22632196536893526</v>
      </c>
      <c r="L47">
        <f t="shared" si="62"/>
        <v>76.919373340966573</v>
      </c>
      <c r="M47">
        <f t="shared" si="70"/>
        <v>0.49936554068826333</v>
      </c>
      <c r="N47">
        <f t="shared" si="64"/>
        <v>0.86639139929544351</v>
      </c>
      <c r="O47">
        <f t="shared" si="71"/>
        <v>29.958033379559204</v>
      </c>
      <c r="P47" s="15">
        <f t="shared" si="66"/>
        <v>-4</v>
      </c>
      <c r="Q47">
        <f t="shared" si="29"/>
        <v>-90</v>
      </c>
      <c r="R47">
        <f t="shared" si="60"/>
        <v>119.9580333795592</v>
      </c>
      <c r="S47">
        <f t="shared" si="31"/>
        <v>119.9580333795592</v>
      </c>
      <c r="T47" s="8" t="str">
        <f t="shared" si="16"/>
        <v>40, -90, 35, 135, 174, 12.5, 119.958033379559</v>
      </c>
    </row>
    <row r="48" spans="2:20" x14ac:dyDescent="0.2">
      <c r="B48" s="20">
        <v>41448</v>
      </c>
      <c r="C48" s="19">
        <f t="shared" si="3"/>
        <v>-2.8214826456776518E-2</v>
      </c>
      <c r="D48">
        <f t="shared" si="57"/>
        <v>23.457671887471399</v>
      </c>
      <c r="E48">
        <f t="shared" si="68"/>
        <v>17.576777603148336</v>
      </c>
      <c r="F48">
        <v>35</v>
      </c>
      <c r="G48">
        <v>135</v>
      </c>
      <c r="H48" s="19">
        <f t="shared" si="58"/>
        <v>174</v>
      </c>
      <c r="I48">
        <v>13.2</v>
      </c>
      <c r="J48">
        <f t="shared" si="69"/>
        <v>0.94469418412662765</v>
      </c>
      <c r="K48">
        <f t="shared" si="7"/>
        <v>0.32795258571526054</v>
      </c>
      <c r="L48">
        <f t="shared" si="62"/>
        <v>70.855447198248442</v>
      </c>
      <c r="M48">
        <f t="shared" si="70"/>
        <v>0.84471333530538062</v>
      </c>
      <c r="N48">
        <f t="shared" si="64"/>
        <v>0.53521900298593617</v>
      </c>
      <c r="O48">
        <f t="shared" si="71"/>
        <v>57.64123512590151</v>
      </c>
      <c r="P48" s="15">
        <f>P47</f>
        <v>-4</v>
      </c>
      <c r="Q48">
        <f t="shared" si="29"/>
        <v>-90</v>
      </c>
      <c r="R48">
        <f t="shared" si="60"/>
        <v>147.64123512590152</v>
      </c>
      <c r="S48">
        <f t="shared" si="31"/>
        <v>147.64123512590152</v>
      </c>
      <c r="T48" s="8" t="str">
        <f t="shared" si="16"/>
        <v>41, -90, 35, 135, 174, 13.2, 147.641235125902</v>
      </c>
    </row>
    <row r="49" spans="2:20" x14ac:dyDescent="0.2">
      <c r="B49" s="20">
        <v>41448</v>
      </c>
      <c r="C49" s="19">
        <f t="shared" si="3"/>
        <v>-2.8214826456776518E-2</v>
      </c>
      <c r="D49">
        <f t="shared" si="57"/>
        <v>23.457671887471399</v>
      </c>
      <c r="E49">
        <f t="shared" si="68"/>
        <v>44.576777603148344</v>
      </c>
      <c r="F49">
        <v>35</v>
      </c>
      <c r="G49">
        <v>135</v>
      </c>
      <c r="H49" s="19">
        <f t="shared" si="58"/>
        <v>174</v>
      </c>
      <c r="I49">
        <v>15</v>
      </c>
      <c r="J49">
        <f t="shared" si="69"/>
        <v>0.7635921455635527</v>
      </c>
      <c r="K49">
        <f t="shared" si="7"/>
        <v>0.64569887349572641</v>
      </c>
      <c r="L49">
        <f t="shared" si="62"/>
        <v>49.781905154275847</v>
      </c>
      <c r="M49">
        <f t="shared" si="70"/>
        <v>0.99714964920617932</v>
      </c>
      <c r="N49">
        <f t="shared" si="64"/>
        <v>7.5449168901939229E-2</v>
      </c>
      <c r="O49">
        <f t="shared" si="71"/>
        <v>85.672969087064658</v>
      </c>
      <c r="P49" s="15">
        <f t="shared" ref="P49:P51" si="72">P48</f>
        <v>-4</v>
      </c>
      <c r="Q49">
        <f t="shared" si="29"/>
        <v>-90</v>
      </c>
      <c r="R49">
        <f t="shared" si="60"/>
        <v>175.67296908706464</v>
      </c>
      <c r="S49">
        <f t="shared" si="31"/>
        <v>175.67296908706464</v>
      </c>
      <c r="T49" s="8" t="str">
        <f t="shared" si="16"/>
        <v>42, -90, 35, 135, 174, 15, 175.672969087065</v>
      </c>
    </row>
    <row r="50" spans="2:20" x14ac:dyDescent="0.2">
      <c r="B50" s="20">
        <v>41448</v>
      </c>
      <c r="C50" s="19">
        <f t="shared" si="3"/>
        <v>-2.8214826456776518E-2</v>
      </c>
      <c r="D50">
        <f t="shared" si="57"/>
        <v>23.457671887471399</v>
      </c>
      <c r="E50">
        <f t="shared" si="68"/>
        <v>74.576777603148372</v>
      </c>
      <c r="F50">
        <v>35</v>
      </c>
      <c r="G50">
        <v>135</v>
      </c>
      <c r="H50" s="19">
        <f t="shared" si="58"/>
        <v>174</v>
      </c>
      <c r="I50">
        <f t="shared" ref="I50:I51" si="73">I49+2</f>
        <v>17</v>
      </c>
      <c r="J50">
        <f t="shared" si="69"/>
        <v>0.42817090296523219</v>
      </c>
      <c r="K50">
        <f t="shared" si="7"/>
        <v>0.90369778015326441</v>
      </c>
      <c r="L50">
        <f t="shared" si="62"/>
        <v>25.351536940069188</v>
      </c>
      <c r="M50">
        <f t="shared" si="70"/>
        <v>0.97855541649147326</v>
      </c>
      <c r="N50">
        <f t="shared" si="64"/>
        <v>-0.20598372958852557</v>
      </c>
      <c r="O50">
        <f t="shared" si="71"/>
        <v>101.88709169988499</v>
      </c>
      <c r="P50" s="15">
        <f t="shared" si="72"/>
        <v>-4</v>
      </c>
      <c r="Q50">
        <f t="shared" si="29"/>
        <v>-90</v>
      </c>
      <c r="R50">
        <f t="shared" si="60"/>
        <v>191.88709169988499</v>
      </c>
      <c r="S50">
        <f t="shared" si="31"/>
        <v>-168.11290830011501</v>
      </c>
      <c r="T50" s="8" t="str">
        <f t="shared" si="16"/>
        <v>43, -90, 35, 135, 174, 17, -168.112908300115</v>
      </c>
    </row>
    <row r="51" spans="2:20" x14ac:dyDescent="0.2">
      <c r="B51" s="23">
        <v>41448</v>
      </c>
      <c r="C51" s="24">
        <f t="shared" si="3"/>
        <v>-2.8214826456776518E-2</v>
      </c>
      <c r="D51" s="22">
        <f t="shared" si="57"/>
        <v>23.457671887471399</v>
      </c>
      <c r="E51" s="22">
        <f t="shared" si="68"/>
        <v>104.57677760314837</v>
      </c>
      <c r="F51">
        <v>35</v>
      </c>
      <c r="G51" s="22">
        <v>135</v>
      </c>
      <c r="H51" s="24">
        <f t="shared" si="58"/>
        <v>174</v>
      </c>
      <c r="I51" s="22">
        <f t="shared" si="73"/>
        <v>19</v>
      </c>
      <c r="J51" s="22">
        <f t="shared" si="69"/>
        <v>3.9200955100218871E-2</v>
      </c>
      <c r="K51" s="22">
        <f t="shared" si="7"/>
        <v>0.99923134714601036</v>
      </c>
      <c r="L51" s="22">
        <f t="shared" si="62"/>
        <v>2.2466249345160807</v>
      </c>
      <c r="M51" s="22">
        <f t="shared" si="70"/>
        <v>0.88850887518247568</v>
      </c>
      <c r="N51" s="22">
        <f t="shared" si="64"/>
        <v>-0.45885943242127164</v>
      </c>
      <c r="O51" s="22">
        <f t="shared" si="71"/>
        <v>117.31353322073385</v>
      </c>
      <c r="P51" s="15">
        <f t="shared" si="72"/>
        <v>-4</v>
      </c>
      <c r="Q51">
        <f t="shared" si="29"/>
        <v>-90</v>
      </c>
      <c r="R51">
        <f t="shared" si="60"/>
        <v>207.31353322073386</v>
      </c>
      <c r="S51">
        <f t="shared" si="31"/>
        <v>-152.68646677926614</v>
      </c>
      <c r="T51" s="8" t="str">
        <f t="shared" si="16"/>
        <v>44, -90, 35, 135, 174, 19, -152.686466779266</v>
      </c>
    </row>
    <row r="52" spans="2:20" x14ac:dyDescent="0.2">
      <c r="B52" s="20">
        <v>41448</v>
      </c>
      <c r="C52" s="19">
        <f>-0.000279+0.122772*COS((INT(B52-41274)/366*2*PI())+1.498311)-0.165458*COS((INT(B52-41274)/366*2*PI())*2-1.261546)-0.005354*COS((INT(B52-41274)/366*2*PI())*3-1.1571)</f>
        <v>-2.8214826456776518E-2</v>
      </c>
      <c r="D52">
        <f t="shared" si="57"/>
        <v>23.457671887471399</v>
      </c>
      <c r="E52">
        <f t="shared" si="68"/>
        <v>-105.42322239685164</v>
      </c>
      <c r="F52">
        <v>35</v>
      </c>
      <c r="G52">
        <v>135</v>
      </c>
      <c r="H52" s="19">
        <f t="shared" si="58"/>
        <v>174</v>
      </c>
      <c r="I52">
        <v>5</v>
      </c>
      <c r="J52">
        <f>MAX(0,SIN(F52*PI()/180)*SIN(D52*PI()/180)+COS(F52*PI()/180)*COS(D52*PI()/180)*COS(E52*PI()/180))</f>
        <v>2.8477925495572765E-2</v>
      </c>
      <c r="K52">
        <f>(1-J52^2)^0.5</f>
        <v>0.9995944216328283</v>
      </c>
      <c r="L52">
        <f>DEGREES(ATAN(J52/K52))</f>
        <v>1.6318855653111197</v>
      </c>
      <c r="M52">
        <f>COS(RADIANS(D52))*SIN(RADIANS(E52))/K52</f>
        <v>-0.88467716355976822</v>
      </c>
      <c r="N52">
        <f>(J52*SIN(RADIANS(F52))-SIN(RADIANS(D52)))/(K52*COS(RADIANS(F52)))</f>
        <v>-0.46620415729146297</v>
      </c>
      <c r="O52">
        <f>IF(ABS(M52)=1,90*M52,IF(AND(M52&gt;0,N52&lt;0),DEGREES(ATAN(M52/N52))+180,IF(AND(M52&lt;0,N52&lt;0),DEGREES(ATAN(M52/N52))-180,DEGREES(ATAN(M52/N52)))))</f>
        <v>-117.78818091239327</v>
      </c>
      <c r="P52" s="8">
        <f>P41+1</f>
        <v>-3</v>
      </c>
      <c r="Q52">
        <f t="shared" si="29"/>
        <v>-67.5</v>
      </c>
      <c r="R52">
        <f t="shared" si="60"/>
        <v>-50.288180912393273</v>
      </c>
      <c r="S52">
        <f t="shared" si="31"/>
        <v>-50.288180912393273</v>
      </c>
      <c r="T52" s="8" t="str">
        <f t="shared" si="16"/>
        <v>45, -67.5, 35, 135, 174, 5, -50.2881809123933</v>
      </c>
    </row>
    <row r="53" spans="2:20" x14ac:dyDescent="0.2">
      <c r="B53" s="20">
        <v>41448</v>
      </c>
      <c r="C53" s="19">
        <f t="shared" si="3"/>
        <v>-2.8214826456776518E-2</v>
      </c>
      <c r="D53">
        <f t="shared" si="57"/>
        <v>23.457671887471399</v>
      </c>
      <c r="E53">
        <f t="shared" si="68"/>
        <v>-75.423222396851642</v>
      </c>
      <c r="F53">
        <v>35</v>
      </c>
      <c r="G53">
        <v>135</v>
      </c>
      <c r="H53" s="19">
        <f t="shared" si="58"/>
        <v>174</v>
      </c>
      <c r="I53">
        <f>I52+2</f>
        <v>7</v>
      </c>
      <c r="J53">
        <f t="shared" ref="J53:J54" si="74">MAX(0,SIN(F53*PI()/180)*SIN(D53*PI()/180)+COS(F53*PI()/180)*COS(D53*PI()/180)*COS(E53*PI()/180))</f>
        <v>0.41744787336058609</v>
      </c>
      <c r="K53">
        <f t="shared" si="7"/>
        <v>0.90870087103882768</v>
      </c>
      <c r="L53">
        <f t="shared" ref="L53:L62" si="75">DEGREES(ATAN(J53/K53))</f>
        <v>24.673565599837779</v>
      </c>
      <c r="M53">
        <f t="shared" ref="M53:M54" si="76">COS(RADIANS(D53))*SIN(RADIANS(E53))/K53</f>
        <v>-0.97702769810796841</v>
      </c>
      <c r="N53">
        <f t="shared" ref="N53:N62" si="77">(J53*SIN(RADIANS(F53))-SIN(RADIANS(D53)))/(K53*COS(RADIANS(F53)))</f>
        <v>-0.21311235799419109</v>
      </c>
      <c r="O53">
        <f t="shared" ref="O53:O54" si="78">IF(ABS(M53)=1,90*M53,IF(AND(M53&gt;0,N53&lt;0),DEGREES(ATAN(M53/N53))+180,IF(AND(M53&lt;0,N53&lt;0),DEGREES(ATAN(M53/N53))-180,DEGREES(ATAN(M53/N53)))))</f>
        <v>-102.30480701887043</v>
      </c>
      <c r="P53" s="8">
        <f t="shared" ref="P53:P62" si="79">P52</f>
        <v>-3</v>
      </c>
      <c r="Q53">
        <f t="shared" si="29"/>
        <v>-67.5</v>
      </c>
      <c r="R53">
        <f t="shared" si="60"/>
        <v>-34.804807018870434</v>
      </c>
      <c r="S53">
        <f t="shared" si="31"/>
        <v>-34.804807018870434</v>
      </c>
      <c r="T53" s="8" t="str">
        <f t="shared" si="16"/>
        <v>46, -67.5, 35, 135, 174, 7, -34.8048070188704</v>
      </c>
    </row>
    <row r="54" spans="2:20" x14ac:dyDescent="0.2">
      <c r="B54" s="20">
        <v>41448</v>
      </c>
      <c r="C54" s="19">
        <f t="shared" si="3"/>
        <v>-2.8214826456776518E-2</v>
      </c>
      <c r="D54">
        <f t="shared" si="57"/>
        <v>23.457671887471399</v>
      </c>
      <c r="E54">
        <f t="shared" si="68"/>
        <v>-45.423222396851656</v>
      </c>
      <c r="F54">
        <v>35</v>
      </c>
      <c r="G54">
        <v>135</v>
      </c>
      <c r="H54" s="19">
        <f t="shared" si="58"/>
        <v>174</v>
      </c>
      <c r="I54">
        <f t="shared" ref="I54:I61" si="80">I53+2</f>
        <v>9</v>
      </c>
      <c r="J54">
        <f t="shared" si="74"/>
        <v>0.75574234308188626</v>
      </c>
      <c r="K54">
        <f t="shared" si="7"/>
        <v>0.65486907918537463</v>
      </c>
      <c r="L54">
        <f t="shared" si="75"/>
        <v>49.090276408682165</v>
      </c>
      <c r="M54">
        <f t="shared" si="76"/>
        <v>-0.99781966405919353</v>
      </c>
      <c r="N54">
        <f t="shared" si="77"/>
        <v>6.5999378912217979E-2</v>
      </c>
      <c r="O54">
        <f t="shared" si="78"/>
        <v>-86.215763435535308</v>
      </c>
      <c r="P54" s="8">
        <f t="shared" si="79"/>
        <v>-3</v>
      </c>
      <c r="Q54">
        <f t="shared" si="29"/>
        <v>-67.5</v>
      </c>
      <c r="R54">
        <f t="shared" si="60"/>
        <v>-18.715763435535308</v>
      </c>
      <c r="S54">
        <f t="shared" si="31"/>
        <v>-18.715763435535308</v>
      </c>
      <c r="T54" s="8" t="str">
        <f t="shared" si="16"/>
        <v>47, -67.5, 35, 135, 174, 9, -18.7157634355353</v>
      </c>
    </row>
    <row r="55" spans="2:20" x14ac:dyDescent="0.2">
      <c r="B55" s="20">
        <v>41448</v>
      </c>
      <c r="C55" s="19">
        <f t="shared" si="3"/>
        <v>-2.8214826456776518E-2</v>
      </c>
      <c r="D55">
        <f t="shared" si="57"/>
        <v>23.457671887471399</v>
      </c>
      <c r="E55">
        <f>(I55+C55-12)*15+(G55-135)</f>
        <v>-18.423222396851642</v>
      </c>
      <c r="F55">
        <v>35</v>
      </c>
      <c r="G55">
        <v>135</v>
      </c>
      <c r="H55" s="19">
        <f t="shared" si="58"/>
        <v>174</v>
      </c>
      <c r="I55">
        <v>10.8</v>
      </c>
      <c r="J55">
        <f>MAX(0,SIN(F55*PI()/180)*SIN(D55*PI()/180)+COS(F55*PI()/180)*COS(D55*PI()/180)*COS(E55*PI()/180))</f>
        <v>0.94126369465338122</v>
      </c>
      <c r="K55">
        <f>(1-J55^2)^0.5</f>
        <v>0.33767241096581502</v>
      </c>
      <c r="L55">
        <f t="shared" si="75"/>
        <v>70.264871936670801</v>
      </c>
      <c r="M55">
        <f>COS(RADIANS(D55))*SIN(RADIANS(E55))/K55</f>
        <v>-0.85856825596530328</v>
      </c>
      <c r="N55">
        <f t="shared" si="77"/>
        <v>0.51269927818234451</v>
      </c>
      <c r="O55">
        <f>IF(ABS(M55)=1,90*M55,IF(AND(M55&gt;0,N55&lt;0),DEGREES(ATAN(M55/N55))+180,IF(AND(M55&lt;0,N55&lt;0),DEGREES(ATAN(M55/N55))-180,DEGREES(ATAN(M55/N55)))))</f>
        <v>-59.15620483951168</v>
      </c>
      <c r="P55" s="8">
        <f t="shared" si="79"/>
        <v>-3</v>
      </c>
      <c r="Q55">
        <f t="shared" si="29"/>
        <v>-67.5</v>
      </c>
      <c r="R55">
        <f t="shared" si="60"/>
        <v>8.3437951604883196</v>
      </c>
      <c r="S55">
        <f t="shared" si="31"/>
        <v>8.3437951604883196</v>
      </c>
      <c r="T55" s="8" t="str">
        <f t="shared" si="16"/>
        <v>48, -67.5, 35, 135, 174, 10.8, 8.34379516048832</v>
      </c>
    </row>
    <row r="56" spans="2:20" x14ac:dyDescent="0.2">
      <c r="B56" s="20">
        <v>41448</v>
      </c>
      <c r="C56" s="19">
        <f t="shared" si="3"/>
        <v>-2.8214826456776518E-2</v>
      </c>
      <c r="D56">
        <f t="shared" si="57"/>
        <v>23.457671887471399</v>
      </c>
      <c r="E56">
        <f t="shared" ref="E56:E65" si="81">(I56+C56-12)*15+(G56-135)</f>
        <v>-7.9232223968516546</v>
      </c>
      <c r="F56">
        <v>35</v>
      </c>
      <c r="G56">
        <v>135</v>
      </c>
      <c r="H56" s="19">
        <f t="shared" si="58"/>
        <v>174</v>
      </c>
      <c r="I56">
        <v>11.5</v>
      </c>
      <c r="J56">
        <f t="shared" ref="J56:J62" si="82">MAX(0,SIN(F56*PI()/180)*SIN(D56*PI()/180)+COS(F56*PI()/180)*COS(D56*PI()/180)*COS(E56*PI()/180))</f>
        <v>0.97260353884283657</v>
      </c>
      <c r="K56">
        <f t="shared" si="7"/>
        <v>0.23247011900541301</v>
      </c>
      <c r="L56">
        <f t="shared" si="75"/>
        <v>76.557458274277934</v>
      </c>
      <c r="M56">
        <f t="shared" ref="M56:M62" si="83">COS(RADIANS(D56))*SIN(RADIANS(E56))/K56</f>
        <v>-0.5439564955558327</v>
      </c>
      <c r="N56">
        <f t="shared" si="77"/>
        <v>0.83911341959392938</v>
      </c>
      <c r="O56">
        <f t="shared" ref="O56:O62" si="84">IF(ABS(M56)=1,90*M56,IF(AND(M56&gt;0,N56&lt;0),DEGREES(ATAN(M56/N56))+180,IF(AND(M56&lt;0,N56&lt;0),DEGREES(ATAN(M56/N56))-180,DEGREES(ATAN(M56/N56)))))</f>
        <v>-32.953382999842518</v>
      </c>
      <c r="P56" s="8">
        <f t="shared" si="79"/>
        <v>-3</v>
      </c>
      <c r="Q56">
        <f t="shared" si="29"/>
        <v>-67.5</v>
      </c>
      <c r="R56">
        <f t="shared" si="60"/>
        <v>34.546617000157482</v>
      </c>
      <c r="S56">
        <f t="shared" si="31"/>
        <v>34.546617000157482</v>
      </c>
      <c r="T56" s="8" t="str">
        <f t="shared" si="16"/>
        <v>49, -67.5, 35, 135, 174, 11.5, 34.5466170001575</v>
      </c>
    </row>
    <row r="57" spans="2:20" x14ac:dyDescent="0.2">
      <c r="B57" s="20">
        <v>41448</v>
      </c>
      <c r="C57" s="19">
        <f t="shared" si="3"/>
        <v>-2.8214826456776518E-2</v>
      </c>
      <c r="D57">
        <f t="shared" si="57"/>
        <v>23.457671887471399</v>
      </c>
      <c r="E57">
        <f t="shared" si="81"/>
        <v>-0.42322239685165464</v>
      </c>
      <c r="F57">
        <v>35</v>
      </c>
      <c r="G57">
        <v>135</v>
      </c>
      <c r="H57" s="19">
        <f t="shared" si="58"/>
        <v>174</v>
      </c>
      <c r="I57">
        <v>12</v>
      </c>
      <c r="J57">
        <f t="shared" si="82"/>
        <v>0.97975665081666019</v>
      </c>
      <c r="K57">
        <f t="shared" si="7"/>
        <v>0.20019217062742733</v>
      </c>
      <c r="L57">
        <f t="shared" si="75"/>
        <v>78.451803130389266</v>
      </c>
      <c r="M57">
        <f t="shared" si="83"/>
        <v>-3.3847930710724637E-2</v>
      </c>
      <c r="N57">
        <f t="shared" si="77"/>
        <v>0.99942699462572082</v>
      </c>
      <c r="O57">
        <f t="shared" si="84"/>
        <v>-1.9397140779942577</v>
      </c>
      <c r="P57" s="8">
        <f t="shared" si="79"/>
        <v>-3</v>
      </c>
      <c r="Q57">
        <f t="shared" si="29"/>
        <v>-67.5</v>
      </c>
      <c r="R57">
        <f t="shared" si="60"/>
        <v>65.560285922005747</v>
      </c>
      <c r="S57">
        <f t="shared" si="31"/>
        <v>65.560285922005747</v>
      </c>
      <c r="T57" s="8" t="str">
        <f t="shared" si="16"/>
        <v>50, -67.5, 35, 135, 174, 12, 65.5602859220057</v>
      </c>
    </row>
    <row r="58" spans="2:20" x14ac:dyDescent="0.2">
      <c r="B58" s="20">
        <v>41448</v>
      </c>
      <c r="C58" s="19">
        <f t="shared" si="3"/>
        <v>-2.8214826456776518E-2</v>
      </c>
      <c r="D58">
        <f t="shared" si="57"/>
        <v>23.457671887471399</v>
      </c>
      <c r="E58">
        <f t="shared" si="81"/>
        <v>7.0767776031483454</v>
      </c>
      <c r="F58">
        <v>35</v>
      </c>
      <c r="G58">
        <v>135</v>
      </c>
      <c r="H58" s="19">
        <f t="shared" si="58"/>
        <v>174</v>
      </c>
      <c r="I58">
        <v>12.5</v>
      </c>
      <c r="J58">
        <f t="shared" si="82"/>
        <v>0.97405254888611759</v>
      </c>
      <c r="K58">
        <f t="shared" si="7"/>
        <v>0.22632196536893526</v>
      </c>
      <c r="L58">
        <f t="shared" si="75"/>
        <v>76.919373340966573</v>
      </c>
      <c r="M58">
        <f t="shared" si="83"/>
        <v>0.49936554068826333</v>
      </c>
      <c r="N58">
        <f t="shared" si="77"/>
        <v>0.86639139929544351</v>
      </c>
      <c r="O58">
        <f t="shared" si="84"/>
        <v>29.958033379559204</v>
      </c>
      <c r="P58" s="8">
        <f t="shared" si="79"/>
        <v>-3</v>
      </c>
      <c r="Q58">
        <f t="shared" si="29"/>
        <v>-67.5</v>
      </c>
      <c r="R58">
        <f t="shared" si="60"/>
        <v>97.458033379559197</v>
      </c>
      <c r="S58">
        <f t="shared" si="31"/>
        <v>97.458033379559197</v>
      </c>
      <c r="T58" s="8" t="str">
        <f t="shared" si="16"/>
        <v>51, -67.5, 35, 135, 174, 12.5, 97.4580333795592</v>
      </c>
    </row>
    <row r="59" spans="2:20" x14ac:dyDescent="0.2">
      <c r="B59" s="20">
        <v>41448</v>
      </c>
      <c r="C59" s="19">
        <f t="shared" si="3"/>
        <v>-2.8214826456776518E-2</v>
      </c>
      <c r="D59">
        <f t="shared" si="57"/>
        <v>23.457671887471399</v>
      </c>
      <c r="E59">
        <f t="shared" si="81"/>
        <v>17.576777603148336</v>
      </c>
      <c r="F59">
        <v>35</v>
      </c>
      <c r="G59">
        <v>135</v>
      </c>
      <c r="H59" s="19">
        <f t="shared" si="58"/>
        <v>174</v>
      </c>
      <c r="I59">
        <v>13.2</v>
      </c>
      <c r="J59">
        <f t="shared" si="82"/>
        <v>0.94469418412662765</v>
      </c>
      <c r="K59">
        <f t="shared" si="7"/>
        <v>0.32795258571526054</v>
      </c>
      <c r="L59">
        <f t="shared" si="75"/>
        <v>70.855447198248442</v>
      </c>
      <c r="M59">
        <f t="shared" si="83"/>
        <v>0.84471333530538062</v>
      </c>
      <c r="N59">
        <f t="shared" si="77"/>
        <v>0.53521900298593617</v>
      </c>
      <c r="O59">
        <f t="shared" si="84"/>
        <v>57.64123512590151</v>
      </c>
      <c r="P59" s="8">
        <f t="shared" si="79"/>
        <v>-3</v>
      </c>
      <c r="Q59">
        <f t="shared" si="29"/>
        <v>-67.5</v>
      </c>
      <c r="R59">
        <f t="shared" si="60"/>
        <v>125.14123512590152</v>
      </c>
      <c r="S59">
        <f t="shared" si="31"/>
        <v>125.14123512590152</v>
      </c>
      <c r="T59" s="8" t="str">
        <f t="shared" si="16"/>
        <v>52, -67.5, 35, 135, 174, 13.2, 125.141235125902</v>
      </c>
    </row>
    <row r="60" spans="2:20" x14ac:dyDescent="0.2">
      <c r="B60" s="20">
        <v>41448</v>
      </c>
      <c r="C60" s="19">
        <f t="shared" si="3"/>
        <v>-2.8214826456776518E-2</v>
      </c>
      <c r="D60">
        <f t="shared" ref="D60:D81" si="85">(0.006322-0.405748*COS((INT(B60-41274)/366*2*PI())+0.153231)-0.00588*COS(2*(INT(B60-41274)/366*2*PI())+0.207099)-0.003233*COS(3*(INT(B60-41274)/366*2*PI())+0.620129))*360/2/PI()</f>
        <v>23.457671887471399</v>
      </c>
      <c r="E60">
        <f t="shared" si="81"/>
        <v>44.576777603148344</v>
      </c>
      <c r="F60">
        <v>35</v>
      </c>
      <c r="G60">
        <v>135</v>
      </c>
      <c r="H60" s="19">
        <f t="shared" ref="H60:H81" si="86">INT(B60)-41274</f>
        <v>174</v>
      </c>
      <c r="I60">
        <v>15</v>
      </c>
      <c r="J60">
        <f t="shared" si="82"/>
        <v>0.7635921455635527</v>
      </c>
      <c r="K60">
        <f t="shared" si="7"/>
        <v>0.64569887349572641</v>
      </c>
      <c r="L60">
        <f t="shared" si="75"/>
        <v>49.781905154275847</v>
      </c>
      <c r="M60">
        <f t="shared" si="83"/>
        <v>0.99714964920617932</v>
      </c>
      <c r="N60">
        <f t="shared" si="77"/>
        <v>7.5449168901939229E-2</v>
      </c>
      <c r="O60">
        <f t="shared" si="84"/>
        <v>85.672969087064658</v>
      </c>
      <c r="P60" s="8">
        <f t="shared" si="79"/>
        <v>-3</v>
      </c>
      <c r="Q60">
        <f t="shared" si="29"/>
        <v>-67.5</v>
      </c>
      <c r="R60">
        <f t="shared" si="60"/>
        <v>153.17296908706464</v>
      </c>
      <c r="S60">
        <f t="shared" si="31"/>
        <v>153.17296908706464</v>
      </c>
      <c r="T60" s="8" t="str">
        <f t="shared" si="16"/>
        <v>53, -67.5, 35, 135, 174, 15, 153.172969087065</v>
      </c>
    </row>
    <row r="61" spans="2:20" x14ac:dyDescent="0.2">
      <c r="B61" s="20">
        <v>41448</v>
      </c>
      <c r="C61" s="19">
        <f t="shared" si="3"/>
        <v>-2.8214826456776518E-2</v>
      </c>
      <c r="D61">
        <f t="shared" si="85"/>
        <v>23.457671887471399</v>
      </c>
      <c r="E61">
        <f t="shared" si="81"/>
        <v>74.576777603148372</v>
      </c>
      <c r="F61">
        <v>35</v>
      </c>
      <c r="G61">
        <v>135</v>
      </c>
      <c r="H61" s="19">
        <f t="shared" si="86"/>
        <v>174</v>
      </c>
      <c r="I61">
        <f t="shared" ref="I61:I62" si="87">I60+2</f>
        <v>17</v>
      </c>
      <c r="J61">
        <f t="shared" si="82"/>
        <v>0.42817090296523219</v>
      </c>
      <c r="K61">
        <f t="shared" si="7"/>
        <v>0.90369778015326441</v>
      </c>
      <c r="L61">
        <f t="shared" si="75"/>
        <v>25.351536940069188</v>
      </c>
      <c r="M61">
        <f t="shared" si="83"/>
        <v>0.97855541649147326</v>
      </c>
      <c r="N61">
        <f t="shared" si="77"/>
        <v>-0.20598372958852557</v>
      </c>
      <c r="O61">
        <f t="shared" si="84"/>
        <v>101.88709169988499</v>
      </c>
      <c r="P61" s="8">
        <f t="shared" si="79"/>
        <v>-3</v>
      </c>
      <c r="Q61">
        <f t="shared" si="29"/>
        <v>-67.5</v>
      </c>
      <c r="R61">
        <f>O61-Q61</f>
        <v>169.38709169988499</v>
      </c>
      <c r="S61">
        <f t="shared" si="31"/>
        <v>169.38709169988499</v>
      </c>
      <c r="T61" s="8" t="str">
        <f t="shared" si="16"/>
        <v>54, -67.5, 35, 135, 174, 17, 169.387091699885</v>
      </c>
    </row>
    <row r="62" spans="2:20" x14ac:dyDescent="0.2">
      <c r="B62" s="23">
        <v>41448</v>
      </c>
      <c r="C62" s="24">
        <f t="shared" si="3"/>
        <v>-2.8214826456776518E-2</v>
      </c>
      <c r="D62" s="22">
        <f t="shared" si="85"/>
        <v>23.457671887471399</v>
      </c>
      <c r="E62" s="22">
        <f t="shared" si="81"/>
        <v>104.57677760314837</v>
      </c>
      <c r="F62">
        <v>35</v>
      </c>
      <c r="G62" s="22">
        <v>135</v>
      </c>
      <c r="H62" s="24">
        <f t="shared" si="86"/>
        <v>174</v>
      </c>
      <c r="I62" s="22">
        <f t="shared" si="87"/>
        <v>19</v>
      </c>
      <c r="J62" s="22">
        <f t="shared" si="82"/>
        <v>3.9200955100218871E-2</v>
      </c>
      <c r="K62" s="22">
        <f t="shared" si="7"/>
        <v>0.99923134714601036</v>
      </c>
      <c r="L62" s="22">
        <f t="shared" si="75"/>
        <v>2.2466249345160807</v>
      </c>
      <c r="M62" s="22">
        <f t="shared" si="83"/>
        <v>0.88850887518247568</v>
      </c>
      <c r="N62" s="22">
        <f t="shared" si="77"/>
        <v>-0.45885943242127164</v>
      </c>
      <c r="O62" s="22">
        <f t="shared" si="84"/>
        <v>117.31353322073385</v>
      </c>
      <c r="P62" s="8">
        <f t="shared" si="79"/>
        <v>-3</v>
      </c>
      <c r="Q62">
        <f t="shared" si="29"/>
        <v>-67.5</v>
      </c>
      <c r="R62">
        <f t="shared" ref="R62:R82" si="88">O62-Q62</f>
        <v>184.81353322073386</v>
      </c>
      <c r="S62">
        <f t="shared" si="31"/>
        <v>-175.18646677926614</v>
      </c>
      <c r="T62" s="8" t="str">
        <f t="shared" si="16"/>
        <v>55, -67.5, 35, 135, 174, 19, -175.186466779266</v>
      </c>
    </row>
    <row r="63" spans="2:20" x14ac:dyDescent="0.2">
      <c r="B63" s="20">
        <v>41448</v>
      </c>
      <c r="C63" s="19">
        <f>-0.000279+0.122772*COS((INT(B63-41274)/366*2*PI())+1.498311)-0.165458*COS((INT(B63-41274)/366*2*PI())*2-1.261546)-0.005354*COS((INT(B63-41274)/366*2*PI())*3-1.1571)</f>
        <v>-2.8214826456776518E-2</v>
      </c>
      <c r="D63">
        <f t="shared" si="85"/>
        <v>23.457671887471399</v>
      </c>
      <c r="E63">
        <f t="shared" si="81"/>
        <v>-105.42322239685164</v>
      </c>
      <c r="F63">
        <v>35</v>
      </c>
      <c r="G63">
        <v>135</v>
      </c>
      <c r="H63" s="19">
        <f t="shared" si="86"/>
        <v>174</v>
      </c>
      <c r="I63">
        <v>5</v>
      </c>
      <c r="J63">
        <f>MAX(0,SIN(F63*PI()/180)*SIN(D63*PI()/180)+COS(F63*PI()/180)*COS(D63*PI()/180)*COS(E63*PI()/180))</f>
        <v>2.8477925495572765E-2</v>
      </c>
      <c r="K63">
        <f>(1-J63^2)^0.5</f>
        <v>0.9995944216328283</v>
      </c>
      <c r="L63">
        <f>DEGREES(ATAN(J63/K63))</f>
        <v>1.6318855653111197</v>
      </c>
      <c r="M63">
        <f>COS(RADIANS(D63))*SIN(RADIANS(E63))/K63</f>
        <v>-0.88467716355976822</v>
      </c>
      <c r="N63">
        <f>(J63*SIN(RADIANS(F63))-SIN(RADIANS(D63)))/(K63*COS(RADIANS(F63)))</f>
        <v>-0.46620415729146297</v>
      </c>
      <c r="O63">
        <f>IF(ABS(M63)=1,90*M63,IF(AND(M63&gt;0,N63&lt;0),DEGREES(ATAN(M63/N63))+180,IF(AND(M63&lt;0,N63&lt;0),DEGREES(ATAN(M63/N63))-180,DEGREES(ATAN(M63/N63)))))</f>
        <v>-117.78818091239327</v>
      </c>
      <c r="P63" s="15">
        <f>P52+1</f>
        <v>-2</v>
      </c>
      <c r="Q63">
        <f t="shared" si="29"/>
        <v>-45</v>
      </c>
      <c r="R63">
        <f t="shared" si="88"/>
        <v>-72.788180912393273</v>
      </c>
      <c r="S63">
        <f t="shared" si="31"/>
        <v>-72.788180912393273</v>
      </c>
      <c r="T63" s="8" t="str">
        <f t="shared" si="16"/>
        <v>56, -45, 35, 135, 174, 5, -72.7881809123933</v>
      </c>
    </row>
    <row r="64" spans="2:20" x14ac:dyDescent="0.2">
      <c r="B64" s="20">
        <v>41448</v>
      </c>
      <c r="C64" s="19">
        <f t="shared" si="3"/>
        <v>-2.8214826456776518E-2</v>
      </c>
      <c r="D64">
        <f t="shared" si="85"/>
        <v>23.457671887471399</v>
      </c>
      <c r="E64">
        <f t="shared" si="81"/>
        <v>-75.423222396851642</v>
      </c>
      <c r="F64">
        <v>35</v>
      </c>
      <c r="G64">
        <v>135</v>
      </c>
      <c r="H64" s="19">
        <f t="shared" si="86"/>
        <v>174</v>
      </c>
      <c r="I64">
        <f>I63+2</f>
        <v>7</v>
      </c>
      <c r="J64">
        <f t="shared" ref="J64:J65" si="89">MAX(0,SIN(F64*PI()/180)*SIN(D64*PI()/180)+COS(F64*PI()/180)*COS(D64*PI()/180)*COS(E64*PI()/180))</f>
        <v>0.41744787336058609</v>
      </c>
      <c r="K64">
        <f t="shared" si="7"/>
        <v>0.90870087103882768</v>
      </c>
      <c r="L64">
        <f t="shared" ref="L64:L73" si="90">DEGREES(ATAN(J64/K64))</f>
        <v>24.673565599837779</v>
      </c>
      <c r="M64">
        <f t="shared" ref="M64:M65" si="91">COS(RADIANS(D64))*SIN(RADIANS(E64))/K64</f>
        <v>-0.97702769810796841</v>
      </c>
      <c r="N64">
        <f t="shared" ref="N64:N73" si="92">(J64*SIN(RADIANS(F64))-SIN(RADIANS(D64)))/(K64*COS(RADIANS(F64)))</f>
        <v>-0.21311235799419109</v>
      </c>
      <c r="O64">
        <f t="shared" ref="O64:O65" si="93">IF(ABS(M64)=1,90*M64,IF(AND(M64&gt;0,N64&lt;0),DEGREES(ATAN(M64/N64))+180,IF(AND(M64&lt;0,N64&lt;0),DEGREES(ATAN(M64/N64))-180,DEGREES(ATAN(M64/N64)))))</f>
        <v>-102.30480701887043</v>
      </c>
      <c r="P64" s="15">
        <f t="shared" ref="P64:P69" si="94">P63</f>
        <v>-2</v>
      </c>
      <c r="Q64">
        <f t="shared" si="29"/>
        <v>-45</v>
      </c>
      <c r="R64">
        <f t="shared" si="88"/>
        <v>-57.304807018870434</v>
      </c>
      <c r="S64">
        <f t="shared" si="31"/>
        <v>-57.304807018870434</v>
      </c>
      <c r="T64" s="8" t="str">
        <f t="shared" si="16"/>
        <v>57, -45, 35, 135, 174, 7, -57.3048070188704</v>
      </c>
    </row>
    <row r="65" spans="2:20" x14ac:dyDescent="0.2">
      <c r="B65" s="20">
        <v>41448</v>
      </c>
      <c r="C65" s="19">
        <f t="shared" si="3"/>
        <v>-2.8214826456776518E-2</v>
      </c>
      <c r="D65">
        <f t="shared" si="85"/>
        <v>23.457671887471399</v>
      </c>
      <c r="E65">
        <f t="shared" si="81"/>
        <v>-45.423222396851656</v>
      </c>
      <c r="F65">
        <v>35</v>
      </c>
      <c r="G65">
        <v>135</v>
      </c>
      <c r="H65" s="19">
        <f t="shared" si="86"/>
        <v>174</v>
      </c>
      <c r="I65">
        <f t="shared" ref="I65:I72" si="95">I64+2</f>
        <v>9</v>
      </c>
      <c r="J65">
        <f t="shared" si="89"/>
        <v>0.75574234308188626</v>
      </c>
      <c r="K65">
        <f t="shared" si="7"/>
        <v>0.65486907918537463</v>
      </c>
      <c r="L65">
        <f t="shared" si="90"/>
        <v>49.090276408682165</v>
      </c>
      <c r="M65">
        <f t="shared" si="91"/>
        <v>-0.99781966405919353</v>
      </c>
      <c r="N65">
        <f t="shared" si="92"/>
        <v>6.5999378912217979E-2</v>
      </c>
      <c r="O65">
        <f t="shared" si="93"/>
        <v>-86.215763435535308</v>
      </c>
      <c r="P65" s="15">
        <f t="shared" si="94"/>
        <v>-2</v>
      </c>
      <c r="Q65">
        <f t="shared" si="29"/>
        <v>-45</v>
      </c>
      <c r="R65">
        <f t="shared" si="88"/>
        <v>-41.215763435535308</v>
      </c>
      <c r="S65">
        <f t="shared" si="31"/>
        <v>-41.215763435535308</v>
      </c>
      <c r="T65" s="8" t="str">
        <f t="shared" si="16"/>
        <v>58, -45, 35, 135, 174, 9, -41.2157634355353</v>
      </c>
    </row>
    <row r="66" spans="2:20" x14ac:dyDescent="0.2">
      <c r="B66" s="20">
        <v>41448</v>
      </c>
      <c r="C66" s="19">
        <f t="shared" si="3"/>
        <v>-2.8214826456776518E-2</v>
      </c>
      <c r="D66">
        <f t="shared" si="85"/>
        <v>23.457671887471399</v>
      </c>
      <c r="E66">
        <f>(I66+C66-12)*15+(G66-135)</f>
        <v>-18.423222396851642</v>
      </c>
      <c r="F66">
        <v>35</v>
      </c>
      <c r="G66">
        <v>135</v>
      </c>
      <c r="H66" s="19">
        <f t="shared" si="86"/>
        <v>174</v>
      </c>
      <c r="I66">
        <v>10.8</v>
      </c>
      <c r="J66">
        <f>MAX(0,SIN(F66*PI()/180)*SIN(D66*PI()/180)+COS(F66*PI()/180)*COS(D66*PI()/180)*COS(E66*PI()/180))</f>
        <v>0.94126369465338122</v>
      </c>
      <c r="K66">
        <f>(1-J66^2)^0.5</f>
        <v>0.33767241096581502</v>
      </c>
      <c r="L66">
        <f t="shared" si="90"/>
        <v>70.264871936670801</v>
      </c>
      <c r="M66">
        <f>COS(RADIANS(D66))*SIN(RADIANS(E66))/K66</f>
        <v>-0.85856825596530328</v>
      </c>
      <c r="N66">
        <f t="shared" si="92"/>
        <v>0.51269927818234451</v>
      </c>
      <c r="O66">
        <f>IF(ABS(M66)=1,90*M66,IF(AND(M66&gt;0,N66&lt;0),DEGREES(ATAN(M66/N66))+180,IF(AND(M66&lt;0,N66&lt;0),DEGREES(ATAN(M66/N66))-180,DEGREES(ATAN(M66/N66)))))</f>
        <v>-59.15620483951168</v>
      </c>
      <c r="P66" s="15">
        <f t="shared" si="94"/>
        <v>-2</v>
      </c>
      <c r="Q66">
        <f t="shared" si="29"/>
        <v>-45</v>
      </c>
      <c r="R66">
        <f t="shared" si="88"/>
        <v>-14.15620483951168</v>
      </c>
      <c r="S66">
        <f t="shared" si="31"/>
        <v>-14.15620483951168</v>
      </c>
      <c r="T66" s="8" t="str">
        <f t="shared" si="16"/>
        <v>59, -45, 35, 135, 174, 10.8, -14.1562048395117</v>
      </c>
    </row>
    <row r="67" spans="2:20" x14ac:dyDescent="0.2">
      <c r="B67" s="20">
        <v>41448</v>
      </c>
      <c r="C67" s="19">
        <f t="shared" si="3"/>
        <v>-2.8214826456776518E-2</v>
      </c>
      <c r="D67">
        <f t="shared" si="85"/>
        <v>23.457671887471399</v>
      </c>
      <c r="E67">
        <f t="shared" ref="E67:E76" si="96">(I67+C67-12)*15+(G67-135)</f>
        <v>-7.9232223968516546</v>
      </c>
      <c r="F67">
        <v>35</v>
      </c>
      <c r="G67">
        <v>135</v>
      </c>
      <c r="H67" s="19">
        <f t="shared" si="86"/>
        <v>174</v>
      </c>
      <c r="I67">
        <v>11.5</v>
      </c>
      <c r="J67">
        <f t="shared" ref="J67:J73" si="97">MAX(0,SIN(F67*PI()/180)*SIN(D67*PI()/180)+COS(F67*PI()/180)*COS(D67*PI()/180)*COS(E67*PI()/180))</f>
        <v>0.97260353884283657</v>
      </c>
      <c r="K67">
        <f t="shared" si="7"/>
        <v>0.23247011900541301</v>
      </c>
      <c r="L67">
        <f t="shared" si="90"/>
        <v>76.557458274277934</v>
      </c>
      <c r="M67">
        <f t="shared" ref="M67:M73" si="98">COS(RADIANS(D67))*SIN(RADIANS(E67))/K67</f>
        <v>-0.5439564955558327</v>
      </c>
      <c r="N67">
        <f t="shared" si="92"/>
        <v>0.83911341959392938</v>
      </c>
      <c r="O67">
        <f t="shared" ref="O67:O73" si="99">IF(ABS(M67)=1,90*M67,IF(AND(M67&gt;0,N67&lt;0),DEGREES(ATAN(M67/N67))+180,IF(AND(M67&lt;0,N67&lt;0),DEGREES(ATAN(M67/N67))-180,DEGREES(ATAN(M67/N67)))))</f>
        <v>-32.953382999842518</v>
      </c>
      <c r="P67" s="15">
        <f t="shared" si="94"/>
        <v>-2</v>
      </c>
      <c r="Q67">
        <f t="shared" si="29"/>
        <v>-45</v>
      </c>
      <c r="R67">
        <f t="shared" si="88"/>
        <v>12.046617000157482</v>
      </c>
      <c r="S67">
        <f t="shared" si="31"/>
        <v>12.046617000157482</v>
      </c>
      <c r="T67" s="8" t="str">
        <f t="shared" si="16"/>
        <v>60, -45, 35, 135, 174, 11.5, 12.0466170001575</v>
      </c>
    </row>
    <row r="68" spans="2:20" x14ac:dyDescent="0.2">
      <c r="B68" s="20">
        <v>41448</v>
      </c>
      <c r="C68" s="19">
        <f t="shared" si="3"/>
        <v>-2.8214826456776518E-2</v>
      </c>
      <c r="D68">
        <f t="shared" si="85"/>
        <v>23.457671887471399</v>
      </c>
      <c r="E68">
        <f t="shared" si="96"/>
        <v>-0.42322239685165464</v>
      </c>
      <c r="F68">
        <v>35</v>
      </c>
      <c r="G68">
        <v>135</v>
      </c>
      <c r="H68" s="19">
        <f t="shared" si="86"/>
        <v>174</v>
      </c>
      <c r="I68">
        <v>12</v>
      </c>
      <c r="J68">
        <f t="shared" si="97"/>
        <v>0.97975665081666019</v>
      </c>
      <c r="K68">
        <f t="shared" si="7"/>
        <v>0.20019217062742733</v>
      </c>
      <c r="L68">
        <f t="shared" si="90"/>
        <v>78.451803130389266</v>
      </c>
      <c r="M68">
        <f t="shared" si="98"/>
        <v>-3.3847930710724637E-2</v>
      </c>
      <c r="N68">
        <f t="shared" si="92"/>
        <v>0.99942699462572082</v>
      </c>
      <c r="O68">
        <f t="shared" si="99"/>
        <v>-1.9397140779942577</v>
      </c>
      <c r="P68" s="15">
        <f t="shared" si="94"/>
        <v>-2</v>
      </c>
      <c r="Q68">
        <f t="shared" si="29"/>
        <v>-45</v>
      </c>
      <c r="R68">
        <f t="shared" si="88"/>
        <v>43.06028592200574</v>
      </c>
      <c r="S68">
        <f t="shared" si="31"/>
        <v>43.06028592200574</v>
      </c>
      <c r="T68" s="8" t="str">
        <f t="shared" si="16"/>
        <v>61, -45, 35, 135, 174, 12, 43.0602859220057</v>
      </c>
    </row>
    <row r="69" spans="2:20" x14ac:dyDescent="0.2">
      <c r="B69" s="20">
        <v>41448</v>
      </c>
      <c r="C69" s="19">
        <f t="shared" si="3"/>
        <v>-2.8214826456776518E-2</v>
      </c>
      <c r="D69">
        <f t="shared" si="85"/>
        <v>23.457671887471399</v>
      </c>
      <c r="E69">
        <f t="shared" si="96"/>
        <v>7.0767776031483454</v>
      </c>
      <c r="F69">
        <v>35</v>
      </c>
      <c r="G69">
        <v>135</v>
      </c>
      <c r="H69" s="19">
        <f t="shared" si="86"/>
        <v>174</v>
      </c>
      <c r="I69">
        <v>12.5</v>
      </c>
      <c r="J69">
        <f t="shared" si="97"/>
        <v>0.97405254888611759</v>
      </c>
      <c r="K69">
        <f t="shared" si="7"/>
        <v>0.22632196536893526</v>
      </c>
      <c r="L69">
        <f t="shared" si="90"/>
        <v>76.919373340966573</v>
      </c>
      <c r="M69">
        <f t="shared" si="98"/>
        <v>0.49936554068826333</v>
      </c>
      <c r="N69">
        <f t="shared" si="92"/>
        <v>0.86639139929544351</v>
      </c>
      <c r="O69">
        <f t="shared" si="99"/>
        <v>29.958033379559204</v>
      </c>
      <c r="P69" s="15">
        <f t="shared" si="94"/>
        <v>-2</v>
      </c>
      <c r="Q69">
        <f t="shared" si="29"/>
        <v>-45</v>
      </c>
      <c r="R69">
        <f t="shared" si="88"/>
        <v>74.958033379559197</v>
      </c>
      <c r="S69">
        <f t="shared" si="31"/>
        <v>74.958033379559197</v>
      </c>
      <c r="T69" s="8" t="str">
        <f t="shared" si="16"/>
        <v>62, -45, 35, 135, 174, 12.5, 74.9580333795592</v>
      </c>
    </row>
    <row r="70" spans="2:20" x14ac:dyDescent="0.2">
      <c r="B70" s="20">
        <v>41448</v>
      </c>
      <c r="C70" s="19">
        <f t="shared" si="3"/>
        <v>-2.8214826456776518E-2</v>
      </c>
      <c r="D70">
        <f t="shared" si="85"/>
        <v>23.457671887471399</v>
      </c>
      <c r="E70">
        <f t="shared" si="96"/>
        <v>17.576777603148336</v>
      </c>
      <c r="F70">
        <v>35</v>
      </c>
      <c r="G70">
        <v>135</v>
      </c>
      <c r="H70" s="19">
        <f t="shared" si="86"/>
        <v>174</v>
      </c>
      <c r="I70">
        <v>13.2</v>
      </c>
      <c r="J70">
        <f t="shared" si="97"/>
        <v>0.94469418412662765</v>
      </c>
      <c r="K70">
        <f t="shared" si="7"/>
        <v>0.32795258571526054</v>
      </c>
      <c r="L70">
        <f t="shared" si="90"/>
        <v>70.855447198248442</v>
      </c>
      <c r="M70">
        <f t="shared" si="98"/>
        <v>0.84471333530538062</v>
      </c>
      <c r="N70">
        <f t="shared" si="92"/>
        <v>0.53521900298593617</v>
      </c>
      <c r="O70">
        <f t="shared" si="99"/>
        <v>57.64123512590151</v>
      </c>
      <c r="P70" s="15">
        <f>P69</f>
        <v>-2</v>
      </c>
      <c r="Q70">
        <f t="shared" si="29"/>
        <v>-45</v>
      </c>
      <c r="R70">
        <f t="shared" si="88"/>
        <v>102.64123512590152</v>
      </c>
      <c r="S70">
        <f t="shared" si="31"/>
        <v>102.64123512590152</v>
      </c>
      <c r="T70" s="8" t="str">
        <f t="shared" si="16"/>
        <v>63, -45, 35, 135, 174, 13.2, 102.641235125902</v>
      </c>
    </row>
    <row r="71" spans="2:20" x14ac:dyDescent="0.2">
      <c r="B71" s="20">
        <v>41448</v>
      </c>
      <c r="C71" s="19">
        <f t="shared" si="3"/>
        <v>-2.8214826456776518E-2</v>
      </c>
      <c r="D71">
        <f t="shared" si="85"/>
        <v>23.457671887471399</v>
      </c>
      <c r="E71">
        <f t="shared" si="96"/>
        <v>44.576777603148344</v>
      </c>
      <c r="F71">
        <v>35</v>
      </c>
      <c r="G71">
        <v>135</v>
      </c>
      <c r="H71" s="19">
        <f t="shared" si="86"/>
        <v>174</v>
      </c>
      <c r="I71">
        <v>15</v>
      </c>
      <c r="J71">
        <f t="shared" si="97"/>
        <v>0.7635921455635527</v>
      </c>
      <c r="K71">
        <f t="shared" si="7"/>
        <v>0.64569887349572641</v>
      </c>
      <c r="L71">
        <f t="shared" si="90"/>
        <v>49.781905154275847</v>
      </c>
      <c r="M71">
        <f t="shared" si="98"/>
        <v>0.99714964920617932</v>
      </c>
      <c r="N71">
        <f t="shared" si="92"/>
        <v>7.5449168901939229E-2</v>
      </c>
      <c r="O71">
        <f t="shared" si="99"/>
        <v>85.672969087064658</v>
      </c>
      <c r="P71" s="15">
        <f t="shared" ref="P71:P73" si="100">P70</f>
        <v>-2</v>
      </c>
      <c r="Q71">
        <f t="shared" si="29"/>
        <v>-45</v>
      </c>
      <c r="R71">
        <f t="shared" si="88"/>
        <v>130.67296908706464</v>
      </c>
      <c r="S71">
        <f t="shared" si="31"/>
        <v>130.67296908706464</v>
      </c>
      <c r="T71" s="8" t="str">
        <f t="shared" si="16"/>
        <v>64, -45, 35, 135, 174, 15, 130.672969087065</v>
      </c>
    </row>
    <row r="72" spans="2:20" x14ac:dyDescent="0.2">
      <c r="B72" s="20">
        <v>41448</v>
      </c>
      <c r="C72" s="19">
        <f t="shared" si="3"/>
        <v>-2.8214826456776518E-2</v>
      </c>
      <c r="D72">
        <f t="shared" si="85"/>
        <v>23.457671887471399</v>
      </c>
      <c r="E72">
        <f t="shared" si="96"/>
        <v>74.576777603148372</v>
      </c>
      <c r="F72">
        <v>35</v>
      </c>
      <c r="G72">
        <v>135</v>
      </c>
      <c r="H72" s="19">
        <f t="shared" si="86"/>
        <v>174</v>
      </c>
      <c r="I72">
        <f t="shared" ref="I72:I73" si="101">I71+2</f>
        <v>17</v>
      </c>
      <c r="J72">
        <f t="shared" si="97"/>
        <v>0.42817090296523219</v>
      </c>
      <c r="K72">
        <f t="shared" si="7"/>
        <v>0.90369778015326441</v>
      </c>
      <c r="L72">
        <f t="shared" si="90"/>
        <v>25.351536940069188</v>
      </c>
      <c r="M72">
        <f t="shared" si="98"/>
        <v>0.97855541649147326</v>
      </c>
      <c r="N72">
        <f t="shared" si="92"/>
        <v>-0.20598372958852557</v>
      </c>
      <c r="O72">
        <f t="shared" si="99"/>
        <v>101.88709169988499</v>
      </c>
      <c r="P72" s="15">
        <f t="shared" si="100"/>
        <v>-2</v>
      </c>
      <c r="Q72">
        <f t="shared" si="29"/>
        <v>-45</v>
      </c>
      <c r="R72">
        <f t="shared" si="88"/>
        <v>146.88709169988499</v>
      </c>
      <c r="S72">
        <f t="shared" si="31"/>
        <v>146.88709169988499</v>
      </c>
      <c r="T72" s="8" t="str">
        <f t="shared" si="16"/>
        <v>65, -45, 35, 135, 174, 17, 146.887091699885</v>
      </c>
    </row>
    <row r="73" spans="2:20" x14ac:dyDescent="0.2">
      <c r="B73" s="23">
        <v>41448</v>
      </c>
      <c r="C73" s="24">
        <f t="shared" ref="C73:C84" si="102">-0.000279+0.122772*COS((INT(B73-41274)/366*2*PI())+1.498311)-0.165458*COS((INT(B73-41274)/366*2*PI())*2-1.261546)-0.005354*COS((INT(B73-41274)/366*2*PI())*3-1.1571)</f>
        <v>-2.8214826456776518E-2</v>
      </c>
      <c r="D73" s="22">
        <f t="shared" si="85"/>
        <v>23.457671887471399</v>
      </c>
      <c r="E73" s="22">
        <f t="shared" si="96"/>
        <v>104.57677760314837</v>
      </c>
      <c r="F73">
        <v>35</v>
      </c>
      <c r="G73" s="22">
        <v>135</v>
      </c>
      <c r="H73" s="24">
        <f t="shared" si="86"/>
        <v>174</v>
      </c>
      <c r="I73" s="22">
        <f t="shared" si="101"/>
        <v>19</v>
      </c>
      <c r="J73" s="22">
        <f t="shared" si="97"/>
        <v>3.9200955100218871E-2</v>
      </c>
      <c r="K73" s="22">
        <f t="shared" ref="K73:K84" si="103">(1-J73^2)^0.5</f>
        <v>0.99923134714601036</v>
      </c>
      <c r="L73" s="22">
        <f t="shared" si="90"/>
        <v>2.2466249345160807</v>
      </c>
      <c r="M73" s="22">
        <f t="shared" si="98"/>
        <v>0.88850887518247568</v>
      </c>
      <c r="N73" s="22">
        <f t="shared" si="92"/>
        <v>-0.45885943242127164</v>
      </c>
      <c r="O73" s="22">
        <f t="shared" si="99"/>
        <v>117.31353322073385</v>
      </c>
      <c r="P73" s="15">
        <f t="shared" si="100"/>
        <v>-2</v>
      </c>
      <c r="Q73">
        <f t="shared" si="29"/>
        <v>-45</v>
      </c>
      <c r="R73">
        <f t="shared" si="88"/>
        <v>162.31353322073386</v>
      </c>
      <c r="S73">
        <f t="shared" si="31"/>
        <v>162.31353322073386</v>
      </c>
      <c r="T73" s="8" t="str">
        <f t="shared" ref="T73:T136" si="104">ROW($T73)-ROW($T$7)&amp;", "&amp;Q73&amp;", "&amp;F73&amp;", "&amp;G73&amp;", "&amp;H73&amp;", "&amp;I73&amp;", "&amp;S73</f>
        <v>66, -45, 35, 135, 174, 19, 162.313533220734</v>
      </c>
    </row>
    <row r="74" spans="2:20" x14ac:dyDescent="0.2">
      <c r="B74" s="20">
        <v>41448</v>
      </c>
      <c r="C74" s="19">
        <f>-0.000279+0.122772*COS((INT(B74-41274)/366*2*PI())+1.498311)-0.165458*COS((INT(B74-41274)/366*2*PI())*2-1.261546)-0.005354*COS((INT(B74-41274)/366*2*PI())*3-1.1571)</f>
        <v>-2.8214826456776518E-2</v>
      </c>
      <c r="D74">
        <f t="shared" si="85"/>
        <v>23.457671887471399</v>
      </c>
      <c r="E74">
        <f t="shared" si="96"/>
        <v>-105.42322239685164</v>
      </c>
      <c r="F74">
        <v>35</v>
      </c>
      <c r="G74">
        <v>135</v>
      </c>
      <c r="H74" s="19">
        <f t="shared" si="86"/>
        <v>174</v>
      </c>
      <c r="I74">
        <v>5</v>
      </c>
      <c r="J74">
        <f>MAX(0,SIN(F74*PI()/180)*SIN(D74*PI()/180)+COS(F74*PI()/180)*COS(D74*PI()/180)*COS(E74*PI()/180))</f>
        <v>2.8477925495572765E-2</v>
      </c>
      <c r="K74">
        <f>(1-J74^2)^0.5</f>
        <v>0.9995944216328283</v>
      </c>
      <c r="L74">
        <f>DEGREES(ATAN(J74/K74))</f>
        <v>1.6318855653111197</v>
      </c>
      <c r="M74">
        <f>COS(RADIANS(D74))*SIN(RADIANS(E74))/K74</f>
        <v>-0.88467716355976822</v>
      </c>
      <c r="N74">
        <f>(J74*SIN(RADIANS(F74))-SIN(RADIANS(D74)))/(K74*COS(RADIANS(F74)))</f>
        <v>-0.46620415729146297</v>
      </c>
      <c r="O74">
        <f>IF(ABS(M74)=1,90*M74,IF(AND(M74&gt;0,N74&lt;0),DEGREES(ATAN(M74/N74))+180,IF(AND(M74&lt;0,N74&lt;0),DEGREES(ATAN(M74/N74))-180,DEGREES(ATAN(M74/N74)))))</f>
        <v>-117.78818091239327</v>
      </c>
      <c r="P74" s="8">
        <f>P63+1</f>
        <v>-1</v>
      </c>
      <c r="Q74">
        <f t="shared" si="29"/>
        <v>-22.5</v>
      </c>
      <c r="R74">
        <f t="shared" si="88"/>
        <v>-95.288180912393273</v>
      </c>
      <c r="S74">
        <f t="shared" si="31"/>
        <v>-95.288180912393273</v>
      </c>
      <c r="T74" s="8" t="str">
        <f t="shared" si="104"/>
        <v>67, -22.5, 35, 135, 174, 5, -95.2881809123933</v>
      </c>
    </row>
    <row r="75" spans="2:20" x14ac:dyDescent="0.2">
      <c r="B75" s="20">
        <v>41448</v>
      </c>
      <c r="C75" s="19">
        <f t="shared" si="102"/>
        <v>-2.8214826456776518E-2</v>
      </c>
      <c r="D75">
        <f t="shared" si="85"/>
        <v>23.457671887471399</v>
      </c>
      <c r="E75">
        <f t="shared" si="96"/>
        <v>-75.423222396851642</v>
      </c>
      <c r="F75">
        <v>35</v>
      </c>
      <c r="G75">
        <v>135</v>
      </c>
      <c r="H75" s="19">
        <f t="shared" si="86"/>
        <v>174</v>
      </c>
      <c r="I75">
        <f>I74+2</f>
        <v>7</v>
      </c>
      <c r="J75">
        <f t="shared" ref="J75:J76" si="105">MAX(0,SIN(F75*PI()/180)*SIN(D75*PI()/180)+COS(F75*PI()/180)*COS(D75*PI()/180)*COS(E75*PI()/180))</f>
        <v>0.41744787336058609</v>
      </c>
      <c r="K75">
        <f t="shared" si="103"/>
        <v>0.90870087103882768</v>
      </c>
      <c r="L75">
        <f t="shared" ref="L75:L84" si="106">DEGREES(ATAN(J75/K75))</f>
        <v>24.673565599837779</v>
      </c>
      <c r="M75">
        <f t="shared" ref="M75:M76" si="107">COS(RADIANS(D75))*SIN(RADIANS(E75))/K75</f>
        <v>-0.97702769810796841</v>
      </c>
      <c r="N75">
        <f t="shared" ref="N75:N84" si="108">(J75*SIN(RADIANS(F75))-SIN(RADIANS(D75)))/(K75*COS(RADIANS(F75)))</f>
        <v>-0.21311235799419109</v>
      </c>
      <c r="O75">
        <f t="shared" ref="O75:O76" si="109">IF(ABS(M75)=1,90*M75,IF(AND(M75&gt;0,N75&lt;0),DEGREES(ATAN(M75/N75))+180,IF(AND(M75&lt;0,N75&lt;0),DEGREES(ATAN(M75/N75))-180,DEGREES(ATAN(M75/N75)))))</f>
        <v>-102.30480701887043</v>
      </c>
      <c r="P75" s="8">
        <f t="shared" ref="P75:P84" si="110">P74</f>
        <v>-1</v>
      </c>
      <c r="Q75">
        <f t="shared" si="29"/>
        <v>-22.5</v>
      </c>
      <c r="R75">
        <f t="shared" si="88"/>
        <v>-79.804807018870434</v>
      </c>
      <c r="S75">
        <f t="shared" si="31"/>
        <v>-79.804807018870434</v>
      </c>
      <c r="T75" s="8" t="str">
        <f t="shared" si="104"/>
        <v>68, -22.5, 35, 135, 174, 7, -79.8048070188704</v>
      </c>
    </row>
    <row r="76" spans="2:20" x14ac:dyDescent="0.2">
      <c r="B76" s="20">
        <v>41448</v>
      </c>
      <c r="C76" s="19">
        <f t="shared" si="102"/>
        <v>-2.8214826456776518E-2</v>
      </c>
      <c r="D76">
        <f t="shared" si="85"/>
        <v>23.457671887471399</v>
      </c>
      <c r="E76">
        <f t="shared" si="96"/>
        <v>-45.423222396851656</v>
      </c>
      <c r="F76">
        <v>35</v>
      </c>
      <c r="G76">
        <v>135</v>
      </c>
      <c r="H76" s="19">
        <f t="shared" si="86"/>
        <v>174</v>
      </c>
      <c r="I76">
        <f t="shared" ref="I76:I83" si="111">I75+2</f>
        <v>9</v>
      </c>
      <c r="J76">
        <f t="shared" si="105"/>
        <v>0.75574234308188626</v>
      </c>
      <c r="K76">
        <f t="shared" si="103"/>
        <v>0.65486907918537463</v>
      </c>
      <c r="L76">
        <f t="shared" si="106"/>
        <v>49.090276408682165</v>
      </c>
      <c r="M76">
        <f t="shared" si="107"/>
        <v>-0.99781966405919353</v>
      </c>
      <c r="N76">
        <f t="shared" si="108"/>
        <v>6.5999378912217979E-2</v>
      </c>
      <c r="O76">
        <f t="shared" si="109"/>
        <v>-86.215763435535308</v>
      </c>
      <c r="P76" s="8">
        <f t="shared" si="110"/>
        <v>-1</v>
      </c>
      <c r="Q76">
        <f t="shared" si="29"/>
        <v>-22.5</v>
      </c>
      <c r="R76">
        <f t="shared" si="88"/>
        <v>-63.715763435535308</v>
      </c>
      <c r="S76">
        <f t="shared" si="31"/>
        <v>-63.715763435535308</v>
      </c>
      <c r="T76" s="8" t="str">
        <f t="shared" si="104"/>
        <v>69, -22.5, 35, 135, 174, 9, -63.7157634355353</v>
      </c>
    </row>
    <row r="77" spans="2:20" x14ac:dyDescent="0.2">
      <c r="B77" s="20">
        <v>41448</v>
      </c>
      <c r="C77" s="19">
        <f t="shared" si="102"/>
        <v>-2.8214826456776518E-2</v>
      </c>
      <c r="D77">
        <f t="shared" si="85"/>
        <v>23.457671887471399</v>
      </c>
      <c r="E77">
        <f>(I77+C77-12)*15+(G77-135)</f>
        <v>-18.423222396851642</v>
      </c>
      <c r="F77">
        <v>35</v>
      </c>
      <c r="G77">
        <v>135</v>
      </c>
      <c r="H77" s="19">
        <f t="shared" si="86"/>
        <v>174</v>
      </c>
      <c r="I77">
        <v>10.8</v>
      </c>
      <c r="J77">
        <f>MAX(0,SIN(F77*PI()/180)*SIN(D77*PI()/180)+COS(F77*PI()/180)*COS(D77*PI()/180)*COS(E77*PI()/180))</f>
        <v>0.94126369465338122</v>
      </c>
      <c r="K77">
        <f>(1-J77^2)^0.5</f>
        <v>0.33767241096581502</v>
      </c>
      <c r="L77">
        <f t="shared" si="106"/>
        <v>70.264871936670801</v>
      </c>
      <c r="M77">
        <f>COS(RADIANS(D77))*SIN(RADIANS(E77))/K77</f>
        <v>-0.85856825596530328</v>
      </c>
      <c r="N77">
        <f t="shared" si="108"/>
        <v>0.51269927818234451</v>
      </c>
      <c r="O77">
        <f>IF(ABS(M77)=1,90*M77,IF(AND(M77&gt;0,N77&lt;0),DEGREES(ATAN(M77/N77))+180,IF(AND(M77&lt;0,N77&lt;0),DEGREES(ATAN(M77/N77))-180,DEGREES(ATAN(M77/N77)))))</f>
        <v>-59.15620483951168</v>
      </c>
      <c r="P77" s="8">
        <f t="shared" si="110"/>
        <v>-1</v>
      </c>
      <c r="Q77">
        <f t="shared" si="29"/>
        <v>-22.5</v>
      </c>
      <c r="R77">
        <f t="shared" si="88"/>
        <v>-36.65620483951168</v>
      </c>
      <c r="S77">
        <f t="shared" si="31"/>
        <v>-36.65620483951168</v>
      </c>
      <c r="T77" s="8" t="str">
        <f t="shared" si="104"/>
        <v>70, -22.5, 35, 135, 174, 10.8, -36.6562048395117</v>
      </c>
    </row>
    <row r="78" spans="2:20" x14ac:dyDescent="0.2">
      <c r="B78" s="20">
        <v>41448</v>
      </c>
      <c r="C78" s="19">
        <f t="shared" si="102"/>
        <v>-2.8214826456776518E-2</v>
      </c>
      <c r="D78">
        <f t="shared" si="85"/>
        <v>23.457671887471399</v>
      </c>
      <c r="E78">
        <f t="shared" ref="E78:E87" si="112">(I78+C78-12)*15+(G78-135)</f>
        <v>-7.9232223968516546</v>
      </c>
      <c r="F78">
        <v>35</v>
      </c>
      <c r="G78">
        <v>135</v>
      </c>
      <c r="H78" s="19">
        <f t="shared" si="86"/>
        <v>174</v>
      </c>
      <c r="I78">
        <v>11.5</v>
      </c>
      <c r="J78">
        <f t="shared" ref="J78:J84" si="113">MAX(0,SIN(F78*PI()/180)*SIN(D78*PI()/180)+COS(F78*PI()/180)*COS(D78*PI()/180)*COS(E78*PI()/180))</f>
        <v>0.97260353884283657</v>
      </c>
      <c r="K78">
        <f t="shared" si="103"/>
        <v>0.23247011900541301</v>
      </c>
      <c r="L78">
        <f t="shared" si="106"/>
        <v>76.557458274277934</v>
      </c>
      <c r="M78">
        <f t="shared" ref="M78:M84" si="114">COS(RADIANS(D78))*SIN(RADIANS(E78))/K78</f>
        <v>-0.5439564955558327</v>
      </c>
      <c r="N78">
        <f t="shared" si="108"/>
        <v>0.83911341959392938</v>
      </c>
      <c r="O78">
        <f t="shared" ref="O78:O84" si="115">IF(ABS(M78)=1,90*M78,IF(AND(M78&gt;0,N78&lt;0),DEGREES(ATAN(M78/N78))+180,IF(AND(M78&lt;0,N78&lt;0),DEGREES(ATAN(M78/N78))-180,DEGREES(ATAN(M78/N78)))))</f>
        <v>-32.953382999842518</v>
      </c>
      <c r="P78" s="8">
        <f t="shared" si="110"/>
        <v>-1</v>
      </c>
      <c r="Q78">
        <f t="shared" si="29"/>
        <v>-22.5</v>
      </c>
      <c r="R78">
        <f t="shared" si="88"/>
        <v>-10.453382999842518</v>
      </c>
      <c r="S78">
        <f t="shared" si="31"/>
        <v>-10.453382999842518</v>
      </c>
      <c r="T78" s="8" t="str">
        <f t="shared" si="104"/>
        <v>71, -22.5, 35, 135, 174, 11.5, -10.4533829998425</v>
      </c>
    </row>
    <row r="79" spans="2:20" x14ac:dyDescent="0.2">
      <c r="B79" s="20">
        <v>41448</v>
      </c>
      <c r="C79" s="19">
        <f t="shared" si="102"/>
        <v>-2.8214826456776518E-2</v>
      </c>
      <c r="D79">
        <f t="shared" si="85"/>
        <v>23.457671887471399</v>
      </c>
      <c r="E79">
        <f t="shared" si="112"/>
        <v>-0.42322239685165464</v>
      </c>
      <c r="F79">
        <v>35</v>
      </c>
      <c r="G79">
        <v>135</v>
      </c>
      <c r="H79" s="19">
        <f t="shared" si="86"/>
        <v>174</v>
      </c>
      <c r="I79">
        <v>12</v>
      </c>
      <c r="J79">
        <f t="shared" si="113"/>
        <v>0.97975665081666019</v>
      </c>
      <c r="K79">
        <f t="shared" si="103"/>
        <v>0.20019217062742733</v>
      </c>
      <c r="L79">
        <f t="shared" si="106"/>
        <v>78.451803130389266</v>
      </c>
      <c r="M79">
        <f t="shared" si="114"/>
        <v>-3.3847930710724637E-2</v>
      </c>
      <c r="N79">
        <f t="shared" si="108"/>
        <v>0.99942699462572082</v>
      </c>
      <c r="O79">
        <f t="shared" si="115"/>
        <v>-1.9397140779942577</v>
      </c>
      <c r="P79" s="8">
        <f t="shared" si="110"/>
        <v>-1</v>
      </c>
      <c r="Q79">
        <f t="shared" si="29"/>
        <v>-22.5</v>
      </c>
      <c r="R79">
        <f t="shared" si="88"/>
        <v>20.560285922005743</v>
      </c>
      <c r="S79">
        <f t="shared" si="31"/>
        <v>20.560285922005743</v>
      </c>
      <c r="T79" s="8" t="str">
        <f t="shared" si="104"/>
        <v>72, -22.5, 35, 135, 174, 12, 20.5602859220057</v>
      </c>
    </row>
    <row r="80" spans="2:20" x14ac:dyDescent="0.2">
      <c r="B80" s="20">
        <v>41448</v>
      </c>
      <c r="C80" s="19">
        <f t="shared" si="102"/>
        <v>-2.8214826456776518E-2</v>
      </c>
      <c r="D80">
        <f t="shared" si="85"/>
        <v>23.457671887471399</v>
      </c>
      <c r="E80">
        <f t="shared" si="112"/>
        <v>7.0767776031483454</v>
      </c>
      <c r="F80">
        <v>35</v>
      </c>
      <c r="G80">
        <v>135</v>
      </c>
      <c r="H80" s="19">
        <f t="shared" si="86"/>
        <v>174</v>
      </c>
      <c r="I80">
        <v>12.5</v>
      </c>
      <c r="J80">
        <f t="shared" si="113"/>
        <v>0.97405254888611759</v>
      </c>
      <c r="K80">
        <f t="shared" si="103"/>
        <v>0.22632196536893526</v>
      </c>
      <c r="L80">
        <f t="shared" si="106"/>
        <v>76.919373340966573</v>
      </c>
      <c r="M80">
        <f t="shared" si="114"/>
        <v>0.49936554068826333</v>
      </c>
      <c r="N80">
        <f t="shared" si="108"/>
        <v>0.86639139929544351</v>
      </c>
      <c r="O80">
        <f t="shared" si="115"/>
        <v>29.958033379559204</v>
      </c>
      <c r="P80" s="8">
        <f t="shared" si="110"/>
        <v>-1</v>
      </c>
      <c r="Q80">
        <f t="shared" si="29"/>
        <v>-22.5</v>
      </c>
      <c r="R80">
        <f t="shared" si="88"/>
        <v>52.458033379559204</v>
      </c>
      <c r="S80">
        <f t="shared" si="31"/>
        <v>52.458033379559204</v>
      </c>
      <c r="T80" s="8" t="str">
        <f t="shared" si="104"/>
        <v>73, -22.5, 35, 135, 174, 12.5, 52.4580333795592</v>
      </c>
    </row>
    <row r="81" spans="2:20" x14ac:dyDescent="0.2">
      <c r="B81" s="20">
        <v>41448</v>
      </c>
      <c r="C81" s="19">
        <f t="shared" si="102"/>
        <v>-2.8214826456776518E-2</v>
      </c>
      <c r="D81">
        <f t="shared" si="85"/>
        <v>23.457671887471399</v>
      </c>
      <c r="E81">
        <f t="shared" si="112"/>
        <v>17.576777603148336</v>
      </c>
      <c r="F81">
        <v>35</v>
      </c>
      <c r="G81">
        <v>135</v>
      </c>
      <c r="H81" s="19">
        <f t="shared" si="86"/>
        <v>174</v>
      </c>
      <c r="I81">
        <v>13.2</v>
      </c>
      <c r="J81">
        <f t="shared" si="113"/>
        <v>0.94469418412662765</v>
      </c>
      <c r="K81">
        <f t="shared" si="103"/>
        <v>0.32795258571526054</v>
      </c>
      <c r="L81">
        <f t="shared" si="106"/>
        <v>70.855447198248442</v>
      </c>
      <c r="M81">
        <f t="shared" si="114"/>
        <v>0.84471333530538062</v>
      </c>
      <c r="N81">
        <f t="shared" si="108"/>
        <v>0.53521900298593617</v>
      </c>
      <c r="O81">
        <f t="shared" si="115"/>
        <v>57.64123512590151</v>
      </c>
      <c r="P81" s="8">
        <f t="shared" si="110"/>
        <v>-1</v>
      </c>
      <c r="Q81">
        <f t="shared" si="29"/>
        <v>-22.5</v>
      </c>
      <c r="R81">
        <f t="shared" si="88"/>
        <v>80.141235125901517</v>
      </c>
      <c r="S81">
        <f t="shared" si="31"/>
        <v>80.141235125901517</v>
      </c>
      <c r="T81" s="8" t="str">
        <f t="shared" si="104"/>
        <v>74, -22.5, 35, 135, 174, 13.2, 80.1412351259015</v>
      </c>
    </row>
    <row r="82" spans="2:20" x14ac:dyDescent="0.2">
      <c r="B82" s="20">
        <v>41448</v>
      </c>
      <c r="C82" s="19">
        <f t="shared" si="102"/>
        <v>-2.8214826456776518E-2</v>
      </c>
      <c r="D82">
        <f t="shared" ref="D82:D103" si="116">(0.006322-0.405748*COS((INT(B82-41274)/366*2*PI())+0.153231)-0.00588*COS(2*(INT(B82-41274)/366*2*PI())+0.207099)-0.003233*COS(3*(INT(B82-41274)/366*2*PI())+0.620129))*360/2/PI()</f>
        <v>23.457671887471399</v>
      </c>
      <c r="E82">
        <f t="shared" si="112"/>
        <v>44.576777603148344</v>
      </c>
      <c r="F82">
        <v>35</v>
      </c>
      <c r="G82">
        <v>135</v>
      </c>
      <c r="H82" s="19">
        <f t="shared" ref="H82:H103" si="117">INT(B82)-41274</f>
        <v>174</v>
      </c>
      <c r="I82">
        <v>15</v>
      </c>
      <c r="J82">
        <f t="shared" si="113"/>
        <v>0.7635921455635527</v>
      </c>
      <c r="K82">
        <f t="shared" si="103"/>
        <v>0.64569887349572641</v>
      </c>
      <c r="L82">
        <f t="shared" si="106"/>
        <v>49.781905154275847</v>
      </c>
      <c r="M82">
        <f t="shared" si="114"/>
        <v>0.99714964920617932</v>
      </c>
      <c r="N82">
        <f t="shared" si="108"/>
        <v>7.5449168901939229E-2</v>
      </c>
      <c r="O82">
        <f t="shared" si="115"/>
        <v>85.672969087064658</v>
      </c>
      <c r="P82" s="8">
        <f t="shared" si="110"/>
        <v>-1</v>
      </c>
      <c r="Q82">
        <f t="shared" si="29"/>
        <v>-22.5</v>
      </c>
      <c r="R82">
        <f t="shared" si="88"/>
        <v>108.17296908706466</v>
      </c>
      <c r="S82">
        <f t="shared" si="31"/>
        <v>108.17296908706466</v>
      </c>
      <c r="T82" s="8" t="str">
        <f t="shared" si="104"/>
        <v>75, -22.5, 35, 135, 174, 15, 108.172969087065</v>
      </c>
    </row>
    <row r="83" spans="2:20" x14ac:dyDescent="0.2">
      <c r="B83" s="20">
        <v>41448</v>
      </c>
      <c r="C83" s="19">
        <f t="shared" si="102"/>
        <v>-2.8214826456776518E-2</v>
      </c>
      <c r="D83">
        <f t="shared" si="116"/>
        <v>23.457671887471399</v>
      </c>
      <c r="E83">
        <f t="shared" si="112"/>
        <v>74.576777603148372</v>
      </c>
      <c r="F83">
        <v>35</v>
      </c>
      <c r="G83">
        <v>135</v>
      </c>
      <c r="H83" s="19">
        <f t="shared" si="117"/>
        <v>174</v>
      </c>
      <c r="I83">
        <f t="shared" ref="I83:I84" si="118">I82+2</f>
        <v>17</v>
      </c>
      <c r="J83">
        <f t="shared" si="113"/>
        <v>0.42817090296523219</v>
      </c>
      <c r="K83">
        <f t="shared" si="103"/>
        <v>0.90369778015326441</v>
      </c>
      <c r="L83">
        <f t="shared" si="106"/>
        <v>25.351536940069188</v>
      </c>
      <c r="M83">
        <f t="shared" si="114"/>
        <v>0.97855541649147326</v>
      </c>
      <c r="N83">
        <f t="shared" si="108"/>
        <v>-0.20598372958852557</v>
      </c>
      <c r="O83">
        <f t="shared" si="115"/>
        <v>101.88709169988499</v>
      </c>
      <c r="P83" s="8">
        <f t="shared" si="110"/>
        <v>-1</v>
      </c>
      <c r="Q83">
        <f t="shared" ref="Q83:Q146" si="119">22.5*(P83)</f>
        <v>-22.5</v>
      </c>
      <c r="R83">
        <f>O83-Q83</f>
        <v>124.38709169988499</v>
      </c>
      <c r="S83">
        <f t="shared" ref="S83:S146" si="120">IF(R83&lt;=-180,360,0)+IF(R83&gt;180,-360,0)+R83</f>
        <v>124.38709169988499</v>
      </c>
      <c r="T83" s="8" t="str">
        <f t="shared" si="104"/>
        <v>76, -22.5, 35, 135, 174, 17, 124.387091699885</v>
      </c>
    </row>
    <row r="84" spans="2:20" x14ac:dyDescent="0.2">
      <c r="B84" s="23">
        <v>41448</v>
      </c>
      <c r="C84" s="24">
        <f t="shared" si="102"/>
        <v>-2.8214826456776518E-2</v>
      </c>
      <c r="D84" s="22">
        <f t="shared" si="116"/>
        <v>23.457671887471399</v>
      </c>
      <c r="E84" s="22">
        <f t="shared" si="112"/>
        <v>104.57677760314837</v>
      </c>
      <c r="F84">
        <v>35</v>
      </c>
      <c r="G84" s="22">
        <v>135</v>
      </c>
      <c r="H84" s="24">
        <f t="shared" si="117"/>
        <v>174</v>
      </c>
      <c r="I84" s="22">
        <f t="shared" si="118"/>
        <v>19</v>
      </c>
      <c r="J84" s="22">
        <f t="shared" si="113"/>
        <v>3.9200955100218871E-2</v>
      </c>
      <c r="K84" s="22">
        <f t="shared" si="103"/>
        <v>0.99923134714601036</v>
      </c>
      <c r="L84" s="22">
        <f t="shared" si="106"/>
        <v>2.2466249345160807</v>
      </c>
      <c r="M84" s="22">
        <f t="shared" si="114"/>
        <v>0.88850887518247568</v>
      </c>
      <c r="N84" s="22">
        <f t="shared" si="108"/>
        <v>-0.45885943242127164</v>
      </c>
      <c r="O84" s="22">
        <f t="shared" si="115"/>
        <v>117.31353322073385</v>
      </c>
      <c r="P84" s="8">
        <f t="shared" si="110"/>
        <v>-1</v>
      </c>
      <c r="Q84">
        <f t="shared" si="119"/>
        <v>-22.5</v>
      </c>
      <c r="R84">
        <f t="shared" ref="R84:R104" si="121">O84-Q84</f>
        <v>139.81353322073386</v>
      </c>
      <c r="S84">
        <f t="shared" si="120"/>
        <v>139.81353322073386</v>
      </c>
      <c r="T84" s="8" t="str">
        <f t="shared" si="104"/>
        <v>77, -22.5, 35, 135, 174, 19, 139.813533220734</v>
      </c>
    </row>
    <row r="85" spans="2:20" x14ac:dyDescent="0.2">
      <c r="B85" s="20">
        <v>41448</v>
      </c>
      <c r="C85" s="19">
        <f>-0.000279+0.122772*COS((INT(B85-41274)/366*2*PI())+1.498311)-0.165458*COS((INT(B85-41274)/366*2*PI())*2-1.261546)-0.005354*COS((INT(B85-41274)/366*2*PI())*3-1.1571)</f>
        <v>-2.8214826456776518E-2</v>
      </c>
      <c r="D85">
        <f t="shared" si="116"/>
        <v>23.457671887471399</v>
      </c>
      <c r="E85">
        <f t="shared" si="112"/>
        <v>-105.42322239685164</v>
      </c>
      <c r="F85">
        <v>35</v>
      </c>
      <c r="G85">
        <v>135</v>
      </c>
      <c r="H85" s="19">
        <f t="shared" si="117"/>
        <v>174</v>
      </c>
      <c r="I85">
        <v>5</v>
      </c>
      <c r="J85">
        <f>MAX(0,SIN(F85*PI()/180)*SIN(D85*PI()/180)+COS(F85*PI()/180)*COS(D85*PI()/180)*COS(E85*PI()/180))</f>
        <v>2.8477925495572765E-2</v>
      </c>
      <c r="K85">
        <f>(1-J85^2)^0.5</f>
        <v>0.9995944216328283</v>
      </c>
      <c r="L85">
        <f>DEGREES(ATAN(J85/K85))</f>
        <v>1.6318855653111197</v>
      </c>
      <c r="M85">
        <f>COS(RADIANS(D85))*SIN(RADIANS(E85))/K85</f>
        <v>-0.88467716355976822</v>
      </c>
      <c r="N85">
        <f>(J85*SIN(RADIANS(F85))-SIN(RADIANS(D85)))/(K85*COS(RADIANS(F85)))</f>
        <v>-0.46620415729146297</v>
      </c>
      <c r="O85">
        <f>IF(ABS(M85)=1,90*M85,IF(AND(M85&gt;0,N85&lt;0),DEGREES(ATAN(M85/N85))+180,IF(AND(M85&lt;0,N85&lt;0),DEGREES(ATAN(M85/N85))-180,DEGREES(ATAN(M85/N85)))))</f>
        <v>-117.78818091239327</v>
      </c>
      <c r="P85" s="15">
        <f>P74+1</f>
        <v>0</v>
      </c>
      <c r="Q85">
        <f t="shared" si="119"/>
        <v>0</v>
      </c>
      <c r="R85">
        <f t="shared" si="121"/>
        <v>-117.78818091239327</v>
      </c>
      <c r="S85">
        <f t="shared" si="120"/>
        <v>-117.78818091239327</v>
      </c>
      <c r="T85" s="8" t="str">
        <f t="shared" si="104"/>
        <v>78, 0, 35, 135, 174, 5, -117.788180912393</v>
      </c>
    </row>
    <row r="86" spans="2:20" x14ac:dyDescent="0.2">
      <c r="B86" s="20">
        <v>41448</v>
      </c>
      <c r="C86" s="19">
        <f t="shared" ref="C86:C149" si="122">-0.000279+0.122772*COS((INT(B86-41274)/366*2*PI())+1.498311)-0.165458*COS((INT(B86-41274)/366*2*PI())*2-1.261546)-0.005354*COS((INT(B86-41274)/366*2*PI())*3-1.1571)</f>
        <v>-2.8214826456776518E-2</v>
      </c>
      <c r="D86">
        <f t="shared" si="116"/>
        <v>23.457671887471399</v>
      </c>
      <c r="E86">
        <f t="shared" si="112"/>
        <v>-75.423222396851642</v>
      </c>
      <c r="F86">
        <v>35</v>
      </c>
      <c r="G86">
        <v>135</v>
      </c>
      <c r="H86" s="19">
        <f t="shared" si="117"/>
        <v>174</v>
      </c>
      <c r="I86">
        <f>I85+2</f>
        <v>7</v>
      </c>
      <c r="J86">
        <f t="shared" ref="J86:J87" si="123">MAX(0,SIN(F86*PI()/180)*SIN(D86*PI()/180)+COS(F86*PI()/180)*COS(D86*PI()/180)*COS(E86*PI()/180))</f>
        <v>0.41744787336058609</v>
      </c>
      <c r="K86">
        <f t="shared" ref="K86:K149" si="124">(1-J86^2)^0.5</f>
        <v>0.90870087103882768</v>
      </c>
      <c r="L86">
        <f t="shared" ref="L86:L95" si="125">DEGREES(ATAN(J86/K86))</f>
        <v>24.673565599837779</v>
      </c>
      <c r="M86">
        <f t="shared" ref="M86:M87" si="126">COS(RADIANS(D86))*SIN(RADIANS(E86))/K86</f>
        <v>-0.97702769810796841</v>
      </c>
      <c r="N86">
        <f t="shared" ref="N86:N95" si="127">(J86*SIN(RADIANS(F86))-SIN(RADIANS(D86)))/(K86*COS(RADIANS(F86)))</f>
        <v>-0.21311235799419109</v>
      </c>
      <c r="O86">
        <f t="shared" ref="O86:O87" si="128">IF(ABS(M86)=1,90*M86,IF(AND(M86&gt;0,N86&lt;0),DEGREES(ATAN(M86/N86))+180,IF(AND(M86&lt;0,N86&lt;0),DEGREES(ATAN(M86/N86))-180,DEGREES(ATAN(M86/N86)))))</f>
        <v>-102.30480701887043</v>
      </c>
      <c r="P86" s="15">
        <f t="shared" ref="P86:P91" si="129">P85</f>
        <v>0</v>
      </c>
      <c r="Q86">
        <f t="shared" si="119"/>
        <v>0</v>
      </c>
      <c r="R86">
        <f t="shared" si="121"/>
        <v>-102.30480701887043</v>
      </c>
      <c r="S86">
        <f t="shared" si="120"/>
        <v>-102.30480701887043</v>
      </c>
      <c r="T86" s="8" t="str">
        <f t="shared" si="104"/>
        <v>79, 0, 35, 135, 174, 7, -102.30480701887</v>
      </c>
    </row>
    <row r="87" spans="2:20" x14ac:dyDescent="0.2">
      <c r="B87" s="20">
        <v>41448</v>
      </c>
      <c r="C87" s="19">
        <f t="shared" si="122"/>
        <v>-2.8214826456776518E-2</v>
      </c>
      <c r="D87">
        <f t="shared" si="116"/>
        <v>23.457671887471399</v>
      </c>
      <c r="E87">
        <f t="shared" si="112"/>
        <v>-45.423222396851656</v>
      </c>
      <c r="F87">
        <v>35</v>
      </c>
      <c r="G87">
        <v>135</v>
      </c>
      <c r="H87" s="19">
        <f t="shared" si="117"/>
        <v>174</v>
      </c>
      <c r="I87">
        <f t="shared" ref="I87:I94" si="130">I86+2</f>
        <v>9</v>
      </c>
      <c r="J87">
        <f t="shared" si="123"/>
        <v>0.75574234308188626</v>
      </c>
      <c r="K87">
        <f t="shared" si="124"/>
        <v>0.65486907918537463</v>
      </c>
      <c r="L87">
        <f t="shared" si="125"/>
        <v>49.090276408682165</v>
      </c>
      <c r="M87">
        <f t="shared" si="126"/>
        <v>-0.99781966405919353</v>
      </c>
      <c r="N87">
        <f t="shared" si="127"/>
        <v>6.5999378912217979E-2</v>
      </c>
      <c r="O87">
        <f t="shared" si="128"/>
        <v>-86.215763435535308</v>
      </c>
      <c r="P87" s="15">
        <f t="shared" si="129"/>
        <v>0</v>
      </c>
      <c r="Q87">
        <f t="shared" si="119"/>
        <v>0</v>
      </c>
      <c r="R87">
        <f t="shared" si="121"/>
        <v>-86.215763435535308</v>
      </c>
      <c r="S87">
        <f t="shared" si="120"/>
        <v>-86.215763435535308</v>
      </c>
      <c r="T87" s="8" t="str">
        <f t="shared" si="104"/>
        <v>80, 0, 35, 135, 174, 9, -86.2157634355353</v>
      </c>
    </row>
    <row r="88" spans="2:20" x14ac:dyDescent="0.2">
      <c r="B88" s="20">
        <v>41448</v>
      </c>
      <c r="C88" s="19">
        <f t="shared" si="122"/>
        <v>-2.8214826456776518E-2</v>
      </c>
      <c r="D88">
        <f t="shared" si="116"/>
        <v>23.457671887471399</v>
      </c>
      <c r="E88">
        <f>(I88+C88-12)*15+(G88-135)</f>
        <v>-18.423222396851642</v>
      </c>
      <c r="F88">
        <v>35</v>
      </c>
      <c r="G88">
        <v>135</v>
      </c>
      <c r="H88" s="19">
        <f t="shared" si="117"/>
        <v>174</v>
      </c>
      <c r="I88">
        <v>10.8</v>
      </c>
      <c r="J88">
        <f>MAX(0,SIN(F88*PI()/180)*SIN(D88*PI()/180)+COS(F88*PI()/180)*COS(D88*PI()/180)*COS(E88*PI()/180))</f>
        <v>0.94126369465338122</v>
      </c>
      <c r="K88">
        <f>(1-J88^2)^0.5</f>
        <v>0.33767241096581502</v>
      </c>
      <c r="L88">
        <f t="shared" si="125"/>
        <v>70.264871936670801</v>
      </c>
      <c r="M88">
        <f>COS(RADIANS(D88))*SIN(RADIANS(E88))/K88</f>
        <v>-0.85856825596530328</v>
      </c>
      <c r="N88">
        <f t="shared" si="127"/>
        <v>0.51269927818234451</v>
      </c>
      <c r="O88">
        <f>IF(ABS(M88)=1,90*M88,IF(AND(M88&gt;0,N88&lt;0),DEGREES(ATAN(M88/N88))+180,IF(AND(M88&lt;0,N88&lt;0),DEGREES(ATAN(M88/N88))-180,DEGREES(ATAN(M88/N88)))))</f>
        <v>-59.15620483951168</v>
      </c>
      <c r="P88" s="15">
        <f t="shared" si="129"/>
        <v>0</v>
      </c>
      <c r="Q88">
        <f t="shared" si="119"/>
        <v>0</v>
      </c>
      <c r="R88">
        <f t="shared" si="121"/>
        <v>-59.15620483951168</v>
      </c>
      <c r="S88">
        <f t="shared" si="120"/>
        <v>-59.15620483951168</v>
      </c>
      <c r="T88" s="8" t="str">
        <f t="shared" si="104"/>
        <v>81, 0, 35, 135, 174, 10.8, -59.1562048395117</v>
      </c>
    </row>
    <row r="89" spans="2:20" x14ac:dyDescent="0.2">
      <c r="B89" s="20">
        <v>41448</v>
      </c>
      <c r="C89" s="19">
        <f t="shared" si="122"/>
        <v>-2.8214826456776518E-2</v>
      </c>
      <c r="D89">
        <f t="shared" si="116"/>
        <v>23.457671887471399</v>
      </c>
      <c r="E89">
        <f t="shared" ref="E89:E98" si="131">(I89+C89-12)*15+(G89-135)</f>
        <v>-7.9232223968516546</v>
      </c>
      <c r="F89">
        <v>35</v>
      </c>
      <c r="G89">
        <v>135</v>
      </c>
      <c r="H89" s="19">
        <f t="shared" si="117"/>
        <v>174</v>
      </c>
      <c r="I89">
        <v>11.5</v>
      </c>
      <c r="J89">
        <f t="shared" ref="J89:J95" si="132">MAX(0,SIN(F89*PI()/180)*SIN(D89*PI()/180)+COS(F89*PI()/180)*COS(D89*PI()/180)*COS(E89*PI()/180))</f>
        <v>0.97260353884283657</v>
      </c>
      <c r="K89">
        <f t="shared" si="124"/>
        <v>0.23247011900541301</v>
      </c>
      <c r="L89">
        <f t="shared" si="125"/>
        <v>76.557458274277934</v>
      </c>
      <c r="M89">
        <f t="shared" ref="M89:M95" si="133">COS(RADIANS(D89))*SIN(RADIANS(E89))/K89</f>
        <v>-0.5439564955558327</v>
      </c>
      <c r="N89">
        <f t="shared" si="127"/>
        <v>0.83911341959392938</v>
      </c>
      <c r="O89">
        <f t="shared" ref="O89:O95" si="134">IF(ABS(M89)=1,90*M89,IF(AND(M89&gt;0,N89&lt;0),DEGREES(ATAN(M89/N89))+180,IF(AND(M89&lt;0,N89&lt;0),DEGREES(ATAN(M89/N89))-180,DEGREES(ATAN(M89/N89)))))</f>
        <v>-32.953382999842518</v>
      </c>
      <c r="P89" s="15">
        <f t="shared" si="129"/>
        <v>0</v>
      </c>
      <c r="Q89">
        <f t="shared" si="119"/>
        <v>0</v>
      </c>
      <c r="R89">
        <f t="shared" si="121"/>
        <v>-32.953382999842518</v>
      </c>
      <c r="S89">
        <f t="shared" si="120"/>
        <v>-32.953382999842518</v>
      </c>
      <c r="T89" s="8" t="str">
        <f t="shared" si="104"/>
        <v>82, 0, 35, 135, 174, 11.5, -32.9533829998425</v>
      </c>
    </row>
    <row r="90" spans="2:20" x14ac:dyDescent="0.2">
      <c r="B90" s="20">
        <v>41448</v>
      </c>
      <c r="C90" s="19">
        <f t="shared" si="122"/>
        <v>-2.8214826456776518E-2</v>
      </c>
      <c r="D90">
        <f t="shared" si="116"/>
        <v>23.457671887471399</v>
      </c>
      <c r="E90">
        <f t="shared" si="131"/>
        <v>-0.42322239685165464</v>
      </c>
      <c r="F90">
        <v>35</v>
      </c>
      <c r="G90">
        <v>135</v>
      </c>
      <c r="H90" s="19">
        <f t="shared" si="117"/>
        <v>174</v>
      </c>
      <c r="I90">
        <v>12</v>
      </c>
      <c r="J90">
        <f t="shared" si="132"/>
        <v>0.97975665081666019</v>
      </c>
      <c r="K90">
        <f t="shared" si="124"/>
        <v>0.20019217062742733</v>
      </c>
      <c r="L90">
        <f t="shared" si="125"/>
        <v>78.451803130389266</v>
      </c>
      <c r="M90">
        <f t="shared" si="133"/>
        <v>-3.3847930710724637E-2</v>
      </c>
      <c r="N90">
        <f t="shared" si="127"/>
        <v>0.99942699462572082</v>
      </c>
      <c r="O90">
        <f t="shared" si="134"/>
        <v>-1.9397140779942577</v>
      </c>
      <c r="P90" s="15">
        <f t="shared" si="129"/>
        <v>0</v>
      </c>
      <c r="Q90">
        <f t="shared" si="119"/>
        <v>0</v>
      </c>
      <c r="R90">
        <f t="shared" si="121"/>
        <v>-1.9397140779942577</v>
      </c>
      <c r="S90">
        <f t="shared" si="120"/>
        <v>-1.9397140779942577</v>
      </c>
      <c r="T90" s="8" t="str">
        <f t="shared" si="104"/>
        <v>83, 0, 35, 135, 174, 12, -1.93971407799426</v>
      </c>
    </row>
    <row r="91" spans="2:20" x14ac:dyDescent="0.2">
      <c r="B91" s="20">
        <v>41448</v>
      </c>
      <c r="C91" s="19">
        <f t="shared" si="122"/>
        <v>-2.8214826456776518E-2</v>
      </c>
      <c r="D91">
        <f t="shared" si="116"/>
        <v>23.457671887471399</v>
      </c>
      <c r="E91">
        <f t="shared" si="131"/>
        <v>7.0767776031483454</v>
      </c>
      <c r="F91">
        <v>35</v>
      </c>
      <c r="G91">
        <v>135</v>
      </c>
      <c r="H91" s="19">
        <f t="shared" si="117"/>
        <v>174</v>
      </c>
      <c r="I91">
        <v>12.5</v>
      </c>
      <c r="J91">
        <f t="shared" si="132"/>
        <v>0.97405254888611759</v>
      </c>
      <c r="K91">
        <f t="shared" si="124"/>
        <v>0.22632196536893526</v>
      </c>
      <c r="L91">
        <f t="shared" si="125"/>
        <v>76.919373340966573</v>
      </c>
      <c r="M91">
        <f t="shared" si="133"/>
        <v>0.49936554068826333</v>
      </c>
      <c r="N91">
        <f t="shared" si="127"/>
        <v>0.86639139929544351</v>
      </c>
      <c r="O91">
        <f t="shared" si="134"/>
        <v>29.958033379559204</v>
      </c>
      <c r="P91" s="15">
        <f t="shared" si="129"/>
        <v>0</v>
      </c>
      <c r="Q91">
        <f t="shared" si="119"/>
        <v>0</v>
      </c>
      <c r="R91">
        <f t="shared" si="121"/>
        <v>29.958033379559204</v>
      </c>
      <c r="S91">
        <f t="shared" si="120"/>
        <v>29.958033379559204</v>
      </c>
      <c r="T91" s="8" t="str">
        <f t="shared" si="104"/>
        <v>84, 0, 35, 135, 174, 12.5, 29.9580333795592</v>
      </c>
    </row>
    <row r="92" spans="2:20" x14ac:dyDescent="0.2">
      <c r="B92" s="20">
        <v>41448</v>
      </c>
      <c r="C92" s="19">
        <f t="shared" si="122"/>
        <v>-2.8214826456776518E-2</v>
      </c>
      <c r="D92">
        <f t="shared" si="116"/>
        <v>23.457671887471399</v>
      </c>
      <c r="E92">
        <f t="shared" si="131"/>
        <v>17.576777603148336</v>
      </c>
      <c r="F92">
        <v>35</v>
      </c>
      <c r="G92">
        <v>135</v>
      </c>
      <c r="H92" s="19">
        <f t="shared" si="117"/>
        <v>174</v>
      </c>
      <c r="I92">
        <v>13.2</v>
      </c>
      <c r="J92">
        <f t="shared" si="132"/>
        <v>0.94469418412662765</v>
      </c>
      <c r="K92">
        <f t="shared" si="124"/>
        <v>0.32795258571526054</v>
      </c>
      <c r="L92">
        <f t="shared" si="125"/>
        <v>70.855447198248442</v>
      </c>
      <c r="M92">
        <f t="shared" si="133"/>
        <v>0.84471333530538062</v>
      </c>
      <c r="N92">
        <f t="shared" si="127"/>
        <v>0.53521900298593617</v>
      </c>
      <c r="O92">
        <f t="shared" si="134"/>
        <v>57.64123512590151</v>
      </c>
      <c r="P92" s="15">
        <f>P91</f>
        <v>0</v>
      </c>
      <c r="Q92">
        <f t="shared" si="119"/>
        <v>0</v>
      </c>
      <c r="R92">
        <f t="shared" si="121"/>
        <v>57.64123512590151</v>
      </c>
      <c r="S92">
        <f t="shared" si="120"/>
        <v>57.64123512590151</v>
      </c>
      <c r="T92" s="8" t="str">
        <f t="shared" si="104"/>
        <v>85, 0, 35, 135, 174, 13.2, 57.6412351259015</v>
      </c>
    </row>
    <row r="93" spans="2:20" x14ac:dyDescent="0.2">
      <c r="B93" s="20">
        <v>41448</v>
      </c>
      <c r="C93" s="19">
        <f t="shared" si="122"/>
        <v>-2.8214826456776518E-2</v>
      </c>
      <c r="D93">
        <f t="shared" si="116"/>
        <v>23.457671887471399</v>
      </c>
      <c r="E93">
        <f t="shared" si="131"/>
        <v>44.576777603148344</v>
      </c>
      <c r="F93">
        <v>35</v>
      </c>
      <c r="G93">
        <v>135</v>
      </c>
      <c r="H93" s="19">
        <f t="shared" si="117"/>
        <v>174</v>
      </c>
      <c r="I93">
        <v>15</v>
      </c>
      <c r="J93">
        <f t="shared" si="132"/>
        <v>0.7635921455635527</v>
      </c>
      <c r="K93">
        <f t="shared" si="124"/>
        <v>0.64569887349572641</v>
      </c>
      <c r="L93">
        <f t="shared" si="125"/>
        <v>49.781905154275847</v>
      </c>
      <c r="M93">
        <f t="shared" si="133"/>
        <v>0.99714964920617932</v>
      </c>
      <c r="N93">
        <f t="shared" si="127"/>
        <v>7.5449168901939229E-2</v>
      </c>
      <c r="O93">
        <f t="shared" si="134"/>
        <v>85.672969087064658</v>
      </c>
      <c r="P93" s="15">
        <f t="shared" ref="P93:P95" si="135">P92</f>
        <v>0</v>
      </c>
      <c r="Q93">
        <f t="shared" si="119"/>
        <v>0</v>
      </c>
      <c r="R93">
        <f t="shared" si="121"/>
        <v>85.672969087064658</v>
      </c>
      <c r="S93">
        <f t="shared" si="120"/>
        <v>85.672969087064658</v>
      </c>
      <c r="T93" s="8" t="str">
        <f t="shared" si="104"/>
        <v>86, 0, 35, 135, 174, 15, 85.6729690870647</v>
      </c>
    </row>
    <row r="94" spans="2:20" x14ac:dyDescent="0.2">
      <c r="B94" s="20">
        <v>41448</v>
      </c>
      <c r="C94" s="19">
        <f t="shared" si="122"/>
        <v>-2.8214826456776518E-2</v>
      </c>
      <c r="D94">
        <f t="shared" si="116"/>
        <v>23.457671887471399</v>
      </c>
      <c r="E94">
        <f t="shared" si="131"/>
        <v>74.576777603148372</v>
      </c>
      <c r="F94">
        <v>35</v>
      </c>
      <c r="G94">
        <v>135</v>
      </c>
      <c r="H94" s="19">
        <f t="shared" si="117"/>
        <v>174</v>
      </c>
      <c r="I94">
        <f t="shared" ref="I94:I95" si="136">I93+2</f>
        <v>17</v>
      </c>
      <c r="J94">
        <f t="shared" si="132"/>
        <v>0.42817090296523219</v>
      </c>
      <c r="K94">
        <f t="shared" si="124"/>
        <v>0.90369778015326441</v>
      </c>
      <c r="L94">
        <f t="shared" si="125"/>
        <v>25.351536940069188</v>
      </c>
      <c r="M94">
        <f t="shared" si="133"/>
        <v>0.97855541649147326</v>
      </c>
      <c r="N94">
        <f t="shared" si="127"/>
        <v>-0.20598372958852557</v>
      </c>
      <c r="O94">
        <f t="shared" si="134"/>
        <v>101.88709169988499</v>
      </c>
      <c r="P94" s="15">
        <f t="shared" si="135"/>
        <v>0</v>
      </c>
      <c r="Q94">
        <f t="shared" si="119"/>
        <v>0</v>
      </c>
      <c r="R94">
        <f t="shared" si="121"/>
        <v>101.88709169988499</v>
      </c>
      <c r="S94">
        <f t="shared" si="120"/>
        <v>101.88709169988499</v>
      </c>
      <c r="T94" s="8" t="str">
        <f t="shared" si="104"/>
        <v>87, 0, 35, 135, 174, 17, 101.887091699885</v>
      </c>
    </row>
    <row r="95" spans="2:20" x14ac:dyDescent="0.2">
      <c r="B95" s="23">
        <v>41448</v>
      </c>
      <c r="C95" s="24">
        <f t="shared" si="122"/>
        <v>-2.8214826456776518E-2</v>
      </c>
      <c r="D95" s="22">
        <f t="shared" si="116"/>
        <v>23.457671887471399</v>
      </c>
      <c r="E95" s="22">
        <f t="shared" si="131"/>
        <v>104.57677760314837</v>
      </c>
      <c r="F95">
        <v>35</v>
      </c>
      <c r="G95" s="22">
        <v>135</v>
      </c>
      <c r="H95" s="24">
        <f t="shared" si="117"/>
        <v>174</v>
      </c>
      <c r="I95" s="22">
        <f t="shared" si="136"/>
        <v>19</v>
      </c>
      <c r="J95" s="22">
        <f t="shared" si="132"/>
        <v>3.9200955100218871E-2</v>
      </c>
      <c r="K95" s="22">
        <f t="shared" si="124"/>
        <v>0.99923134714601036</v>
      </c>
      <c r="L95" s="22">
        <f t="shared" si="125"/>
        <v>2.2466249345160807</v>
      </c>
      <c r="M95" s="22">
        <f t="shared" si="133"/>
        <v>0.88850887518247568</v>
      </c>
      <c r="N95" s="22">
        <f t="shared" si="127"/>
        <v>-0.45885943242127164</v>
      </c>
      <c r="O95" s="22">
        <f t="shared" si="134"/>
        <v>117.31353322073385</v>
      </c>
      <c r="P95" s="15">
        <f t="shared" si="135"/>
        <v>0</v>
      </c>
      <c r="Q95">
        <f t="shared" si="119"/>
        <v>0</v>
      </c>
      <c r="R95">
        <f t="shared" si="121"/>
        <v>117.31353322073385</v>
      </c>
      <c r="S95">
        <f t="shared" si="120"/>
        <v>117.31353322073385</v>
      </c>
      <c r="T95" s="8" t="str">
        <f t="shared" si="104"/>
        <v>88, 0, 35, 135, 174, 19, 117.313533220734</v>
      </c>
    </row>
    <row r="96" spans="2:20" x14ac:dyDescent="0.2">
      <c r="B96" s="20">
        <v>41448</v>
      </c>
      <c r="C96" s="19">
        <f>-0.000279+0.122772*COS((INT(B96-41274)/366*2*PI())+1.498311)-0.165458*COS((INT(B96-41274)/366*2*PI())*2-1.261546)-0.005354*COS((INT(B96-41274)/366*2*PI())*3-1.1571)</f>
        <v>-2.8214826456776518E-2</v>
      </c>
      <c r="D96">
        <f t="shared" si="116"/>
        <v>23.457671887471399</v>
      </c>
      <c r="E96">
        <f t="shared" si="131"/>
        <v>-105.42322239685164</v>
      </c>
      <c r="F96">
        <v>35</v>
      </c>
      <c r="G96">
        <v>135</v>
      </c>
      <c r="H96" s="19">
        <f t="shared" si="117"/>
        <v>174</v>
      </c>
      <c r="I96">
        <v>5</v>
      </c>
      <c r="J96">
        <f>MAX(0,SIN(F96*PI()/180)*SIN(D96*PI()/180)+COS(F96*PI()/180)*COS(D96*PI()/180)*COS(E96*PI()/180))</f>
        <v>2.8477925495572765E-2</v>
      </c>
      <c r="K96">
        <f>(1-J96^2)^0.5</f>
        <v>0.9995944216328283</v>
      </c>
      <c r="L96">
        <f>DEGREES(ATAN(J96/K96))</f>
        <v>1.6318855653111197</v>
      </c>
      <c r="M96">
        <f>COS(RADIANS(D96))*SIN(RADIANS(E96))/K96</f>
        <v>-0.88467716355976822</v>
      </c>
      <c r="N96">
        <f>(J96*SIN(RADIANS(F96))-SIN(RADIANS(D96)))/(K96*COS(RADIANS(F96)))</f>
        <v>-0.46620415729146297</v>
      </c>
      <c r="O96">
        <f>IF(ABS(M96)=1,90*M96,IF(AND(M96&gt;0,N96&lt;0),DEGREES(ATAN(M96/N96))+180,IF(AND(M96&lt;0,N96&lt;0),DEGREES(ATAN(M96/N96))-180,DEGREES(ATAN(M96/N96)))))</f>
        <v>-117.78818091239327</v>
      </c>
      <c r="P96" s="8">
        <f>P85+1</f>
        <v>1</v>
      </c>
      <c r="Q96">
        <f t="shared" si="119"/>
        <v>22.5</v>
      </c>
      <c r="R96">
        <f t="shared" si="121"/>
        <v>-140.28818091239327</v>
      </c>
      <c r="S96">
        <f t="shared" si="120"/>
        <v>-140.28818091239327</v>
      </c>
      <c r="T96" s="8" t="str">
        <f t="shared" si="104"/>
        <v>89, 22.5, 35, 135, 174, 5, -140.288180912393</v>
      </c>
    </row>
    <row r="97" spans="2:20" x14ac:dyDescent="0.2">
      <c r="B97" s="20">
        <v>41448</v>
      </c>
      <c r="C97" s="19">
        <f t="shared" si="122"/>
        <v>-2.8214826456776518E-2</v>
      </c>
      <c r="D97">
        <f t="shared" si="116"/>
        <v>23.457671887471399</v>
      </c>
      <c r="E97">
        <f t="shared" si="131"/>
        <v>-75.423222396851642</v>
      </c>
      <c r="F97">
        <v>35</v>
      </c>
      <c r="G97">
        <v>135</v>
      </c>
      <c r="H97" s="19">
        <f t="shared" si="117"/>
        <v>174</v>
      </c>
      <c r="I97">
        <f>I96+2</f>
        <v>7</v>
      </c>
      <c r="J97">
        <f t="shared" ref="J97:J98" si="137">MAX(0,SIN(F97*PI()/180)*SIN(D97*PI()/180)+COS(F97*PI()/180)*COS(D97*PI()/180)*COS(E97*PI()/180))</f>
        <v>0.41744787336058609</v>
      </c>
      <c r="K97">
        <f t="shared" si="124"/>
        <v>0.90870087103882768</v>
      </c>
      <c r="L97">
        <f t="shared" ref="L97:L106" si="138">DEGREES(ATAN(J97/K97))</f>
        <v>24.673565599837779</v>
      </c>
      <c r="M97">
        <f t="shared" ref="M97:M98" si="139">COS(RADIANS(D97))*SIN(RADIANS(E97))/K97</f>
        <v>-0.97702769810796841</v>
      </c>
      <c r="N97">
        <f t="shared" ref="N97:N106" si="140">(J97*SIN(RADIANS(F97))-SIN(RADIANS(D97)))/(K97*COS(RADIANS(F97)))</f>
        <v>-0.21311235799419109</v>
      </c>
      <c r="O97">
        <f t="shared" ref="O97:O98" si="141">IF(ABS(M97)=1,90*M97,IF(AND(M97&gt;0,N97&lt;0),DEGREES(ATAN(M97/N97))+180,IF(AND(M97&lt;0,N97&lt;0),DEGREES(ATAN(M97/N97))-180,DEGREES(ATAN(M97/N97)))))</f>
        <v>-102.30480701887043</v>
      </c>
      <c r="P97" s="8">
        <f t="shared" ref="P97:P106" si="142">P96</f>
        <v>1</v>
      </c>
      <c r="Q97">
        <f t="shared" si="119"/>
        <v>22.5</v>
      </c>
      <c r="R97">
        <f t="shared" si="121"/>
        <v>-124.80480701887043</v>
      </c>
      <c r="S97">
        <f t="shared" si="120"/>
        <v>-124.80480701887043</v>
      </c>
      <c r="T97" s="8" t="str">
        <f t="shared" si="104"/>
        <v>90, 22.5, 35, 135, 174, 7, -124.80480701887</v>
      </c>
    </row>
    <row r="98" spans="2:20" x14ac:dyDescent="0.2">
      <c r="B98" s="20">
        <v>41448</v>
      </c>
      <c r="C98" s="19">
        <f t="shared" si="122"/>
        <v>-2.8214826456776518E-2</v>
      </c>
      <c r="D98">
        <f t="shared" si="116"/>
        <v>23.457671887471399</v>
      </c>
      <c r="E98">
        <f t="shared" si="131"/>
        <v>-45.423222396851656</v>
      </c>
      <c r="F98">
        <v>35</v>
      </c>
      <c r="G98">
        <v>135</v>
      </c>
      <c r="H98" s="19">
        <f t="shared" si="117"/>
        <v>174</v>
      </c>
      <c r="I98">
        <f t="shared" ref="I98:I105" si="143">I97+2</f>
        <v>9</v>
      </c>
      <c r="J98">
        <f t="shared" si="137"/>
        <v>0.75574234308188626</v>
      </c>
      <c r="K98">
        <f t="shared" si="124"/>
        <v>0.65486907918537463</v>
      </c>
      <c r="L98">
        <f t="shared" si="138"/>
        <v>49.090276408682165</v>
      </c>
      <c r="M98">
        <f t="shared" si="139"/>
        <v>-0.99781966405919353</v>
      </c>
      <c r="N98">
        <f t="shared" si="140"/>
        <v>6.5999378912217979E-2</v>
      </c>
      <c r="O98">
        <f t="shared" si="141"/>
        <v>-86.215763435535308</v>
      </c>
      <c r="P98" s="8">
        <f t="shared" si="142"/>
        <v>1</v>
      </c>
      <c r="Q98">
        <f t="shared" si="119"/>
        <v>22.5</v>
      </c>
      <c r="R98">
        <f t="shared" si="121"/>
        <v>-108.71576343553531</v>
      </c>
      <c r="S98">
        <f t="shared" si="120"/>
        <v>-108.71576343553531</v>
      </c>
      <c r="T98" s="8" t="str">
        <f t="shared" si="104"/>
        <v>91, 22.5, 35, 135, 174, 9, -108.715763435535</v>
      </c>
    </row>
    <row r="99" spans="2:20" x14ac:dyDescent="0.2">
      <c r="B99" s="20">
        <v>41448</v>
      </c>
      <c r="C99" s="19">
        <f t="shared" si="122"/>
        <v>-2.8214826456776518E-2</v>
      </c>
      <c r="D99">
        <f t="shared" si="116"/>
        <v>23.457671887471399</v>
      </c>
      <c r="E99">
        <f>(I99+C99-12)*15+(G99-135)</f>
        <v>-18.423222396851642</v>
      </c>
      <c r="F99">
        <v>35</v>
      </c>
      <c r="G99">
        <v>135</v>
      </c>
      <c r="H99" s="19">
        <f t="shared" si="117"/>
        <v>174</v>
      </c>
      <c r="I99">
        <v>10.8</v>
      </c>
      <c r="J99">
        <f>MAX(0,SIN(F99*PI()/180)*SIN(D99*PI()/180)+COS(F99*PI()/180)*COS(D99*PI()/180)*COS(E99*PI()/180))</f>
        <v>0.94126369465338122</v>
      </c>
      <c r="K99">
        <f>(1-J99^2)^0.5</f>
        <v>0.33767241096581502</v>
      </c>
      <c r="L99">
        <f t="shared" si="138"/>
        <v>70.264871936670801</v>
      </c>
      <c r="M99">
        <f>COS(RADIANS(D99))*SIN(RADIANS(E99))/K99</f>
        <v>-0.85856825596530328</v>
      </c>
      <c r="N99">
        <f t="shared" si="140"/>
        <v>0.51269927818234451</v>
      </c>
      <c r="O99">
        <f>IF(ABS(M99)=1,90*M99,IF(AND(M99&gt;0,N99&lt;0),DEGREES(ATAN(M99/N99))+180,IF(AND(M99&lt;0,N99&lt;0),DEGREES(ATAN(M99/N99))-180,DEGREES(ATAN(M99/N99)))))</f>
        <v>-59.15620483951168</v>
      </c>
      <c r="P99" s="8">
        <f t="shared" si="142"/>
        <v>1</v>
      </c>
      <c r="Q99">
        <f t="shared" si="119"/>
        <v>22.5</v>
      </c>
      <c r="R99">
        <f t="shared" si="121"/>
        <v>-81.656204839511673</v>
      </c>
      <c r="S99">
        <f t="shared" si="120"/>
        <v>-81.656204839511673</v>
      </c>
      <c r="T99" s="8" t="str">
        <f t="shared" si="104"/>
        <v>92, 22.5, 35, 135, 174, 10.8, -81.6562048395117</v>
      </c>
    </row>
    <row r="100" spans="2:20" x14ac:dyDescent="0.2">
      <c r="B100" s="20">
        <v>41448</v>
      </c>
      <c r="C100" s="19">
        <f t="shared" si="122"/>
        <v>-2.8214826456776518E-2</v>
      </c>
      <c r="D100">
        <f t="shared" si="116"/>
        <v>23.457671887471399</v>
      </c>
      <c r="E100">
        <f t="shared" ref="E100:E109" si="144">(I100+C100-12)*15+(G100-135)</f>
        <v>-7.9232223968516546</v>
      </c>
      <c r="F100">
        <v>35</v>
      </c>
      <c r="G100">
        <v>135</v>
      </c>
      <c r="H100" s="19">
        <f t="shared" si="117"/>
        <v>174</v>
      </c>
      <c r="I100">
        <v>11.5</v>
      </c>
      <c r="J100">
        <f t="shared" ref="J100:J106" si="145">MAX(0,SIN(F100*PI()/180)*SIN(D100*PI()/180)+COS(F100*PI()/180)*COS(D100*PI()/180)*COS(E100*PI()/180))</f>
        <v>0.97260353884283657</v>
      </c>
      <c r="K100">
        <f t="shared" si="124"/>
        <v>0.23247011900541301</v>
      </c>
      <c r="L100">
        <f t="shared" si="138"/>
        <v>76.557458274277934</v>
      </c>
      <c r="M100">
        <f t="shared" ref="M100:M106" si="146">COS(RADIANS(D100))*SIN(RADIANS(E100))/K100</f>
        <v>-0.5439564955558327</v>
      </c>
      <c r="N100">
        <f t="shared" si="140"/>
        <v>0.83911341959392938</v>
      </c>
      <c r="O100">
        <f t="shared" ref="O100:O106" si="147">IF(ABS(M100)=1,90*M100,IF(AND(M100&gt;0,N100&lt;0),DEGREES(ATAN(M100/N100))+180,IF(AND(M100&lt;0,N100&lt;0),DEGREES(ATAN(M100/N100))-180,DEGREES(ATAN(M100/N100)))))</f>
        <v>-32.953382999842518</v>
      </c>
      <c r="P100" s="8">
        <f t="shared" si="142"/>
        <v>1</v>
      </c>
      <c r="Q100">
        <f t="shared" si="119"/>
        <v>22.5</v>
      </c>
      <c r="R100">
        <f t="shared" si="121"/>
        <v>-55.453382999842518</v>
      </c>
      <c r="S100">
        <f t="shared" si="120"/>
        <v>-55.453382999842518</v>
      </c>
      <c r="T100" s="8" t="str">
        <f t="shared" si="104"/>
        <v>93, 22.5, 35, 135, 174, 11.5, -55.4533829998425</v>
      </c>
    </row>
    <row r="101" spans="2:20" x14ac:dyDescent="0.2">
      <c r="B101" s="20">
        <v>41448</v>
      </c>
      <c r="C101" s="19">
        <f t="shared" si="122"/>
        <v>-2.8214826456776518E-2</v>
      </c>
      <c r="D101">
        <f t="shared" si="116"/>
        <v>23.457671887471399</v>
      </c>
      <c r="E101">
        <f t="shared" si="144"/>
        <v>-0.42322239685165464</v>
      </c>
      <c r="F101">
        <v>35</v>
      </c>
      <c r="G101">
        <v>135</v>
      </c>
      <c r="H101" s="19">
        <f t="shared" si="117"/>
        <v>174</v>
      </c>
      <c r="I101">
        <v>12</v>
      </c>
      <c r="J101">
        <f t="shared" si="145"/>
        <v>0.97975665081666019</v>
      </c>
      <c r="K101">
        <f t="shared" si="124"/>
        <v>0.20019217062742733</v>
      </c>
      <c r="L101">
        <f t="shared" si="138"/>
        <v>78.451803130389266</v>
      </c>
      <c r="M101">
        <f t="shared" si="146"/>
        <v>-3.3847930710724637E-2</v>
      </c>
      <c r="N101">
        <f t="shared" si="140"/>
        <v>0.99942699462572082</v>
      </c>
      <c r="O101">
        <f t="shared" si="147"/>
        <v>-1.9397140779942577</v>
      </c>
      <c r="P101" s="8">
        <f t="shared" si="142"/>
        <v>1</v>
      </c>
      <c r="Q101">
        <f t="shared" si="119"/>
        <v>22.5</v>
      </c>
      <c r="R101">
        <f t="shared" si="121"/>
        <v>-24.439714077994257</v>
      </c>
      <c r="S101">
        <f t="shared" si="120"/>
        <v>-24.439714077994257</v>
      </c>
      <c r="T101" s="8" t="str">
        <f t="shared" si="104"/>
        <v>94, 22.5, 35, 135, 174, 12, -24.4397140779943</v>
      </c>
    </row>
    <row r="102" spans="2:20" x14ac:dyDescent="0.2">
      <c r="B102" s="20">
        <v>41448</v>
      </c>
      <c r="C102" s="19">
        <f t="shared" si="122"/>
        <v>-2.8214826456776518E-2</v>
      </c>
      <c r="D102">
        <f t="shared" si="116"/>
        <v>23.457671887471399</v>
      </c>
      <c r="E102">
        <f t="shared" si="144"/>
        <v>7.0767776031483454</v>
      </c>
      <c r="F102">
        <v>35</v>
      </c>
      <c r="G102">
        <v>135</v>
      </c>
      <c r="H102" s="19">
        <f t="shared" si="117"/>
        <v>174</v>
      </c>
      <c r="I102">
        <v>12.5</v>
      </c>
      <c r="J102">
        <f t="shared" si="145"/>
        <v>0.97405254888611759</v>
      </c>
      <c r="K102">
        <f t="shared" si="124"/>
        <v>0.22632196536893526</v>
      </c>
      <c r="L102">
        <f t="shared" si="138"/>
        <v>76.919373340966573</v>
      </c>
      <c r="M102">
        <f t="shared" si="146"/>
        <v>0.49936554068826333</v>
      </c>
      <c r="N102">
        <f t="shared" si="140"/>
        <v>0.86639139929544351</v>
      </c>
      <c r="O102">
        <f t="shared" si="147"/>
        <v>29.958033379559204</v>
      </c>
      <c r="P102" s="8">
        <f t="shared" si="142"/>
        <v>1</v>
      </c>
      <c r="Q102">
        <f t="shared" si="119"/>
        <v>22.5</v>
      </c>
      <c r="R102">
        <f t="shared" si="121"/>
        <v>7.458033379559204</v>
      </c>
      <c r="S102">
        <f t="shared" si="120"/>
        <v>7.458033379559204</v>
      </c>
      <c r="T102" s="8" t="str">
        <f t="shared" si="104"/>
        <v>95, 22.5, 35, 135, 174, 12.5, 7.4580333795592</v>
      </c>
    </row>
    <row r="103" spans="2:20" x14ac:dyDescent="0.2">
      <c r="B103" s="20">
        <v>41448</v>
      </c>
      <c r="C103" s="19">
        <f t="shared" si="122"/>
        <v>-2.8214826456776518E-2</v>
      </c>
      <c r="D103">
        <f t="shared" si="116"/>
        <v>23.457671887471399</v>
      </c>
      <c r="E103">
        <f t="shared" si="144"/>
        <v>17.576777603148336</v>
      </c>
      <c r="F103">
        <v>35</v>
      </c>
      <c r="G103">
        <v>135</v>
      </c>
      <c r="H103" s="19">
        <f t="shared" si="117"/>
        <v>174</v>
      </c>
      <c r="I103">
        <v>13.2</v>
      </c>
      <c r="J103">
        <f t="shared" si="145"/>
        <v>0.94469418412662765</v>
      </c>
      <c r="K103">
        <f t="shared" si="124"/>
        <v>0.32795258571526054</v>
      </c>
      <c r="L103">
        <f t="shared" si="138"/>
        <v>70.855447198248442</v>
      </c>
      <c r="M103">
        <f t="shared" si="146"/>
        <v>0.84471333530538062</v>
      </c>
      <c r="N103">
        <f t="shared" si="140"/>
        <v>0.53521900298593617</v>
      </c>
      <c r="O103">
        <f t="shared" si="147"/>
        <v>57.64123512590151</v>
      </c>
      <c r="P103" s="8">
        <f t="shared" si="142"/>
        <v>1</v>
      </c>
      <c r="Q103">
        <f t="shared" si="119"/>
        <v>22.5</v>
      </c>
      <c r="R103">
        <f t="shared" si="121"/>
        <v>35.14123512590151</v>
      </c>
      <c r="S103">
        <f t="shared" si="120"/>
        <v>35.14123512590151</v>
      </c>
      <c r="T103" s="8" t="str">
        <f t="shared" si="104"/>
        <v>96, 22.5, 35, 135, 174, 13.2, 35.1412351259015</v>
      </c>
    </row>
    <row r="104" spans="2:20" x14ac:dyDescent="0.2">
      <c r="B104" s="20">
        <v>41448</v>
      </c>
      <c r="C104" s="19">
        <f t="shared" si="122"/>
        <v>-2.8214826456776518E-2</v>
      </c>
      <c r="D104">
        <f t="shared" ref="D104:D125" si="148">(0.006322-0.405748*COS((INT(B104-41274)/366*2*PI())+0.153231)-0.00588*COS(2*(INT(B104-41274)/366*2*PI())+0.207099)-0.003233*COS(3*(INT(B104-41274)/366*2*PI())+0.620129))*360/2/PI()</f>
        <v>23.457671887471399</v>
      </c>
      <c r="E104">
        <f t="shared" si="144"/>
        <v>44.576777603148344</v>
      </c>
      <c r="F104">
        <v>35</v>
      </c>
      <c r="G104">
        <v>135</v>
      </c>
      <c r="H104" s="19">
        <f t="shared" ref="H104:H125" si="149">INT(B104)-41274</f>
        <v>174</v>
      </c>
      <c r="I104">
        <v>15</v>
      </c>
      <c r="J104">
        <f t="shared" si="145"/>
        <v>0.7635921455635527</v>
      </c>
      <c r="K104">
        <f t="shared" si="124"/>
        <v>0.64569887349572641</v>
      </c>
      <c r="L104">
        <f t="shared" si="138"/>
        <v>49.781905154275847</v>
      </c>
      <c r="M104">
        <f t="shared" si="146"/>
        <v>0.99714964920617932</v>
      </c>
      <c r="N104">
        <f t="shared" si="140"/>
        <v>7.5449168901939229E-2</v>
      </c>
      <c r="O104">
        <f t="shared" si="147"/>
        <v>85.672969087064658</v>
      </c>
      <c r="P104" s="8">
        <f t="shared" si="142"/>
        <v>1</v>
      </c>
      <c r="Q104">
        <f t="shared" si="119"/>
        <v>22.5</v>
      </c>
      <c r="R104">
        <f t="shared" si="121"/>
        <v>63.172969087064658</v>
      </c>
      <c r="S104">
        <f t="shared" si="120"/>
        <v>63.172969087064658</v>
      </c>
      <c r="T104" s="8" t="str">
        <f t="shared" si="104"/>
        <v>97, 22.5, 35, 135, 174, 15, 63.1729690870647</v>
      </c>
    </row>
    <row r="105" spans="2:20" x14ac:dyDescent="0.2">
      <c r="B105" s="20">
        <v>41448</v>
      </c>
      <c r="C105" s="19">
        <f t="shared" si="122"/>
        <v>-2.8214826456776518E-2</v>
      </c>
      <c r="D105">
        <f t="shared" si="148"/>
        <v>23.457671887471399</v>
      </c>
      <c r="E105">
        <f t="shared" si="144"/>
        <v>74.576777603148372</v>
      </c>
      <c r="F105">
        <v>35</v>
      </c>
      <c r="G105">
        <v>135</v>
      </c>
      <c r="H105" s="19">
        <f t="shared" si="149"/>
        <v>174</v>
      </c>
      <c r="I105">
        <f t="shared" ref="I105:I106" si="150">I104+2</f>
        <v>17</v>
      </c>
      <c r="J105">
        <f t="shared" si="145"/>
        <v>0.42817090296523219</v>
      </c>
      <c r="K105">
        <f t="shared" si="124"/>
        <v>0.90369778015326441</v>
      </c>
      <c r="L105">
        <f t="shared" si="138"/>
        <v>25.351536940069188</v>
      </c>
      <c r="M105">
        <f t="shared" si="146"/>
        <v>0.97855541649147326</v>
      </c>
      <c r="N105">
        <f t="shared" si="140"/>
        <v>-0.20598372958852557</v>
      </c>
      <c r="O105">
        <f t="shared" si="147"/>
        <v>101.88709169988499</v>
      </c>
      <c r="P105" s="8">
        <f t="shared" si="142"/>
        <v>1</v>
      </c>
      <c r="Q105">
        <f t="shared" si="119"/>
        <v>22.5</v>
      </c>
      <c r="R105">
        <f>O105-Q105</f>
        <v>79.387091699884991</v>
      </c>
      <c r="S105">
        <f t="shared" si="120"/>
        <v>79.387091699884991</v>
      </c>
      <c r="T105" s="8" t="str">
        <f t="shared" si="104"/>
        <v>98, 22.5, 35, 135, 174, 17, 79.387091699885</v>
      </c>
    </row>
    <row r="106" spans="2:20" x14ac:dyDescent="0.2">
      <c r="B106" s="23">
        <v>41448</v>
      </c>
      <c r="C106" s="24">
        <f t="shared" si="122"/>
        <v>-2.8214826456776518E-2</v>
      </c>
      <c r="D106" s="22">
        <f t="shared" si="148"/>
        <v>23.457671887471399</v>
      </c>
      <c r="E106" s="22">
        <f t="shared" si="144"/>
        <v>104.57677760314837</v>
      </c>
      <c r="F106">
        <v>35</v>
      </c>
      <c r="G106" s="22">
        <v>135</v>
      </c>
      <c r="H106" s="24">
        <f t="shared" si="149"/>
        <v>174</v>
      </c>
      <c r="I106" s="22">
        <f t="shared" si="150"/>
        <v>19</v>
      </c>
      <c r="J106" s="22">
        <f t="shared" si="145"/>
        <v>3.9200955100218871E-2</v>
      </c>
      <c r="K106" s="22">
        <f t="shared" si="124"/>
        <v>0.99923134714601036</v>
      </c>
      <c r="L106" s="22">
        <f t="shared" si="138"/>
        <v>2.2466249345160807</v>
      </c>
      <c r="M106" s="22">
        <f t="shared" si="146"/>
        <v>0.88850887518247568</v>
      </c>
      <c r="N106" s="22">
        <f t="shared" si="140"/>
        <v>-0.45885943242127164</v>
      </c>
      <c r="O106" s="22">
        <f t="shared" si="147"/>
        <v>117.31353322073385</v>
      </c>
      <c r="P106" s="8">
        <f t="shared" si="142"/>
        <v>1</v>
      </c>
      <c r="Q106">
        <f t="shared" si="119"/>
        <v>22.5</v>
      </c>
      <c r="R106">
        <f t="shared" ref="R106:R126" si="151">O106-Q106</f>
        <v>94.813533220733845</v>
      </c>
      <c r="S106">
        <f t="shared" si="120"/>
        <v>94.813533220733845</v>
      </c>
      <c r="T106" s="8" t="str">
        <f t="shared" si="104"/>
        <v>99, 22.5, 35, 135, 174, 19, 94.8135332207338</v>
      </c>
    </row>
    <row r="107" spans="2:20" x14ac:dyDescent="0.2">
      <c r="B107" s="20">
        <v>41448</v>
      </c>
      <c r="C107" s="19">
        <f>-0.000279+0.122772*COS((INT(B107-41274)/366*2*PI())+1.498311)-0.165458*COS((INT(B107-41274)/366*2*PI())*2-1.261546)-0.005354*COS((INT(B107-41274)/366*2*PI())*3-1.1571)</f>
        <v>-2.8214826456776518E-2</v>
      </c>
      <c r="D107">
        <f t="shared" si="148"/>
        <v>23.457671887471399</v>
      </c>
      <c r="E107">
        <f t="shared" si="144"/>
        <v>-105.42322239685164</v>
      </c>
      <c r="F107">
        <v>35</v>
      </c>
      <c r="G107">
        <v>135</v>
      </c>
      <c r="H107" s="19">
        <f t="shared" si="149"/>
        <v>174</v>
      </c>
      <c r="I107">
        <v>5</v>
      </c>
      <c r="J107">
        <f>MAX(0,SIN(F107*PI()/180)*SIN(D107*PI()/180)+COS(F107*PI()/180)*COS(D107*PI()/180)*COS(E107*PI()/180))</f>
        <v>2.8477925495572765E-2</v>
      </c>
      <c r="K107">
        <f>(1-J107^2)^0.5</f>
        <v>0.9995944216328283</v>
      </c>
      <c r="L107">
        <f>DEGREES(ATAN(J107/K107))</f>
        <v>1.6318855653111197</v>
      </c>
      <c r="M107">
        <f>COS(RADIANS(D107))*SIN(RADIANS(E107))/K107</f>
        <v>-0.88467716355976822</v>
      </c>
      <c r="N107">
        <f>(J107*SIN(RADIANS(F107))-SIN(RADIANS(D107)))/(K107*COS(RADIANS(F107)))</f>
        <v>-0.46620415729146297</v>
      </c>
      <c r="O107">
        <f>IF(ABS(M107)=1,90*M107,IF(AND(M107&gt;0,N107&lt;0),DEGREES(ATAN(M107/N107))+180,IF(AND(M107&lt;0,N107&lt;0),DEGREES(ATAN(M107/N107))-180,DEGREES(ATAN(M107/N107)))))</f>
        <v>-117.78818091239327</v>
      </c>
      <c r="P107" s="15">
        <f>P96+1</f>
        <v>2</v>
      </c>
      <c r="Q107">
        <f t="shared" si="119"/>
        <v>45</v>
      </c>
      <c r="R107">
        <f t="shared" si="151"/>
        <v>-162.78818091239327</v>
      </c>
      <c r="S107">
        <f t="shared" si="120"/>
        <v>-162.78818091239327</v>
      </c>
      <c r="T107" s="8" t="str">
        <f t="shared" si="104"/>
        <v>100, 45, 35, 135, 174, 5, -162.788180912393</v>
      </c>
    </row>
    <row r="108" spans="2:20" x14ac:dyDescent="0.2">
      <c r="B108" s="20">
        <v>41448</v>
      </c>
      <c r="C108" s="19">
        <f t="shared" si="122"/>
        <v>-2.8214826456776518E-2</v>
      </c>
      <c r="D108">
        <f t="shared" si="148"/>
        <v>23.457671887471399</v>
      </c>
      <c r="E108">
        <f t="shared" si="144"/>
        <v>-75.423222396851642</v>
      </c>
      <c r="F108">
        <v>35</v>
      </c>
      <c r="G108">
        <v>135</v>
      </c>
      <c r="H108" s="19">
        <f t="shared" si="149"/>
        <v>174</v>
      </c>
      <c r="I108">
        <f>I107+2</f>
        <v>7</v>
      </c>
      <c r="J108">
        <f t="shared" ref="J108:J109" si="152">MAX(0,SIN(F108*PI()/180)*SIN(D108*PI()/180)+COS(F108*PI()/180)*COS(D108*PI()/180)*COS(E108*PI()/180))</f>
        <v>0.41744787336058609</v>
      </c>
      <c r="K108">
        <f t="shared" si="124"/>
        <v>0.90870087103882768</v>
      </c>
      <c r="L108">
        <f t="shared" ref="L108:L117" si="153">DEGREES(ATAN(J108/K108))</f>
        <v>24.673565599837779</v>
      </c>
      <c r="M108">
        <f t="shared" ref="M108:M109" si="154">COS(RADIANS(D108))*SIN(RADIANS(E108))/K108</f>
        <v>-0.97702769810796841</v>
      </c>
      <c r="N108">
        <f t="shared" ref="N108:N117" si="155">(J108*SIN(RADIANS(F108))-SIN(RADIANS(D108)))/(K108*COS(RADIANS(F108)))</f>
        <v>-0.21311235799419109</v>
      </c>
      <c r="O108">
        <f t="shared" ref="O108:O109" si="156">IF(ABS(M108)=1,90*M108,IF(AND(M108&gt;0,N108&lt;0),DEGREES(ATAN(M108/N108))+180,IF(AND(M108&lt;0,N108&lt;0),DEGREES(ATAN(M108/N108))-180,DEGREES(ATAN(M108/N108)))))</f>
        <v>-102.30480701887043</v>
      </c>
      <c r="P108" s="15">
        <f t="shared" ref="P108:P113" si="157">P107</f>
        <v>2</v>
      </c>
      <c r="Q108">
        <f t="shared" si="119"/>
        <v>45</v>
      </c>
      <c r="R108">
        <f t="shared" si="151"/>
        <v>-147.30480701887043</v>
      </c>
      <c r="S108">
        <f t="shared" si="120"/>
        <v>-147.30480701887043</v>
      </c>
      <c r="T108" s="8" t="str">
        <f t="shared" si="104"/>
        <v>101, 45, 35, 135, 174, 7, -147.30480701887</v>
      </c>
    </row>
    <row r="109" spans="2:20" x14ac:dyDescent="0.2">
      <c r="B109" s="20">
        <v>41448</v>
      </c>
      <c r="C109" s="19">
        <f t="shared" si="122"/>
        <v>-2.8214826456776518E-2</v>
      </c>
      <c r="D109">
        <f t="shared" si="148"/>
        <v>23.457671887471399</v>
      </c>
      <c r="E109">
        <f t="shared" si="144"/>
        <v>-45.423222396851656</v>
      </c>
      <c r="F109">
        <v>35</v>
      </c>
      <c r="G109">
        <v>135</v>
      </c>
      <c r="H109" s="19">
        <f t="shared" si="149"/>
        <v>174</v>
      </c>
      <c r="I109">
        <f t="shared" ref="I109:I116" si="158">I108+2</f>
        <v>9</v>
      </c>
      <c r="J109">
        <f t="shared" si="152"/>
        <v>0.75574234308188626</v>
      </c>
      <c r="K109">
        <f t="shared" si="124"/>
        <v>0.65486907918537463</v>
      </c>
      <c r="L109">
        <f t="shared" si="153"/>
        <v>49.090276408682165</v>
      </c>
      <c r="M109">
        <f t="shared" si="154"/>
        <v>-0.99781966405919353</v>
      </c>
      <c r="N109">
        <f t="shared" si="155"/>
        <v>6.5999378912217979E-2</v>
      </c>
      <c r="O109">
        <f t="shared" si="156"/>
        <v>-86.215763435535308</v>
      </c>
      <c r="P109" s="15">
        <f t="shared" si="157"/>
        <v>2</v>
      </c>
      <c r="Q109">
        <f t="shared" si="119"/>
        <v>45</v>
      </c>
      <c r="R109">
        <f t="shared" si="151"/>
        <v>-131.21576343553531</v>
      </c>
      <c r="S109">
        <f t="shared" si="120"/>
        <v>-131.21576343553531</v>
      </c>
      <c r="T109" s="8" t="str">
        <f t="shared" si="104"/>
        <v>102, 45, 35, 135, 174, 9, -131.215763435535</v>
      </c>
    </row>
    <row r="110" spans="2:20" x14ac:dyDescent="0.2">
      <c r="B110" s="20">
        <v>41448</v>
      </c>
      <c r="C110" s="19">
        <f t="shared" si="122"/>
        <v>-2.8214826456776518E-2</v>
      </c>
      <c r="D110">
        <f t="shared" si="148"/>
        <v>23.457671887471399</v>
      </c>
      <c r="E110">
        <f>(I110+C110-12)*15+(G110-135)</f>
        <v>-18.423222396851642</v>
      </c>
      <c r="F110">
        <v>35</v>
      </c>
      <c r="G110">
        <v>135</v>
      </c>
      <c r="H110" s="19">
        <f t="shared" si="149"/>
        <v>174</v>
      </c>
      <c r="I110">
        <v>10.8</v>
      </c>
      <c r="J110">
        <f>MAX(0,SIN(F110*PI()/180)*SIN(D110*PI()/180)+COS(F110*PI()/180)*COS(D110*PI()/180)*COS(E110*PI()/180))</f>
        <v>0.94126369465338122</v>
      </c>
      <c r="K110">
        <f>(1-J110^2)^0.5</f>
        <v>0.33767241096581502</v>
      </c>
      <c r="L110">
        <f t="shared" si="153"/>
        <v>70.264871936670801</v>
      </c>
      <c r="M110">
        <f>COS(RADIANS(D110))*SIN(RADIANS(E110))/K110</f>
        <v>-0.85856825596530328</v>
      </c>
      <c r="N110">
        <f t="shared" si="155"/>
        <v>0.51269927818234451</v>
      </c>
      <c r="O110">
        <f>IF(ABS(M110)=1,90*M110,IF(AND(M110&gt;0,N110&lt;0),DEGREES(ATAN(M110/N110))+180,IF(AND(M110&lt;0,N110&lt;0),DEGREES(ATAN(M110/N110))-180,DEGREES(ATAN(M110/N110)))))</f>
        <v>-59.15620483951168</v>
      </c>
      <c r="P110" s="15">
        <f t="shared" si="157"/>
        <v>2</v>
      </c>
      <c r="Q110">
        <f t="shared" si="119"/>
        <v>45</v>
      </c>
      <c r="R110">
        <f t="shared" si="151"/>
        <v>-104.15620483951167</v>
      </c>
      <c r="S110">
        <f t="shared" si="120"/>
        <v>-104.15620483951167</v>
      </c>
      <c r="T110" s="8" t="str">
        <f t="shared" si="104"/>
        <v>103, 45, 35, 135, 174, 10.8, -104.156204839512</v>
      </c>
    </row>
    <row r="111" spans="2:20" x14ac:dyDescent="0.2">
      <c r="B111" s="20">
        <v>41448</v>
      </c>
      <c r="C111" s="19">
        <f t="shared" si="122"/>
        <v>-2.8214826456776518E-2</v>
      </c>
      <c r="D111">
        <f t="shared" si="148"/>
        <v>23.457671887471399</v>
      </c>
      <c r="E111">
        <f t="shared" ref="E111:E120" si="159">(I111+C111-12)*15+(G111-135)</f>
        <v>-7.9232223968516546</v>
      </c>
      <c r="F111">
        <v>35</v>
      </c>
      <c r="G111">
        <v>135</v>
      </c>
      <c r="H111" s="19">
        <f t="shared" si="149"/>
        <v>174</v>
      </c>
      <c r="I111">
        <v>11.5</v>
      </c>
      <c r="J111">
        <f t="shared" ref="J111:J117" si="160">MAX(0,SIN(F111*PI()/180)*SIN(D111*PI()/180)+COS(F111*PI()/180)*COS(D111*PI()/180)*COS(E111*PI()/180))</f>
        <v>0.97260353884283657</v>
      </c>
      <c r="K111">
        <f t="shared" si="124"/>
        <v>0.23247011900541301</v>
      </c>
      <c r="L111">
        <f t="shared" si="153"/>
        <v>76.557458274277934</v>
      </c>
      <c r="M111">
        <f t="shared" ref="M111:M117" si="161">COS(RADIANS(D111))*SIN(RADIANS(E111))/K111</f>
        <v>-0.5439564955558327</v>
      </c>
      <c r="N111">
        <f t="shared" si="155"/>
        <v>0.83911341959392938</v>
      </c>
      <c r="O111">
        <f t="shared" ref="O111:O117" si="162">IF(ABS(M111)=1,90*M111,IF(AND(M111&gt;0,N111&lt;0),DEGREES(ATAN(M111/N111))+180,IF(AND(M111&lt;0,N111&lt;0),DEGREES(ATAN(M111/N111))-180,DEGREES(ATAN(M111/N111)))))</f>
        <v>-32.953382999842518</v>
      </c>
      <c r="P111" s="15">
        <f t="shared" si="157"/>
        <v>2</v>
      </c>
      <c r="Q111">
        <f t="shared" si="119"/>
        <v>45</v>
      </c>
      <c r="R111">
        <f t="shared" si="151"/>
        <v>-77.953382999842518</v>
      </c>
      <c r="S111">
        <f t="shared" si="120"/>
        <v>-77.953382999842518</v>
      </c>
      <c r="T111" s="8" t="str">
        <f t="shared" si="104"/>
        <v>104, 45, 35, 135, 174, 11.5, -77.9533829998425</v>
      </c>
    </row>
    <row r="112" spans="2:20" x14ac:dyDescent="0.2">
      <c r="B112" s="20">
        <v>41448</v>
      </c>
      <c r="C112" s="19">
        <f t="shared" si="122"/>
        <v>-2.8214826456776518E-2</v>
      </c>
      <c r="D112">
        <f t="shared" si="148"/>
        <v>23.457671887471399</v>
      </c>
      <c r="E112">
        <f t="shared" si="159"/>
        <v>-0.42322239685165464</v>
      </c>
      <c r="F112">
        <v>35</v>
      </c>
      <c r="G112">
        <v>135</v>
      </c>
      <c r="H112" s="19">
        <f t="shared" si="149"/>
        <v>174</v>
      </c>
      <c r="I112">
        <v>12</v>
      </c>
      <c r="J112">
        <f t="shared" si="160"/>
        <v>0.97975665081666019</v>
      </c>
      <c r="K112">
        <f t="shared" si="124"/>
        <v>0.20019217062742733</v>
      </c>
      <c r="L112">
        <f t="shared" si="153"/>
        <v>78.451803130389266</v>
      </c>
      <c r="M112">
        <f t="shared" si="161"/>
        <v>-3.3847930710724637E-2</v>
      </c>
      <c r="N112">
        <f t="shared" si="155"/>
        <v>0.99942699462572082</v>
      </c>
      <c r="O112">
        <f t="shared" si="162"/>
        <v>-1.9397140779942577</v>
      </c>
      <c r="P112" s="15">
        <f t="shared" si="157"/>
        <v>2</v>
      </c>
      <c r="Q112">
        <f t="shared" si="119"/>
        <v>45</v>
      </c>
      <c r="R112">
        <f t="shared" si="151"/>
        <v>-46.93971407799426</v>
      </c>
      <c r="S112">
        <f t="shared" si="120"/>
        <v>-46.93971407799426</v>
      </c>
      <c r="T112" s="8" t="str">
        <f t="shared" si="104"/>
        <v>105, 45, 35, 135, 174, 12, -46.9397140779943</v>
      </c>
    </row>
    <row r="113" spans="2:20" x14ac:dyDescent="0.2">
      <c r="B113" s="20">
        <v>41448</v>
      </c>
      <c r="C113" s="19">
        <f t="shared" si="122"/>
        <v>-2.8214826456776518E-2</v>
      </c>
      <c r="D113">
        <f t="shared" si="148"/>
        <v>23.457671887471399</v>
      </c>
      <c r="E113">
        <f t="shared" si="159"/>
        <v>7.0767776031483454</v>
      </c>
      <c r="F113">
        <v>35</v>
      </c>
      <c r="G113">
        <v>135</v>
      </c>
      <c r="H113" s="19">
        <f t="shared" si="149"/>
        <v>174</v>
      </c>
      <c r="I113">
        <v>12.5</v>
      </c>
      <c r="J113">
        <f t="shared" si="160"/>
        <v>0.97405254888611759</v>
      </c>
      <c r="K113">
        <f t="shared" si="124"/>
        <v>0.22632196536893526</v>
      </c>
      <c r="L113">
        <f t="shared" si="153"/>
        <v>76.919373340966573</v>
      </c>
      <c r="M113">
        <f t="shared" si="161"/>
        <v>0.49936554068826333</v>
      </c>
      <c r="N113">
        <f t="shared" si="155"/>
        <v>0.86639139929544351</v>
      </c>
      <c r="O113">
        <f t="shared" si="162"/>
        <v>29.958033379559204</v>
      </c>
      <c r="P113" s="15">
        <f t="shared" si="157"/>
        <v>2</v>
      </c>
      <c r="Q113">
        <f t="shared" si="119"/>
        <v>45</v>
      </c>
      <c r="R113">
        <f t="shared" si="151"/>
        <v>-15.041966620440796</v>
      </c>
      <c r="S113">
        <f t="shared" si="120"/>
        <v>-15.041966620440796</v>
      </c>
      <c r="T113" s="8" t="str">
        <f t="shared" si="104"/>
        <v>106, 45, 35, 135, 174, 12.5, -15.0419666204408</v>
      </c>
    </row>
    <row r="114" spans="2:20" x14ac:dyDescent="0.2">
      <c r="B114" s="20">
        <v>41448</v>
      </c>
      <c r="C114" s="19">
        <f t="shared" si="122"/>
        <v>-2.8214826456776518E-2</v>
      </c>
      <c r="D114">
        <f t="shared" si="148"/>
        <v>23.457671887471399</v>
      </c>
      <c r="E114">
        <f t="shared" si="159"/>
        <v>17.576777603148336</v>
      </c>
      <c r="F114">
        <v>35</v>
      </c>
      <c r="G114">
        <v>135</v>
      </c>
      <c r="H114" s="19">
        <f t="shared" si="149"/>
        <v>174</v>
      </c>
      <c r="I114">
        <v>13.2</v>
      </c>
      <c r="J114">
        <f t="shared" si="160"/>
        <v>0.94469418412662765</v>
      </c>
      <c r="K114">
        <f t="shared" si="124"/>
        <v>0.32795258571526054</v>
      </c>
      <c r="L114">
        <f t="shared" si="153"/>
        <v>70.855447198248442</v>
      </c>
      <c r="M114">
        <f t="shared" si="161"/>
        <v>0.84471333530538062</v>
      </c>
      <c r="N114">
        <f t="shared" si="155"/>
        <v>0.53521900298593617</v>
      </c>
      <c r="O114">
        <f t="shared" si="162"/>
        <v>57.64123512590151</v>
      </c>
      <c r="P114" s="15">
        <f>P113</f>
        <v>2</v>
      </c>
      <c r="Q114">
        <f t="shared" si="119"/>
        <v>45</v>
      </c>
      <c r="R114">
        <f t="shared" si="151"/>
        <v>12.64123512590151</v>
      </c>
      <c r="S114">
        <f t="shared" si="120"/>
        <v>12.64123512590151</v>
      </c>
      <c r="T114" s="8" t="str">
        <f t="shared" si="104"/>
        <v>107, 45, 35, 135, 174, 13.2, 12.6412351259015</v>
      </c>
    </row>
    <row r="115" spans="2:20" x14ac:dyDescent="0.2">
      <c r="B115" s="20">
        <v>41448</v>
      </c>
      <c r="C115" s="19">
        <f t="shared" si="122"/>
        <v>-2.8214826456776518E-2</v>
      </c>
      <c r="D115">
        <f t="shared" si="148"/>
        <v>23.457671887471399</v>
      </c>
      <c r="E115">
        <f t="shared" si="159"/>
        <v>44.576777603148344</v>
      </c>
      <c r="F115">
        <v>35</v>
      </c>
      <c r="G115">
        <v>135</v>
      </c>
      <c r="H115" s="19">
        <f t="shared" si="149"/>
        <v>174</v>
      </c>
      <c r="I115">
        <v>15</v>
      </c>
      <c r="J115">
        <f t="shared" si="160"/>
        <v>0.7635921455635527</v>
      </c>
      <c r="K115">
        <f t="shared" si="124"/>
        <v>0.64569887349572641</v>
      </c>
      <c r="L115">
        <f t="shared" si="153"/>
        <v>49.781905154275847</v>
      </c>
      <c r="M115">
        <f t="shared" si="161"/>
        <v>0.99714964920617932</v>
      </c>
      <c r="N115">
        <f t="shared" si="155"/>
        <v>7.5449168901939229E-2</v>
      </c>
      <c r="O115">
        <f t="shared" si="162"/>
        <v>85.672969087064658</v>
      </c>
      <c r="P115" s="15">
        <f t="shared" ref="P115:P117" si="163">P114</f>
        <v>2</v>
      </c>
      <c r="Q115">
        <f t="shared" si="119"/>
        <v>45</v>
      </c>
      <c r="R115">
        <f t="shared" si="151"/>
        <v>40.672969087064658</v>
      </c>
      <c r="S115">
        <f t="shared" si="120"/>
        <v>40.672969087064658</v>
      </c>
      <c r="T115" s="8" t="str">
        <f t="shared" si="104"/>
        <v>108, 45, 35, 135, 174, 15, 40.6729690870647</v>
      </c>
    </row>
    <row r="116" spans="2:20" x14ac:dyDescent="0.2">
      <c r="B116" s="20">
        <v>41448</v>
      </c>
      <c r="C116" s="19">
        <f t="shared" si="122"/>
        <v>-2.8214826456776518E-2</v>
      </c>
      <c r="D116">
        <f t="shared" si="148"/>
        <v>23.457671887471399</v>
      </c>
      <c r="E116">
        <f t="shared" si="159"/>
        <v>74.576777603148372</v>
      </c>
      <c r="F116">
        <v>35</v>
      </c>
      <c r="G116">
        <v>135</v>
      </c>
      <c r="H116" s="19">
        <f t="shared" si="149"/>
        <v>174</v>
      </c>
      <c r="I116">
        <f t="shared" ref="I116:I117" si="164">I115+2</f>
        <v>17</v>
      </c>
      <c r="J116">
        <f t="shared" si="160"/>
        <v>0.42817090296523219</v>
      </c>
      <c r="K116">
        <f t="shared" si="124"/>
        <v>0.90369778015326441</v>
      </c>
      <c r="L116">
        <f t="shared" si="153"/>
        <v>25.351536940069188</v>
      </c>
      <c r="M116">
        <f t="shared" si="161"/>
        <v>0.97855541649147326</v>
      </c>
      <c r="N116">
        <f t="shared" si="155"/>
        <v>-0.20598372958852557</v>
      </c>
      <c r="O116">
        <f t="shared" si="162"/>
        <v>101.88709169988499</v>
      </c>
      <c r="P116" s="15">
        <f t="shared" si="163"/>
        <v>2</v>
      </c>
      <c r="Q116">
        <f t="shared" si="119"/>
        <v>45</v>
      </c>
      <c r="R116">
        <f t="shared" si="151"/>
        <v>56.887091699884991</v>
      </c>
      <c r="S116">
        <f t="shared" si="120"/>
        <v>56.887091699884991</v>
      </c>
      <c r="T116" s="8" t="str">
        <f t="shared" si="104"/>
        <v>109, 45, 35, 135, 174, 17, 56.887091699885</v>
      </c>
    </row>
    <row r="117" spans="2:20" x14ac:dyDescent="0.2">
      <c r="B117" s="23">
        <v>41448</v>
      </c>
      <c r="C117" s="24">
        <f t="shared" si="122"/>
        <v>-2.8214826456776518E-2</v>
      </c>
      <c r="D117" s="22">
        <f t="shared" si="148"/>
        <v>23.457671887471399</v>
      </c>
      <c r="E117" s="22">
        <f t="shared" si="159"/>
        <v>104.57677760314837</v>
      </c>
      <c r="F117">
        <v>35</v>
      </c>
      <c r="G117" s="22">
        <v>135</v>
      </c>
      <c r="H117" s="24">
        <f t="shared" si="149"/>
        <v>174</v>
      </c>
      <c r="I117" s="22">
        <f t="shared" si="164"/>
        <v>19</v>
      </c>
      <c r="J117" s="22">
        <f t="shared" si="160"/>
        <v>3.9200955100218871E-2</v>
      </c>
      <c r="K117" s="22">
        <f t="shared" si="124"/>
        <v>0.99923134714601036</v>
      </c>
      <c r="L117" s="22">
        <f t="shared" si="153"/>
        <v>2.2466249345160807</v>
      </c>
      <c r="M117" s="22">
        <f t="shared" si="161"/>
        <v>0.88850887518247568</v>
      </c>
      <c r="N117" s="22">
        <f t="shared" si="155"/>
        <v>-0.45885943242127164</v>
      </c>
      <c r="O117" s="22">
        <f t="shared" si="162"/>
        <v>117.31353322073385</v>
      </c>
      <c r="P117" s="15">
        <f t="shared" si="163"/>
        <v>2</v>
      </c>
      <c r="Q117">
        <f t="shared" si="119"/>
        <v>45</v>
      </c>
      <c r="R117">
        <f t="shared" si="151"/>
        <v>72.313533220733845</v>
      </c>
      <c r="S117">
        <f t="shared" si="120"/>
        <v>72.313533220733845</v>
      </c>
      <c r="T117" s="8" t="str">
        <f t="shared" si="104"/>
        <v>110, 45, 35, 135, 174, 19, 72.3135332207338</v>
      </c>
    </row>
    <row r="118" spans="2:20" x14ac:dyDescent="0.2">
      <c r="B118" s="20">
        <v>41448</v>
      </c>
      <c r="C118" s="19">
        <f>-0.000279+0.122772*COS((INT(B118-41274)/366*2*PI())+1.498311)-0.165458*COS((INT(B118-41274)/366*2*PI())*2-1.261546)-0.005354*COS((INT(B118-41274)/366*2*PI())*3-1.1571)</f>
        <v>-2.8214826456776518E-2</v>
      </c>
      <c r="D118">
        <f t="shared" si="148"/>
        <v>23.457671887471399</v>
      </c>
      <c r="E118">
        <f t="shared" si="159"/>
        <v>-105.42322239685164</v>
      </c>
      <c r="F118">
        <v>35</v>
      </c>
      <c r="G118">
        <v>135</v>
      </c>
      <c r="H118" s="19">
        <f t="shared" si="149"/>
        <v>174</v>
      </c>
      <c r="I118">
        <v>5</v>
      </c>
      <c r="J118">
        <f>MAX(0,SIN(F118*PI()/180)*SIN(D118*PI()/180)+COS(F118*PI()/180)*COS(D118*PI()/180)*COS(E118*PI()/180))</f>
        <v>2.8477925495572765E-2</v>
      </c>
      <c r="K118">
        <f>(1-J118^2)^0.5</f>
        <v>0.9995944216328283</v>
      </c>
      <c r="L118">
        <f>DEGREES(ATAN(J118/K118))</f>
        <v>1.6318855653111197</v>
      </c>
      <c r="M118">
        <f>COS(RADIANS(D118))*SIN(RADIANS(E118))/K118</f>
        <v>-0.88467716355976822</v>
      </c>
      <c r="N118">
        <f>(J118*SIN(RADIANS(F118))-SIN(RADIANS(D118)))/(K118*COS(RADIANS(F118)))</f>
        <v>-0.46620415729146297</v>
      </c>
      <c r="O118">
        <f>IF(ABS(M118)=1,90*M118,IF(AND(M118&gt;0,N118&lt;0),DEGREES(ATAN(M118/N118))+180,IF(AND(M118&lt;0,N118&lt;0),DEGREES(ATAN(M118/N118))-180,DEGREES(ATAN(M118/N118)))))</f>
        <v>-117.78818091239327</v>
      </c>
      <c r="P118" s="8">
        <f>P107+1</f>
        <v>3</v>
      </c>
      <c r="Q118">
        <f t="shared" si="119"/>
        <v>67.5</v>
      </c>
      <c r="R118">
        <f t="shared" si="151"/>
        <v>-185.28818091239327</v>
      </c>
      <c r="S118">
        <f t="shared" si="120"/>
        <v>174.71181908760673</v>
      </c>
      <c r="T118" s="8" t="str">
        <f t="shared" si="104"/>
        <v>111, 67.5, 35, 135, 174, 5, 174.711819087607</v>
      </c>
    </row>
    <row r="119" spans="2:20" x14ac:dyDescent="0.2">
      <c r="B119" s="20">
        <v>41448</v>
      </c>
      <c r="C119" s="19">
        <f t="shared" si="122"/>
        <v>-2.8214826456776518E-2</v>
      </c>
      <c r="D119">
        <f t="shared" si="148"/>
        <v>23.457671887471399</v>
      </c>
      <c r="E119">
        <f t="shared" si="159"/>
        <v>-75.423222396851642</v>
      </c>
      <c r="F119">
        <v>35</v>
      </c>
      <c r="G119">
        <v>135</v>
      </c>
      <c r="H119" s="19">
        <f t="shared" si="149"/>
        <v>174</v>
      </c>
      <c r="I119">
        <f>I118+2</f>
        <v>7</v>
      </c>
      <c r="J119">
        <f t="shared" ref="J119:J120" si="165">MAX(0,SIN(F119*PI()/180)*SIN(D119*PI()/180)+COS(F119*PI()/180)*COS(D119*PI()/180)*COS(E119*PI()/180))</f>
        <v>0.41744787336058609</v>
      </c>
      <c r="K119">
        <f t="shared" si="124"/>
        <v>0.90870087103882768</v>
      </c>
      <c r="L119">
        <f t="shared" ref="L119:L128" si="166">DEGREES(ATAN(J119/K119))</f>
        <v>24.673565599837779</v>
      </c>
      <c r="M119">
        <f t="shared" ref="M119:M120" si="167">COS(RADIANS(D119))*SIN(RADIANS(E119))/K119</f>
        <v>-0.97702769810796841</v>
      </c>
      <c r="N119">
        <f t="shared" ref="N119:N128" si="168">(J119*SIN(RADIANS(F119))-SIN(RADIANS(D119)))/(K119*COS(RADIANS(F119)))</f>
        <v>-0.21311235799419109</v>
      </c>
      <c r="O119">
        <f t="shared" ref="O119:O120" si="169">IF(ABS(M119)=1,90*M119,IF(AND(M119&gt;0,N119&lt;0),DEGREES(ATAN(M119/N119))+180,IF(AND(M119&lt;0,N119&lt;0),DEGREES(ATAN(M119/N119))-180,DEGREES(ATAN(M119/N119)))))</f>
        <v>-102.30480701887043</v>
      </c>
      <c r="P119" s="8">
        <f t="shared" ref="P119:P128" si="170">P118</f>
        <v>3</v>
      </c>
      <c r="Q119">
        <f t="shared" si="119"/>
        <v>67.5</v>
      </c>
      <c r="R119">
        <f t="shared" si="151"/>
        <v>-169.80480701887043</v>
      </c>
      <c r="S119">
        <f t="shared" si="120"/>
        <v>-169.80480701887043</v>
      </c>
      <c r="T119" s="8" t="str">
        <f t="shared" si="104"/>
        <v>112, 67.5, 35, 135, 174, 7, -169.80480701887</v>
      </c>
    </row>
    <row r="120" spans="2:20" x14ac:dyDescent="0.2">
      <c r="B120" s="20">
        <v>41448</v>
      </c>
      <c r="C120" s="19">
        <f t="shared" si="122"/>
        <v>-2.8214826456776518E-2</v>
      </c>
      <c r="D120">
        <f t="shared" si="148"/>
        <v>23.457671887471399</v>
      </c>
      <c r="E120">
        <f t="shared" si="159"/>
        <v>-45.423222396851656</v>
      </c>
      <c r="F120">
        <v>35</v>
      </c>
      <c r="G120">
        <v>135</v>
      </c>
      <c r="H120" s="19">
        <f t="shared" si="149"/>
        <v>174</v>
      </c>
      <c r="I120">
        <f t="shared" ref="I120:I127" si="171">I119+2</f>
        <v>9</v>
      </c>
      <c r="J120">
        <f t="shared" si="165"/>
        <v>0.75574234308188626</v>
      </c>
      <c r="K120">
        <f t="shared" si="124"/>
        <v>0.65486907918537463</v>
      </c>
      <c r="L120">
        <f t="shared" si="166"/>
        <v>49.090276408682165</v>
      </c>
      <c r="M120">
        <f t="shared" si="167"/>
        <v>-0.99781966405919353</v>
      </c>
      <c r="N120">
        <f t="shared" si="168"/>
        <v>6.5999378912217979E-2</v>
      </c>
      <c r="O120">
        <f t="shared" si="169"/>
        <v>-86.215763435535308</v>
      </c>
      <c r="P120" s="8">
        <f t="shared" si="170"/>
        <v>3</v>
      </c>
      <c r="Q120">
        <f t="shared" si="119"/>
        <v>67.5</v>
      </c>
      <c r="R120">
        <f t="shared" si="151"/>
        <v>-153.71576343553531</v>
      </c>
      <c r="S120">
        <f t="shared" si="120"/>
        <v>-153.71576343553531</v>
      </c>
      <c r="T120" s="8" t="str">
        <f t="shared" si="104"/>
        <v>113, 67.5, 35, 135, 174, 9, -153.715763435535</v>
      </c>
    </row>
    <row r="121" spans="2:20" x14ac:dyDescent="0.2">
      <c r="B121" s="20">
        <v>41448</v>
      </c>
      <c r="C121" s="19">
        <f t="shared" si="122"/>
        <v>-2.8214826456776518E-2</v>
      </c>
      <c r="D121">
        <f t="shared" si="148"/>
        <v>23.457671887471399</v>
      </c>
      <c r="E121">
        <f>(I121+C121-12)*15+(G121-135)</f>
        <v>-18.423222396851642</v>
      </c>
      <c r="F121">
        <v>35</v>
      </c>
      <c r="G121">
        <v>135</v>
      </c>
      <c r="H121" s="19">
        <f t="shared" si="149"/>
        <v>174</v>
      </c>
      <c r="I121">
        <v>10.8</v>
      </c>
      <c r="J121">
        <f>MAX(0,SIN(F121*PI()/180)*SIN(D121*PI()/180)+COS(F121*PI()/180)*COS(D121*PI()/180)*COS(E121*PI()/180))</f>
        <v>0.94126369465338122</v>
      </c>
      <c r="K121">
        <f>(1-J121^2)^0.5</f>
        <v>0.33767241096581502</v>
      </c>
      <c r="L121">
        <f t="shared" si="166"/>
        <v>70.264871936670801</v>
      </c>
      <c r="M121">
        <f>COS(RADIANS(D121))*SIN(RADIANS(E121))/K121</f>
        <v>-0.85856825596530328</v>
      </c>
      <c r="N121">
        <f t="shared" si="168"/>
        <v>0.51269927818234451</v>
      </c>
      <c r="O121">
        <f>IF(ABS(M121)=1,90*M121,IF(AND(M121&gt;0,N121&lt;0),DEGREES(ATAN(M121/N121))+180,IF(AND(M121&lt;0,N121&lt;0),DEGREES(ATAN(M121/N121))-180,DEGREES(ATAN(M121/N121)))))</f>
        <v>-59.15620483951168</v>
      </c>
      <c r="P121" s="8">
        <f t="shared" si="170"/>
        <v>3</v>
      </c>
      <c r="Q121">
        <f t="shared" si="119"/>
        <v>67.5</v>
      </c>
      <c r="R121">
        <f t="shared" si="151"/>
        <v>-126.65620483951167</v>
      </c>
      <c r="S121">
        <f t="shared" si="120"/>
        <v>-126.65620483951167</v>
      </c>
      <c r="T121" s="8" t="str">
        <f t="shared" si="104"/>
        <v>114, 67.5, 35, 135, 174, 10.8, -126.656204839512</v>
      </c>
    </row>
    <row r="122" spans="2:20" x14ac:dyDescent="0.2">
      <c r="B122" s="20">
        <v>41448</v>
      </c>
      <c r="C122" s="19">
        <f t="shared" si="122"/>
        <v>-2.8214826456776518E-2</v>
      </c>
      <c r="D122">
        <f t="shared" si="148"/>
        <v>23.457671887471399</v>
      </c>
      <c r="E122">
        <f t="shared" ref="E122:E131" si="172">(I122+C122-12)*15+(G122-135)</f>
        <v>-7.9232223968516546</v>
      </c>
      <c r="F122">
        <v>35</v>
      </c>
      <c r="G122">
        <v>135</v>
      </c>
      <c r="H122" s="19">
        <f t="shared" si="149"/>
        <v>174</v>
      </c>
      <c r="I122">
        <v>11.5</v>
      </c>
      <c r="J122">
        <f t="shared" ref="J122:J128" si="173">MAX(0,SIN(F122*PI()/180)*SIN(D122*PI()/180)+COS(F122*PI()/180)*COS(D122*PI()/180)*COS(E122*PI()/180))</f>
        <v>0.97260353884283657</v>
      </c>
      <c r="K122">
        <f t="shared" si="124"/>
        <v>0.23247011900541301</v>
      </c>
      <c r="L122">
        <f t="shared" si="166"/>
        <v>76.557458274277934</v>
      </c>
      <c r="M122">
        <f t="shared" ref="M122:M128" si="174">COS(RADIANS(D122))*SIN(RADIANS(E122))/K122</f>
        <v>-0.5439564955558327</v>
      </c>
      <c r="N122">
        <f t="shared" si="168"/>
        <v>0.83911341959392938</v>
      </c>
      <c r="O122">
        <f t="shared" ref="O122:O128" si="175">IF(ABS(M122)=1,90*M122,IF(AND(M122&gt;0,N122&lt;0),DEGREES(ATAN(M122/N122))+180,IF(AND(M122&lt;0,N122&lt;0),DEGREES(ATAN(M122/N122))-180,DEGREES(ATAN(M122/N122)))))</f>
        <v>-32.953382999842518</v>
      </c>
      <c r="P122" s="8">
        <f t="shared" si="170"/>
        <v>3</v>
      </c>
      <c r="Q122">
        <f t="shared" si="119"/>
        <v>67.5</v>
      </c>
      <c r="R122">
        <f t="shared" si="151"/>
        <v>-100.45338299984252</v>
      </c>
      <c r="S122">
        <f t="shared" si="120"/>
        <v>-100.45338299984252</v>
      </c>
      <c r="T122" s="8" t="str">
        <f t="shared" si="104"/>
        <v>115, 67.5, 35, 135, 174, 11.5, -100.453382999843</v>
      </c>
    </row>
    <row r="123" spans="2:20" x14ac:dyDescent="0.2">
      <c r="B123" s="20">
        <v>41448</v>
      </c>
      <c r="C123" s="19">
        <f t="shared" si="122"/>
        <v>-2.8214826456776518E-2</v>
      </c>
      <c r="D123">
        <f t="shared" si="148"/>
        <v>23.457671887471399</v>
      </c>
      <c r="E123">
        <f t="shared" si="172"/>
        <v>-0.42322239685165464</v>
      </c>
      <c r="F123">
        <v>35</v>
      </c>
      <c r="G123">
        <v>135</v>
      </c>
      <c r="H123" s="19">
        <f t="shared" si="149"/>
        <v>174</v>
      </c>
      <c r="I123">
        <v>12</v>
      </c>
      <c r="J123">
        <f t="shared" si="173"/>
        <v>0.97975665081666019</v>
      </c>
      <c r="K123">
        <f t="shared" si="124"/>
        <v>0.20019217062742733</v>
      </c>
      <c r="L123">
        <f t="shared" si="166"/>
        <v>78.451803130389266</v>
      </c>
      <c r="M123">
        <f t="shared" si="174"/>
        <v>-3.3847930710724637E-2</v>
      </c>
      <c r="N123">
        <f t="shared" si="168"/>
        <v>0.99942699462572082</v>
      </c>
      <c r="O123">
        <f t="shared" si="175"/>
        <v>-1.9397140779942577</v>
      </c>
      <c r="P123" s="8">
        <f t="shared" si="170"/>
        <v>3</v>
      </c>
      <c r="Q123">
        <f t="shared" si="119"/>
        <v>67.5</v>
      </c>
      <c r="R123">
        <f t="shared" si="151"/>
        <v>-69.439714077994253</v>
      </c>
      <c r="S123">
        <f t="shared" si="120"/>
        <v>-69.439714077994253</v>
      </c>
      <c r="T123" s="8" t="str">
        <f t="shared" si="104"/>
        <v>116, 67.5, 35, 135, 174, 12, -69.4397140779943</v>
      </c>
    </row>
    <row r="124" spans="2:20" x14ac:dyDescent="0.2">
      <c r="B124" s="20">
        <v>41448</v>
      </c>
      <c r="C124" s="19">
        <f t="shared" si="122"/>
        <v>-2.8214826456776518E-2</v>
      </c>
      <c r="D124">
        <f t="shared" si="148"/>
        <v>23.457671887471399</v>
      </c>
      <c r="E124">
        <f t="shared" si="172"/>
        <v>7.0767776031483454</v>
      </c>
      <c r="F124">
        <v>35</v>
      </c>
      <c r="G124">
        <v>135</v>
      </c>
      <c r="H124" s="19">
        <f t="shared" si="149"/>
        <v>174</v>
      </c>
      <c r="I124">
        <v>12.5</v>
      </c>
      <c r="J124">
        <f t="shared" si="173"/>
        <v>0.97405254888611759</v>
      </c>
      <c r="K124">
        <f t="shared" si="124"/>
        <v>0.22632196536893526</v>
      </c>
      <c r="L124">
        <f t="shared" si="166"/>
        <v>76.919373340966573</v>
      </c>
      <c r="M124">
        <f t="shared" si="174"/>
        <v>0.49936554068826333</v>
      </c>
      <c r="N124">
        <f t="shared" si="168"/>
        <v>0.86639139929544351</v>
      </c>
      <c r="O124">
        <f t="shared" si="175"/>
        <v>29.958033379559204</v>
      </c>
      <c r="P124" s="8">
        <f t="shared" si="170"/>
        <v>3</v>
      </c>
      <c r="Q124">
        <f t="shared" si="119"/>
        <v>67.5</v>
      </c>
      <c r="R124">
        <f t="shared" si="151"/>
        <v>-37.541966620440796</v>
      </c>
      <c r="S124">
        <f t="shared" si="120"/>
        <v>-37.541966620440796</v>
      </c>
      <c r="T124" s="8" t="str">
        <f t="shared" si="104"/>
        <v>117, 67.5, 35, 135, 174, 12.5, -37.5419666204408</v>
      </c>
    </row>
    <row r="125" spans="2:20" x14ac:dyDescent="0.2">
      <c r="B125" s="20">
        <v>41448</v>
      </c>
      <c r="C125" s="19">
        <f t="shared" si="122"/>
        <v>-2.8214826456776518E-2</v>
      </c>
      <c r="D125">
        <f t="shared" si="148"/>
        <v>23.457671887471399</v>
      </c>
      <c r="E125">
        <f t="shared" si="172"/>
        <v>17.576777603148336</v>
      </c>
      <c r="F125">
        <v>35</v>
      </c>
      <c r="G125">
        <v>135</v>
      </c>
      <c r="H125" s="19">
        <f t="shared" si="149"/>
        <v>174</v>
      </c>
      <c r="I125">
        <v>13.2</v>
      </c>
      <c r="J125">
        <f t="shared" si="173"/>
        <v>0.94469418412662765</v>
      </c>
      <c r="K125">
        <f t="shared" si="124"/>
        <v>0.32795258571526054</v>
      </c>
      <c r="L125">
        <f t="shared" si="166"/>
        <v>70.855447198248442</v>
      </c>
      <c r="M125">
        <f t="shared" si="174"/>
        <v>0.84471333530538062</v>
      </c>
      <c r="N125">
        <f t="shared" si="168"/>
        <v>0.53521900298593617</v>
      </c>
      <c r="O125">
        <f t="shared" si="175"/>
        <v>57.64123512590151</v>
      </c>
      <c r="P125" s="8">
        <f t="shared" si="170"/>
        <v>3</v>
      </c>
      <c r="Q125">
        <f t="shared" si="119"/>
        <v>67.5</v>
      </c>
      <c r="R125">
        <f t="shared" si="151"/>
        <v>-9.8587648740984903</v>
      </c>
      <c r="S125">
        <f t="shared" si="120"/>
        <v>-9.8587648740984903</v>
      </c>
      <c r="T125" s="8" t="str">
        <f t="shared" si="104"/>
        <v>118, 67.5, 35, 135, 174, 13.2, -9.85876487409849</v>
      </c>
    </row>
    <row r="126" spans="2:20" x14ac:dyDescent="0.2">
      <c r="B126" s="20">
        <v>41448</v>
      </c>
      <c r="C126" s="19">
        <f t="shared" si="122"/>
        <v>-2.8214826456776518E-2</v>
      </c>
      <c r="D126">
        <f t="shared" ref="D126:D147" si="176">(0.006322-0.405748*COS((INT(B126-41274)/366*2*PI())+0.153231)-0.00588*COS(2*(INT(B126-41274)/366*2*PI())+0.207099)-0.003233*COS(3*(INT(B126-41274)/366*2*PI())+0.620129))*360/2/PI()</f>
        <v>23.457671887471399</v>
      </c>
      <c r="E126">
        <f t="shared" si="172"/>
        <v>44.576777603148344</v>
      </c>
      <c r="F126">
        <v>35</v>
      </c>
      <c r="G126">
        <v>135</v>
      </c>
      <c r="H126" s="19">
        <f t="shared" ref="H126:H147" si="177">INT(B126)-41274</f>
        <v>174</v>
      </c>
      <c r="I126">
        <v>15</v>
      </c>
      <c r="J126">
        <f t="shared" si="173"/>
        <v>0.7635921455635527</v>
      </c>
      <c r="K126">
        <f t="shared" si="124"/>
        <v>0.64569887349572641</v>
      </c>
      <c r="L126">
        <f t="shared" si="166"/>
        <v>49.781905154275847</v>
      </c>
      <c r="M126">
        <f t="shared" si="174"/>
        <v>0.99714964920617932</v>
      </c>
      <c r="N126">
        <f t="shared" si="168"/>
        <v>7.5449168901939229E-2</v>
      </c>
      <c r="O126">
        <f t="shared" si="175"/>
        <v>85.672969087064658</v>
      </c>
      <c r="P126" s="8">
        <f t="shared" si="170"/>
        <v>3</v>
      </c>
      <c r="Q126">
        <f t="shared" si="119"/>
        <v>67.5</v>
      </c>
      <c r="R126">
        <f t="shared" si="151"/>
        <v>18.172969087064658</v>
      </c>
      <c r="S126">
        <f t="shared" si="120"/>
        <v>18.172969087064658</v>
      </c>
      <c r="T126" s="8" t="str">
        <f t="shared" si="104"/>
        <v>119, 67.5, 35, 135, 174, 15, 18.1729690870647</v>
      </c>
    </row>
    <row r="127" spans="2:20" x14ac:dyDescent="0.2">
      <c r="B127" s="20">
        <v>41448</v>
      </c>
      <c r="C127" s="19">
        <f t="shared" si="122"/>
        <v>-2.8214826456776518E-2</v>
      </c>
      <c r="D127">
        <f t="shared" si="176"/>
        <v>23.457671887471399</v>
      </c>
      <c r="E127">
        <f t="shared" si="172"/>
        <v>74.576777603148372</v>
      </c>
      <c r="F127">
        <v>35</v>
      </c>
      <c r="G127">
        <v>135</v>
      </c>
      <c r="H127" s="19">
        <f t="shared" si="177"/>
        <v>174</v>
      </c>
      <c r="I127">
        <f t="shared" ref="I127:I128" si="178">I126+2</f>
        <v>17</v>
      </c>
      <c r="J127">
        <f t="shared" si="173"/>
        <v>0.42817090296523219</v>
      </c>
      <c r="K127">
        <f t="shared" si="124"/>
        <v>0.90369778015326441</v>
      </c>
      <c r="L127">
        <f t="shared" si="166"/>
        <v>25.351536940069188</v>
      </c>
      <c r="M127">
        <f t="shared" si="174"/>
        <v>0.97855541649147326</v>
      </c>
      <c r="N127">
        <f t="shared" si="168"/>
        <v>-0.20598372958852557</v>
      </c>
      <c r="O127">
        <f t="shared" si="175"/>
        <v>101.88709169988499</v>
      </c>
      <c r="P127" s="8">
        <f t="shared" si="170"/>
        <v>3</v>
      </c>
      <c r="Q127">
        <f t="shared" si="119"/>
        <v>67.5</v>
      </c>
      <c r="R127">
        <f>O127-Q127</f>
        <v>34.387091699884991</v>
      </c>
      <c r="S127">
        <f t="shared" si="120"/>
        <v>34.387091699884991</v>
      </c>
      <c r="T127" s="8" t="str">
        <f t="shared" si="104"/>
        <v>120, 67.5, 35, 135, 174, 17, 34.387091699885</v>
      </c>
    </row>
    <row r="128" spans="2:20" x14ac:dyDescent="0.2">
      <c r="B128" s="23">
        <v>41448</v>
      </c>
      <c r="C128" s="24">
        <f t="shared" si="122"/>
        <v>-2.8214826456776518E-2</v>
      </c>
      <c r="D128" s="22">
        <f t="shared" si="176"/>
        <v>23.457671887471399</v>
      </c>
      <c r="E128" s="22">
        <f t="shared" si="172"/>
        <v>104.57677760314837</v>
      </c>
      <c r="F128">
        <v>35</v>
      </c>
      <c r="G128" s="22">
        <v>135</v>
      </c>
      <c r="H128" s="24">
        <f t="shared" si="177"/>
        <v>174</v>
      </c>
      <c r="I128" s="22">
        <f t="shared" si="178"/>
        <v>19</v>
      </c>
      <c r="J128" s="22">
        <f t="shared" si="173"/>
        <v>3.9200955100218871E-2</v>
      </c>
      <c r="K128" s="22">
        <f t="shared" si="124"/>
        <v>0.99923134714601036</v>
      </c>
      <c r="L128" s="22">
        <f t="shared" si="166"/>
        <v>2.2466249345160807</v>
      </c>
      <c r="M128" s="22">
        <f t="shared" si="174"/>
        <v>0.88850887518247568</v>
      </c>
      <c r="N128" s="22">
        <f t="shared" si="168"/>
        <v>-0.45885943242127164</v>
      </c>
      <c r="O128" s="22">
        <f t="shared" si="175"/>
        <v>117.31353322073385</v>
      </c>
      <c r="P128" s="8">
        <f t="shared" si="170"/>
        <v>3</v>
      </c>
      <c r="Q128">
        <f t="shared" si="119"/>
        <v>67.5</v>
      </c>
      <c r="R128">
        <f t="shared" ref="R128:R148" si="179">O128-Q128</f>
        <v>49.813533220733845</v>
      </c>
      <c r="S128">
        <f t="shared" si="120"/>
        <v>49.813533220733845</v>
      </c>
      <c r="T128" s="8" t="str">
        <f t="shared" si="104"/>
        <v>121, 67.5, 35, 135, 174, 19, 49.8135332207338</v>
      </c>
    </row>
    <row r="129" spans="2:20" x14ac:dyDescent="0.2">
      <c r="B129" s="20">
        <v>41448</v>
      </c>
      <c r="C129" s="19">
        <f>-0.000279+0.122772*COS((INT(B129-41274)/366*2*PI())+1.498311)-0.165458*COS((INT(B129-41274)/366*2*PI())*2-1.261546)-0.005354*COS((INT(B129-41274)/366*2*PI())*3-1.1571)</f>
        <v>-2.8214826456776518E-2</v>
      </c>
      <c r="D129">
        <f t="shared" si="176"/>
        <v>23.457671887471399</v>
      </c>
      <c r="E129">
        <f t="shared" si="172"/>
        <v>-105.42322239685164</v>
      </c>
      <c r="F129">
        <v>35</v>
      </c>
      <c r="G129">
        <v>135</v>
      </c>
      <c r="H129" s="19">
        <f t="shared" si="177"/>
        <v>174</v>
      </c>
      <c r="I129">
        <v>5</v>
      </c>
      <c r="J129">
        <f>MAX(0,SIN(F129*PI()/180)*SIN(D129*PI()/180)+COS(F129*PI()/180)*COS(D129*PI()/180)*COS(E129*PI()/180))</f>
        <v>2.8477925495572765E-2</v>
      </c>
      <c r="K129">
        <f>(1-J129^2)^0.5</f>
        <v>0.9995944216328283</v>
      </c>
      <c r="L129">
        <f>DEGREES(ATAN(J129/K129))</f>
        <v>1.6318855653111197</v>
      </c>
      <c r="M129">
        <f>COS(RADIANS(D129))*SIN(RADIANS(E129))/K129</f>
        <v>-0.88467716355976822</v>
      </c>
      <c r="N129">
        <f>(J129*SIN(RADIANS(F129))-SIN(RADIANS(D129)))/(K129*COS(RADIANS(F129)))</f>
        <v>-0.46620415729146297</v>
      </c>
      <c r="O129">
        <f>IF(ABS(M129)=1,90*M129,IF(AND(M129&gt;0,N129&lt;0),DEGREES(ATAN(M129/N129))+180,IF(AND(M129&lt;0,N129&lt;0),DEGREES(ATAN(M129/N129))-180,DEGREES(ATAN(M129/N129)))))</f>
        <v>-117.78818091239327</v>
      </c>
      <c r="P129" s="15">
        <f>P118+1</f>
        <v>4</v>
      </c>
      <c r="Q129">
        <f t="shared" si="119"/>
        <v>90</v>
      </c>
      <c r="R129">
        <f t="shared" si="179"/>
        <v>-207.78818091239327</v>
      </c>
      <c r="S129">
        <f t="shared" si="120"/>
        <v>152.21181908760673</v>
      </c>
      <c r="T129" s="8" t="str">
        <f t="shared" si="104"/>
        <v>122, 90, 35, 135, 174, 5, 152.211819087607</v>
      </c>
    </row>
    <row r="130" spans="2:20" x14ac:dyDescent="0.2">
      <c r="B130" s="20">
        <v>41448</v>
      </c>
      <c r="C130" s="19">
        <f t="shared" si="122"/>
        <v>-2.8214826456776518E-2</v>
      </c>
      <c r="D130">
        <f t="shared" si="176"/>
        <v>23.457671887471399</v>
      </c>
      <c r="E130">
        <f t="shared" si="172"/>
        <v>-75.423222396851642</v>
      </c>
      <c r="F130">
        <v>35</v>
      </c>
      <c r="G130">
        <v>135</v>
      </c>
      <c r="H130" s="19">
        <f t="shared" si="177"/>
        <v>174</v>
      </c>
      <c r="I130">
        <f>I129+2</f>
        <v>7</v>
      </c>
      <c r="J130">
        <f t="shared" ref="J130:J131" si="180">MAX(0,SIN(F130*PI()/180)*SIN(D130*PI()/180)+COS(F130*PI()/180)*COS(D130*PI()/180)*COS(E130*PI()/180))</f>
        <v>0.41744787336058609</v>
      </c>
      <c r="K130">
        <f t="shared" si="124"/>
        <v>0.90870087103882768</v>
      </c>
      <c r="L130">
        <f t="shared" ref="L130:L139" si="181">DEGREES(ATAN(J130/K130))</f>
        <v>24.673565599837779</v>
      </c>
      <c r="M130">
        <f t="shared" ref="M130:M131" si="182">COS(RADIANS(D130))*SIN(RADIANS(E130))/K130</f>
        <v>-0.97702769810796841</v>
      </c>
      <c r="N130">
        <f t="shared" ref="N130:N139" si="183">(J130*SIN(RADIANS(F130))-SIN(RADIANS(D130)))/(K130*COS(RADIANS(F130)))</f>
        <v>-0.21311235799419109</v>
      </c>
      <c r="O130">
        <f t="shared" ref="O130:O131" si="184">IF(ABS(M130)=1,90*M130,IF(AND(M130&gt;0,N130&lt;0),DEGREES(ATAN(M130/N130))+180,IF(AND(M130&lt;0,N130&lt;0),DEGREES(ATAN(M130/N130))-180,DEGREES(ATAN(M130/N130)))))</f>
        <v>-102.30480701887043</v>
      </c>
      <c r="P130" s="15">
        <f t="shared" ref="P130:P135" si="185">P129</f>
        <v>4</v>
      </c>
      <c r="Q130">
        <f t="shared" si="119"/>
        <v>90</v>
      </c>
      <c r="R130">
        <f t="shared" si="179"/>
        <v>-192.30480701887043</v>
      </c>
      <c r="S130">
        <f t="shared" si="120"/>
        <v>167.69519298112957</v>
      </c>
      <c r="T130" s="8" t="str">
        <f t="shared" si="104"/>
        <v>123, 90, 35, 135, 174, 7, 167.69519298113</v>
      </c>
    </row>
    <row r="131" spans="2:20" x14ac:dyDescent="0.2">
      <c r="B131" s="20">
        <v>41448</v>
      </c>
      <c r="C131" s="19">
        <f t="shared" si="122"/>
        <v>-2.8214826456776518E-2</v>
      </c>
      <c r="D131">
        <f t="shared" si="176"/>
        <v>23.457671887471399</v>
      </c>
      <c r="E131">
        <f t="shared" si="172"/>
        <v>-45.423222396851656</v>
      </c>
      <c r="F131">
        <v>35</v>
      </c>
      <c r="G131">
        <v>135</v>
      </c>
      <c r="H131" s="19">
        <f t="shared" si="177"/>
        <v>174</v>
      </c>
      <c r="I131">
        <f t="shared" ref="I131:I138" si="186">I130+2</f>
        <v>9</v>
      </c>
      <c r="J131">
        <f t="shared" si="180"/>
        <v>0.75574234308188626</v>
      </c>
      <c r="K131">
        <f t="shared" si="124"/>
        <v>0.65486907918537463</v>
      </c>
      <c r="L131">
        <f t="shared" si="181"/>
        <v>49.090276408682165</v>
      </c>
      <c r="M131">
        <f t="shared" si="182"/>
        <v>-0.99781966405919353</v>
      </c>
      <c r="N131">
        <f t="shared" si="183"/>
        <v>6.5999378912217979E-2</v>
      </c>
      <c r="O131">
        <f t="shared" si="184"/>
        <v>-86.215763435535308</v>
      </c>
      <c r="P131" s="15">
        <f t="shared" si="185"/>
        <v>4</v>
      </c>
      <c r="Q131">
        <f t="shared" si="119"/>
        <v>90</v>
      </c>
      <c r="R131">
        <f t="shared" si="179"/>
        <v>-176.21576343553531</v>
      </c>
      <c r="S131">
        <f t="shared" si="120"/>
        <v>-176.21576343553531</v>
      </c>
      <c r="T131" s="8" t="str">
        <f t="shared" si="104"/>
        <v>124, 90, 35, 135, 174, 9, -176.215763435535</v>
      </c>
    </row>
    <row r="132" spans="2:20" x14ac:dyDescent="0.2">
      <c r="B132" s="20">
        <v>41448</v>
      </c>
      <c r="C132" s="19">
        <f t="shared" si="122"/>
        <v>-2.8214826456776518E-2</v>
      </c>
      <c r="D132">
        <f t="shared" si="176"/>
        <v>23.457671887471399</v>
      </c>
      <c r="E132">
        <f>(I132+C132-12)*15+(G132-135)</f>
        <v>-18.423222396851642</v>
      </c>
      <c r="F132">
        <v>35</v>
      </c>
      <c r="G132">
        <v>135</v>
      </c>
      <c r="H132" s="19">
        <f t="shared" si="177"/>
        <v>174</v>
      </c>
      <c r="I132">
        <v>10.8</v>
      </c>
      <c r="J132">
        <f>MAX(0,SIN(F132*PI()/180)*SIN(D132*PI()/180)+COS(F132*PI()/180)*COS(D132*PI()/180)*COS(E132*PI()/180))</f>
        <v>0.94126369465338122</v>
      </c>
      <c r="K132">
        <f>(1-J132^2)^0.5</f>
        <v>0.33767241096581502</v>
      </c>
      <c r="L132">
        <f t="shared" si="181"/>
        <v>70.264871936670801</v>
      </c>
      <c r="M132">
        <f>COS(RADIANS(D132))*SIN(RADIANS(E132))/K132</f>
        <v>-0.85856825596530328</v>
      </c>
      <c r="N132">
        <f t="shared" si="183"/>
        <v>0.51269927818234451</v>
      </c>
      <c r="O132">
        <f>IF(ABS(M132)=1,90*M132,IF(AND(M132&gt;0,N132&lt;0),DEGREES(ATAN(M132/N132))+180,IF(AND(M132&lt;0,N132&lt;0),DEGREES(ATAN(M132/N132))-180,DEGREES(ATAN(M132/N132)))))</f>
        <v>-59.15620483951168</v>
      </c>
      <c r="P132" s="15">
        <f t="shared" si="185"/>
        <v>4</v>
      </c>
      <c r="Q132">
        <f t="shared" si="119"/>
        <v>90</v>
      </c>
      <c r="R132">
        <f t="shared" si="179"/>
        <v>-149.15620483951167</v>
      </c>
      <c r="S132">
        <f t="shared" si="120"/>
        <v>-149.15620483951167</v>
      </c>
      <c r="T132" s="8" t="str">
        <f t="shared" si="104"/>
        <v>125, 90, 35, 135, 174, 10.8, -149.156204839512</v>
      </c>
    </row>
    <row r="133" spans="2:20" x14ac:dyDescent="0.2">
      <c r="B133" s="20">
        <v>41448</v>
      </c>
      <c r="C133" s="19">
        <f t="shared" si="122"/>
        <v>-2.8214826456776518E-2</v>
      </c>
      <c r="D133">
        <f t="shared" si="176"/>
        <v>23.457671887471399</v>
      </c>
      <c r="E133">
        <f t="shared" ref="E133:E142" si="187">(I133+C133-12)*15+(G133-135)</f>
        <v>-7.9232223968516546</v>
      </c>
      <c r="F133">
        <v>35</v>
      </c>
      <c r="G133">
        <v>135</v>
      </c>
      <c r="H133" s="19">
        <f t="shared" si="177"/>
        <v>174</v>
      </c>
      <c r="I133">
        <v>11.5</v>
      </c>
      <c r="J133">
        <f t="shared" ref="J133:J139" si="188">MAX(0,SIN(F133*PI()/180)*SIN(D133*PI()/180)+COS(F133*PI()/180)*COS(D133*PI()/180)*COS(E133*PI()/180))</f>
        <v>0.97260353884283657</v>
      </c>
      <c r="K133">
        <f t="shared" si="124"/>
        <v>0.23247011900541301</v>
      </c>
      <c r="L133">
        <f t="shared" si="181"/>
        <v>76.557458274277934</v>
      </c>
      <c r="M133">
        <f t="shared" ref="M133:M139" si="189">COS(RADIANS(D133))*SIN(RADIANS(E133))/K133</f>
        <v>-0.5439564955558327</v>
      </c>
      <c r="N133">
        <f t="shared" si="183"/>
        <v>0.83911341959392938</v>
      </c>
      <c r="O133">
        <f t="shared" ref="O133:O139" si="190">IF(ABS(M133)=1,90*M133,IF(AND(M133&gt;0,N133&lt;0),DEGREES(ATAN(M133/N133))+180,IF(AND(M133&lt;0,N133&lt;0),DEGREES(ATAN(M133/N133))-180,DEGREES(ATAN(M133/N133)))))</f>
        <v>-32.953382999842518</v>
      </c>
      <c r="P133" s="15">
        <f t="shared" si="185"/>
        <v>4</v>
      </c>
      <c r="Q133">
        <f t="shared" si="119"/>
        <v>90</v>
      </c>
      <c r="R133">
        <f t="shared" si="179"/>
        <v>-122.95338299984252</v>
      </c>
      <c r="S133">
        <f t="shared" si="120"/>
        <v>-122.95338299984252</v>
      </c>
      <c r="T133" s="8" t="str">
        <f t="shared" si="104"/>
        <v>126, 90, 35, 135, 174, 11.5, -122.953382999843</v>
      </c>
    </row>
    <row r="134" spans="2:20" x14ac:dyDescent="0.2">
      <c r="B134" s="20">
        <v>41448</v>
      </c>
      <c r="C134" s="19">
        <f t="shared" si="122"/>
        <v>-2.8214826456776518E-2</v>
      </c>
      <c r="D134">
        <f t="shared" si="176"/>
        <v>23.457671887471399</v>
      </c>
      <c r="E134">
        <f t="shared" si="187"/>
        <v>-0.42322239685165464</v>
      </c>
      <c r="F134">
        <v>35</v>
      </c>
      <c r="G134">
        <v>135</v>
      </c>
      <c r="H134" s="19">
        <f t="shared" si="177"/>
        <v>174</v>
      </c>
      <c r="I134">
        <v>12</v>
      </c>
      <c r="J134">
        <f t="shared" si="188"/>
        <v>0.97975665081666019</v>
      </c>
      <c r="K134">
        <f t="shared" si="124"/>
        <v>0.20019217062742733</v>
      </c>
      <c r="L134">
        <f t="shared" si="181"/>
        <v>78.451803130389266</v>
      </c>
      <c r="M134">
        <f t="shared" si="189"/>
        <v>-3.3847930710724637E-2</v>
      </c>
      <c r="N134">
        <f t="shared" si="183"/>
        <v>0.99942699462572082</v>
      </c>
      <c r="O134">
        <f t="shared" si="190"/>
        <v>-1.9397140779942577</v>
      </c>
      <c r="P134" s="15">
        <f t="shared" si="185"/>
        <v>4</v>
      </c>
      <c r="Q134">
        <f t="shared" si="119"/>
        <v>90</v>
      </c>
      <c r="R134">
        <f t="shared" si="179"/>
        <v>-91.939714077994253</v>
      </c>
      <c r="S134">
        <f t="shared" si="120"/>
        <v>-91.939714077994253</v>
      </c>
      <c r="T134" s="8" t="str">
        <f t="shared" si="104"/>
        <v>127, 90, 35, 135, 174, 12, -91.9397140779943</v>
      </c>
    </row>
    <row r="135" spans="2:20" x14ac:dyDescent="0.2">
      <c r="B135" s="20">
        <v>41448</v>
      </c>
      <c r="C135" s="19">
        <f t="shared" si="122"/>
        <v>-2.8214826456776518E-2</v>
      </c>
      <c r="D135">
        <f t="shared" si="176"/>
        <v>23.457671887471399</v>
      </c>
      <c r="E135">
        <f t="shared" si="187"/>
        <v>7.0767776031483454</v>
      </c>
      <c r="F135">
        <v>35</v>
      </c>
      <c r="G135">
        <v>135</v>
      </c>
      <c r="H135" s="19">
        <f t="shared" si="177"/>
        <v>174</v>
      </c>
      <c r="I135">
        <v>12.5</v>
      </c>
      <c r="J135">
        <f t="shared" si="188"/>
        <v>0.97405254888611759</v>
      </c>
      <c r="K135">
        <f t="shared" si="124"/>
        <v>0.22632196536893526</v>
      </c>
      <c r="L135">
        <f t="shared" si="181"/>
        <v>76.919373340966573</v>
      </c>
      <c r="M135">
        <f t="shared" si="189"/>
        <v>0.49936554068826333</v>
      </c>
      <c r="N135">
        <f t="shared" si="183"/>
        <v>0.86639139929544351</v>
      </c>
      <c r="O135">
        <f t="shared" si="190"/>
        <v>29.958033379559204</v>
      </c>
      <c r="P135" s="15">
        <f t="shared" si="185"/>
        <v>4</v>
      </c>
      <c r="Q135">
        <f t="shared" si="119"/>
        <v>90</v>
      </c>
      <c r="R135">
        <f t="shared" si="179"/>
        <v>-60.041966620440796</v>
      </c>
      <c r="S135">
        <f t="shared" si="120"/>
        <v>-60.041966620440796</v>
      </c>
      <c r="T135" s="8" t="str">
        <f t="shared" si="104"/>
        <v>128, 90, 35, 135, 174, 12.5, -60.0419666204408</v>
      </c>
    </row>
    <row r="136" spans="2:20" x14ac:dyDescent="0.2">
      <c r="B136" s="20">
        <v>41448</v>
      </c>
      <c r="C136" s="19">
        <f t="shared" si="122"/>
        <v>-2.8214826456776518E-2</v>
      </c>
      <c r="D136">
        <f t="shared" si="176"/>
        <v>23.457671887471399</v>
      </c>
      <c r="E136">
        <f t="shared" si="187"/>
        <v>17.576777603148336</v>
      </c>
      <c r="F136">
        <v>35</v>
      </c>
      <c r="G136">
        <v>135</v>
      </c>
      <c r="H136" s="19">
        <f t="shared" si="177"/>
        <v>174</v>
      </c>
      <c r="I136">
        <v>13.2</v>
      </c>
      <c r="J136">
        <f t="shared" si="188"/>
        <v>0.94469418412662765</v>
      </c>
      <c r="K136">
        <f t="shared" si="124"/>
        <v>0.32795258571526054</v>
      </c>
      <c r="L136">
        <f t="shared" si="181"/>
        <v>70.855447198248442</v>
      </c>
      <c r="M136">
        <f t="shared" si="189"/>
        <v>0.84471333530538062</v>
      </c>
      <c r="N136">
        <f t="shared" si="183"/>
        <v>0.53521900298593617</v>
      </c>
      <c r="O136">
        <f t="shared" si="190"/>
        <v>57.64123512590151</v>
      </c>
      <c r="P136" s="15">
        <f>P135</f>
        <v>4</v>
      </c>
      <c r="Q136">
        <f t="shared" si="119"/>
        <v>90</v>
      </c>
      <c r="R136">
        <f t="shared" si="179"/>
        <v>-32.35876487409849</v>
      </c>
      <c r="S136">
        <f t="shared" si="120"/>
        <v>-32.35876487409849</v>
      </c>
      <c r="T136" s="8" t="str">
        <f t="shared" si="104"/>
        <v>129, 90, 35, 135, 174, 13.2, -32.3587648740985</v>
      </c>
    </row>
    <row r="137" spans="2:20" x14ac:dyDescent="0.2">
      <c r="B137" s="20">
        <v>41448</v>
      </c>
      <c r="C137" s="19">
        <f t="shared" si="122"/>
        <v>-2.8214826456776518E-2</v>
      </c>
      <c r="D137">
        <f t="shared" si="176"/>
        <v>23.457671887471399</v>
      </c>
      <c r="E137">
        <f t="shared" si="187"/>
        <v>44.576777603148344</v>
      </c>
      <c r="F137">
        <v>35</v>
      </c>
      <c r="G137">
        <v>135</v>
      </c>
      <c r="H137" s="19">
        <f t="shared" si="177"/>
        <v>174</v>
      </c>
      <c r="I137">
        <v>15</v>
      </c>
      <c r="J137">
        <f t="shared" si="188"/>
        <v>0.7635921455635527</v>
      </c>
      <c r="K137">
        <f t="shared" si="124"/>
        <v>0.64569887349572641</v>
      </c>
      <c r="L137">
        <f t="shared" si="181"/>
        <v>49.781905154275847</v>
      </c>
      <c r="M137">
        <f t="shared" si="189"/>
        <v>0.99714964920617932</v>
      </c>
      <c r="N137">
        <f t="shared" si="183"/>
        <v>7.5449168901939229E-2</v>
      </c>
      <c r="O137">
        <f t="shared" si="190"/>
        <v>85.672969087064658</v>
      </c>
      <c r="P137" s="15">
        <f t="shared" ref="P137:P139" si="191">P136</f>
        <v>4</v>
      </c>
      <c r="Q137">
        <f t="shared" si="119"/>
        <v>90</v>
      </c>
      <c r="R137">
        <f t="shared" si="179"/>
        <v>-4.3270309129353421</v>
      </c>
      <c r="S137">
        <f t="shared" si="120"/>
        <v>-4.3270309129353421</v>
      </c>
      <c r="T137" s="8" t="str">
        <f t="shared" ref="T137:T183" si="192">ROW($T137)-ROW($T$7)&amp;", "&amp;Q137&amp;", "&amp;F137&amp;", "&amp;G137&amp;", "&amp;H137&amp;", "&amp;I137&amp;", "&amp;S137</f>
        <v>130, 90, 35, 135, 174, 15, -4.32703091293534</v>
      </c>
    </row>
    <row r="138" spans="2:20" x14ac:dyDescent="0.2">
      <c r="B138" s="20">
        <v>41448</v>
      </c>
      <c r="C138" s="19">
        <f t="shared" si="122"/>
        <v>-2.8214826456776518E-2</v>
      </c>
      <c r="D138">
        <f t="shared" si="176"/>
        <v>23.457671887471399</v>
      </c>
      <c r="E138">
        <f t="shared" si="187"/>
        <v>74.576777603148372</v>
      </c>
      <c r="F138">
        <v>35</v>
      </c>
      <c r="G138">
        <v>135</v>
      </c>
      <c r="H138" s="19">
        <f t="shared" si="177"/>
        <v>174</v>
      </c>
      <c r="I138">
        <f t="shared" ref="I138:I139" si="193">I137+2</f>
        <v>17</v>
      </c>
      <c r="J138">
        <f t="shared" si="188"/>
        <v>0.42817090296523219</v>
      </c>
      <c r="K138">
        <f t="shared" si="124"/>
        <v>0.90369778015326441</v>
      </c>
      <c r="L138">
        <f t="shared" si="181"/>
        <v>25.351536940069188</v>
      </c>
      <c r="M138">
        <f t="shared" si="189"/>
        <v>0.97855541649147326</v>
      </c>
      <c r="N138">
        <f t="shared" si="183"/>
        <v>-0.20598372958852557</v>
      </c>
      <c r="O138">
        <f t="shared" si="190"/>
        <v>101.88709169988499</v>
      </c>
      <c r="P138" s="15">
        <f t="shared" si="191"/>
        <v>4</v>
      </c>
      <c r="Q138">
        <f t="shared" si="119"/>
        <v>90</v>
      </c>
      <c r="R138">
        <f t="shared" si="179"/>
        <v>11.887091699884991</v>
      </c>
      <c r="S138">
        <f t="shared" si="120"/>
        <v>11.887091699884991</v>
      </c>
      <c r="T138" s="8" t="str">
        <f t="shared" si="192"/>
        <v>131, 90, 35, 135, 174, 17, 11.887091699885</v>
      </c>
    </row>
    <row r="139" spans="2:20" x14ac:dyDescent="0.2">
      <c r="B139" s="23">
        <v>41448</v>
      </c>
      <c r="C139" s="24">
        <f t="shared" si="122"/>
        <v>-2.8214826456776518E-2</v>
      </c>
      <c r="D139" s="22">
        <f t="shared" si="176"/>
        <v>23.457671887471399</v>
      </c>
      <c r="E139" s="22">
        <f t="shared" si="187"/>
        <v>104.57677760314837</v>
      </c>
      <c r="F139">
        <v>35</v>
      </c>
      <c r="G139" s="22">
        <v>135</v>
      </c>
      <c r="H139" s="24">
        <f t="shared" si="177"/>
        <v>174</v>
      </c>
      <c r="I139" s="22">
        <f t="shared" si="193"/>
        <v>19</v>
      </c>
      <c r="J139" s="22">
        <f t="shared" si="188"/>
        <v>3.9200955100218871E-2</v>
      </c>
      <c r="K139" s="22">
        <f t="shared" si="124"/>
        <v>0.99923134714601036</v>
      </c>
      <c r="L139" s="22">
        <f t="shared" si="181"/>
        <v>2.2466249345160807</v>
      </c>
      <c r="M139" s="22">
        <f t="shared" si="189"/>
        <v>0.88850887518247568</v>
      </c>
      <c r="N139" s="22">
        <f t="shared" si="183"/>
        <v>-0.45885943242127164</v>
      </c>
      <c r="O139" s="22">
        <f t="shared" si="190"/>
        <v>117.31353322073385</v>
      </c>
      <c r="P139" s="15">
        <f t="shared" si="191"/>
        <v>4</v>
      </c>
      <c r="Q139">
        <f t="shared" si="119"/>
        <v>90</v>
      </c>
      <c r="R139">
        <f t="shared" si="179"/>
        <v>27.313533220733845</v>
      </c>
      <c r="S139">
        <f t="shared" si="120"/>
        <v>27.313533220733845</v>
      </c>
      <c r="T139" s="8" t="str">
        <f t="shared" si="192"/>
        <v>132, 90, 35, 135, 174, 19, 27.3135332207338</v>
      </c>
    </row>
    <row r="140" spans="2:20" x14ac:dyDescent="0.2">
      <c r="B140" s="20">
        <v>41448</v>
      </c>
      <c r="C140" s="19">
        <f>-0.000279+0.122772*COS((INT(B140-41274)/366*2*PI())+1.498311)-0.165458*COS((INT(B140-41274)/366*2*PI())*2-1.261546)-0.005354*COS((INT(B140-41274)/366*2*PI())*3-1.1571)</f>
        <v>-2.8214826456776518E-2</v>
      </c>
      <c r="D140">
        <f t="shared" si="176"/>
        <v>23.457671887471399</v>
      </c>
      <c r="E140">
        <f t="shared" si="187"/>
        <v>-105.42322239685164</v>
      </c>
      <c r="F140">
        <v>35</v>
      </c>
      <c r="G140">
        <v>135</v>
      </c>
      <c r="H140" s="19">
        <f t="shared" si="177"/>
        <v>174</v>
      </c>
      <c r="I140">
        <v>5</v>
      </c>
      <c r="J140">
        <f>MAX(0,SIN(F140*PI()/180)*SIN(D140*PI()/180)+COS(F140*PI()/180)*COS(D140*PI()/180)*COS(E140*PI()/180))</f>
        <v>2.8477925495572765E-2</v>
      </c>
      <c r="K140">
        <f>(1-J140^2)^0.5</f>
        <v>0.9995944216328283</v>
      </c>
      <c r="L140">
        <f>DEGREES(ATAN(J140/K140))</f>
        <v>1.6318855653111197</v>
      </c>
      <c r="M140">
        <f>COS(RADIANS(D140))*SIN(RADIANS(E140))/K140</f>
        <v>-0.88467716355976822</v>
      </c>
      <c r="N140">
        <f>(J140*SIN(RADIANS(F140))-SIN(RADIANS(D140)))/(K140*COS(RADIANS(F140)))</f>
        <v>-0.46620415729146297</v>
      </c>
      <c r="O140">
        <f>IF(ABS(M140)=1,90*M140,IF(AND(M140&gt;0,N140&lt;0),DEGREES(ATAN(M140/N140))+180,IF(AND(M140&lt;0,N140&lt;0),DEGREES(ATAN(M140/N140))-180,DEGREES(ATAN(M140/N140)))))</f>
        <v>-117.78818091239327</v>
      </c>
      <c r="P140" s="8">
        <f>P129+1</f>
        <v>5</v>
      </c>
      <c r="Q140">
        <f t="shared" si="119"/>
        <v>112.5</v>
      </c>
      <c r="R140">
        <f t="shared" si="179"/>
        <v>-230.28818091239327</v>
      </c>
      <c r="S140">
        <f t="shared" si="120"/>
        <v>129.71181908760673</v>
      </c>
      <c r="T140" s="8" t="str">
        <f t="shared" si="192"/>
        <v>133, 112.5, 35, 135, 174, 5, 129.711819087607</v>
      </c>
    </row>
    <row r="141" spans="2:20" x14ac:dyDescent="0.2">
      <c r="B141" s="20">
        <v>41448</v>
      </c>
      <c r="C141" s="19">
        <f t="shared" si="122"/>
        <v>-2.8214826456776518E-2</v>
      </c>
      <c r="D141">
        <f t="shared" si="176"/>
        <v>23.457671887471399</v>
      </c>
      <c r="E141">
        <f t="shared" si="187"/>
        <v>-75.423222396851642</v>
      </c>
      <c r="F141">
        <v>35</v>
      </c>
      <c r="G141">
        <v>135</v>
      </c>
      <c r="H141" s="19">
        <f t="shared" si="177"/>
        <v>174</v>
      </c>
      <c r="I141">
        <f>I140+2</f>
        <v>7</v>
      </c>
      <c r="J141">
        <f t="shared" ref="J141:J142" si="194">MAX(0,SIN(F141*PI()/180)*SIN(D141*PI()/180)+COS(F141*PI()/180)*COS(D141*PI()/180)*COS(E141*PI()/180))</f>
        <v>0.41744787336058609</v>
      </c>
      <c r="K141">
        <f t="shared" si="124"/>
        <v>0.90870087103882768</v>
      </c>
      <c r="L141">
        <f t="shared" ref="L141:L150" si="195">DEGREES(ATAN(J141/K141))</f>
        <v>24.673565599837779</v>
      </c>
      <c r="M141">
        <f t="shared" ref="M141:M142" si="196">COS(RADIANS(D141))*SIN(RADIANS(E141))/K141</f>
        <v>-0.97702769810796841</v>
      </c>
      <c r="N141">
        <f t="shared" ref="N141:N150" si="197">(J141*SIN(RADIANS(F141))-SIN(RADIANS(D141)))/(K141*COS(RADIANS(F141)))</f>
        <v>-0.21311235799419109</v>
      </c>
      <c r="O141">
        <f t="shared" ref="O141:O142" si="198">IF(ABS(M141)=1,90*M141,IF(AND(M141&gt;0,N141&lt;0),DEGREES(ATAN(M141/N141))+180,IF(AND(M141&lt;0,N141&lt;0),DEGREES(ATAN(M141/N141))-180,DEGREES(ATAN(M141/N141)))))</f>
        <v>-102.30480701887043</v>
      </c>
      <c r="P141" s="8">
        <f t="shared" ref="P141:P150" si="199">P140</f>
        <v>5</v>
      </c>
      <c r="Q141">
        <f t="shared" si="119"/>
        <v>112.5</v>
      </c>
      <c r="R141">
        <f t="shared" si="179"/>
        <v>-214.80480701887043</v>
      </c>
      <c r="S141">
        <f t="shared" si="120"/>
        <v>145.19519298112957</v>
      </c>
      <c r="T141" s="8" t="str">
        <f t="shared" si="192"/>
        <v>134, 112.5, 35, 135, 174, 7, 145.19519298113</v>
      </c>
    </row>
    <row r="142" spans="2:20" x14ac:dyDescent="0.2">
      <c r="B142" s="20">
        <v>41448</v>
      </c>
      <c r="C142" s="19">
        <f t="shared" si="122"/>
        <v>-2.8214826456776518E-2</v>
      </c>
      <c r="D142">
        <f t="shared" si="176"/>
        <v>23.457671887471399</v>
      </c>
      <c r="E142">
        <f t="shared" si="187"/>
        <v>-45.423222396851656</v>
      </c>
      <c r="F142">
        <v>35</v>
      </c>
      <c r="G142">
        <v>135</v>
      </c>
      <c r="H142" s="19">
        <f t="shared" si="177"/>
        <v>174</v>
      </c>
      <c r="I142">
        <f t="shared" ref="I142:I149" si="200">I141+2</f>
        <v>9</v>
      </c>
      <c r="J142">
        <f t="shared" si="194"/>
        <v>0.75574234308188626</v>
      </c>
      <c r="K142">
        <f t="shared" si="124"/>
        <v>0.65486907918537463</v>
      </c>
      <c r="L142">
        <f t="shared" si="195"/>
        <v>49.090276408682165</v>
      </c>
      <c r="M142">
        <f t="shared" si="196"/>
        <v>-0.99781966405919353</v>
      </c>
      <c r="N142">
        <f t="shared" si="197"/>
        <v>6.5999378912217979E-2</v>
      </c>
      <c r="O142">
        <f t="shared" si="198"/>
        <v>-86.215763435535308</v>
      </c>
      <c r="P142" s="8">
        <f t="shared" si="199"/>
        <v>5</v>
      </c>
      <c r="Q142">
        <f t="shared" si="119"/>
        <v>112.5</v>
      </c>
      <c r="R142">
        <f t="shared" si="179"/>
        <v>-198.71576343553531</v>
      </c>
      <c r="S142">
        <f t="shared" si="120"/>
        <v>161.28423656446469</v>
      </c>
      <c r="T142" s="8" t="str">
        <f t="shared" si="192"/>
        <v>135, 112.5, 35, 135, 174, 9, 161.284236564465</v>
      </c>
    </row>
    <row r="143" spans="2:20" x14ac:dyDescent="0.2">
      <c r="B143" s="20">
        <v>41448</v>
      </c>
      <c r="C143" s="19">
        <f t="shared" si="122"/>
        <v>-2.8214826456776518E-2</v>
      </c>
      <c r="D143">
        <f t="shared" si="176"/>
        <v>23.457671887471399</v>
      </c>
      <c r="E143">
        <f>(I143+C143-12)*15+(G143-135)</f>
        <v>-18.423222396851642</v>
      </c>
      <c r="F143">
        <v>35</v>
      </c>
      <c r="G143">
        <v>135</v>
      </c>
      <c r="H143" s="19">
        <f t="shared" si="177"/>
        <v>174</v>
      </c>
      <c r="I143">
        <v>10.8</v>
      </c>
      <c r="J143">
        <f>MAX(0,SIN(F143*PI()/180)*SIN(D143*PI()/180)+COS(F143*PI()/180)*COS(D143*PI()/180)*COS(E143*PI()/180))</f>
        <v>0.94126369465338122</v>
      </c>
      <c r="K143">
        <f>(1-J143^2)^0.5</f>
        <v>0.33767241096581502</v>
      </c>
      <c r="L143">
        <f t="shared" si="195"/>
        <v>70.264871936670801</v>
      </c>
      <c r="M143">
        <f>COS(RADIANS(D143))*SIN(RADIANS(E143))/K143</f>
        <v>-0.85856825596530328</v>
      </c>
      <c r="N143">
        <f t="shared" si="197"/>
        <v>0.51269927818234451</v>
      </c>
      <c r="O143">
        <f>IF(ABS(M143)=1,90*M143,IF(AND(M143&gt;0,N143&lt;0),DEGREES(ATAN(M143/N143))+180,IF(AND(M143&lt;0,N143&lt;0),DEGREES(ATAN(M143/N143))-180,DEGREES(ATAN(M143/N143)))))</f>
        <v>-59.15620483951168</v>
      </c>
      <c r="P143" s="8">
        <f t="shared" si="199"/>
        <v>5</v>
      </c>
      <c r="Q143">
        <f t="shared" si="119"/>
        <v>112.5</v>
      </c>
      <c r="R143">
        <f t="shared" si="179"/>
        <v>-171.65620483951167</v>
      </c>
      <c r="S143">
        <f t="shared" si="120"/>
        <v>-171.65620483951167</v>
      </c>
      <c r="T143" s="8" t="str">
        <f t="shared" si="192"/>
        <v>136, 112.5, 35, 135, 174, 10.8, -171.656204839512</v>
      </c>
    </row>
    <row r="144" spans="2:20" x14ac:dyDescent="0.2">
      <c r="B144" s="20">
        <v>41448</v>
      </c>
      <c r="C144" s="19">
        <f t="shared" si="122"/>
        <v>-2.8214826456776518E-2</v>
      </c>
      <c r="D144">
        <f t="shared" si="176"/>
        <v>23.457671887471399</v>
      </c>
      <c r="E144">
        <f t="shared" ref="E144:E153" si="201">(I144+C144-12)*15+(G144-135)</f>
        <v>-7.9232223968516546</v>
      </c>
      <c r="F144">
        <v>35</v>
      </c>
      <c r="G144">
        <v>135</v>
      </c>
      <c r="H144" s="19">
        <f t="shared" si="177"/>
        <v>174</v>
      </c>
      <c r="I144">
        <v>11.5</v>
      </c>
      <c r="J144">
        <f t="shared" ref="J144:J150" si="202">MAX(0,SIN(F144*PI()/180)*SIN(D144*PI()/180)+COS(F144*PI()/180)*COS(D144*PI()/180)*COS(E144*PI()/180))</f>
        <v>0.97260353884283657</v>
      </c>
      <c r="K144">
        <f t="shared" si="124"/>
        <v>0.23247011900541301</v>
      </c>
      <c r="L144">
        <f t="shared" si="195"/>
        <v>76.557458274277934</v>
      </c>
      <c r="M144">
        <f t="shared" ref="M144:M150" si="203">COS(RADIANS(D144))*SIN(RADIANS(E144))/K144</f>
        <v>-0.5439564955558327</v>
      </c>
      <c r="N144">
        <f t="shared" si="197"/>
        <v>0.83911341959392938</v>
      </c>
      <c r="O144">
        <f t="shared" ref="O144:O150" si="204">IF(ABS(M144)=1,90*M144,IF(AND(M144&gt;0,N144&lt;0),DEGREES(ATAN(M144/N144))+180,IF(AND(M144&lt;0,N144&lt;0),DEGREES(ATAN(M144/N144))-180,DEGREES(ATAN(M144/N144)))))</f>
        <v>-32.953382999842518</v>
      </c>
      <c r="P144" s="8">
        <f t="shared" si="199"/>
        <v>5</v>
      </c>
      <c r="Q144">
        <f t="shared" si="119"/>
        <v>112.5</v>
      </c>
      <c r="R144">
        <f t="shared" si="179"/>
        <v>-145.45338299984252</v>
      </c>
      <c r="S144">
        <f t="shared" si="120"/>
        <v>-145.45338299984252</v>
      </c>
      <c r="T144" s="8" t="str">
        <f t="shared" si="192"/>
        <v>137, 112.5, 35, 135, 174, 11.5, -145.453382999843</v>
      </c>
    </row>
    <row r="145" spans="2:20" x14ac:dyDescent="0.2">
      <c r="B145" s="20">
        <v>41448</v>
      </c>
      <c r="C145" s="19">
        <f t="shared" si="122"/>
        <v>-2.8214826456776518E-2</v>
      </c>
      <c r="D145">
        <f t="shared" si="176"/>
        <v>23.457671887471399</v>
      </c>
      <c r="E145">
        <f t="shared" si="201"/>
        <v>-0.42322239685165464</v>
      </c>
      <c r="F145">
        <v>35</v>
      </c>
      <c r="G145">
        <v>135</v>
      </c>
      <c r="H145" s="19">
        <f t="shared" si="177"/>
        <v>174</v>
      </c>
      <c r="I145">
        <v>12</v>
      </c>
      <c r="J145">
        <f t="shared" si="202"/>
        <v>0.97975665081666019</v>
      </c>
      <c r="K145">
        <f t="shared" si="124"/>
        <v>0.20019217062742733</v>
      </c>
      <c r="L145">
        <f t="shared" si="195"/>
        <v>78.451803130389266</v>
      </c>
      <c r="M145">
        <f t="shared" si="203"/>
        <v>-3.3847930710724637E-2</v>
      </c>
      <c r="N145">
        <f t="shared" si="197"/>
        <v>0.99942699462572082</v>
      </c>
      <c r="O145">
        <f t="shared" si="204"/>
        <v>-1.9397140779942577</v>
      </c>
      <c r="P145" s="8">
        <f t="shared" si="199"/>
        <v>5</v>
      </c>
      <c r="Q145">
        <f t="shared" si="119"/>
        <v>112.5</v>
      </c>
      <c r="R145">
        <f t="shared" si="179"/>
        <v>-114.43971407799425</v>
      </c>
      <c r="S145">
        <f t="shared" si="120"/>
        <v>-114.43971407799425</v>
      </c>
      <c r="T145" s="8" t="str">
        <f t="shared" si="192"/>
        <v>138, 112.5, 35, 135, 174, 12, -114.439714077994</v>
      </c>
    </row>
    <row r="146" spans="2:20" x14ac:dyDescent="0.2">
      <c r="B146" s="20">
        <v>41448</v>
      </c>
      <c r="C146" s="19">
        <f t="shared" si="122"/>
        <v>-2.8214826456776518E-2</v>
      </c>
      <c r="D146">
        <f t="shared" si="176"/>
        <v>23.457671887471399</v>
      </c>
      <c r="E146">
        <f t="shared" si="201"/>
        <v>7.0767776031483454</v>
      </c>
      <c r="F146">
        <v>35</v>
      </c>
      <c r="G146">
        <v>135</v>
      </c>
      <c r="H146" s="19">
        <f t="shared" si="177"/>
        <v>174</v>
      </c>
      <c r="I146">
        <v>12.5</v>
      </c>
      <c r="J146">
        <f t="shared" si="202"/>
        <v>0.97405254888611759</v>
      </c>
      <c r="K146">
        <f t="shared" si="124"/>
        <v>0.22632196536893526</v>
      </c>
      <c r="L146">
        <f t="shared" si="195"/>
        <v>76.919373340966573</v>
      </c>
      <c r="M146">
        <f t="shared" si="203"/>
        <v>0.49936554068826333</v>
      </c>
      <c r="N146">
        <f t="shared" si="197"/>
        <v>0.86639139929544351</v>
      </c>
      <c r="O146">
        <f t="shared" si="204"/>
        <v>29.958033379559204</v>
      </c>
      <c r="P146" s="8">
        <f t="shared" si="199"/>
        <v>5</v>
      </c>
      <c r="Q146">
        <f t="shared" si="119"/>
        <v>112.5</v>
      </c>
      <c r="R146">
        <f t="shared" si="179"/>
        <v>-82.541966620440803</v>
      </c>
      <c r="S146">
        <f t="shared" si="120"/>
        <v>-82.541966620440803</v>
      </c>
      <c r="T146" s="8" t="str">
        <f t="shared" si="192"/>
        <v>139, 112.5, 35, 135, 174, 12.5, -82.5419666204408</v>
      </c>
    </row>
    <row r="147" spans="2:20" x14ac:dyDescent="0.2">
      <c r="B147" s="20">
        <v>41448</v>
      </c>
      <c r="C147" s="19">
        <f t="shared" si="122"/>
        <v>-2.8214826456776518E-2</v>
      </c>
      <c r="D147">
        <f t="shared" si="176"/>
        <v>23.457671887471399</v>
      </c>
      <c r="E147">
        <f t="shared" si="201"/>
        <v>17.576777603148336</v>
      </c>
      <c r="F147">
        <v>35</v>
      </c>
      <c r="G147">
        <v>135</v>
      </c>
      <c r="H147" s="19">
        <f t="shared" si="177"/>
        <v>174</v>
      </c>
      <c r="I147">
        <v>13.2</v>
      </c>
      <c r="J147">
        <f t="shared" si="202"/>
        <v>0.94469418412662765</v>
      </c>
      <c r="K147">
        <f t="shared" si="124"/>
        <v>0.32795258571526054</v>
      </c>
      <c r="L147">
        <f t="shared" si="195"/>
        <v>70.855447198248442</v>
      </c>
      <c r="M147">
        <f t="shared" si="203"/>
        <v>0.84471333530538062</v>
      </c>
      <c r="N147">
        <f t="shared" si="197"/>
        <v>0.53521900298593617</v>
      </c>
      <c r="O147">
        <f t="shared" si="204"/>
        <v>57.64123512590151</v>
      </c>
      <c r="P147" s="8">
        <f t="shared" si="199"/>
        <v>5</v>
      </c>
      <c r="Q147">
        <f t="shared" ref="Q147:Q183" si="205">22.5*(P147)</f>
        <v>112.5</v>
      </c>
      <c r="R147">
        <f t="shared" si="179"/>
        <v>-54.85876487409849</v>
      </c>
      <c r="S147">
        <f t="shared" ref="S147:S183" si="206">IF(R147&lt;=-180,360,0)+IF(R147&gt;180,-360,0)+R147</f>
        <v>-54.85876487409849</v>
      </c>
      <c r="T147" s="8" t="str">
        <f t="shared" si="192"/>
        <v>140, 112.5, 35, 135, 174, 13.2, -54.8587648740985</v>
      </c>
    </row>
    <row r="148" spans="2:20" x14ac:dyDescent="0.2">
      <c r="B148" s="20">
        <v>41448</v>
      </c>
      <c r="C148" s="19">
        <f t="shared" si="122"/>
        <v>-2.8214826456776518E-2</v>
      </c>
      <c r="D148">
        <f t="shared" ref="D148:D169" si="207">(0.006322-0.405748*COS((INT(B148-41274)/366*2*PI())+0.153231)-0.00588*COS(2*(INT(B148-41274)/366*2*PI())+0.207099)-0.003233*COS(3*(INT(B148-41274)/366*2*PI())+0.620129))*360/2/PI()</f>
        <v>23.457671887471399</v>
      </c>
      <c r="E148">
        <f t="shared" si="201"/>
        <v>44.576777603148344</v>
      </c>
      <c r="F148">
        <v>35</v>
      </c>
      <c r="G148">
        <v>135</v>
      </c>
      <c r="H148" s="19">
        <f t="shared" ref="H148:H169" si="208">INT(B148)-41274</f>
        <v>174</v>
      </c>
      <c r="I148">
        <v>15</v>
      </c>
      <c r="J148">
        <f t="shared" si="202"/>
        <v>0.7635921455635527</v>
      </c>
      <c r="K148">
        <f t="shared" si="124"/>
        <v>0.64569887349572641</v>
      </c>
      <c r="L148">
        <f t="shared" si="195"/>
        <v>49.781905154275847</v>
      </c>
      <c r="M148">
        <f t="shared" si="203"/>
        <v>0.99714964920617932</v>
      </c>
      <c r="N148">
        <f t="shared" si="197"/>
        <v>7.5449168901939229E-2</v>
      </c>
      <c r="O148">
        <f t="shared" si="204"/>
        <v>85.672969087064658</v>
      </c>
      <c r="P148" s="8">
        <f t="shared" si="199"/>
        <v>5</v>
      </c>
      <c r="Q148">
        <f t="shared" si="205"/>
        <v>112.5</v>
      </c>
      <c r="R148">
        <f t="shared" si="179"/>
        <v>-26.827030912935342</v>
      </c>
      <c r="S148">
        <f t="shared" si="206"/>
        <v>-26.827030912935342</v>
      </c>
      <c r="T148" s="8" t="str">
        <f t="shared" si="192"/>
        <v>141, 112.5, 35, 135, 174, 15, -26.8270309129353</v>
      </c>
    </row>
    <row r="149" spans="2:20" x14ac:dyDescent="0.2">
      <c r="B149" s="20">
        <v>41448</v>
      </c>
      <c r="C149" s="19">
        <f t="shared" si="122"/>
        <v>-2.8214826456776518E-2</v>
      </c>
      <c r="D149">
        <f t="shared" si="207"/>
        <v>23.457671887471399</v>
      </c>
      <c r="E149">
        <f t="shared" si="201"/>
        <v>74.576777603148372</v>
      </c>
      <c r="F149">
        <v>35</v>
      </c>
      <c r="G149">
        <v>135</v>
      </c>
      <c r="H149" s="19">
        <f t="shared" si="208"/>
        <v>174</v>
      </c>
      <c r="I149">
        <f t="shared" ref="I149:I150" si="209">I148+2</f>
        <v>17</v>
      </c>
      <c r="J149">
        <f t="shared" si="202"/>
        <v>0.42817090296523219</v>
      </c>
      <c r="K149">
        <f t="shared" si="124"/>
        <v>0.90369778015326441</v>
      </c>
      <c r="L149">
        <f t="shared" si="195"/>
        <v>25.351536940069188</v>
      </c>
      <c r="M149">
        <f t="shared" si="203"/>
        <v>0.97855541649147326</v>
      </c>
      <c r="N149">
        <f t="shared" si="197"/>
        <v>-0.20598372958852557</v>
      </c>
      <c r="O149">
        <f t="shared" si="204"/>
        <v>101.88709169988499</v>
      </c>
      <c r="P149" s="8">
        <f t="shared" si="199"/>
        <v>5</v>
      </c>
      <c r="Q149">
        <f t="shared" si="205"/>
        <v>112.5</v>
      </c>
      <c r="R149">
        <f>O149-Q149</f>
        <v>-10.612908300115009</v>
      </c>
      <c r="S149">
        <f t="shared" si="206"/>
        <v>-10.612908300115009</v>
      </c>
      <c r="T149" s="8" t="str">
        <f t="shared" si="192"/>
        <v>142, 112.5, 35, 135, 174, 17, -10.612908300115</v>
      </c>
    </row>
    <row r="150" spans="2:20" x14ac:dyDescent="0.2">
      <c r="B150" s="23">
        <v>41448</v>
      </c>
      <c r="C150" s="24">
        <f t="shared" ref="C150" si="210">-0.000279+0.122772*COS((INT(B150-41274)/366*2*PI())+1.498311)-0.165458*COS((INT(B150-41274)/366*2*PI())*2-1.261546)-0.005354*COS((INT(B150-41274)/366*2*PI())*3-1.1571)</f>
        <v>-2.8214826456776518E-2</v>
      </c>
      <c r="D150" s="22">
        <f t="shared" si="207"/>
        <v>23.457671887471399</v>
      </c>
      <c r="E150" s="22">
        <f t="shared" si="201"/>
        <v>104.57677760314837</v>
      </c>
      <c r="F150">
        <v>35</v>
      </c>
      <c r="G150" s="22">
        <v>135</v>
      </c>
      <c r="H150" s="24">
        <f t="shared" si="208"/>
        <v>174</v>
      </c>
      <c r="I150" s="22">
        <f t="shared" si="209"/>
        <v>19</v>
      </c>
      <c r="J150" s="22">
        <f t="shared" si="202"/>
        <v>3.9200955100218871E-2</v>
      </c>
      <c r="K150" s="22">
        <f t="shared" ref="K150" si="211">(1-J150^2)^0.5</f>
        <v>0.99923134714601036</v>
      </c>
      <c r="L150" s="22">
        <f t="shared" si="195"/>
        <v>2.2466249345160807</v>
      </c>
      <c r="M150" s="22">
        <f t="shared" si="203"/>
        <v>0.88850887518247568</v>
      </c>
      <c r="N150" s="22">
        <f t="shared" si="197"/>
        <v>-0.45885943242127164</v>
      </c>
      <c r="O150" s="22">
        <f t="shared" si="204"/>
        <v>117.31353322073385</v>
      </c>
      <c r="P150" s="8">
        <f t="shared" si="199"/>
        <v>5</v>
      </c>
      <c r="Q150">
        <f t="shared" si="205"/>
        <v>112.5</v>
      </c>
      <c r="R150">
        <f t="shared" ref="R150:R170" si="212">O150-Q150</f>
        <v>4.813533220733845</v>
      </c>
      <c r="S150">
        <f t="shared" si="206"/>
        <v>4.813533220733845</v>
      </c>
      <c r="T150" s="8" t="str">
        <f t="shared" si="192"/>
        <v>143, 112.5, 35, 135, 174, 19, 4.81353322073385</v>
      </c>
    </row>
    <row r="151" spans="2:20" x14ac:dyDescent="0.2">
      <c r="B151" s="20">
        <v>41448</v>
      </c>
      <c r="C151" s="19">
        <f>-0.000279+0.122772*COS((INT(B151-41274)/366*2*PI())+1.498311)-0.165458*COS((INT(B151-41274)/366*2*PI())*2-1.261546)-0.005354*COS((INT(B151-41274)/366*2*PI())*3-1.1571)</f>
        <v>-2.8214826456776518E-2</v>
      </c>
      <c r="D151">
        <f t="shared" si="207"/>
        <v>23.457671887471399</v>
      </c>
      <c r="E151">
        <f t="shared" si="201"/>
        <v>-105.42322239685164</v>
      </c>
      <c r="F151">
        <v>35</v>
      </c>
      <c r="G151">
        <v>135</v>
      </c>
      <c r="H151" s="19">
        <f t="shared" si="208"/>
        <v>174</v>
      </c>
      <c r="I151">
        <v>5</v>
      </c>
      <c r="J151">
        <f>MAX(0,SIN(F151*PI()/180)*SIN(D151*PI()/180)+COS(F151*PI()/180)*COS(D151*PI()/180)*COS(E151*PI()/180))</f>
        <v>2.8477925495572765E-2</v>
      </c>
      <c r="K151">
        <f>(1-J151^2)^0.5</f>
        <v>0.9995944216328283</v>
      </c>
      <c r="L151">
        <f>DEGREES(ATAN(J151/K151))</f>
        <v>1.6318855653111197</v>
      </c>
      <c r="M151">
        <f>COS(RADIANS(D151))*SIN(RADIANS(E151))/K151</f>
        <v>-0.88467716355976822</v>
      </c>
      <c r="N151">
        <f>(J151*SIN(RADIANS(F151))-SIN(RADIANS(D151)))/(K151*COS(RADIANS(F151)))</f>
        <v>-0.46620415729146297</v>
      </c>
      <c r="O151">
        <f>IF(ABS(M151)=1,90*M151,IF(AND(M151&gt;0,N151&lt;0),DEGREES(ATAN(M151/N151))+180,IF(AND(M151&lt;0,N151&lt;0),DEGREES(ATAN(M151/N151))-180,DEGREES(ATAN(M151/N151)))))</f>
        <v>-117.78818091239327</v>
      </c>
      <c r="P151" s="15">
        <f>P140+1</f>
        <v>6</v>
      </c>
      <c r="Q151">
        <f t="shared" si="205"/>
        <v>135</v>
      </c>
      <c r="R151">
        <f t="shared" si="212"/>
        <v>-252.78818091239327</v>
      </c>
      <c r="S151">
        <f t="shared" si="206"/>
        <v>107.21181908760673</v>
      </c>
      <c r="T151" s="8" t="str">
        <f t="shared" si="192"/>
        <v>144, 135, 35, 135, 174, 5, 107.211819087607</v>
      </c>
    </row>
    <row r="152" spans="2:20" x14ac:dyDescent="0.2">
      <c r="B152" s="20">
        <v>41448</v>
      </c>
      <c r="C152" s="19">
        <f t="shared" ref="C152:C183" si="213">-0.000279+0.122772*COS((INT(B152-41274)/366*2*PI())+1.498311)-0.165458*COS((INT(B152-41274)/366*2*PI())*2-1.261546)-0.005354*COS((INT(B152-41274)/366*2*PI())*3-1.1571)</f>
        <v>-2.8214826456776518E-2</v>
      </c>
      <c r="D152">
        <f t="shared" si="207"/>
        <v>23.457671887471399</v>
      </c>
      <c r="E152">
        <f t="shared" si="201"/>
        <v>-75.423222396851642</v>
      </c>
      <c r="F152">
        <v>35</v>
      </c>
      <c r="G152">
        <v>135</v>
      </c>
      <c r="H152" s="19">
        <f t="shared" si="208"/>
        <v>174</v>
      </c>
      <c r="I152">
        <f>I151+2</f>
        <v>7</v>
      </c>
      <c r="J152">
        <f t="shared" ref="J152:J153" si="214">MAX(0,SIN(F152*PI()/180)*SIN(D152*PI()/180)+COS(F152*PI()/180)*COS(D152*PI()/180)*COS(E152*PI()/180))</f>
        <v>0.41744787336058609</v>
      </c>
      <c r="K152">
        <f t="shared" ref="K152:K183" si="215">(1-J152^2)^0.5</f>
        <v>0.90870087103882768</v>
      </c>
      <c r="L152">
        <f t="shared" ref="L152:L161" si="216">DEGREES(ATAN(J152/K152))</f>
        <v>24.673565599837779</v>
      </c>
      <c r="M152">
        <f t="shared" ref="M152:M153" si="217">COS(RADIANS(D152))*SIN(RADIANS(E152))/K152</f>
        <v>-0.97702769810796841</v>
      </c>
      <c r="N152">
        <f t="shared" ref="N152:N161" si="218">(J152*SIN(RADIANS(F152))-SIN(RADIANS(D152)))/(K152*COS(RADIANS(F152)))</f>
        <v>-0.21311235799419109</v>
      </c>
      <c r="O152">
        <f t="shared" ref="O152:O153" si="219">IF(ABS(M152)=1,90*M152,IF(AND(M152&gt;0,N152&lt;0),DEGREES(ATAN(M152/N152))+180,IF(AND(M152&lt;0,N152&lt;0),DEGREES(ATAN(M152/N152))-180,DEGREES(ATAN(M152/N152)))))</f>
        <v>-102.30480701887043</v>
      </c>
      <c r="P152" s="15">
        <f t="shared" ref="P152:P157" si="220">P151</f>
        <v>6</v>
      </c>
      <c r="Q152">
        <f t="shared" si="205"/>
        <v>135</v>
      </c>
      <c r="R152">
        <f t="shared" si="212"/>
        <v>-237.30480701887043</v>
      </c>
      <c r="S152">
        <f t="shared" si="206"/>
        <v>122.69519298112957</v>
      </c>
      <c r="T152" s="8" t="str">
        <f t="shared" si="192"/>
        <v>145, 135, 35, 135, 174, 7, 122.69519298113</v>
      </c>
    </row>
    <row r="153" spans="2:20" x14ac:dyDescent="0.2">
      <c r="B153" s="20">
        <v>41448</v>
      </c>
      <c r="C153" s="19">
        <f t="shared" si="213"/>
        <v>-2.8214826456776518E-2</v>
      </c>
      <c r="D153">
        <f t="shared" si="207"/>
        <v>23.457671887471399</v>
      </c>
      <c r="E153">
        <f t="shared" si="201"/>
        <v>-45.423222396851656</v>
      </c>
      <c r="F153">
        <v>35</v>
      </c>
      <c r="G153">
        <v>135</v>
      </c>
      <c r="H153" s="19">
        <f t="shared" si="208"/>
        <v>174</v>
      </c>
      <c r="I153">
        <f t="shared" ref="I153:I160" si="221">I152+2</f>
        <v>9</v>
      </c>
      <c r="J153">
        <f t="shared" si="214"/>
        <v>0.75574234308188626</v>
      </c>
      <c r="K153">
        <f t="shared" si="215"/>
        <v>0.65486907918537463</v>
      </c>
      <c r="L153">
        <f t="shared" si="216"/>
        <v>49.090276408682165</v>
      </c>
      <c r="M153">
        <f t="shared" si="217"/>
        <v>-0.99781966405919353</v>
      </c>
      <c r="N153">
        <f t="shared" si="218"/>
        <v>6.5999378912217979E-2</v>
      </c>
      <c r="O153">
        <f t="shared" si="219"/>
        <v>-86.215763435535308</v>
      </c>
      <c r="P153" s="15">
        <f t="shared" si="220"/>
        <v>6</v>
      </c>
      <c r="Q153">
        <f t="shared" si="205"/>
        <v>135</v>
      </c>
      <c r="R153">
        <f t="shared" si="212"/>
        <v>-221.21576343553531</v>
      </c>
      <c r="S153">
        <f t="shared" si="206"/>
        <v>138.78423656446469</v>
      </c>
      <c r="T153" s="8" t="str">
        <f t="shared" si="192"/>
        <v>146, 135, 35, 135, 174, 9, 138.784236564465</v>
      </c>
    </row>
    <row r="154" spans="2:20" x14ac:dyDescent="0.2">
      <c r="B154" s="20">
        <v>41448</v>
      </c>
      <c r="C154" s="19">
        <f t="shared" si="213"/>
        <v>-2.8214826456776518E-2</v>
      </c>
      <c r="D154">
        <f t="shared" si="207"/>
        <v>23.457671887471399</v>
      </c>
      <c r="E154">
        <f>(I154+C154-12)*15+(G154-135)</f>
        <v>-18.423222396851642</v>
      </c>
      <c r="F154">
        <v>35</v>
      </c>
      <c r="G154">
        <v>135</v>
      </c>
      <c r="H154" s="19">
        <f t="shared" si="208"/>
        <v>174</v>
      </c>
      <c r="I154">
        <v>10.8</v>
      </c>
      <c r="J154">
        <f>MAX(0,SIN(F154*PI()/180)*SIN(D154*PI()/180)+COS(F154*PI()/180)*COS(D154*PI()/180)*COS(E154*PI()/180))</f>
        <v>0.94126369465338122</v>
      </c>
      <c r="K154">
        <f>(1-J154^2)^0.5</f>
        <v>0.33767241096581502</v>
      </c>
      <c r="L154">
        <f t="shared" si="216"/>
        <v>70.264871936670801</v>
      </c>
      <c r="M154">
        <f>COS(RADIANS(D154))*SIN(RADIANS(E154))/K154</f>
        <v>-0.85856825596530328</v>
      </c>
      <c r="N154">
        <f t="shared" si="218"/>
        <v>0.51269927818234451</v>
      </c>
      <c r="O154">
        <f>IF(ABS(M154)=1,90*M154,IF(AND(M154&gt;0,N154&lt;0),DEGREES(ATAN(M154/N154))+180,IF(AND(M154&lt;0,N154&lt;0),DEGREES(ATAN(M154/N154))-180,DEGREES(ATAN(M154/N154)))))</f>
        <v>-59.15620483951168</v>
      </c>
      <c r="P154" s="15">
        <f t="shared" si="220"/>
        <v>6</v>
      </c>
      <c r="Q154">
        <f t="shared" si="205"/>
        <v>135</v>
      </c>
      <c r="R154">
        <f t="shared" si="212"/>
        <v>-194.15620483951167</v>
      </c>
      <c r="S154">
        <f t="shared" si="206"/>
        <v>165.84379516048833</v>
      </c>
      <c r="T154" s="8" t="str">
        <f t="shared" si="192"/>
        <v>147, 135, 35, 135, 174, 10.8, 165.843795160488</v>
      </c>
    </row>
    <row r="155" spans="2:20" x14ac:dyDescent="0.2">
      <c r="B155" s="20">
        <v>41448</v>
      </c>
      <c r="C155" s="19">
        <f t="shared" si="213"/>
        <v>-2.8214826456776518E-2</v>
      </c>
      <c r="D155">
        <f t="shared" si="207"/>
        <v>23.457671887471399</v>
      </c>
      <c r="E155">
        <f t="shared" ref="E155:E164" si="222">(I155+C155-12)*15+(G155-135)</f>
        <v>-7.9232223968516546</v>
      </c>
      <c r="F155">
        <v>35</v>
      </c>
      <c r="G155">
        <v>135</v>
      </c>
      <c r="H155" s="19">
        <f t="shared" si="208"/>
        <v>174</v>
      </c>
      <c r="I155">
        <v>11.5</v>
      </c>
      <c r="J155">
        <f t="shared" ref="J155:J161" si="223">MAX(0,SIN(F155*PI()/180)*SIN(D155*PI()/180)+COS(F155*PI()/180)*COS(D155*PI()/180)*COS(E155*PI()/180))</f>
        <v>0.97260353884283657</v>
      </c>
      <c r="K155">
        <f t="shared" si="215"/>
        <v>0.23247011900541301</v>
      </c>
      <c r="L155">
        <f t="shared" si="216"/>
        <v>76.557458274277934</v>
      </c>
      <c r="M155">
        <f t="shared" ref="M155:M161" si="224">COS(RADIANS(D155))*SIN(RADIANS(E155))/K155</f>
        <v>-0.5439564955558327</v>
      </c>
      <c r="N155">
        <f t="shared" si="218"/>
        <v>0.83911341959392938</v>
      </c>
      <c r="O155">
        <f t="shared" ref="O155:O161" si="225">IF(ABS(M155)=1,90*M155,IF(AND(M155&gt;0,N155&lt;0),DEGREES(ATAN(M155/N155))+180,IF(AND(M155&lt;0,N155&lt;0),DEGREES(ATAN(M155/N155))-180,DEGREES(ATAN(M155/N155)))))</f>
        <v>-32.953382999842518</v>
      </c>
      <c r="P155" s="15">
        <f t="shared" si="220"/>
        <v>6</v>
      </c>
      <c r="Q155">
        <f t="shared" si="205"/>
        <v>135</v>
      </c>
      <c r="R155">
        <f t="shared" si="212"/>
        <v>-167.95338299984252</v>
      </c>
      <c r="S155">
        <f t="shared" si="206"/>
        <v>-167.95338299984252</v>
      </c>
      <c r="T155" s="8" t="str">
        <f t="shared" si="192"/>
        <v>148, 135, 35, 135, 174, 11.5, -167.953382999843</v>
      </c>
    </row>
    <row r="156" spans="2:20" x14ac:dyDescent="0.2">
      <c r="B156" s="20">
        <v>41448</v>
      </c>
      <c r="C156" s="19">
        <f t="shared" si="213"/>
        <v>-2.8214826456776518E-2</v>
      </c>
      <c r="D156">
        <f t="shared" si="207"/>
        <v>23.457671887471399</v>
      </c>
      <c r="E156">
        <f t="shared" si="222"/>
        <v>-0.42322239685165464</v>
      </c>
      <c r="F156">
        <v>35</v>
      </c>
      <c r="G156">
        <v>135</v>
      </c>
      <c r="H156" s="19">
        <f t="shared" si="208"/>
        <v>174</v>
      </c>
      <c r="I156">
        <v>12</v>
      </c>
      <c r="J156">
        <f t="shared" si="223"/>
        <v>0.97975665081666019</v>
      </c>
      <c r="K156">
        <f t="shared" si="215"/>
        <v>0.20019217062742733</v>
      </c>
      <c r="L156">
        <f t="shared" si="216"/>
        <v>78.451803130389266</v>
      </c>
      <c r="M156">
        <f t="shared" si="224"/>
        <v>-3.3847930710724637E-2</v>
      </c>
      <c r="N156">
        <f t="shared" si="218"/>
        <v>0.99942699462572082</v>
      </c>
      <c r="O156">
        <f t="shared" si="225"/>
        <v>-1.9397140779942577</v>
      </c>
      <c r="P156" s="15">
        <f t="shared" si="220"/>
        <v>6</v>
      </c>
      <c r="Q156">
        <f t="shared" si="205"/>
        <v>135</v>
      </c>
      <c r="R156">
        <f t="shared" si="212"/>
        <v>-136.93971407799427</v>
      </c>
      <c r="S156">
        <f t="shared" si="206"/>
        <v>-136.93971407799427</v>
      </c>
      <c r="T156" s="8" t="str">
        <f t="shared" si="192"/>
        <v>149, 135, 35, 135, 174, 12, -136.939714077994</v>
      </c>
    </row>
    <row r="157" spans="2:20" x14ac:dyDescent="0.2">
      <c r="B157" s="20">
        <v>41448</v>
      </c>
      <c r="C157" s="19">
        <f t="shared" si="213"/>
        <v>-2.8214826456776518E-2</v>
      </c>
      <c r="D157">
        <f t="shared" si="207"/>
        <v>23.457671887471399</v>
      </c>
      <c r="E157">
        <f t="shared" si="222"/>
        <v>7.0767776031483454</v>
      </c>
      <c r="F157">
        <v>35</v>
      </c>
      <c r="G157">
        <v>135</v>
      </c>
      <c r="H157" s="19">
        <f t="shared" si="208"/>
        <v>174</v>
      </c>
      <c r="I157">
        <v>12.5</v>
      </c>
      <c r="J157">
        <f t="shared" si="223"/>
        <v>0.97405254888611759</v>
      </c>
      <c r="K157">
        <f t="shared" si="215"/>
        <v>0.22632196536893526</v>
      </c>
      <c r="L157">
        <f t="shared" si="216"/>
        <v>76.919373340966573</v>
      </c>
      <c r="M157">
        <f t="shared" si="224"/>
        <v>0.49936554068826333</v>
      </c>
      <c r="N157">
        <f t="shared" si="218"/>
        <v>0.86639139929544351</v>
      </c>
      <c r="O157">
        <f t="shared" si="225"/>
        <v>29.958033379559204</v>
      </c>
      <c r="P157" s="15">
        <f t="shared" si="220"/>
        <v>6</v>
      </c>
      <c r="Q157">
        <f t="shared" si="205"/>
        <v>135</v>
      </c>
      <c r="R157">
        <f t="shared" si="212"/>
        <v>-105.0419666204408</v>
      </c>
      <c r="S157">
        <f t="shared" si="206"/>
        <v>-105.0419666204408</v>
      </c>
      <c r="T157" s="8" t="str">
        <f t="shared" si="192"/>
        <v>150, 135, 35, 135, 174, 12.5, -105.041966620441</v>
      </c>
    </row>
    <row r="158" spans="2:20" x14ac:dyDescent="0.2">
      <c r="B158" s="20">
        <v>41448</v>
      </c>
      <c r="C158" s="19">
        <f t="shared" si="213"/>
        <v>-2.8214826456776518E-2</v>
      </c>
      <c r="D158">
        <f t="shared" si="207"/>
        <v>23.457671887471399</v>
      </c>
      <c r="E158">
        <f t="shared" si="222"/>
        <v>17.576777603148336</v>
      </c>
      <c r="F158">
        <v>35</v>
      </c>
      <c r="G158">
        <v>135</v>
      </c>
      <c r="H158" s="19">
        <f t="shared" si="208"/>
        <v>174</v>
      </c>
      <c r="I158">
        <v>13.2</v>
      </c>
      <c r="J158">
        <f t="shared" si="223"/>
        <v>0.94469418412662765</v>
      </c>
      <c r="K158">
        <f t="shared" si="215"/>
        <v>0.32795258571526054</v>
      </c>
      <c r="L158">
        <f t="shared" si="216"/>
        <v>70.855447198248442</v>
      </c>
      <c r="M158">
        <f t="shared" si="224"/>
        <v>0.84471333530538062</v>
      </c>
      <c r="N158">
        <f t="shared" si="218"/>
        <v>0.53521900298593617</v>
      </c>
      <c r="O158">
        <f t="shared" si="225"/>
        <v>57.64123512590151</v>
      </c>
      <c r="P158" s="15">
        <f>P157</f>
        <v>6</v>
      </c>
      <c r="Q158">
        <f t="shared" si="205"/>
        <v>135</v>
      </c>
      <c r="R158">
        <f t="shared" si="212"/>
        <v>-77.358764874098483</v>
      </c>
      <c r="S158">
        <f t="shared" si="206"/>
        <v>-77.358764874098483</v>
      </c>
      <c r="T158" s="8" t="str">
        <f t="shared" si="192"/>
        <v>151, 135, 35, 135, 174, 13.2, -77.3587648740985</v>
      </c>
    </row>
    <row r="159" spans="2:20" x14ac:dyDescent="0.2">
      <c r="B159" s="20">
        <v>41448</v>
      </c>
      <c r="C159" s="19">
        <f t="shared" si="213"/>
        <v>-2.8214826456776518E-2</v>
      </c>
      <c r="D159">
        <f t="shared" si="207"/>
        <v>23.457671887471399</v>
      </c>
      <c r="E159">
        <f t="shared" si="222"/>
        <v>44.576777603148344</v>
      </c>
      <c r="F159">
        <v>35</v>
      </c>
      <c r="G159">
        <v>135</v>
      </c>
      <c r="H159" s="19">
        <f t="shared" si="208"/>
        <v>174</v>
      </c>
      <c r="I159">
        <v>15</v>
      </c>
      <c r="J159">
        <f t="shared" si="223"/>
        <v>0.7635921455635527</v>
      </c>
      <c r="K159">
        <f t="shared" si="215"/>
        <v>0.64569887349572641</v>
      </c>
      <c r="L159">
        <f t="shared" si="216"/>
        <v>49.781905154275847</v>
      </c>
      <c r="M159">
        <f t="shared" si="224"/>
        <v>0.99714964920617932</v>
      </c>
      <c r="N159">
        <f t="shared" si="218"/>
        <v>7.5449168901939229E-2</v>
      </c>
      <c r="O159">
        <f t="shared" si="225"/>
        <v>85.672969087064658</v>
      </c>
      <c r="P159" s="15">
        <f t="shared" ref="P159:P161" si="226">P158</f>
        <v>6</v>
      </c>
      <c r="Q159">
        <f t="shared" si="205"/>
        <v>135</v>
      </c>
      <c r="R159">
        <f t="shared" si="212"/>
        <v>-49.327030912935342</v>
      </c>
      <c r="S159">
        <f t="shared" si="206"/>
        <v>-49.327030912935342</v>
      </c>
      <c r="T159" s="8" t="str">
        <f t="shared" si="192"/>
        <v>152, 135, 35, 135, 174, 15, -49.3270309129353</v>
      </c>
    </row>
    <row r="160" spans="2:20" x14ac:dyDescent="0.2">
      <c r="B160" s="20">
        <v>41448</v>
      </c>
      <c r="C160" s="19">
        <f t="shared" si="213"/>
        <v>-2.8214826456776518E-2</v>
      </c>
      <c r="D160">
        <f t="shared" si="207"/>
        <v>23.457671887471399</v>
      </c>
      <c r="E160">
        <f t="shared" si="222"/>
        <v>74.576777603148372</v>
      </c>
      <c r="F160">
        <v>35</v>
      </c>
      <c r="G160">
        <v>135</v>
      </c>
      <c r="H160" s="19">
        <f t="shared" si="208"/>
        <v>174</v>
      </c>
      <c r="I160">
        <f t="shared" ref="I160:I161" si="227">I159+2</f>
        <v>17</v>
      </c>
      <c r="J160">
        <f t="shared" si="223"/>
        <v>0.42817090296523219</v>
      </c>
      <c r="K160">
        <f t="shared" si="215"/>
        <v>0.90369778015326441</v>
      </c>
      <c r="L160">
        <f t="shared" si="216"/>
        <v>25.351536940069188</v>
      </c>
      <c r="M160">
        <f t="shared" si="224"/>
        <v>0.97855541649147326</v>
      </c>
      <c r="N160">
        <f t="shared" si="218"/>
        <v>-0.20598372958852557</v>
      </c>
      <c r="O160">
        <f t="shared" si="225"/>
        <v>101.88709169988499</v>
      </c>
      <c r="P160" s="15">
        <f t="shared" si="226"/>
        <v>6</v>
      </c>
      <c r="Q160">
        <f t="shared" si="205"/>
        <v>135</v>
      </c>
      <c r="R160">
        <f t="shared" si="212"/>
        <v>-33.112908300115009</v>
      </c>
      <c r="S160">
        <f t="shared" si="206"/>
        <v>-33.112908300115009</v>
      </c>
      <c r="T160" s="8" t="str">
        <f t="shared" si="192"/>
        <v>153, 135, 35, 135, 174, 17, -33.112908300115</v>
      </c>
    </row>
    <row r="161" spans="2:20" x14ac:dyDescent="0.2">
      <c r="B161" s="23">
        <v>41448</v>
      </c>
      <c r="C161" s="24">
        <f t="shared" si="213"/>
        <v>-2.8214826456776518E-2</v>
      </c>
      <c r="D161" s="22">
        <f t="shared" si="207"/>
        <v>23.457671887471399</v>
      </c>
      <c r="E161" s="22">
        <f t="shared" si="222"/>
        <v>104.57677760314837</v>
      </c>
      <c r="F161">
        <v>35</v>
      </c>
      <c r="G161" s="22">
        <v>135</v>
      </c>
      <c r="H161" s="24">
        <f t="shared" si="208"/>
        <v>174</v>
      </c>
      <c r="I161" s="22">
        <f t="shared" si="227"/>
        <v>19</v>
      </c>
      <c r="J161" s="22">
        <f t="shared" si="223"/>
        <v>3.9200955100218871E-2</v>
      </c>
      <c r="K161" s="22">
        <f t="shared" si="215"/>
        <v>0.99923134714601036</v>
      </c>
      <c r="L161" s="22">
        <f t="shared" si="216"/>
        <v>2.2466249345160807</v>
      </c>
      <c r="M161" s="22">
        <f t="shared" si="224"/>
        <v>0.88850887518247568</v>
      </c>
      <c r="N161" s="22">
        <f t="shared" si="218"/>
        <v>-0.45885943242127164</v>
      </c>
      <c r="O161" s="22">
        <f t="shared" si="225"/>
        <v>117.31353322073385</v>
      </c>
      <c r="P161" s="15">
        <f t="shared" si="226"/>
        <v>6</v>
      </c>
      <c r="Q161">
        <f t="shared" si="205"/>
        <v>135</v>
      </c>
      <c r="R161">
        <f t="shared" si="212"/>
        <v>-17.686466779266155</v>
      </c>
      <c r="S161">
        <f t="shared" si="206"/>
        <v>-17.686466779266155</v>
      </c>
      <c r="T161" s="8" t="str">
        <f t="shared" si="192"/>
        <v>154, 135, 35, 135, 174, 19, -17.6864667792662</v>
      </c>
    </row>
    <row r="162" spans="2:20" x14ac:dyDescent="0.2">
      <c r="B162" s="20">
        <v>41448</v>
      </c>
      <c r="C162" s="19">
        <f>-0.000279+0.122772*COS((INT(B162-41274)/366*2*PI())+1.498311)-0.165458*COS((INT(B162-41274)/366*2*PI())*2-1.261546)-0.005354*COS((INT(B162-41274)/366*2*PI())*3-1.1571)</f>
        <v>-2.8214826456776518E-2</v>
      </c>
      <c r="D162">
        <f t="shared" si="207"/>
        <v>23.457671887471399</v>
      </c>
      <c r="E162">
        <f t="shared" si="222"/>
        <v>-105.42322239685164</v>
      </c>
      <c r="F162">
        <v>35</v>
      </c>
      <c r="G162">
        <v>135</v>
      </c>
      <c r="H162" s="19">
        <f t="shared" si="208"/>
        <v>174</v>
      </c>
      <c r="I162">
        <v>5</v>
      </c>
      <c r="J162">
        <f>MAX(0,SIN(F162*PI()/180)*SIN(D162*PI()/180)+COS(F162*PI()/180)*COS(D162*PI()/180)*COS(E162*PI()/180))</f>
        <v>2.8477925495572765E-2</v>
      </c>
      <c r="K162">
        <f>(1-J162^2)^0.5</f>
        <v>0.9995944216328283</v>
      </c>
      <c r="L162">
        <f>DEGREES(ATAN(J162/K162))</f>
        <v>1.6318855653111197</v>
      </c>
      <c r="M162">
        <f>COS(RADIANS(D162))*SIN(RADIANS(E162))/K162</f>
        <v>-0.88467716355976822</v>
      </c>
      <c r="N162">
        <f>(J162*SIN(RADIANS(F162))-SIN(RADIANS(D162)))/(K162*COS(RADIANS(F162)))</f>
        <v>-0.46620415729146297</v>
      </c>
      <c r="O162">
        <f>IF(ABS(M162)=1,90*M162,IF(AND(M162&gt;0,N162&lt;0),DEGREES(ATAN(M162/N162))+180,IF(AND(M162&lt;0,N162&lt;0),DEGREES(ATAN(M162/N162))-180,DEGREES(ATAN(M162/N162)))))</f>
        <v>-117.78818091239327</v>
      </c>
      <c r="P162" s="8">
        <f>P151+1</f>
        <v>7</v>
      </c>
      <c r="Q162">
        <f t="shared" si="205"/>
        <v>157.5</v>
      </c>
      <c r="R162">
        <f t="shared" si="212"/>
        <v>-275.28818091239327</v>
      </c>
      <c r="S162">
        <f t="shared" si="206"/>
        <v>84.711819087606727</v>
      </c>
      <c r="T162" s="8" t="str">
        <f t="shared" si="192"/>
        <v>155, 157.5, 35, 135, 174, 5, 84.7118190876067</v>
      </c>
    </row>
    <row r="163" spans="2:20" x14ac:dyDescent="0.2">
      <c r="B163" s="20">
        <v>41448</v>
      </c>
      <c r="C163" s="19">
        <f t="shared" si="213"/>
        <v>-2.8214826456776518E-2</v>
      </c>
      <c r="D163">
        <f t="shared" si="207"/>
        <v>23.457671887471399</v>
      </c>
      <c r="E163">
        <f t="shared" si="222"/>
        <v>-75.423222396851642</v>
      </c>
      <c r="F163">
        <v>35</v>
      </c>
      <c r="G163">
        <v>135</v>
      </c>
      <c r="H163" s="19">
        <f t="shared" si="208"/>
        <v>174</v>
      </c>
      <c r="I163">
        <f>I162+2</f>
        <v>7</v>
      </c>
      <c r="J163">
        <f t="shared" ref="J163:J164" si="228">MAX(0,SIN(F163*PI()/180)*SIN(D163*PI()/180)+COS(F163*PI()/180)*COS(D163*PI()/180)*COS(E163*PI()/180))</f>
        <v>0.41744787336058609</v>
      </c>
      <c r="K163">
        <f t="shared" si="215"/>
        <v>0.90870087103882768</v>
      </c>
      <c r="L163">
        <f t="shared" ref="L163:L172" si="229">DEGREES(ATAN(J163/K163))</f>
        <v>24.673565599837779</v>
      </c>
      <c r="M163">
        <f t="shared" ref="M163:M164" si="230">COS(RADIANS(D163))*SIN(RADIANS(E163))/K163</f>
        <v>-0.97702769810796841</v>
      </c>
      <c r="N163">
        <f t="shared" ref="N163:N172" si="231">(J163*SIN(RADIANS(F163))-SIN(RADIANS(D163)))/(K163*COS(RADIANS(F163)))</f>
        <v>-0.21311235799419109</v>
      </c>
      <c r="O163">
        <f t="shared" ref="O163:O164" si="232">IF(ABS(M163)=1,90*M163,IF(AND(M163&gt;0,N163&lt;0),DEGREES(ATAN(M163/N163))+180,IF(AND(M163&lt;0,N163&lt;0),DEGREES(ATAN(M163/N163))-180,DEGREES(ATAN(M163/N163)))))</f>
        <v>-102.30480701887043</v>
      </c>
      <c r="P163" s="8">
        <f t="shared" ref="P163:P172" si="233">P162</f>
        <v>7</v>
      </c>
      <c r="Q163">
        <f t="shared" si="205"/>
        <v>157.5</v>
      </c>
      <c r="R163">
        <f t="shared" si="212"/>
        <v>-259.80480701887041</v>
      </c>
      <c r="S163">
        <f t="shared" si="206"/>
        <v>100.19519298112959</v>
      </c>
      <c r="T163" s="8" t="str">
        <f t="shared" si="192"/>
        <v>156, 157.5, 35, 135, 174, 7, 100.19519298113</v>
      </c>
    </row>
    <row r="164" spans="2:20" x14ac:dyDescent="0.2">
      <c r="B164" s="20">
        <v>41448</v>
      </c>
      <c r="C164" s="19">
        <f t="shared" si="213"/>
        <v>-2.8214826456776518E-2</v>
      </c>
      <c r="D164">
        <f t="shared" si="207"/>
        <v>23.457671887471399</v>
      </c>
      <c r="E164">
        <f t="shared" si="222"/>
        <v>-45.423222396851656</v>
      </c>
      <c r="F164">
        <v>35</v>
      </c>
      <c r="G164">
        <v>135</v>
      </c>
      <c r="H164" s="19">
        <f t="shared" si="208"/>
        <v>174</v>
      </c>
      <c r="I164">
        <f t="shared" ref="I164:I171" si="234">I163+2</f>
        <v>9</v>
      </c>
      <c r="J164">
        <f t="shared" si="228"/>
        <v>0.75574234308188626</v>
      </c>
      <c r="K164">
        <f t="shared" si="215"/>
        <v>0.65486907918537463</v>
      </c>
      <c r="L164">
        <f t="shared" si="229"/>
        <v>49.090276408682165</v>
      </c>
      <c r="M164">
        <f t="shared" si="230"/>
        <v>-0.99781966405919353</v>
      </c>
      <c r="N164">
        <f t="shared" si="231"/>
        <v>6.5999378912217979E-2</v>
      </c>
      <c r="O164">
        <f t="shared" si="232"/>
        <v>-86.215763435535308</v>
      </c>
      <c r="P164" s="8">
        <f t="shared" si="233"/>
        <v>7</v>
      </c>
      <c r="Q164">
        <f t="shared" si="205"/>
        <v>157.5</v>
      </c>
      <c r="R164">
        <f t="shared" si="212"/>
        <v>-243.71576343553531</v>
      </c>
      <c r="S164">
        <f t="shared" si="206"/>
        <v>116.28423656446469</v>
      </c>
      <c r="T164" s="8" t="str">
        <f t="shared" si="192"/>
        <v>157, 157.5, 35, 135, 174, 9, 116.284236564465</v>
      </c>
    </row>
    <row r="165" spans="2:20" x14ac:dyDescent="0.2">
      <c r="B165" s="20">
        <v>41448</v>
      </c>
      <c r="C165" s="19">
        <f t="shared" si="213"/>
        <v>-2.8214826456776518E-2</v>
      </c>
      <c r="D165">
        <f t="shared" si="207"/>
        <v>23.457671887471399</v>
      </c>
      <c r="E165">
        <f>(I165+C165-12)*15+(G165-135)</f>
        <v>-18.423222396851642</v>
      </c>
      <c r="F165">
        <v>35</v>
      </c>
      <c r="G165">
        <v>135</v>
      </c>
      <c r="H165" s="19">
        <f t="shared" si="208"/>
        <v>174</v>
      </c>
      <c r="I165">
        <v>10.8</v>
      </c>
      <c r="J165">
        <f>MAX(0,SIN(F165*PI()/180)*SIN(D165*PI()/180)+COS(F165*PI()/180)*COS(D165*PI()/180)*COS(E165*PI()/180))</f>
        <v>0.94126369465338122</v>
      </c>
      <c r="K165">
        <f>(1-J165^2)^0.5</f>
        <v>0.33767241096581502</v>
      </c>
      <c r="L165">
        <f t="shared" si="229"/>
        <v>70.264871936670801</v>
      </c>
      <c r="M165">
        <f>COS(RADIANS(D165))*SIN(RADIANS(E165))/K165</f>
        <v>-0.85856825596530328</v>
      </c>
      <c r="N165">
        <f t="shared" si="231"/>
        <v>0.51269927818234451</v>
      </c>
      <c r="O165">
        <f>IF(ABS(M165)=1,90*M165,IF(AND(M165&gt;0,N165&lt;0),DEGREES(ATAN(M165/N165))+180,IF(AND(M165&lt;0,N165&lt;0),DEGREES(ATAN(M165/N165))-180,DEGREES(ATAN(M165/N165)))))</f>
        <v>-59.15620483951168</v>
      </c>
      <c r="P165" s="8">
        <f t="shared" si="233"/>
        <v>7</v>
      </c>
      <c r="Q165">
        <f t="shared" si="205"/>
        <v>157.5</v>
      </c>
      <c r="R165">
        <f t="shared" si="212"/>
        <v>-216.65620483951167</v>
      </c>
      <c r="S165">
        <f t="shared" si="206"/>
        <v>143.34379516048833</v>
      </c>
      <c r="T165" s="8" t="str">
        <f t="shared" si="192"/>
        <v>158, 157.5, 35, 135, 174, 10.8, 143.343795160488</v>
      </c>
    </row>
    <row r="166" spans="2:20" x14ac:dyDescent="0.2">
      <c r="B166" s="20">
        <v>41448</v>
      </c>
      <c r="C166" s="19">
        <f t="shared" si="213"/>
        <v>-2.8214826456776518E-2</v>
      </c>
      <c r="D166">
        <f t="shared" si="207"/>
        <v>23.457671887471399</v>
      </c>
      <c r="E166">
        <f t="shared" ref="E166:E175" si="235">(I166+C166-12)*15+(G166-135)</f>
        <v>-7.9232223968516546</v>
      </c>
      <c r="F166">
        <v>35</v>
      </c>
      <c r="G166">
        <v>135</v>
      </c>
      <c r="H166" s="19">
        <f t="shared" si="208"/>
        <v>174</v>
      </c>
      <c r="I166">
        <v>11.5</v>
      </c>
      <c r="J166">
        <f t="shared" ref="J166:J172" si="236">MAX(0,SIN(F166*PI()/180)*SIN(D166*PI()/180)+COS(F166*PI()/180)*COS(D166*PI()/180)*COS(E166*PI()/180))</f>
        <v>0.97260353884283657</v>
      </c>
      <c r="K166">
        <f t="shared" si="215"/>
        <v>0.23247011900541301</v>
      </c>
      <c r="L166">
        <f t="shared" si="229"/>
        <v>76.557458274277934</v>
      </c>
      <c r="M166">
        <f t="shared" ref="M166:M172" si="237">COS(RADIANS(D166))*SIN(RADIANS(E166))/K166</f>
        <v>-0.5439564955558327</v>
      </c>
      <c r="N166">
        <f t="shared" si="231"/>
        <v>0.83911341959392938</v>
      </c>
      <c r="O166">
        <f t="shared" ref="O166:O172" si="238">IF(ABS(M166)=1,90*M166,IF(AND(M166&gt;0,N166&lt;0),DEGREES(ATAN(M166/N166))+180,IF(AND(M166&lt;0,N166&lt;0),DEGREES(ATAN(M166/N166))-180,DEGREES(ATAN(M166/N166)))))</f>
        <v>-32.953382999842518</v>
      </c>
      <c r="P166" s="8">
        <f t="shared" si="233"/>
        <v>7</v>
      </c>
      <c r="Q166">
        <f t="shared" si="205"/>
        <v>157.5</v>
      </c>
      <c r="R166">
        <f t="shared" si="212"/>
        <v>-190.45338299984252</v>
      </c>
      <c r="S166">
        <f t="shared" si="206"/>
        <v>169.54661700015748</v>
      </c>
      <c r="T166" s="8" t="str">
        <f t="shared" si="192"/>
        <v>159, 157.5, 35, 135, 174, 11.5, 169.546617000157</v>
      </c>
    </row>
    <row r="167" spans="2:20" x14ac:dyDescent="0.2">
      <c r="B167" s="20">
        <v>41448</v>
      </c>
      <c r="C167" s="19">
        <f t="shared" si="213"/>
        <v>-2.8214826456776518E-2</v>
      </c>
      <c r="D167">
        <f t="shared" si="207"/>
        <v>23.457671887471399</v>
      </c>
      <c r="E167">
        <f t="shared" si="235"/>
        <v>-0.42322239685165464</v>
      </c>
      <c r="F167">
        <v>35</v>
      </c>
      <c r="G167">
        <v>135</v>
      </c>
      <c r="H167" s="19">
        <f t="shared" si="208"/>
        <v>174</v>
      </c>
      <c r="I167">
        <v>12</v>
      </c>
      <c r="J167">
        <f t="shared" si="236"/>
        <v>0.97975665081666019</v>
      </c>
      <c r="K167">
        <f t="shared" si="215"/>
        <v>0.20019217062742733</v>
      </c>
      <c r="L167">
        <f t="shared" si="229"/>
        <v>78.451803130389266</v>
      </c>
      <c r="M167">
        <f t="shared" si="237"/>
        <v>-3.3847930710724637E-2</v>
      </c>
      <c r="N167">
        <f t="shared" si="231"/>
        <v>0.99942699462572082</v>
      </c>
      <c r="O167">
        <f t="shared" si="238"/>
        <v>-1.9397140779942577</v>
      </c>
      <c r="P167" s="8">
        <f t="shared" si="233"/>
        <v>7</v>
      </c>
      <c r="Q167">
        <f t="shared" si="205"/>
        <v>157.5</v>
      </c>
      <c r="R167">
        <f t="shared" si="212"/>
        <v>-159.43971407799427</v>
      </c>
      <c r="S167">
        <f t="shared" si="206"/>
        <v>-159.43971407799427</v>
      </c>
      <c r="T167" s="8" t="str">
        <f t="shared" si="192"/>
        <v>160, 157.5, 35, 135, 174, 12, -159.439714077994</v>
      </c>
    </row>
    <row r="168" spans="2:20" x14ac:dyDescent="0.2">
      <c r="B168" s="20">
        <v>41448</v>
      </c>
      <c r="C168" s="19">
        <f t="shared" si="213"/>
        <v>-2.8214826456776518E-2</v>
      </c>
      <c r="D168">
        <f t="shared" si="207"/>
        <v>23.457671887471399</v>
      </c>
      <c r="E168">
        <f t="shared" si="235"/>
        <v>7.0767776031483454</v>
      </c>
      <c r="F168">
        <v>35</v>
      </c>
      <c r="G168">
        <v>135</v>
      </c>
      <c r="H168" s="19">
        <f t="shared" si="208"/>
        <v>174</v>
      </c>
      <c r="I168">
        <v>12.5</v>
      </c>
      <c r="J168">
        <f t="shared" si="236"/>
        <v>0.97405254888611759</v>
      </c>
      <c r="K168">
        <f t="shared" si="215"/>
        <v>0.22632196536893526</v>
      </c>
      <c r="L168">
        <f t="shared" si="229"/>
        <v>76.919373340966573</v>
      </c>
      <c r="M168">
        <f t="shared" si="237"/>
        <v>0.49936554068826333</v>
      </c>
      <c r="N168">
        <f t="shared" si="231"/>
        <v>0.86639139929544351</v>
      </c>
      <c r="O168">
        <f t="shared" si="238"/>
        <v>29.958033379559204</v>
      </c>
      <c r="P168" s="8">
        <f t="shared" si="233"/>
        <v>7</v>
      </c>
      <c r="Q168">
        <f t="shared" si="205"/>
        <v>157.5</v>
      </c>
      <c r="R168">
        <f t="shared" si="212"/>
        <v>-127.5419666204408</v>
      </c>
      <c r="S168">
        <f t="shared" si="206"/>
        <v>-127.5419666204408</v>
      </c>
      <c r="T168" s="8" t="str">
        <f t="shared" si="192"/>
        <v>161, 157.5, 35, 135, 174, 12.5, -127.541966620441</v>
      </c>
    </row>
    <row r="169" spans="2:20" x14ac:dyDescent="0.2">
      <c r="B169" s="20">
        <v>41448</v>
      </c>
      <c r="C169" s="19">
        <f t="shared" si="213"/>
        <v>-2.8214826456776518E-2</v>
      </c>
      <c r="D169">
        <f t="shared" si="207"/>
        <v>23.457671887471399</v>
      </c>
      <c r="E169">
        <f t="shared" si="235"/>
        <v>17.576777603148336</v>
      </c>
      <c r="F169">
        <v>35</v>
      </c>
      <c r="G169">
        <v>135</v>
      </c>
      <c r="H169" s="19">
        <f t="shared" si="208"/>
        <v>174</v>
      </c>
      <c r="I169">
        <v>13.2</v>
      </c>
      <c r="J169">
        <f t="shared" si="236"/>
        <v>0.94469418412662765</v>
      </c>
      <c r="K169">
        <f t="shared" si="215"/>
        <v>0.32795258571526054</v>
      </c>
      <c r="L169">
        <f t="shared" si="229"/>
        <v>70.855447198248442</v>
      </c>
      <c r="M169">
        <f t="shared" si="237"/>
        <v>0.84471333530538062</v>
      </c>
      <c r="N169">
        <f t="shared" si="231"/>
        <v>0.53521900298593617</v>
      </c>
      <c r="O169">
        <f t="shared" si="238"/>
        <v>57.64123512590151</v>
      </c>
      <c r="P169" s="8">
        <f t="shared" si="233"/>
        <v>7</v>
      </c>
      <c r="Q169">
        <f t="shared" si="205"/>
        <v>157.5</v>
      </c>
      <c r="R169">
        <f t="shared" si="212"/>
        <v>-99.858764874098483</v>
      </c>
      <c r="S169">
        <f t="shared" si="206"/>
        <v>-99.858764874098483</v>
      </c>
      <c r="T169" s="8" t="str">
        <f t="shared" si="192"/>
        <v>162, 157.5, 35, 135, 174, 13.2, -99.8587648740985</v>
      </c>
    </row>
    <row r="170" spans="2:20" x14ac:dyDescent="0.2">
      <c r="B170" s="20">
        <v>41448</v>
      </c>
      <c r="C170" s="19">
        <f t="shared" si="213"/>
        <v>-2.8214826456776518E-2</v>
      </c>
      <c r="D170">
        <f t="shared" ref="D170:D183" si="239">(0.006322-0.405748*COS((INT(B170-41274)/366*2*PI())+0.153231)-0.00588*COS(2*(INT(B170-41274)/366*2*PI())+0.207099)-0.003233*COS(3*(INT(B170-41274)/366*2*PI())+0.620129))*360/2/PI()</f>
        <v>23.457671887471399</v>
      </c>
      <c r="E170">
        <f t="shared" si="235"/>
        <v>44.576777603148344</v>
      </c>
      <c r="F170">
        <v>35</v>
      </c>
      <c r="G170">
        <v>135</v>
      </c>
      <c r="H170" s="19">
        <f t="shared" ref="H170:H183" si="240">INT(B170)-41274</f>
        <v>174</v>
      </c>
      <c r="I170">
        <v>15</v>
      </c>
      <c r="J170">
        <f t="shared" si="236"/>
        <v>0.7635921455635527</v>
      </c>
      <c r="K170">
        <f t="shared" si="215"/>
        <v>0.64569887349572641</v>
      </c>
      <c r="L170">
        <f t="shared" si="229"/>
        <v>49.781905154275847</v>
      </c>
      <c r="M170">
        <f t="shared" si="237"/>
        <v>0.99714964920617932</v>
      </c>
      <c r="N170">
        <f t="shared" si="231"/>
        <v>7.5449168901939229E-2</v>
      </c>
      <c r="O170">
        <f t="shared" si="238"/>
        <v>85.672969087064658</v>
      </c>
      <c r="P170" s="8">
        <f t="shared" si="233"/>
        <v>7</v>
      </c>
      <c r="Q170">
        <f t="shared" si="205"/>
        <v>157.5</v>
      </c>
      <c r="R170">
        <f t="shared" si="212"/>
        <v>-71.827030912935342</v>
      </c>
      <c r="S170">
        <f t="shared" si="206"/>
        <v>-71.827030912935342</v>
      </c>
      <c r="T170" s="8" t="str">
        <f t="shared" si="192"/>
        <v>163, 157.5, 35, 135, 174, 15, -71.8270309129353</v>
      </c>
    </row>
    <row r="171" spans="2:20" x14ac:dyDescent="0.2">
      <c r="B171" s="20">
        <v>41448</v>
      </c>
      <c r="C171" s="19">
        <f t="shared" si="213"/>
        <v>-2.8214826456776518E-2</v>
      </c>
      <c r="D171">
        <f t="shared" si="239"/>
        <v>23.457671887471399</v>
      </c>
      <c r="E171">
        <f t="shared" si="235"/>
        <v>74.576777603148372</v>
      </c>
      <c r="F171">
        <v>35</v>
      </c>
      <c r="G171">
        <v>135</v>
      </c>
      <c r="H171" s="19">
        <f t="shared" si="240"/>
        <v>174</v>
      </c>
      <c r="I171">
        <f t="shared" ref="I171:I172" si="241">I170+2</f>
        <v>17</v>
      </c>
      <c r="J171">
        <f t="shared" si="236"/>
        <v>0.42817090296523219</v>
      </c>
      <c r="K171">
        <f t="shared" si="215"/>
        <v>0.90369778015326441</v>
      </c>
      <c r="L171">
        <f t="shared" si="229"/>
        <v>25.351536940069188</v>
      </c>
      <c r="M171">
        <f t="shared" si="237"/>
        <v>0.97855541649147326</v>
      </c>
      <c r="N171">
        <f t="shared" si="231"/>
        <v>-0.20598372958852557</v>
      </c>
      <c r="O171">
        <f t="shared" si="238"/>
        <v>101.88709169988499</v>
      </c>
      <c r="P171" s="8">
        <f t="shared" si="233"/>
        <v>7</v>
      </c>
      <c r="Q171">
        <f t="shared" si="205"/>
        <v>157.5</v>
      </c>
      <c r="R171">
        <f>O171-Q171</f>
        <v>-55.612908300115009</v>
      </c>
      <c r="S171">
        <f t="shared" si="206"/>
        <v>-55.612908300115009</v>
      </c>
      <c r="T171" s="8" t="str">
        <f t="shared" si="192"/>
        <v>164, 157.5, 35, 135, 174, 17, -55.612908300115</v>
      </c>
    </row>
    <row r="172" spans="2:20" x14ac:dyDescent="0.2">
      <c r="B172" s="23">
        <v>41448</v>
      </c>
      <c r="C172" s="24">
        <f t="shared" si="213"/>
        <v>-2.8214826456776518E-2</v>
      </c>
      <c r="D172" s="22">
        <f t="shared" si="239"/>
        <v>23.457671887471399</v>
      </c>
      <c r="E172" s="22">
        <f t="shared" si="235"/>
        <v>104.57677760314837</v>
      </c>
      <c r="F172">
        <v>35</v>
      </c>
      <c r="G172" s="22">
        <v>135</v>
      </c>
      <c r="H172" s="24">
        <f t="shared" si="240"/>
        <v>174</v>
      </c>
      <c r="I172" s="22">
        <f t="shared" si="241"/>
        <v>19</v>
      </c>
      <c r="J172" s="22">
        <f t="shared" si="236"/>
        <v>3.9200955100218871E-2</v>
      </c>
      <c r="K172" s="22">
        <f t="shared" si="215"/>
        <v>0.99923134714601036</v>
      </c>
      <c r="L172" s="22">
        <f t="shared" si="229"/>
        <v>2.2466249345160807</v>
      </c>
      <c r="M172" s="22">
        <f t="shared" si="237"/>
        <v>0.88850887518247568</v>
      </c>
      <c r="N172" s="22">
        <f t="shared" si="231"/>
        <v>-0.45885943242127164</v>
      </c>
      <c r="O172" s="22">
        <f t="shared" si="238"/>
        <v>117.31353322073385</v>
      </c>
      <c r="P172" s="8">
        <f t="shared" si="233"/>
        <v>7</v>
      </c>
      <c r="Q172">
        <f t="shared" si="205"/>
        <v>157.5</v>
      </c>
      <c r="R172">
        <f t="shared" ref="R172:R183" si="242">O172-Q172</f>
        <v>-40.186466779266155</v>
      </c>
      <c r="S172">
        <f t="shared" si="206"/>
        <v>-40.186466779266155</v>
      </c>
      <c r="T172" s="8" t="str">
        <f t="shared" si="192"/>
        <v>165, 157.5, 35, 135, 174, 19, -40.1864667792662</v>
      </c>
    </row>
    <row r="173" spans="2:20" x14ac:dyDescent="0.2">
      <c r="B173" s="20">
        <v>41448</v>
      </c>
      <c r="C173" s="19">
        <f>-0.000279+0.122772*COS((INT(B173-41274)/366*2*PI())+1.498311)-0.165458*COS((INT(B173-41274)/366*2*PI())*2-1.261546)-0.005354*COS((INT(B173-41274)/366*2*PI())*3-1.1571)</f>
        <v>-2.8214826456776518E-2</v>
      </c>
      <c r="D173">
        <f t="shared" si="239"/>
        <v>23.457671887471399</v>
      </c>
      <c r="E173">
        <f t="shared" si="235"/>
        <v>-105.42322239685164</v>
      </c>
      <c r="F173">
        <v>35</v>
      </c>
      <c r="G173">
        <v>135</v>
      </c>
      <c r="H173" s="19">
        <f t="shared" si="240"/>
        <v>174</v>
      </c>
      <c r="I173">
        <v>5</v>
      </c>
      <c r="J173">
        <f>MAX(0,SIN(F173*PI()/180)*SIN(D173*PI()/180)+COS(F173*PI()/180)*COS(D173*PI()/180)*COS(E173*PI()/180))</f>
        <v>2.8477925495572765E-2</v>
      </c>
      <c r="K173">
        <f>(1-J173^2)^0.5</f>
        <v>0.9995944216328283</v>
      </c>
      <c r="L173">
        <f>DEGREES(ATAN(J173/K173))</f>
        <v>1.6318855653111197</v>
      </c>
      <c r="M173">
        <f>COS(RADIANS(D173))*SIN(RADIANS(E173))/K173</f>
        <v>-0.88467716355976822</v>
      </c>
      <c r="N173">
        <f>(J173*SIN(RADIANS(F173))-SIN(RADIANS(D173)))/(K173*COS(RADIANS(F173)))</f>
        <v>-0.46620415729146297</v>
      </c>
      <c r="O173">
        <f>IF(ABS(M173)=1,90*M173,IF(AND(M173&gt;0,N173&lt;0),DEGREES(ATAN(M173/N173))+180,IF(AND(M173&lt;0,N173&lt;0),DEGREES(ATAN(M173/N173))-180,DEGREES(ATAN(M173/N173)))))</f>
        <v>-117.78818091239327</v>
      </c>
      <c r="P173" s="15">
        <f>P162+1</f>
        <v>8</v>
      </c>
      <c r="Q173">
        <f t="shared" si="205"/>
        <v>180</v>
      </c>
      <c r="R173">
        <f t="shared" si="242"/>
        <v>-297.78818091239327</v>
      </c>
      <c r="S173">
        <f t="shared" si="206"/>
        <v>62.211819087606727</v>
      </c>
      <c r="T173" s="8" t="str">
        <f t="shared" si="192"/>
        <v>166, 180, 35, 135, 174, 5, 62.2118190876067</v>
      </c>
    </row>
    <row r="174" spans="2:20" x14ac:dyDescent="0.2">
      <c r="B174" s="20">
        <v>41448</v>
      </c>
      <c r="C174" s="19">
        <f t="shared" si="213"/>
        <v>-2.8214826456776518E-2</v>
      </c>
      <c r="D174">
        <f t="shared" si="239"/>
        <v>23.457671887471399</v>
      </c>
      <c r="E174">
        <f t="shared" si="235"/>
        <v>-75.423222396851642</v>
      </c>
      <c r="F174">
        <v>35</v>
      </c>
      <c r="G174">
        <v>135</v>
      </c>
      <c r="H174" s="19">
        <f t="shared" si="240"/>
        <v>174</v>
      </c>
      <c r="I174">
        <f>I173+2</f>
        <v>7</v>
      </c>
      <c r="J174">
        <f t="shared" ref="J174:J175" si="243">MAX(0,SIN(F174*PI()/180)*SIN(D174*PI()/180)+COS(F174*PI()/180)*COS(D174*PI()/180)*COS(E174*PI()/180))</f>
        <v>0.41744787336058609</v>
      </c>
      <c r="K174">
        <f t="shared" si="215"/>
        <v>0.90870087103882768</v>
      </c>
      <c r="L174">
        <f t="shared" ref="L174:L183" si="244">DEGREES(ATAN(J174/K174))</f>
        <v>24.673565599837779</v>
      </c>
      <c r="M174">
        <f t="shared" ref="M174:M175" si="245">COS(RADIANS(D174))*SIN(RADIANS(E174))/K174</f>
        <v>-0.97702769810796841</v>
      </c>
      <c r="N174">
        <f t="shared" ref="N174:N183" si="246">(J174*SIN(RADIANS(F174))-SIN(RADIANS(D174)))/(K174*COS(RADIANS(F174)))</f>
        <v>-0.21311235799419109</v>
      </c>
      <c r="O174">
        <f t="shared" ref="O174:O175" si="247">IF(ABS(M174)=1,90*M174,IF(AND(M174&gt;0,N174&lt;0),DEGREES(ATAN(M174/N174))+180,IF(AND(M174&lt;0,N174&lt;0),DEGREES(ATAN(M174/N174))-180,DEGREES(ATAN(M174/N174)))))</f>
        <v>-102.30480701887043</v>
      </c>
      <c r="P174" s="15">
        <f t="shared" ref="P174:P179" si="248">P173</f>
        <v>8</v>
      </c>
      <c r="Q174">
        <f t="shared" si="205"/>
        <v>180</v>
      </c>
      <c r="R174">
        <f t="shared" si="242"/>
        <v>-282.30480701887041</v>
      </c>
      <c r="S174">
        <f t="shared" si="206"/>
        <v>77.695192981129594</v>
      </c>
      <c r="T174" s="8" t="str">
        <f t="shared" si="192"/>
        <v>167, 180, 35, 135, 174, 7, 77.6951929811296</v>
      </c>
    </row>
    <row r="175" spans="2:20" x14ac:dyDescent="0.2">
      <c r="B175" s="20">
        <v>41448</v>
      </c>
      <c r="C175" s="19">
        <f t="shared" si="213"/>
        <v>-2.8214826456776518E-2</v>
      </c>
      <c r="D175">
        <f t="shared" si="239"/>
        <v>23.457671887471399</v>
      </c>
      <c r="E175">
        <f t="shared" si="235"/>
        <v>-45.423222396851656</v>
      </c>
      <c r="F175">
        <v>35</v>
      </c>
      <c r="G175">
        <v>135</v>
      </c>
      <c r="H175" s="19">
        <f t="shared" si="240"/>
        <v>174</v>
      </c>
      <c r="I175">
        <f t="shared" ref="I175:I182" si="249">I174+2</f>
        <v>9</v>
      </c>
      <c r="J175">
        <f t="shared" si="243"/>
        <v>0.75574234308188626</v>
      </c>
      <c r="K175">
        <f t="shared" si="215"/>
        <v>0.65486907918537463</v>
      </c>
      <c r="L175">
        <f t="shared" si="244"/>
        <v>49.090276408682165</v>
      </c>
      <c r="M175">
        <f t="shared" si="245"/>
        <v>-0.99781966405919353</v>
      </c>
      <c r="N175">
        <f t="shared" si="246"/>
        <v>6.5999378912217979E-2</v>
      </c>
      <c r="O175">
        <f t="shared" si="247"/>
        <v>-86.215763435535308</v>
      </c>
      <c r="P175" s="15">
        <f t="shared" si="248"/>
        <v>8</v>
      </c>
      <c r="Q175">
        <f t="shared" si="205"/>
        <v>180</v>
      </c>
      <c r="R175">
        <f t="shared" si="242"/>
        <v>-266.21576343553534</v>
      </c>
      <c r="S175">
        <f t="shared" si="206"/>
        <v>93.784236564464663</v>
      </c>
      <c r="T175" s="8" t="str">
        <f t="shared" si="192"/>
        <v>168, 180, 35, 135, 174, 9, 93.7842365644647</v>
      </c>
    </row>
    <row r="176" spans="2:20" x14ac:dyDescent="0.2">
      <c r="B176" s="20">
        <v>41448</v>
      </c>
      <c r="C176" s="19">
        <f t="shared" si="213"/>
        <v>-2.8214826456776518E-2</v>
      </c>
      <c r="D176">
        <f t="shared" si="239"/>
        <v>23.457671887471399</v>
      </c>
      <c r="E176">
        <f>(I176+C176-12)*15+(G176-135)</f>
        <v>-18.423222396851642</v>
      </c>
      <c r="F176">
        <v>35</v>
      </c>
      <c r="G176">
        <v>135</v>
      </c>
      <c r="H176" s="19">
        <f t="shared" si="240"/>
        <v>174</v>
      </c>
      <c r="I176">
        <v>10.8</v>
      </c>
      <c r="J176">
        <f>MAX(0,SIN(F176*PI()/180)*SIN(D176*PI()/180)+COS(F176*PI()/180)*COS(D176*PI()/180)*COS(E176*PI()/180))</f>
        <v>0.94126369465338122</v>
      </c>
      <c r="K176">
        <f>(1-J176^2)^0.5</f>
        <v>0.33767241096581502</v>
      </c>
      <c r="L176">
        <f t="shared" si="244"/>
        <v>70.264871936670801</v>
      </c>
      <c r="M176">
        <f>COS(RADIANS(D176))*SIN(RADIANS(E176))/K176</f>
        <v>-0.85856825596530328</v>
      </c>
      <c r="N176">
        <f t="shared" si="246"/>
        <v>0.51269927818234451</v>
      </c>
      <c r="O176">
        <f>IF(ABS(M176)=1,90*M176,IF(AND(M176&gt;0,N176&lt;0),DEGREES(ATAN(M176/N176))+180,IF(AND(M176&lt;0,N176&lt;0),DEGREES(ATAN(M176/N176))-180,DEGREES(ATAN(M176/N176)))))</f>
        <v>-59.15620483951168</v>
      </c>
      <c r="P176" s="15">
        <f t="shared" si="248"/>
        <v>8</v>
      </c>
      <c r="Q176">
        <f t="shared" si="205"/>
        <v>180</v>
      </c>
      <c r="R176">
        <f t="shared" si="242"/>
        <v>-239.15620483951167</v>
      </c>
      <c r="S176">
        <f t="shared" si="206"/>
        <v>120.84379516048833</v>
      </c>
      <c r="T176" s="8" t="str">
        <f t="shared" si="192"/>
        <v>169, 180, 35, 135, 174, 10.8, 120.843795160488</v>
      </c>
    </row>
    <row r="177" spans="2:20" x14ac:dyDescent="0.2">
      <c r="B177" s="20">
        <v>41448</v>
      </c>
      <c r="C177" s="19">
        <f t="shared" si="213"/>
        <v>-2.8214826456776518E-2</v>
      </c>
      <c r="D177">
        <f t="shared" si="239"/>
        <v>23.457671887471399</v>
      </c>
      <c r="E177">
        <f t="shared" ref="E177:E183" si="250">(I177+C177-12)*15+(G177-135)</f>
        <v>-7.9232223968516546</v>
      </c>
      <c r="F177">
        <v>35</v>
      </c>
      <c r="G177">
        <v>135</v>
      </c>
      <c r="H177" s="19">
        <f t="shared" si="240"/>
        <v>174</v>
      </c>
      <c r="I177">
        <v>11.5</v>
      </c>
      <c r="J177">
        <f t="shared" ref="J177:J183" si="251">MAX(0,SIN(F177*PI()/180)*SIN(D177*PI()/180)+COS(F177*PI()/180)*COS(D177*PI()/180)*COS(E177*PI()/180))</f>
        <v>0.97260353884283657</v>
      </c>
      <c r="K177">
        <f t="shared" si="215"/>
        <v>0.23247011900541301</v>
      </c>
      <c r="L177">
        <f t="shared" si="244"/>
        <v>76.557458274277934</v>
      </c>
      <c r="M177">
        <f t="shared" ref="M177:M183" si="252">COS(RADIANS(D177))*SIN(RADIANS(E177))/K177</f>
        <v>-0.5439564955558327</v>
      </c>
      <c r="N177">
        <f t="shared" si="246"/>
        <v>0.83911341959392938</v>
      </c>
      <c r="O177">
        <f t="shared" ref="O177:O183" si="253">IF(ABS(M177)=1,90*M177,IF(AND(M177&gt;0,N177&lt;0),DEGREES(ATAN(M177/N177))+180,IF(AND(M177&lt;0,N177&lt;0),DEGREES(ATAN(M177/N177))-180,DEGREES(ATAN(M177/N177)))))</f>
        <v>-32.953382999842518</v>
      </c>
      <c r="P177" s="15">
        <f t="shared" si="248"/>
        <v>8</v>
      </c>
      <c r="Q177">
        <f t="shared" si="205"/>
        <v>180</v>
      </c>
      <c r="R177">
        <f t="shared" si="242"/>
        <v>-212.95338299984252</v>
      </c>
      <c r="S177">
        <f t="shared" si="206"/>
        <v>147.04661700015748</v>
      </c>
      <c r="T177" s="8" t="str">
        <f t="shared" si="192"/>
        <v>170, 180, 35, 135, 174, 11.5, 147.046617000157</v>
      </c>
    </row>
    <row r="178" spans="2:20" x14ac:dyDescent="0.2">
      <c r="B178" s="20">
        <v>41448</v>
      </c>
      <c r="C178" s="19">
        <f t="shared" si="213"/>
        <v>-2.8214826456776518E-2</v>
      </c>
      <c r="D178">
        <f t="shared" si="239"/>
        <v>23.457671887471399</v>
      </c>
      <c r="E178">
        <f t="shared" si="250"/>
        <v>-0.42322239685165464</v>
      </c>
      <c r="F178">
        <v>35</v>
      </c>
      <c r="G178">
        <v>135</v>
      </c>
      <c r="H178" s="19">
        <f t="shared" si="240"/>
        <v>174</v>
      </c>
      <c r="I178">
        <v>12</v>
      </c>
      <c r="J178">
        <f t="shared" si="251"/>
        <v>0.97975665081666019</v>
      </c>
      <c r="K178">
        <f t="shared" si="215"/>
        <v>0.20019217062742733</v>
      </c>
      <c r="L178">
        <f t="shared" si="244"/>
        <v>78.451803130389266</v>
      </c>
      <c r="M178">
        <f t="shared" si="252"/>
        <v>-3.3847930710724637E-2</v>
      </c>
      <c r="N178">
        <f t="shared" si="246"/>
        <v>0.99942699462572082</v>
      </c>
      <c r="O178">
        <f t="shared" si="253"/>
        <v>-1.9397140779942577</v>
      </c>
      <c r="P178" s="15">
        <f t="shared" si="248"/>
        <v>8</v>
      </c>
      <c r="Q178">
        <f t="shared" si="205"/>
        <v>180</v>
      </c>
      <c r="R178">
        <f t="shared" si="242"/>
        <v>-181.93971407799427</v>
      </c>
      <c r="S178">
        <f t="shared" si="206"/>
        <v>178.06028592200573</v>
      </c>
      <c r="T178" s="8" t="str">
        <f t="shared" si="192"/>
        <v>171, 180, 35, 135, 174, 12, 178.060285922006</v>
      </c>
    </row>
    <row r="179" spans="2:20" x14ac:dyDescent="0.2">
      <c r="B179" s="20">
        <v>41448</v>
      </c>
      <c r="C179" s="19">
        <f t="shared" si="213"/>
        <v>-2.8214826456776518E-2</v>
      </c>
      <c r="D179">
        <f t="shared" si="239"/>
        <v>23.457671887471399</v>
      </c>
      <c r="E179">
        <f t="shared" si="250"/>
        <v>7.0767776031483454</v>
      </c>
      <c r="F179">
        <v>35</v>
      </c>
      <c r="G179">
        <v>135</v>
      </c>
      <c r="H179" s="19">
        <f t="shared" si="240"/>
        <v>174</v>
      </c>
      <c r="I179">
        <v>12.5</v>
      </c>
      <c r="J179">
        <f t="shared" si="251"/>
        <v>0.97405254888611759</v>
      </c>
      <c r="K179">
        <f t="shared" si="215"/>
        <v>0.22632196536893526</v>
      </c>
      <c r="L179">
        <f t="shared" si="244"/>
        <v>76.919373340966573</v>
      </c>
      <c r="M179">
        <f t="shared" si="252"/>
        <v>0.49936554068826333</v>
      </c>
      <c r="N179">
        <f t="shared" si="246"/>
        <v>0.86639139929544351</v>
      </c>
      <c r="O179">
        <f t="shared" si="253"/>
        <v>29.958033379559204</v>
      </c>
      <c r="P179" s="15">
        <f t="shared" si="248"/>
        <v>8</v>
      </c>
      <c r="Q179">
        <f t="shared" si="205"/>
        <v>180</v>
      </c>
      <c r="R179">
        <f t="shared" si="242"/>
        <v>-150.0419666204408</v>
      </c>
      <c r="S179">
        <f t="shared" si="206"/>
        <v>-150.0419666204408</v>
      </c>
      <c r="T179" s="8" t="str">
        <f t="shared" si="192"/>
        <v>172, 180, 35, 135, 174, 12.5, -150.041966620441</v>
      </c>
    </row>
    <row r="180" spans="2:20" x14ac:dyDescent="0.2">
      <c r="B180" s="20">
        <v>41448</v>
      </c>
      <c r="C180" s="19">
        <f t="shared" si="213"/>
        <v>-2.8214826456776518E-2</v>
      </c>
      <c r="D180">
        <f t="shared" si="239"/>
        <v>23.457671887471399</v>
      </c>
      <c r="E180">
        <f t="shared" si="250"/>
        <v>17.576777603148336</v>
      </c>
      <c r="F180">
        <v>35</v>
      </c>
      <c r="G180">
        <v>135</v>
      </c>
      <c r="H180" s="19">
        <f t="shared" si="240"/>
        <v>174</v>
      </c>
      <c r="I180">
        <v>13.2</v>
      </c>
      <c r="J180">
        <f t="shared" si="251"/>
        <v>0.94469418412662765</v>
      </c>
      <c r="K180">
        <f t="shared" si="215"/>
        <v>0.32795258571526054</v>
      </c>
      <c r="L180">
        <f t="shared" si="244"/>
        <v>70.855447198248442</v>
      </c>
      <c r="M180">
        <f t="shared" si="252"/>
        <v>0.84471333530538062</v>
      </c>
      <c r="N180">
        <f t="shared" si="246"/>
        <v>0.53521900298593617</v>
      </c>
      <c r="O180">
        <f t="shared" si="253"/>
        <v>57.64123512590151</v>
      </c>
      <c r="P180" s="15">
        <f>P179</f>
        <v>8</v>
      </c>
      <c r="Q180">
        <f t="shared" si="205"/>
        <v>180</v>
      </c>
      <c r="R180">
        <f t="shared" si="242"/>
        <v>-122.35876487409848</v>
      </c>
      <c r="S180">
        <f t="shared" si="206"/>
        <v>-122.35876487409848</v>
      </c>
      <c r="T180" s="8" t="str">
        <f t="shared" si="192"/>
        <v>173, 180, 35, 135, 174, 13.2, -122.358764874098</v>
      </c>
    </row>
    <row r="181" spans="2:20" x14ac:dyDescent="0.2">
      <c r="B181" s="20">
        <v>41448</v>
      </c>
      <c r="C181" s="19">
        <f t="shared" si="213"/>
        <v>-2.8214826456776518E-2</v>
      </c>
      <c r="D181">
        <f t="shared" si="239"/>
        <v>23.457671887471399</v>
      </c>
      <c r="E181">
        <f t="shared" si="250"/>
        <v>44.576777603148344</v>
      </c>
      <c r="F181">
        <v>35</v>
      </c>
      <c r="G181">
        <v>135</v>
      </c>
      <c r="H181" s="19">
        <f t="shared" si="240"/>
        <v>174</v>
      </c>
      <c r="I181">
        <v>15</v>
      </c>
      <c r="J181">
        <f t="shared" si="251"/>
        <v>0.7635921455635527</v>
      </c>
      <c r="K181">
        <f t="shared" si="215"/>
        <v>0.64569887349572641</v>
      </c>
      <c r="L181">
        <f t="shared" si="244"/>
        <v>49.781905154275847</v>
      </c>
      <c r="M181">
        <f t="shared" si="252"/>
        <v>0.99714964920617932</v>
      </c>
      <c r="N181">
        <f t="shared" si="246"/>
        <v>7.5449168901939229E-2</v>
      </c>
      <c r="O181">
        <f t="shared" si="253"/>
        <v>85.672969087064658</v>
      </c>
      <c r="P181" s="15">
        <f t="shared" ref="P181:P183" si="254">P180</f>
        <v>8</v>
      </c>
      <c r="Q181">
        <f t="shared" si="205"/>
        <v>180</v>
      </c>
      <c r="R181">
        <f t="shared" si="242"/>
        <v>-94.327030912935342</v>
      </c>
      <c r="S181">
        <f t="shared" si="206"/>
        <v>-94.327030912935342</v>
      </c>
      <c r="T181" s="8" t="str">
        <f t="shared" si="192"/>
        <v>174, 180, 35, 135, 174, 15, -94.3270309129353</v>
      </c>
    </row>
    <row r="182" spans="2:20" x14ac:dyDescent="0.2">
      <c r="B182" s="20">
        <v>41448</v>
      </c>
      <c r="C182" s="19">
        <f t="shared" si="213"/>
        <v>-2.8214826456776518E-2</v>
      </c>
      <c r="D182">
        <f t="shared" si="239"/>
        <v>23.457671887471399</v>
      </c>
      <c r="E182">
        <f t="shared" si="250"/>
        <v>74.576777603148372</v>
      </c>
      <c r="F182">
        <v>35</v>
      </c>
      <c r="G182">
        <v>135</v>
      </c>
      <c r="H182" s="19">
        <f t="shared" si="240"/>
        <v>174</v>
      </c>
      <c r="I182">
        <f t="shared" ref="I182:I183" si="255">I181+2</f>
        <v>17</v>
      </c>
      <c r="J182">
        <f t="shared" si="251"/>
        <v>0.42817090296523219</v>
      </c>
      <c r="K182">
        <f t="shared" si="215"/>
        <v>0.90369778015326441</v>
      </c>
      <c r="L182">
        <f t="shared" si="244"/>
        <v>25.351536940069188</v>
      </c>
      <c r="M182">
        <f t="shared" si="252"/>
        <v>0.97855541649147326</v>
      </c>
      <c r="N182">
        <f t="shared" si="246"/>
        <v>-0.20598372958852557</v>
      </c>
      <c r="O182">
        <f t="shared" si="253"/>
        <v>101.88709169988499</v>
      </c>
      <c r="P182" s="15">
        <f t="shared" si="254"/>
        <v>8</v>
      </c>
      <c r="Q182">
        <f t="shared" si="205"/>
        <v>180</v>
      </c>
      <c r="R182">
        <f t="shared" si="242"/>
        <v>-78.112908300115009</v>
      </c>
      <c r="S182">
        <f t="shared" si="206"/>
        <v>-78.112908300115009</v>
      </c>
      <c r="T182" s="8" t="str">
        <f t="shared" si="192"/>
        <v>175, 180, 35, 135, 174, 17, -78.112908300115</v>
      </c>
    </row>
    <row r="183" spans="2:20" x14ac:dyDescent="0.2">
      <c r="B183" s="23">
        <v>41448</v>
      </c>
      <c r="C183" s="24">
        <f t="shared" si="213"/>
        <v>-2.8214826456776518E-2</v>
      </c>
      <c r="D183" s="22">
        <f t="shared" si="239"/>
        <v>23.457671887471399</v>
      </c>
      <c r="E183" s="22">
        <f t="shared" si="250"/>
        <v>104.57677760314837</v>
      </c>
      <c r="F183">
        <v>35</v>
      </c>
      <c r="G183" s="22">
        <v>135</v>
      </c>
      <c r="H183" s="24">
        <f t="shared" si="240"/>
        <v>174</v>
      </c>
      <c r="I183" s="22">
        <f t="shared" si="255"/>
        <v>19</v>
      </c>
      <c r="J183" s="22">
        <f t="shared" si="251"/>
        <v>3.9200955100218871E-2</v>
      </c>
      <c r="K183" s="22">
        <f t="shared" si="215"/>
        <v>0.99923134714601036</v>
      </c>
      <c r="L183" s="22">
        <f t="shared" si="244"/>
        <v>2.2466249345160807</v>
      </c>
      <c r="M183" s="22">
        <f t="shared" si="252"/>
        <v>0.88850887518247568</v>
      </c>
      <c r="N183" s="22">
        <f t="shared" si="246"/>
        <v>-0.45885943242127164</v>
      </c>
      <c r="O183" s="22">
        <f t="shared" si="253"/>
        <v>117.31353322073385</v>
      </c>
      <c r="P183" s="15">
        <f t="shared" si="254"/>
        <v>8</v>
      </c>
      <c r="Q183">
        <f t="shared" si="205"/>
        <v>180</v>
      </c>
      <c r="R183">
        <f t="shared" si="242"/>
        <v>-62.686466779266155</v>
      </c>
      <c r="S183">
        <f t="shared" si="206"/>
        <v>-62.686466779266155</v>
      </c>
      <c r="T183" s="8" t="str">
        <f t="shared" si="192"/>
        <v>176, 180, 35, 135, 174, 19, -62.6864667792662</v>
      </c>
    </row>
    <row r="193" spans="2:7" x14ac:dyDescent="0.2">
      <c r="C193" t="s">
        <v>147</v>
      </c>
      <c r="D193" t="s">
        <v>149</v>
      </c>
      <c r="E193" t="s">
        <v>152</v>
      </c>
    </row>
    <row r="194" spans="2:7" x14ac:dyDescent="0.2">
      <c r="B194" t="s">
        <v>153</v>
      </c>
      <c r="C194" t="s">
        <v>148</v>
      </c>
      <c r="D194" t="s">
        <v>150</v>
      </c>
      <c r="E194" t="s">
        <v>154</v>
      </c>
      <c r="F194" t="s">
        <v>151</v>
      </c>
      <c r="G194" s="8" t="str">
        <f>"deltad_case"&amp;", "&amp;F194&amp;", "&amp;D194</f>
        <v>deltad_case, Azwjdt, Azsdt</v>
      </c>
    </row>
    <row r="195" spans="2:7" x14ac:dyDescent="0.2">
      <c r="B195" s="8">
        <v>-7</v>
      </c>
      <c r="C195">
        <f>22.5*(B195)</f>
        <v>-157.5</v>
      </c>
      <c r="D195" s="21">
        <v>-134</v>
      </c>
      <c r="E195">
        <f>D195-C195</f>
        <v>23.5</v>
      </c>
      <c r="F195">
        <f>IF(E195&lt;=-180,360,0)+IF(E195&gt;180,-360,0)+E195</f>
        <v>23.5</v>
      </c>
      <c r="G195" s="8" t="str">
        <f>ROW(F195)-ROW($E$197)&amp;", "&amp;F195&amp;", "&amp;D195</f>
        <v>-2, 23.5, -134</v>
      </c>
    </row>
    <row r="196" spans="2:7" x14ac:dyDescent="0.2">
      <c r="B196" s="8">
        <f t="shared" ref="B196:B204" si="256">B195</f>
        <v>-7</v>
      </c>
      <c r="C196">
        <f t="shared" ref="C196:C259" si="257">22.5*(B196)</f>
        <v>-157.5</v>
      </c>
      <c r="D196" s="21">
        <f>D195+30</f>
        <v>-104</v>
      </c>
      <c r="E196">
        <f t="shared" ref="E196:E259" si="258">D196-C196</f>
        <v>53.5</v>
      </c>
      <c r="F196">
        <f t="shared" ref="F196:F259" si="259">IF(E196&lt;=-180,360,0)+IF(E196&gt;180,-360,0)+E196</f>
        <v>53.5</v>
      </c>
    </row>
    <row r="197" spans="2:7" x14ac:dyDescent="0.2">
      <c r="B197" s="8">
        <f t="shared" si="256"/>
        <v>-7</v>
      </c>
      <c r="C197">
        <f t="shared" si="257"/>
        <v>-157.5</v>
      </c>
      <c r="D197" s="21">
        <f t="shared" ref="D197:D214" si="260">D196+30</f>
        <v>-74</v>
      </c>
      <c r="E197">
        <f t="shared" si="258"/>
        <v>83.5</v>
      </c>
      <c r="F197">
        <f t="shared" si="259"/>
        <v>83.5</v>
      </c>
    </row>
    <row r="198" spans="2:7" x14ac:dyDescent="0.2">
      <c r="B198" s="8">
        <f t="shared" si="256"/>
        <v>-7</v>
      </c>
      <c r="C198">
        <f t="shared" si="257"/>
        <v>-157.5</v>
      </c>
      <c r="D198" s="21">
        <f t="shared" si="260"/>
        <v>-44</v>
      </c>
      <c r="E198">
        <f t="shared" si="258"/>
        <v>113.5</v>
      </c>
      <c r="F198">
        <f t="shared" si="259"/>
        <v>113.5</v>
      </c>
    </row>
    <row r="199" spans="2:7" x14ac:dyDescent="0.2">
      <c r="B199" s="8">
        <f t="shared" si="256"/>
        <v>-7</v>
      </c>
      <c r="C199">
        <f t="shared" si="257"/>
        <v>-157.5</v>
      </c>
      <c r="D199" s="21">
        <f t="shared" si="260"/>
        <v>-14</v>
      </c>
      <c r="E199">
        <f t="shared" si="258"/>
        <v>143.5</v>
      </c>
      <c r="F199">
        <f t="shared" si="259"/>
        <v>143.5</v>
      </c>
    </row>
    <row r="200" spans="2:7" x14ac:dyDescent="0.2">
      <c r="B200" s="8">
        <f t="shared" si="256"/>
        <v>-7</v>
      </c>
      <c r="C200">
        <f t="shared" si="257"/>
        <v>-157.5</v>
      </c>
      <c r="D200" s="21">
        <f t="shared" si="260"/>
        <v>16</v>
      </c>
      <c r="E200">
        <f t="shared" si="258"/>
        <v>173.5</v>
      </c>
      <c r="F200">
        <f t="shared" si="259"/>
        <v>173.5</v>
      </c>
    </row>
    <row r="201" spans="2:7" x14ac:dyDescent="0.2">
      <c r="B201" s="8">
        <f t="shared" si="256"/>
        <v>-7</v>
      </c>
      <c r="C201">
        <f t="shared" si="257"/>
        <v>-157.5</v>
      </c>
      <c r="D201" s="21">
        <f t="shared" si="260"/>
        <v>46</v>
      </c>
      <c r="E201">
        <f t="shared" si="258"/>
        <v>203.5</v>
      </c>
      <c r="F201">
        <f t="shared" si="259"/>
        <v>-156.5</v>
      </c>
    </row>
    <row r="202" spans="2:7" x14ac:dyDescent="0.2">
      <c r="B202" s="8">
        <f t="shared" si="256"/>
        <v>-7</v>
      </c>
      <c r="C202">
        <f t="shared" si="257"/>
        <v>-157.5</v>
      </c>
      <c r="D202" s="21">
        <f t="shared" si="260"/>
        <v>76</v>
      </c>
      <c r="E202">
        <f t="shared" si="258"/>
        <v>233.5</v>
      </c>
      <c r="F202">
        <f t="shared" si="259"/>
        <v>-126.5</v>
      </c>
    </row>
    <row r="203" spans="2:7" x14ac:dyDescent="0.2">
      <c r="B203" s="8">
        <f t="shared" si="256"/>
        <v>-7</v>
      </c>
      <c r="C203">
        <f t="shared" si="257"/>
        <v>-157.5</v>
      </c>
      <c r="D203" s="21">
        <f t="shared" si="260"/>
        <v>106</v>
      </c>
      <c r="E203">
        <f t="shared" si="258"/>
        <v>263.5</v>
      </c>
      <c r="F203">
        <f t="shared" si="259"/>
        <v>-96.5</v>
      </c>
    </row>
    <row r="204" spans="2:7" x14ac:dyDescent="0.2">
      <c r="B204" s="8">
        <f t="shared" si="256"/>
        <v>-7</v>
      </c>
      <c r="C204">
        <f t="shared" si="257"/>
        <v>-157.5</v>
      </c>
      <c r="D204" s="22">
        <f t="shared" si="260"/>
        <v>136</v>
      </c>
      <c r="E204">
        <f t="shared" si="258"/>
        <v>293.5</v>
      </c>
      <c r="F204">
        <f t="shared" si="259"/>
        <v>-66.5</v>
      </c>
    </row>
    <row r="205" spans="2:7" x14ac:dyDescent="0.2">
      <c r="B205" s="15">
        <f>B195+1</f>
        <v>-6</v>
      </c>
      <c r="C205">
        <f t="shared" si="257"/>
        <v>-135</v>
      </c>
      <c r="D205" s="21">
        <v>-134</v>
      </c>
      <c r="E205">
        <f t="shared" si="258"/>
        <v>1</v>
      </c>
      <c r="F205">
        <f t="shared" si="259"/>
        <v>1</v>
      </c>
    </row>
    <row r="206" spans="2:7" x14ac:dyDescent="0.2">
      <c r="B206" s="15">
        <f t="shared" ref="B206:B214" si="261">B205</f>
        <v>-6</v>
      </c>
      <c r="C206">
        <f t="shared" si="257"/>
        <v>-135</v>
      </c>
      <c r="D206" s="21">
        <f>D205+30</f>
        <v>-104</v>
      </c>
      <c r="E206">
        <f t="shared" si="258"/>
        <v>31</v>
      </c>
      <c r="F206">
        <f t="shared" si="259"/>
        <v>31</v>
      </c>
    </row>
    <row r="207" spans="2:7" x14ac:dyDescent="0.2">
      <c r="B207" s="15">
        <f t="shared" si="261"/>
        <v>-6</v>
      </c>
      <c r="C207">
        <f t="shared" si="257"/>
        <v>-135</v>
      </c>
      <c r="D207" s="21">
        <f t="shared" si="260"/>
        <v>-74</v>
      </c>
      <c r="E207">
        <f t="shared" si="258"/>
        <v>61</v>
      </c>
      <c r="F207">
        <f t="shared" si="259"/>
        <v>61</v>
      </c>
    </row>
    <row r="208" spans="2:7" x14ac:dyDescent="0.2">
      <c r="B208" s="15">
        <f t="shared" si="261"/>
        <v>-6</v>
      </c>
      <c r="C208">
        <f t="shared" si="257"/>
        <v>-135</v>
      </c>
      <c r="D208" s="21">
        <f t="shared" si="260"/>
        <v>-44</v>
      </c>
      <c r="E208">
        <f t="shared" si="258"/>
        <v>91</v>
      </c>
      <c r="F208">
        <f t="shared" si="259"/>
        <v>91</v>
      </c>
    </row>
    <row r="209" spans="2:6" x14ac:dyDescent="0.2">
      <c r="B209" s="15">
        <f t="shared" si="261"/>
        <v>-6</v>
      </c>
      <c r="C209">
        <f t="shared" si="257"/>
        <v>-135</v>
      </c>
      <c r="D209" s="21">
        <f t="shared" si="260"/>
        <v>-14</v>
      </c>
      <c r="E209">
        <f t="shared" si="258"/>
        <v>121</v>
      </c>
      <c r="F209">
        <f t="shared" si="259"/>
        <v>121</v>
      </c>
    </row>
    <row r="210" spans="2:6" x14ac:dyDescent="0.2">
      <c r="B210" s="15">
        <f t="shared" si="261"/>
        <v>-6</v>
      </c>
      <c r="C210">
        <f t="shared" si="257"/>
        <v>-135</v>
      </c>
      <c r="D210" s="21">
        <f t="shared" si="260"/>
        <v>16</v>
      </c>
      <c r="E210">
        <f t="shared" si="258"/>
        <v>151</v>
      </c>
      <c r="F210">
        <f t="shared" si="259"/>
        <v>151</v>
      </c>
    </row>
    <row r="211" spans="2:6" x14ac:dyDescent="0.2">
      <c r="B211" s="15">
        <f t="shared" si="261"/>
        <v>-6</v>
      </c>
      <c r="C211">
        <f t="shared" si="257"/>
        <v>-135</v>
      </c>
      <c r="D211" s="21">
        <f t="shared" si="260"/>
        <v>46</v>
      </c>
      <c r="E211">
        <f t="shared" si="258"/>
        <v>181</v>
      </c>
      <c r="F211">
        <f t="shared" si="259"/>
        <v>-179</v>
      </c>
    </row>
    <row r="212" spans="2:6" x14ac:dyDescent="0.2">
      <c r="B212" s="15">
        <f t="shared" si="261"/>
        <v>-6</v>
      </c>
      <c r="C212">
        <f t="shared" si="257"/>
        <v>-135</v>
      </c>
      <c r="D212" s="21">
        <f t="shared" si="260"/>
        <v>76</v>
      </c>
      <c r="E212">
        <f t="shared" si="258"/>
        <v>211</v>
      </c>
      <c r="F212">
        <f t="shared" si="259"/>
        <v>-149</v>
      </c>
    </row>
    <row r="213" spans="2:6" x14ac:dyDescent="0.2">
      <c r="B213" s="15">
        <f t="shared" si="261"/>
        <v>-6</v>
      </c>
      <c r="C213">
        <f t="shared" si="257"/>
        <v>-135</v>
      </c>
      <c r="D213" s="21">
        <f t="shared" si="260"/>
        <v>106</v>
      </c>
      <c r="E213">
        <f t="shared" si="258"/>
        <v>241</v>
      </c>
      <c r="F213">
        <f t="shared" si="259"/>
        <v>-119</v>
      </c>
    </row>
    <row r="214" spans="2:6" x14ac:dyDescent="0.2">
      <c r="B214" s="15">
        <f t="shared" si="261"/>
        <v>-6</v>
      </c>
      <c r="C214">
        <f t="shared" si="257"/>
        <v>-135</v>
      </c>
      <c r="D214" s="22">
        <f t="shared" si="260"/>
        <v>136</v>
      </c>
      <c r="E214">
        <f t="shared" si="258"/>
        <v>271</v>
      </c>
      <c r="F214">
        <f t="shared" si="259"/>
        <v>-89</v>
      </c>
    </row>
    <row r="215" spans="2:6" x14ac:dyDescent="0.2">
      <c r="B215" s="8">
        <f>B205+1</f>
        <v>-5</v>
      </c>
      <c r="C215">
        <f t="shared" si="257"/>
        <v>-112.5</v>
      </c>
      <c r="D215" s="21">
        <v>-134</v>
      </c>
      <c r="E215">
        <f t="shared" si="258"/>
        <v>-21.5</v>
      </c>
      <c r="F215">
        <f t="shared" si="259"/>
        <v>-21.5</v>
      </c>
    </row>
    <row r="216" spans="2:6" x14ac:dyDescent="0.2">
      <c r="B216" s="8">
        <f t="shared" ref="B216:B224" si="262">B215</f>
        <v>-5</v>
      </c>
      <c r="C216">
        <f t="shared" si="257"/>
        <v>-112.5</v>
      </c>
      <c r="D216" s="21">
        <f>D215+30</f>
        <v>-104</v>
      </c>
      <c r="E216">
        <f t="shared" si="258"/>
        <v>8.5</v>
      </c>
      <c r="F216">
        <f t="shared" si="259"/>
        <v>8.5</v>
      </c>
    </row>
    <row r="217" spans="2:6" x14ac:dyDescent="0.2">
      <c r="B217" s="8">
        <f t="shared" si="262"/>
        <v>-5</v>
      </c>
      <c r="C217">
        <f t="shared" si="257"/>
        <v>-112.5</v>
      </c>
      <c r="D217" s="21">
        <f t="shared" ref="D217:D224" si="263">D216+30</f>
        <v>-74</v>
      </c>
      <c r="E217">
        <f t="shared" si="258"/>
        <v>38.5</v>
      </c>
      <c r="F217">
        <f t="shared" si="259"/>
        <v>38.5</v>
      </c>
    </row>
    <row r="218" spans="2:6" x14ac:dyDescent="0.2">
      <c r="B218" s="8">
        <f t="shared" si="262"/>
        <v>-5</v>
      </c>
      <c r="C218">
        <f t="shared" si="257"/>
        <v>-112.5</v>
      </c>
      <c r="D218" s="21">
        <f t="shared" si="263"/>
        <v>-44</v>
      </c>
      <c r="E218">
        <f t="shared" si="258"/>
        <v>68.5</v>
      </c>
      <c r="F218">
        <f t="shared" si="259"/>
        <v>68.5</v>
      </c>
    </row>
    <row r="219" spans="2:6" x14ac:dyDescent="0.2">
      <c r="B219" s="8">
        <f t="shared" si="262"/>
        <v>-5</v>
      </c>
      <c r="C219">
        <f t="shared" si="257"/>
        <v>-112.5</v>
      </c>
      <c r="D219" s="21">
        <f t="shared" si="263"/>
        <v>-14</v>
      </c>
      <c r="E219">
        <f t="shared" si="258"/>
        <v>98.5</v>
      </c>
      <c r="F219">
        <f t="shared" si="259"/>
        <v>98.5</v>
      </c>
    </row>
    <row r="220" spans="2:6" x14ac:dyDescent="0.2">
      <c r="B220" s="8">
        <f t="shared" si="262"/>
        <v>-5</v>
      </c>
      <c r="C220">
        <f t="shared" si="257"/>
        <v>-112.5</v>
      </c>
      <c r="D220" s="21">
        <f t="shared" si="263"/>
        <v>16</v>
      </c>
      <c r="E220">
        <f t="shared" si="258"/>
        <v>128.5</v>
      </c>
      <c r="F220">
        <f t="shared" si="259"/>
        <v>128.5</v>
      </c>
    </row>
    <row r="221" spans="2:6" x14ac:dyDescent="0.2">
      <c r="B221" s="8">
        <f t="shared" si="262"/>
        <v>-5</v>
      </c>
      <c r="C221">
        <f t="shared" si="257"/>
        <v>-112.5</v>
      </c>
      <c r="D221" s="21">
        <f t="shared" si="263"/>
        <v>46</v>
      </c>
      <c r="E221">
        <f t="shared" si="258"/>
        <v>158.5</v>
      </c>
      <c r="F221">
        <f t="shared" si="259"/>
        <v>158.5</v>
      </c>
    </row>
    <row r="222" spans="2:6" x14ac:dyDescent="0.2">
      <c r="B222" s="8">
        <f t="shared" si="262"/>
        <v>-5</v>
      </c>
      <c r="C222">
        <f t="shared" si="257"/>
        <v>-112.5</v>
      </c>
      <c r="D222" s="21">
        <f t="shared" si="263"/>
        <v>76</v>
      </c>
      <c r="E222">
        <f t="shared" si="258"/>
        <v>188.5</v>
      </c>
      <c r="F222">
        <f t="shared" si="259"/>
        <v>-171.5</v>
      </c>
    </row>
    <row r="223" spans="2:6" x14ac:dyDescent="0.2">
      <c r="B223" s="8">
        <f t="shared" si="262"/>
        <v>-5</v>
      </c>
      <c r="C223">
        <f t="shared" si="257"/>
        <v>-112.5</v>
      </c>
      <c r="D223" s="21">
        <f t="shared" si="263"/>
        <v>106</v>
      </c>
      <c r="E223">
        <f t="shared" si="258"/>
        <v>218.5</v>
      </c>
      <c r="F223">
        <f t="shared" si="259"/>
        <v>-141.5</v>
      </c>
    </row>
    <row r="224" spans="2:6" x14ac:dyDescent="0.2">
      <c r="B224" s="8">
        <f t="shared" si="262"/>
        <v>-5</v>
      </c>
      <c r="C224">
        <f t="shared" si="257"/>
        <v>-112.5</v>
      </c>
      <c r="D224" s="22">
        <f t="shared" si="263"/>
        <v>136</v>
      </c>
      <c r="E224">
        <f t="shared" si="258"/>
        <v>248.5</v>
      </c>
      <c r="F224">
        <f t="shared" si="259"/>
        <v>-111.5</v>
      </c>
    </row>
    <row r="225" spans="2:6" x14ac:dyDescent="0.2">
      <c r="B225" s="15">
        <f>B215+1</f>
        <v>-4</v>
      </c>
      <c r="C225">
        <f t="shared" si="257"/>
        <v>-90</v>
      </c>
      <c r="D225" s="21">
        <v>-134</v>
      </c>
      <c r="E225">
        <f t="shared" si="258"/>
        <v>-44</v>
      </c>
      <c r="F225">
        <f t="shared" si="259"/>
        <v>-44</v>
      </c>
    </row>
    <row r="226" spans="2:6" x14ac:dyDescent="0.2">
      <c r="B226" s="15">
        <f t="shared" ref="B226:B234" si="264">B225</f>
        <v>-4</v>
      </c>
      <c r="C226">
        <f t="shared" si="257"/>
        <v>-90</v>
      </c>
      <c r="D226" s="21">
        <f>D225+30</f>
        <v>-104</v>
      </c>
      <c r="E226">
        <f t="shared" si="258"/>
        <v>-14</v>
      </c>
      <c r="F226">
        <f t="shared" si="259"/>
        <v>-14</v>
      </c>
    </row>
    <row r="227" spans="2:6" x14ac:dyDescent="0.2">
      <c r="B227" s="15">
        <f t="shared" si="264"/>
        <v>-4</v>
      </c>
      <c r="C227">
        <f t="shared" si="257"/>
        <v>-90</v>
      </c>
      <c r="D227" s="21">
        <f t="shared" ref="D227:D234" si="265">D226+30</f>
        <v>-74</v>
      </c>
      <c r="E227">
        <f t="shared" si="258"/>
        <v>16</v>
      </c>
      <c r="F227">
        <f t="shared" si="259"/>
        <v>16</v>
      </c>
    </row>
    <row r="228" spans="2:6" x14ac:dyDescent="0.2">
      <c r="B228" s="15">
        <f t="shared" si="264"/>
        <v>-4</v>
      </c>
      <c r="C228">
        <f t="shared" si="257"/>
        <v>-90</v>
      </c>
      <c r="D228" s="21">
        <f t="shared" si="265"/>
        <v>-44</v>
      </c>
      <c r="E228">
        <f t="shared" si="258"/>
        <v>46</v>
      </c>
      <c r="F228">
        <f t="shared" si="259"/>
        <v>46</v>
      </c>
    </row>
    <row r="229" spans="2:6" x14ac:dyDescent="0.2">
      <c r="B229" s="15">
        <f t="shared" si="264"/>
        <v>-4</v>
      </c>
      <c r="C229">
        <f t="shared" si="257"/>
        <v>-90</v>
      </c>
      <c r="D229" s="21">
        <f t="shared" si="265"/>
        <v>-14</v>
      </c>
      <c r="E229">
        <f t="shared" si="258"/>
        <v>76</v>
      </c>
      <c r="F229">
        <f t="shared" si="259"/>
        <v>76</v>
      </c>
    </row>
    <row r="230" spans="2:6" x14ac:dyDescent="0.2">
      <c r="B230" s="15">
        <f t="shared" si="264"/>
        <v>-4</v>
      </c>
      <c r="C230">
        <f t="shared" si="257"/>
        <v>-90</v>
      </c>
      <c r="D230" s="21">
        <f t="shared" si="265"/>
        <v>16</v>
      </c>
      <c r="E230">
        <f t="shared" si="258"/>
        <v>106</v>
      </c>
      <c r="F230">
        <f t="shared" si="259"/>
        <v>106</v>
      </c>
    </row>
    <row r="231" spans="2:6" x14ac:dyDescent="0.2">
      <c r="B231" s="15">
        <f t="shared" si="264"/>
        <v>-4</v>
      </c>
      <c r="C231">
        <f t="shared" si="257"/>
        <v>-90</v>
      </c>
      <c r="D231" s="21">
        <f t="shared" si="265"/>
        <v>46</v>
      </c>
      <c r="E231">
        <f t="shared" si="258"/>
        <v>136</v>
      </c>
      <c r="F231">
        <f t="shared" si="259"/>
        <v>136</v>
      </c>
    </row>
    <row r="232" spans="2:6" x14ac:dyDescent="0.2">
      <c r="B232" s="15">
        <f t="shared" si="264"/>
        <v>-4</v>
      </c>
      <c r="C232">
        <f t="shared" si="257"/>
        <v>-90</v>
      </c>
      <c r="D232" s="21">
        <f t="shared" si="265"/>
        <v>76</v>
      </c>
      <c r="E232">
        <f t="shared" si="258"/>
        <v>166</v>
      </c>
      <c r="F232">
        <f t="shared" si="259"/>
        <v>166</v>
      </c>
    </row>
    <row r="233" spans="2:6" x14ac:dyDescent="0.2">
      <c r="B233" s="15">
        <f t="shared" si="264"/>
        <v>-4</v>
      </c>
      <c r="C233">
        <f t="shared" si="257"/>
        <v>-90</v>
      </c>
      <c r="D233" s="21">
        <f t="shared" si="265"/>
        <v>106</v>
      </c>
      <c r="E233">
        <f t="shared" si="258"/>
        <v>196</v>
      </c>
      <c r="F233">
        <f t="shared" si="259"/>
        <v>-164</v>
      </c>
    </row>
    <row r="234" spans="2:6" x14ac:dyDescent="0.2">
      <c r="B234" s="15">
        <f t="shared" si="264"/>
        <v>-4</v>
      </c>
      <c r="C234">
        <f t="shared" si="257"/>
        <v>-90</v>
      </c>
      <c r="D234" s="22">
        <f t="shared" si="265"/>
        <v>136</v>
      </c>
      <c r="E234">
        <f t="shared" si="258"/>
        <v>226</v>
      </c>
      <c r="F234">
        <f t="shared" si="259"/>
        <v>-134</v>
      </c>
    </row>
    <row r="235" spans="2:6" x14ac:dyDescent="0.2">
      <c r="B235" s="8">
        <f>B225+1</f>
        <v>-3</v>
      </c>
      <c r="C235">
        <f t="shared" si="257"/>
        <v>-67.5</v>
      </c>
      <c r="D235" s="21">
        <v>-134</v>
      </c>
      <c r="E235">
        <f t="shared" si="258"/>
        <v>-66.5</v>
      </c>
      <c r="F235">
        <f t="shared" si="259"/>
        <v>-66.5</v>
      </c>
    </row>
    <row r="236" spans="2:6" x14ac:dyDescent="0.2">
      <c r="B236" s="8">
        <f t="shared" ref="B236:B244" si="266">B235</f>
        <v>-3</v>
      </c>
      <c r="C236">
        <f t="shared" si="257"/>
        <v>-67.5</v>
      </c>
      <c r="D236" s="21">
        <f>D235+30</f>
        <v>-104</v>
      </c>
      <c r="E236">
        <f t="shared" si="258"/>
        <v>-36.5</v>
      </c>
      <c r="F236">
        <f t="shared" si="259"/>
        <v>-36.5</v>
      </c>
    </row>
    <row r="237" spans="2:6" x14ac:dyDescent="0.2">
      <c r="B237" s="8">
        <f t="shared" si="266"/>
        <v>-3</v>
      </c>
      <c r="C237">
        <f t="shared" si="257"/>
        <v>-67.5</v>
      </c>
      <c r="D237" s="21">
        <f t="shared" ref="D237:D254" si="267">D236+30</f>
        <v>-74</v>
      </c>
      <c r="E237">
        <f t="shared" si="258"/>
        <v>-6.5</v>
      </c>
      <c r="F237">
        <f t="shared" si="259"/>
        <v>-6.5</v>
      </c>
    </row>
    <row r="238" spans="2:6" x14ac:dyDescent="0.2">
      <c r="B238" s="8">
        <f t="shared" si="266"/>
        <v>-3</v>
      </c>
      <c r="C238">
        <f t="shared" si="257"/>
        <v>-67.5</v>
      </c>
      <c r="D238" s="21">
        <f t="shared" si="267"/>
        <v>-44</v>
      </c>
      <c r="E238">
        <f t="shared" si="258"/>
        <v>23.5</v>
      </c>
      <c r="F238">
        <f t="shared" si="259"/>
        <v>23.5</v>
      </c>
    </row>
    <row r="239" spans="2:6" x14ac:dyDescent="0.2">
      <c r="B239" s="8">
        <f t="shared" si="266"/>
        <v>-3</v>
      </c>
      <c r="C239">
        <f t="shared" si="257"/>
        <v>-67.5</v>
      </c>
      <c r="D239" s="21">
        <f t="shared" si="267"/>
        <v>-14</v>
      </c>
      <c r="E239">
        <f t="shared" si="258"/>
        <v>53.5</v>
      </c>
      <c r="F239">
        <f t="shared" si="259"/>
        <v>53.5</v>
      </c>
    </row>
    <row r="240" spans="2:6" x14ac:dyDescent="0.2">
      <c r="B240" s="8">
        <f t="shared" si="266"/>
        <v>-3</v>
      </c>
      <c r="C240">
        <f t="shared" si="257"/>
        <v>-67.5</v>
      </c>
      <c r="D240" s="21">
        <f t="shared" si="267"/>
        <v>16</v>
      </c>
      <c r="E240">
        <f t="shared" si="258"/>
        <v>83.5</v>
      </c>
      <c r="F240">
        <f t="shared" si="259"/>
        <v>83.5</v>
      </c>
    </row>
    <row r="241" spans="2:6" x14ac:dyDescent="0.2">
      <c r="B241" s="8">
        <f t="shared" si="266"/>
        <v>-3</v>
      </c>
      <c r="C241">
        <f t="shared" si="257"/>
        <v>-67.5</v>
      </c>
      <c r="D241" s="21">
        <f t="shared" si="267"/>
        <v>46</v>
      </c>
      <c r="E241">
        <f t="shared" si="258"/>
        <v>113.5</v>
      </c>
      <c r="F241">
        <f t="shared" si="259"/>
        <v>113.5</v>
      </c>
    </row>
    <row r="242" spans="2:6" x14ac:dyDescent="0.2">
      <c r="B242" s="8">
        <f t="shared" si="266"/>
        <v>-3</v>
      </c>
      <c r="C242">
        <f t="shared" si="257"/>
        <v>-67.5</v>
      </c>
      <c r="D242" s="21">
        <f t="shared" si="267"/>
        <v>76</v>
      </c>
      <c r="E242">
        <f t="shared" si="258"/>
        <v>143.5</v>
      </c>
      <c r="F242">
        <f t="shared" si="259"/>
        <v>143.5</v>
      </c>
    </row>
    <row r="243" spans="2:6" x14ac:dyDescent="0.2">
      <c r="B243" s="8">
        <f t="shared" si="266"/>
        <v>-3</v>
      </c>
      <c r="C243">
        <f t="shared" si="257"/>
        <v>-67.5</v>
      </c>
      <c r="D243" s="21">
        <f t="shared" si="267"/>
        <v>106</v>
      </c>
      <c r="E243">
        <f t="shared" si="258"/>
        <v>173.5</v>
      </c>
      <c r="F243">
        <f t="shared" si="259"/>
        <v>173.5</v>
      </c>
    </row>
    <row r="244" spans="2:6" x14ac:dyDescent="0.2">
      <c r="B244" s="8">
        <f t="shared" si="266"/>
        <v>-3</v>
      </c>
      <c r="C244">
        <f t="shared" si="257"/>
        <v>-67.5</v>
      </c>
      <c r="D244" s="22">
        <f t="shared" si="267"/>
        <v>136</v>
      </c>
      <c r="E244">
        <f t="shared" si="258"/>
        <v>203.5</v>
      </c>
      <c r="F244">
        <f t="shared" si="259"/>
        <v>-156.5</v>
      </c>
    </row>
    <row r="245" spans="2:6" x14ac:dyDescent="0.2">
      <c r="B245" s="15">
        <f>B235+1</f>
        <v>-2</v>
      </c>
      <c r="C245">
        <f t="shared" si="257"/>
        <v>-45</v>
      </c>
      <c r="D245" s="21">
        <v>-134</v>
      </c>
      <c r="E245">
        <f t="shared" si="258"/>
        <v>-89</v>
      </c>
      <c r="F245">
        <f t="shared" si="259"/>
        <v>-89</v>
      </c>
    </row>
    <row r="246" spans="2:6" x14ac:dyDescent="0.2">
      <c r="B246" s="15">
        <f t="shared" ref="B246:B254" si="268">B245</f>
        <v>-2</v>
      </c>
      <c r="C246">
        <f t="shared" si="257"/>
        <v>-45</v>
      </c>
      <c r="D246" s="21">
        <f>D245+30</f>
        <v>-104</v>
      </c>
      <c r="E246">
        <f t="shared" si="258"/>
        <v>-59</v>
      </c>
      <c r="F246">
        <f t="shared" si="259"/>
        <v>-59</v>
      </c>
    </row>
    <row r="247" spans="2:6" x14ac:dyDescent="0.2">
      <c r="B247" s="15">
        <f t="shared" si="268"/>
        <v>-2</v>
      </c>
      <c r="C247">
        <f t="shared" si="257"/>
        <v>-45</v>
      </c>
      <c r="D247" s="21">
        <f t="shared" si="267"/>
        <v>-74</v>
      </c>
      <c r="E247">
        <f t="shared" si="258"/>
        <v>-29</v>
      </c>
      <c r="F247">
        <f t="shared" si="259"/>
        <v>-29</v>
      </c>
    </row>
    <row r="248" spans="2:6" x14ac:dyDescent="0.2">
      <c r="B248" s="15">
        <f t="shared" si="268"/>
        <v>-2</v>
      </c>
      <c r="C248">
        <f t="shared" si="257"/>
        <v>-45</v>
      </c>
      <c r="D248" s="21">
        <f t="shared" si="267"/>
        <v>-44</v>
      </c>
      <c r="E248">
        <f t="shared" si="258"/>
        <v>1</v>
      </c>
      <c r="F248">
        <f t="shared" si="259"/>
        <v>1</v>
      </c>
    </row>
    <row r="249" spans="2:6" x14ac:dyDescent="0.2">
      <c r="B249" s="15">
        <f t="shared" si="268"/>
        <v>-2</v>
      </c>
      <c r="C249">
        <f t="shared" si="257"/>
        <v>-45</v>
      </c>
      <c r="D249" s="21">
        <f t="shared" si="267"/>
        <v>-14</v>
      </c>
      <c r="E249">
        <f t="shared" si="258"/>
        <v>31</v>
      </c>
      <c r="F249">
        <f t="shared" si="259"/>
        <v>31</v>
      </c>
    </row>
    <row r="250" spans="2:6" x14ac:dyDescent="0.2">
      <c r="B250" s="15">
        <f t="shared" si="268"/>
        <v>-2</v>
      </c>
      <c r="C250">
        <f t="shared" si="257"/>
        <v>-45</v>
      </c>
      <c r="D250" s="21">
        <f t="shared" si="267"/>
        <v>16</v>
      </c>
      <c r="E250">
        <f t="shared" si="258"/>
        <v>61</v>
      </c>
      <c r="F250">
        <f t="shared" si="259"/>
        <v>61</v>
      </c>
    </row>
    <row r="251" spans="2:6" x14ac:dyDescent="0.2">
      <c r="B251" s="15">
        <f t="shared" si="268"/>
        <v>-2</v>
      </c>
      <c r="C251">
        <f t="shared" si="257"/>
        <v>-45</v>
      </c>
      <c r="D251" s="21">
        <f t="shared" si="267"/>
        <v>46</v>
      </c>
      <c r="E251">
        <f t="shared" si="258"/>
        <v>91</v>
      </c>
      <c r="F251">
        <f t="shared" si="259"/>
        <v>91</v>
      </c>
    </row>
    <row r="252" spans="2:6" x14ac:dyDescent="0.2">
      <c r="B252" s="15">
        <f t="shared" si="268"/>
        <v>-2</v>
      </c>
      <c r="C252">
        <f t="shared" si="257"/>
        <v>-45</v>
      </c>
      <c r="D252" s="21">
        <f t="shared" si="267"/>
        <v>76</v>
      </c>
      <c r="E252">
        <f t="shared" si="258"/>
        <v>121</v>
      </c>
      <c r="F252">
        <f t="shared" si="259"/>
        <v>121</v>
      </c>
    </row>
    <row r="253" spans="2:6" x14ac:dyDescent="0.2">
      <c r="B253" s="15">
        <f t="shared" si="268"/>
        <v>-2</v>
      </c>
      <c r="C253">
        <f t="shared" si="257"/>
        <v>-45</v>
      </c>
      <c r="D253" s="21">
        <f t="shared" si="267"/>
        <v>106</v>
      </c>
      <c r="E253">
        <f t="shared" si="258"/>
        <v>151</v>
      </c>
      <c r="F253">
        <f t="shared" si="259"/>
        <v>151</v>
      </c>
    </row>
    <row r="254" spans="2:6" x14ac:dyDescent="0.2">
      <c r="B254" s="15">
        <f t="shared" si="268"/>
        <v>-2</v>
      </c>
      <c r="C254">
        <f t="shared" si="257"/>
        <v>-45</v>
      </c>
      <c r="D254" s="22">
        <f t="shared" si="267"/>
        <v>136</v>
      </c>
      <c r="E254">
        <f t="shared" si="258"/>
        <v>181</v>
      </c>
      <c r="F254">
        <f t="shared" si="259"/>
        <v>-179</v>
      </c>
    </row>
    <row r="255" spans="2:6" x14ac:dyDescent="0.2">
      <c r="B255" s="8">
        <f>B245+1</f>
        <v>-1</v>
      </c>
      <c r="C255">
        <f t="shared" si="257"/>
        <v>-22.5</v>
      </c>
      <c r="D255" s="21">
        <v>-134</v>
      </c>
      <c r="E255">
        <f t="shared" si="258"/>
        <v>-111.5</v>
      </c>
      <c r="F255">
        <f t="shared" si="259"/>
        <v>-111.5</v>
      </c>
    </row>
    <row r="256" spans="2:6" x14ac:dyDescent="0.2">
      <c r="B256" s="8">
        <f t="shared" ref="B256:B264" si="269">B255</f>
        <v>-1</v>
      </c>
      <c r="C256">
        <f t="shared" si="257"/>
        <v>-22.5</v>
      </c>
      <c r="D256" s="21">
        <f>D255+30</f>
        <v>-104</v>
      </c>
      <c r="E256">
        <f t="shared" si="258"/>
        <v>-81.5</v>
      </c>
      <c r="F256">
        <f t="shared" si="259"/>
        <v>-81.5</v>
      </c>
    </row>
    <row r="257" spans="2:6" x14ac:dyDescent="0.2">
      <c r="B257" s="8">
        <f t="shared" si="269"/>
        <v>-1</v>
      </c>
      <c r="C257">
        <f t="shared" si="257"/>
        <v>-22.5</v>
      </c>
      <c r="D257" s="21">
        <f t="shared" ref="D257:D264" si="270">D256+30</f>
        <v>-74</v>
      </c>
      <c r="E257">
        <f t="shared" si="258"/>
        <v>-51.5</v>
      </c>
      <c r="F257">
        <f t="shared" si="259"/>
        <v>-51.5</v>
      </c>
    </row>
    <row r="258" spans="2:6" x14ac:dyDescent="0.2">
      <c r="B258" s="8">
        <f t="shared" si="269"/>
        <v>-1</v>
      </c>
      <c r="C258">
        <f t="shared" si="257"/>
        <v>-22.5</v>
      </c>
      <c r="D258" s="21">
        <f t="shared" si="270"/>
        <v>-44</v>
      </c>
      <c r="E258">
        <f t="shared" si="258"/>
        <v>-21.5</v>
      </c>
      <c r="F258">
        <f t="shared" si="259"/>
        <v>-21.5</v>
      </c>
    </row>
    <row r="259" spans="2:6" x14ac:dyDescent="0.2">
      <c r="B259" s="8">
        <f t="shared" si="269"/>
        <v>-1</v>
      </c>
      <c r="C259">
        <f t="shared" si="257"/>
        <v>-22.5</v>
      </c>
      <c r="D259" s="21">
        <f t="shared" si="270"/>
        <v>-14</v>
      </c>
      <c r="E259">
        <f t="shared" si="258"/>
        <v>8.5</v>
      </c>
      <c r="F259">
        <f t="shared" si="259"/>
        <v>8.5</v>
      </c>
    </row>
    <row r="260" spans="2:6" x14ac:dyDescent="0.2">
      <c r="B260" s="8">
        <f t="shared" si="269"/>
        <v>-1</v>
      </c>
      <c r="C260">
        <f t="shared" ref="C260:C323" si="271">22.5*(B260)</f>
        <v>-22.5</v>
      </c>
      <c r="D260" s="21">
        <f t="shared" si="270"/>
        <v>16</v>
      </c>
      <c r="E260">
        <f t="shared" ref="E260:E323" si="272">D260-C260</f>
        <v>38.5</v>
      </c>
      <c r="F260">
        <f t="shared" ref="F260:F323" si="273">IF(E260&lt;=-180,360,0)+IF(E260&gt;180,-360,0)+E260</f>
        <v>38.5</v>
      </c>
    </row>
    <row r="261" spans="2:6" x14ac:dyDescent="0.2">
      <c r="B261" s="8">
        <f t="shared" si="269"/>
        <v>-1</v>
      </c>
      <c r="C261">
        <f t="shared" si="271"/>
        <v>-22.5</v>
      </c>
      <c r="D261" s="21">
        <f t="shared" si="270"/>
        <v>46</v>
      </c>
      <c r="E261">
        <f t="shared" si="272"/>
        <v>68.5</v>
      </c>
      <c r="F261">
        <f t="shared" si="273"/>
        <v>68.5</v>
      </c>
    </row>
    <row r="262" spans="2:6" x14ac:dyDescent="0.2">
      <c r="B262" s="8">
        <f t="shared" si="269"/>
        <v>-1</v>
      </c>
      <c r="C262">
        <f t="shared" si="271"/>
        <v>-22.5</v>
      </c>
      <c r="D262" s="21">
        <f t="shared" si="270"/>
        <v>76</v>
      </c>
      <c r="E262">
        <f t="shared" si="272"/>
        <v>98.5</v>
      </c>
      <c r="F262">
        <f t="shared" si="273"/>
        <v>98.5</v>
      </c>
    </row>
    <row r="263" spans="2:6" x14ac:dyDescent="0.2">
      <c r="B263" s="8">
        <f t="shared" si="269"/>
        <v>-1</v>
      </c>
      <c r="C263">
        <f t="shared" si="271"/>
        <v>-22.5</v>
      </c>
      <c r="D263" s="21">
        <f t="shared" si="270"/>
        <v>106</v>
      </c>
      <c r="E263">
        <f t="shared" si="272"/>
        <v>128.5</v>
      </c>
      <c r="F263">
        <f t="shared" si="273"/>
        <v>128.5</v>
      </c>
    </row>
    <row r="264" spans="2:6" x14ac:dyDescent="0.2">
      <c r="B264" s="8">
        <f t="shared" si="269"/>
        <v>-1</v>
      </c>
      <c r="C264">
        <f t="shared" si="271"/>
        <v>-22.5</v>
      </c>
      <c r="D264" s="22">
        <f t="shared" si="270"/>
        <v>136</v>
      </c>
      <c r="E264">
        <f t="shared" si="272"/>
        <v>158.5</v>
      </c>
      <c r="F264">
        <f t="shared" si="273"/>
        <v>158.5</v>
      </c>
    </row>
    <row r="265" spans="2:6" x14ac:dyDescent="0.2">
      <c r="B265" s="15">
        <f>B255+1</f>
        <v>0</v>
      </c>
      <c r="C265">
        <f t="shared" si="271"/>
        <v>0</v>
      </c>
      <c r="D265" s="21">
        <v>-134</v>
      </c>
      <c r="E265">
        <f t="shared" si="272"/>
        <v>-134</v>
      </c>
      <c r="F265">
        <f t="shared" si="273"/>
        <v>-134</v>
      </c>
    </row>
    <row r="266" spans="2:6" x14ac:dyDescent="0.2">
      <c r="B266" s="15">
        <f t="shared" ref="B266:B274" si="274">B265</f>
        <v>0</v>
      </c>
      <c r="C266">
        <f t="shared" si="271"/>
        <v>0</v>
      </c>
      <c r="D266" s="21">
        <f>D265+30</f>
        <v>-104</v>
      </c>
      <c r="E266">
        <f t="shared" si="272"/>
        <v>-104</v>
      </c>
      <c r="F266">
        <f t="shared" si="273"/>
        <v>-104</v>
      </c>
    </row>
    <row r="267" spans="2:6" x14ac:dyDescent="0.2">
      <c r="B267" s="15">
        <f t="shared" si="274"/>
        <v>0</v>
      </c>
      <c r="C267">
        <f t="shared" si="271"/>
        <v>0</v>
      </c>
      <c r="D267" s="21">
        <f t="shared" ref="D267:D274" si="275">D266+30</f>
        <v>-74</v>
      </c>
      <c r="E267">
        <f t="shared" si="272"/>
        <v>-74</v>
      </c>
      <c r="F267">
        <f t="shared" si="273"/>
        <v>-74</v>
      </c>
    </row>
    <row r="268" spans="2:6" x14ac:dyDescent="0.2">
      <c r="B268" s="15">
        <f t="shared" si="274"/>
        <v>0</v>
      </c>
      <c r="C268">
        <f t="shared" si="271"/>
        <v>0</v>
      </c>
      <c r="D268" s="21">
        <f t="shared" si="275"/>
        <v>-44</v>
      </c>
      <c r="E268">
        <f t="shared" si="272"/>
        <v>-44</v>
      </c>
      <c r="F268">
        <f t="shared" si="273"/>
        <v>-44</v>
      </c>
    </row>
    <row r="269" spans="2:6" x14ac:dyDescent="0.2">
      <c r="B269" s="15">
        <f t="shared" si="274"/>
        <v>0</v>
      </c>
      <c r="C269">
        <f t="shared" si="271"/>
        <v>0</v>
      </c>
      <c r="D269" s="21">
        <f t="shared" si="275"/>
        <v>-14</v>
      </c>
      <c r="E269">
        <f t="shared" si="272"/>
        <v>-14</v>
      </c>
      <c r="F269">
        <f t="shared" si="273"/>
        <v>-14</v>
      </c>
    </row>
    <row r="270" spans="2:6" x14ac:dyDescent="0.2">
      <c r="B270" s="15">
        <f t="shared" si="274"/>
        <v>0</v>
      </c>
      <c r="C270">
        <f t="shared" si="271"/>
        <v>0</v>
      </c>
      <c r="D270" s="21">
        <f t="shared" si="275"/>
        <v>16</v>
      </c>
      <c r="E270">
        <f t="shared" si="272"/>
        <v>16</v>
      </c>
      <c r="F270">
        <f t="shared" si="273"/>
        <v>16</v>
      </c>
    </row>
    <row r="271" spans="2:6" x14ac:dyDescent="0.2">
      <c r="B271" s="15">
        <f t="shared" si="274"/>
        <v>0</v>
      </c>
      <c r="C271">
        <f t="shared" si="271"/>
        <v>0</v>
      </c>
      <c r="D271" s="21">
        <f t="shared" si="275"/>
        <v>46</v>
      </c>
      <c r="E271">
        <f t="shared" si="272"/>
        <v>46</v>
      </c>
      <c r="F271">
        <f t="shared" si="273"/>
        <v>46</v>
      </c>
    </row>
    <row r="272" spans="2:6" x14ac:dyDescent="0.2">
      <c r="B272" s="15">
        <f t="shared" si="274"/>
        <v>0</v>
      </c>
      <c r="C272">
        <f t="shared" si="271"/>
        <v>0</v>
      </c>
      <c r="D272" s="21">
        <f t="shared" si="275"/>
        <v>76</v>
      </c>
      <c r="E272">
        <f t="shared" si="272"/>
        <v>76</v>
      </c>
      <c r="F272">
        <f t="shared" si="273"/>
        <v>76</v>
      </c>
    </row>
    <row r="273" spans="2:6" x14ac:dyDescent="0.2">
      <c r="B273" s="15">
        <f t="shared" si="274"/>
        <v>0</v>
      </c>
      <c r="C273">
        <f t="shared" si="271"/>
        <v>0</v>
      </c>
      <c r="D273" s="21">
        <f t="shared" si="275"/>
        <v>106</v>
      </c>
      <c r="E273">
        <f t="shared" si="272"/>
        <v>106</v>
      </c>
      <c r="F273">
        <f t="shared" si="273"/>
        <v>106</v>
      </c>
    </row>
    <row r="274" spans="2:6" x14ac:dyDescent="0.2">
      <c r="B274" s="15">
        <f t="shared" si="274"/>
        <v>0</v>
      </c>
      <c r="C274">
        <f t="shared" si="271"/>
        <v>0</v>
      </c>
      <c r="D274" s="22">
        <f t="shared" si="275"/>
        <v>136</v>
      </c>
      <c r="E274">
        <f t="shared" si="272"/>
        <v>136</v>
      </c>
      <c r="F274">
        <f t="shared" si="273"/>
        <v>136</v>
      </c>
    </row>
    <row r="275" spans="2:6" x14ac:dyDescent="0.2">
      <c r="B275" s="8">
        <f t="shared" ref="B275" si="276">B265+1</f>
        <v>1</v>
      </c>
      <c r="C275">
        <f t="shared" si="271"/>
        <v>22.5</v>
      </c>
      <c r="D275" s="21">
        <v>-134</v>
      </c>
      <c r="E275">
        <f t="shared" si="272"/>
        <v>-156.5</v>
      </c>
      <c r="F275">
        <f t="shared" si="273"/>
        <v>-156.5</v>
      </c>
    </row>
    <row r="276" spans="2:6" x14ac:dyDescent="0.2">
      <c r="B276" s="8">
        <f t="shared" ref="B276:B339" si="277">B275</f>
        <v>1</v>
      </c>
      <c r="C276">
        <f t="shared" si="271"/>
        <v>22.5</v>
      </c>
      <c r="D276" s="21">
        <f>D275+30</f>
        <v>-104</v>
      </c>
      <c r="E276">
        <f t="shared" si="272"/>
        <v>-126.5</v>
      </c>
      <c r="F276">
        <f t="shared" si="273"/>
        <v>-126.5</v>
      </c>
    </row>
    <row r="277" spans="2:6" x14ac:dyDescent="0.2">
      <c r="B277" s="8">
        <f t="shared" si="277"/>
        <v>1</v>
      </c>
      <c r="C277">
        <f t="shared" si="271"/>
        <v>22.5</v>
      </c>
      <c r="D277" s="21">
        <f t="shared" ref="D277:D294" si="278">D276+30</f>
        <v>-74</v>
      </c>
      <c r="E277">
        <f t="shared" si="272"/>
        <v>-96.5</v>
      </c>
      <c r="F277">
        <f t="shared" si="273"/>
        <v>-96.5</v>
      </c>
    </row>
    <row r="278" spans="2:6" x14ac:dyDescent="0.2">
      <c r="B278" s="8">
        <f t="shared" si="277"/>
        <v>1</v>
      </c>
      <c r="C278">
        <f t="shared" si="271"/>
        <v>22.5</v>
      </c>
      <c r="D278" s="21">
        <f t="shared" si="278"/>
        <v>-44</v>
      </c>
      <c r="E278">
        <f t="shared" si="272"/>
        <v>-66.5</v>
      </c>
      <c r="F278">
        <f t="shared" si="273"/>
        <v>-66.5</v>
      </c>
    </row>
    <row r="279" spans="2:6" x14ac:dyDescent="0.2">
      <c r="B279" s="8">
        <f t="shared" si="277"/>
        <v>1</v>
      </c>
      <c r="C279">
        <f t="shared" si="271"/>
        <v>22.5</v>
      </c>
      <c r="D279" s="21">
        <f t="shared" si="278"/>
        <v>-14</v>
      </c>
      <c r="E279">
        <f t="shared" si="272"/>
        <v>-36.5</v>
      </c>
      <c r="F279">
        <f t="shared" si="273"/>
        <v>-36.5</v>
      </c>
    </row>
    <row r="280" spans="2:6" x14ac:dyDescent="0.2">
      <c r="B280" s="8">
        <f t="shared" si="277"/>
        <v>1</v>
      </c>
      <c r="C280">
        <f t="shared" si="271"/>
        <v>22.5</v>
      </c>
      <c r="D280" s="21">
        <f t="shared" si="278"/>
        <v>16</v>
      </c>
      <c r="E280">
        <f t="shared" si="272"/>
        <v>-6.5</v>
      </c>
      <c r="F280">
        <f t="shared" si="273"/>
        <v>-6.5</v>
      </c>
    </row>
    <row r="281" spans="2:6" x14ac:dyDescent="0.2">
      <c r="B281" s="8">
        <f t="shared" si="277"/>
        <v>1</v>
      </c>
      <c r="C281">
        <f t="shared" si="271"/>
        <v>22.5</v>
      </c>
      <c r="D281" s="21">
        <f t="shared" si="278"/>
        <v>46</v>
      </c>
      <c r="E281">
        <f t="shared" si="272"/>
        <v>23.5</v>
      </c>
      <c r="F281">
        <f t="shared" si="273"/>
        <v>23.5</v>
      </c>
    </row>
    <row r="282" spans="2:6" x14ac:dyDescent="0.2">
      <c r="B282" s="8">
        <f t="shared" si="277"/>
        <v>1</v>
      </c>
      <c r="C282">
        <f t="shared" si="271"/>
        <v>22.5</v>
      </c>
      <c r="D282" s="21">
        <f t="shared" si="278"/>
        <v>76</v>
      </c>
      <c r="E282">
        <f t="shared" si="272"/>
        <v>53.5</v>
      </c>
      <c r="F282">
        <f t="shared" si="273"/>
        <v>53.5</v>
      </c>
    </row>
    <row r="283" spans="2:6" x14ac:dyDescent="0.2">
      <c r="B283" s="8">
        <f t="shared" si="277"/>
        <v>1</v>
      </c>
      <c r="C283">
        <f t="shared" si="271"/>
        <v>22.5</v>
      </c>
      <c r="D283" s="21">
        <f t="shared" si="278"/>
        <v>106</v>
      </c>
      <c r="E283">
        <f t="shared" si="272"/>
        <v>83.5</v>
      </c>
      <c r="F283">
        <f t="shared" si="273"/>
        <v>83.5</v>
      </c>
    </row>
    <row r="284" spans="2:6" x14ac:dyDescent="0.2">
      <c r="B284" s="8">
        <f t="shared" si="277"/>
        <v>1</v>
      </c>
      <c r="C284">
        <f t="shared" si="271"/>
        <v>22.5</v>
      </c>
      <c r="D284" s="22">
        <f t="shared" si="278"/>
        <v>136</v>
      </c>
      <c r="E284">
        <f t="shared" si="272"/>
        <v>113.5</v>
      </c>
      <c r="F284">
        <f t="shared" si="273"/>
        <v>113.5</v>
      </c>
    </row>
    <row r="285" spans="2:6" x14ac:dyDescent="0.2">
      <c r="B285" s="15">
        <f t="shared" ref="B285" si="279">B275+1</f>
        <v>2</v>
      </c>
      <c r="C285">
        <f t="shared" si="271"/>
        <v>45</v>
      </c>
      <c r="D285" s="21">
        <v>-134</v>
      </c>
      <c r="E285">
        <f t="shared" si="272"/>
        <v>-179</v>
      </c>
      <c r="F285">
        <f t="shared" si="273"/>
        <v>-179</v>
      </c>
    </row>
    <row r="286" spans="2:6" x14ac:dyDescent="0.2">
      <c r="B286" s="15">
        <f t="shared" ref="B286:B349" si="280">B285</f>
        <v>2</v>
      </c>
      <c r="C286">
        <f t="shared" si="271"/>
        <v>45</v>
      </c>
      <c r="D286" s="21">
        <f>D285+30</f>
        <v>-104</v>
      </c>
      <c r="E286">
        <f t="shared" si="272"/>
        <v>-149</v>
      </c>
      <c r="F286">
        <f t="shared" si="273"/>
        <v>-149</v>
      </c>
    </row>
    <row r="287" spans="2:6" x14ac:dyDescent="0.2">
      <c r="B287" s="15">
        <f t="shared" si="280"/>
        <v>2</v>
      </c>
      <c r="C287">
        <f t="shared" si="271"/>
        <v>45</v>
      </c>
      <c r="D287" s="21">
        <f t="shared" si="278"/>
        <v>-74</v>
      </c>
      <c r="E287">
        <f t="shared" si="272"/>
        <v>-119</v>
      </c>
      <c r="F287">
        <f t="shared" si="273"/>
        <v>-119</v>
      </c>
    </row>
    <row r="288" spans="2:6" x14ac:dyDescent="0.2">
      <c r="B288" s="15">
        <f t="shared" si="280"/>
        <v>2</v>
      </c>
      <c r="C288">
        <f t="shared" si="271"/>
        <v>45</v>
      </c>
      <c r="D288" s="21">
        <f t="shared" si="278"/>
        <v>-44</v>
      </c>
      <c r="E288">
        <f t="shared" si="272"/>
        <v>-89</v>
      </c>
      <c r="F288">
        <f t="shared" si="273"/>
        <v>-89</v>
      </c>
    </row>
    <row r="289" spans="2:6" x14ac:dyDescent="0.2">
      <c r="B289" s="15">
        <f t="shared" si="280"/>
        <v>2</v>
      </c>
      <c r="C289">
        <f t="shared" si="271"/>
        <v>45</v>
      </c>
      <c r="D289" s="21">
        <f t="shared" si="278"/>
        <v>-14</v>
      </c>
      <c r="E289">
        <f t="shared" si="272"/>
        <v>-59</v>
      </c>
      <c r="F289">
        <f t="shared" si="273"/>
        <v>-59</v>
      </c>
    </row>
    <row r="290" spans="2:6" x14ac:dyDescent="0.2">
      <c r="B290" s="15">
        <f t="shared" si="280"/>
        <v>2</v>
      </c>
      <c r="C290">
        <f t="shared" si="271"/>
        <v>45</v>
      </c>
      <c r="D290" s="21">
        <f t="shared" si="278"/>
        <v>16</v>
      </c>
      <c r="E290">
        <f t="shared" si="272"/>
        <v>-29</v>
      </c>
      <c r="F290">
        <f t="shared" si="273"/>
        <v>-29</v>
      </c>
    </row>
    <row r="291" spans="2:6" x14ac:dyDescent="0.2">
      <c r="B291" s="15">
        <f t="shared" si="280"/>
        <v>2</v>
      </c>
      <c r="C291">
        <f t="shared" si="271"/>
        <v>45</v>
      </c>
      <c r="D291" s="21">
        <f t="shared" si="278"/>
        <v>46</v>
      </c>
      <c r="E291">
        <f t="shared" si="272"/>
        <v>1</v>
      </c>
      <c r="F291">
        <f t="shared" si="273"/>
        <v>1</v>
      </c>
    </row>
    <row r="292" spans="2:6" x14ac:dyDescent="0.2">
      <c r="B292" s="15">
        <f t="shared" si="280"/>
        <v>2</v>
      </c>
      <c r="C292">
        <f t="shared" si="271"/>
        <v>45</v>
      </c>
      <c r="D292" s="21">
        <f t="shared" si="278"/>
        <v>76</v>
      </c>
      <c r="E292">
        <f t="shared" si="272"/>
        <v>31</v>
      </c>
      <c r="F292">
        <f t="shared" si="273"/>
        <v>31</v>
      </c>
    </row>
    <row r="293" spans="2:6" x14ac:dyDescent="0.2">
      <c r="B293" s="15">
        <f t="shared" si="280"/>
        <v>2</v>
      </c>
      <c r="C293">
        <f t="shared" si="271"/>
        <v>45</v>
      </c>
      <c r="D293" s="21">
        <f t="shared" si="278"/>
        <v>106</v>
      </c>
      <c r="E293">
        <f t="shared" si="272"/>
        <v>61</v>
      </c>
      <c r="F293">
        <f t="shared" si="273"/>
        <v>61</v>
      </c>
    </row>
    <row r="294" spans="2:6" x14ac:dyDescent="0.2">
      <c r="B294" s="15">
        <f t="shared" si="280"/>
        <v>2</v>
      </c>
      <c r="C294">
        <f t="shared" si="271"/>
        <v>45</v>
      </c>
      <c r="D294" s="22">
        <f t="shared" si="278"/>
        <v>136</v>
      </c>
      <c r="E294">
        <f t="shared" si="272"/>
        <v>91</v>
      </c>
      <c r="F294">
        <f t="shared" si="273"/>
        <v>91</v>
      </c>
    </row>
    <row r="295" spans="2:6" x14ac:dyDescent="0.2">
      <c r="B295" s="8">
        <f t="shared" ref="B295" si="281">B285+1</f>
        <v>3</v>
      </c>
      <c r="C295">
        <f t="shared" si="271"/>
        <v>67.5</v>
      </c>
      <c r="D295" s="21">
        <v>-134</v>
      </c>
      <c r="E295">
        <f t="shared" si="272"/>
        <v>-201.5</v>
      </c>
      <c r="F295">
        <f t="shared" si="273"/>
        <v>158.5</v>
      </c>
    </row>
    <row r="296" spans="2:6" x14ac:dyDescent="0.2">
      <c r="B296" s="8">
        <f t="shared" si="277"/>
        <v>3</v>
      </c>
      <c r="C296">
        <f t="shared" si="271"/>
        <v>67.5</v>
      </c>
      <c r="D296" s="21">
        <f>D295+30</f>
        <v>-104</v>
      </c>
      <c r="E296">
        <f t="shared" si="272"/>
        <v>-171.5</v>
      </c>
      <c r="F296">
        <f t="shared" si="273"/>
        <v>-171.5</v>
      </c>
    </row>
    <row r="297" spans="2:6" x14ac:dyDescent="0.2">
      <c r="B297" s="8">
        <f t="shared" si="277"/>
        <v>3</v>
      </c>
      <c r="C297">
        <f t="shared" si="271"/>
        <v>67.5</v>
      </c>
      <c r="D297" s="21">
        <f t="shared" ref="D297:D304" si="282">D296+30</f>
        <v>-74</v>
      </c>
      <c r="E297">
        <f t="shared" si="272"/>
        <v>-141.5</v>
      </c>
      <c r="F297">
        <f t="shared" si="273"/>
        <v>-141.5</v>
      </c>
    </row>
    <row r="298" spans="2:6" x14ac:dyDescent="0.2">
      <c r="B298" s="8">
        <f t="shared" si="277"/>
        <v>3</v>
      </c>
      <c r="C298">
        <f t="shared" si="271"/>
        <v>67.5</v>
      </c>
      <c r="D298" s="21">
        <f t="shared" si="282"/>
        <v>-44</v>
      </c>
      <c r="E298">
        <f t="shared" si="272"/>
        <v>-111.5</v>
      </c>
      <c r="F298">
        <f t="shared" si="273"/>
        <v>-111.5</v>
      </c>
    </row>
    <row r="299" spans="2:6" x14ac:dyDescent="0.2">
      <c r="B299" s="8">
        <f t="shared" si="277"/>
        <v>3</v>
      </c>
      <c r="C299">
        <f t="shared" si="271"/>
        <v>67.5</v>
      </c>
      <c r="D299" s="21">
        <f t="shared" si="282"/>
        <v>-14</v>
      </c>
      <c r="E299">
        <f t="shared" si="272"/>
        <v>-81.5</v>
      </c>
      <c r="F299">
        <f t="shared" si="273"/>
        <v>-81.5</v>
      </c>
    </row>
    <row r="300" spans="2:6" x14ac:dyDescent="0.2">
      <c r="B300" s="8">
        <f t="shared" si="277"/>
        <v>3</v>
      </c>
      <c r="C300">
        <f t="shared" si="271"/>
        <v>67.5</v>
      </c>
      <c r="D300" s="21">
        <f t="shared" si="282"/>
        <v>16</v>
      </c>
      <c r="E300">
        <f t="shared" si="272"/>
        <v>-51.5</v>
      </c>
      <c r="F300">
        <f t="shared" si="273"/>
        <v>-51.5</v>
      </c>
    </row>
    <row r="301" spans="2:6" x14ac:dyDescent="0.2">
      <c r="B301" s="8">
        <f t="shared" si="277"/>
        <v>3</v>
      </c>
      <c r="C301">
        <f t="shared" si="271"/>
        <v>67.5</v>
      </c>
      <c r="D301" s="21">
        <f t="shared" si="282"/>
        <v>46</v>
      </c>
      <c r="E301">
        <f t="shared" si="272"/>
        <v>-21.5</v>
      </c>
      <c r="F301">
        <f t="shared" si="273"/>
        <v>-21.5</v>
      </c>
    </row>
    <row r="302" spans="2:6" x14ac:dyDescent="0.2">
      <c r="B302" s="8">
        <f t="shared" si="277"/>
        <v>3</v>
      </c>
      <c r="C302">
        <f t="shared" si="271"/>
        <v>67.5</v>
      </c>
      <c r="D302" s="21">
        <f t="shared" si="282"/>
        <v>76</v>
      </c>
      <c r="E302">
        <f t="shared" si="272"/>
        <v>8.5</v>
      </c>
      <c r="F302">
        <f t="shared" si="273"/>
        <v>8.5</v>
      </c>
    </row>
    <row r="303" spans="2:6" x14ac:dyDescent="0.2">
      <c r="B303" s="8">
        <f t="shared" si="277"/>
        <v>3</v>
      </c>
      <c r="C303">
        <f t="shared" si="271"/>
        <v>67.5</v>
      </c>
      <c r="D303" s="21">
        <f t="shared" si="282"/>
        <v>106</v>
      </c>
      <c r="E303">
        <f t="shared" si="272"/>
        <v>38.5</v>
      </c>
      <c r="F303">
        <f t="shared" si="273"/>
        <v>38.5</v>
      </c>
    </row>
    <row r="304" spans="2:6" x14ac:dyDescent="0.2">
      <c r="B304" s="8">
        <f t="shared" si="277"/>
        <v>3</v>
      </c>
      <c r="C304">
        <f t="shared" si="271"/>
        <v>67.5</v>
      </c>
      <c r="D304" s="22">
        <f t="shared" si="282"/>
        <v>136</v>
      </c>
      <c r="E304">
        <f t="shared" si="272"/>
        <v>68.5</v>
      </c>
      <c r="F304">
        <f t="shared" si="273"/>
        <v>68.5</v>
      </c>
    </row>
    <row r="305" spans="2:6" x14ac:dyDescent="0.2">
      <c r="B305" s="15">
        <f t="shared" ref="B305" si="283">B295+1</f>
        <v>4</v>
      </c>
      <c r="C305">
        <f t="shared" si="271"/>
        <v>90</v>
      </c>
      <c r="D305" s="21">
        <v>-134</v>
      </c>
      <c r="E305">
        <f t="shared" si="272"/>
        <v>-224</v>
      </c>
      <c r="F305">
        <f t="shared" si="273"/>
        <v>136</v>
      </c>
    </row>
    <row r="306" spans="2:6" x14ac:dyDescent="0.2">
      <c r="B306" s="15">
        <f t="shared" si="280"/>
        <v>4</v>
      </c>
      <c r="C306">
        <f t="shared" si="271"/>
        <v>90</v>
      </c>
      <c r="D306" s="21">
        <f>D305+30</f>
        <v>-104</v>
      </c>
      <c r="E306">
        <f t="shared" si="272"/>
        <v>-194</v>
      </c>
      <c r="F306">
        <f t="shared" si="273"/>
        <v>166</v>
      </c>
    </row>
    <row r="307" spans="2:6" x14ac:dyDescent="0.2">
      <c r="B307" s="15">
        <f t="shared" si="280"/>
        <v>4</v>
      </c>
      <c r="C307">
        <f t="shared" si="271"/>
        <v>90</v>
      </c>
      <c r="D307" s="21">
        <f t="shared" ref="D307:D314" si="284">D306+30</f>
        <v>-74</v>
      </c>
      <c r="E307">
        <f t="shared" si="272"/>
        <v>-164</v>
      </c>
      <c r="F307">
        <f t="shared" si="273"/>
        <v>-164</v>
      </c>
    </row>
    <row r="308" spans="2:6" x14ac:dyDescent="0.2">
      <c r="B308" s="15">
        <f t="shared" si="280"/>
        <v>4</v>
      </c>
      <c r="C308">
        <f t="shared" si="271"/>
        <v>90</v>
      </c>
      <c r="D308" s="21">
        <f t="shared" si="284"/>
        <v>-44</v>
      </c>
      <c r="E308">
        <f t="shared" si="272"/>
        <v>-134</v>
      </c>
      <c r="F308">
        <f t="shared" si="273"/>
        <v>-134</v>
      </c>
    </row>
    <row r="309" spans="2:6" x14ac:dyDescent="0.2">
      <c r="B309" s="15">
        <f t="shared" si="280"/>
        <v>4</v>
      </c>
      <c r="C309">
        <f t="shared" si="271"/>
        <v>90</v>
      </c>
      <c r="D309" s="21">
        <f t="shared" si="284"/>
        <v>-14</v>
      </c>
      <c r="E309">
        <f t="shared" si="272"/>
        <v>-104</v>
      </c>
      <c r="F309">
        <f t="shared" si="273"/>
        <v>-104</v>
      </c>
    </row>
    <row r="310" spans="2:6" x14ac:dyDescent="0.2">
      <c r="B310" s="15">
        <f t="shared" si="280"/>
        <v>4</v>
      </c>
      <c r="C310">
        <f t="shared" si="271"/>
        <v>90</v>
      </c>
      <c r="D310" s="21">
        <f t="shared" si="284"/>
        <v>16</v>
      </c>
      <c r="E310">
        <f t="shared" si="272"/>
        <v>-74</v>
      </c>
      <c r="F310">
        <f t="shared" si="273"/>
        <v>-74</v>
      </c>
    </row>
    <row r="311" spans="2:6" x14ac:dyDescent="0.2">
      <c r="B311" s="15">
        <f t="shared" si="280"/>
        <v>4</v>
      </c>
      <c r="C311">
        <f t="shared" si="271"/>
        <v>90</v>
      </c>
      <c r="D311" s="21">
        <f t="shared" si="284"/>
        <v>46</v>
      </c>
      <c r="E311">
        <f t="shared" si="272"/>
        <v>-44</v>
      </c>
      <c r="F311">
        <f t="shared" si="273"/>
        <v>-44</v>
      </c>
    </row>
    <row r="312" spans="2:6" x14ac:dyDescent="0.2">
      <c r="B312" s="15">
        <f t="shared" si="280"/>
        <v>4</v>
      </c>
      <c r="C312">
        <f t="shared" si="271"/>
        <v>90</v>
      </c>
      <c r="D312" s="21">
        <f t="shared" si="284"/>
        <v>76</v>
      </c>
      <c r="E312">
        <f t="shared" si="272"/>
        <v>-14</v>
      </c>
      <c r="F312">
        <f t="shared" si="273"/>
        <v>-14</v>
      </c>
    </row>
    <row r="313" spans="2:6" x14ac:dyDescent="0.2">
      <c r="B313" s="15">
        <f t="shared" si="280"/>
        <v>4</v>
      </c>
      <c r="C313">
        <f t="shared" si="271"/>
        <v>90</v>
      </c>
      <c r="D313" s="21">
        <f t="shared" si="284"/>
        <v>106</v>
      </c>
      <c r="E313">
        <f t="shared" si="272"/>
        <v>16</v>
      </c>
      <c r="F313">
        <f t="shared" si="273"/>
        <v>16</v>
      </c>
    </row>
    <row r="314" spans="2:6" x14ac:dyDescent="0.2">
      <c r="B314" s="15">
        <f t="shared" si="280"/>
        <v>4</v>
      </c>
      <c r="C314">
        <f t="shared" si="271"/>
        <v>90</v>
      </c>
      <c r="D314" s="22">
        <f t="shared" si="284"/>
        <v>136</v>
      </c>
      <c r="E314">
        <f t="shared" si="272"/>
        <v>46</v>
      </c>
      <c r="F314">
        <f t="shared" si="273"/>
        <v>46</v>
      </c>
    </row>
    <row r="315" spans="2:6" x14ac:dyDescent="0.2">
      <c r="B315" s="8">
        <f t="shared" ref="B315" si="285">B305+1</f>
        <v>5</v>
      </c>
      <c r="C315">
        <f t="shared" si="271"/>
        <v>112.5</v>
      </c>
      <c r="D315" s="21">
        <v>-134</v>
      </c>
      <c r="E315">
        <f t="shared" si="272"/>
        <v>-246.5</v>
      </c>
      <c r="F315">
        <f t="shared" si="273"/>
        <v>113.5</v>
      </c>
    </row>
    <row r="316" spans="2:6" x14ac:dyDescent="0.2">
      <c r="B316" s="8">
        <f t="shared" si="277"/>
        <v>5</v>
      </c>
      <c r="C316">
        <f t="shared" si="271"/>
        <v>112.5</v>
      </c>
      <c r="D316" s="21">
        <f>D315+30</f>
        <v>-104</v>
      </c>
      <c r="E316">
        <f t="shared" si="272"/>
        <v>-216.5</v>
      </c>
      <c r="F316">
        <f t="shared" si="273"/>
        <v>143.5</v>
      </c>
    </row>
    <row r="317" spans="2:6" x14ac:dyDescent="0.2">
      <c r="B317" s="8">
        <f t="shared" si="277"/>
        <v>5</v>
      </c>
      <c r="C317">
        <f t="shared" si="271"/>
        <v>112.5</v>
      </c>
      <c r="D317" s="21">
        <f t="shared" ref="D317:D334" si="286">D316+30</f>
        <v>-74</v>
      </c>
      <c r="E317">
        <f t="shared" si="272"/>
        <v>-186.5</v>
      </c>
      <c r="F317">
        <f t="shared" si="273"/>
        <v>173.5</v>
      </c>
    </row>
    <row r="318" spans="2:6" x14ac:dyDescent="0.2">
      <c r="B318" s="8">
        <f t="shared" si="277"/>
        <v>5</v>
      </c>
      <c r="C318">
        <f t="shared" si="271"/>
        <v>112.5</v>
      </c>
      <c r="D318" s="21">
        <f t="shared" si="286"/>
        <v>-44</v>
      </c>
      <c r="E318">
        <f t="shared" si="272"/>
        <v>-156.5</v>
      </c>
      <c r="F318">
        <f t="shared" si="273"/>
        <v>-156.5</v>
      </c>
    </row>
    <row r="319" spans="2:6" x14ac:dyDescent="0.2">
      <c r="B319" s="8">
        <f t="shared" si="277"/>
        <v>5</v>
      </c>
      <c r="C319">
        <f t="shared" si="271"/>
        <v>112.5</v>
      </c>
      <c r="D319" s="21">
        <f t="shared" si="286"/>
        <v>-14</v>
      </c>
      <c r="E319">
        <f t="shared" si="272"/>
        <v>-126.5</v>
      </c>
      <c r="F319">
        <f t="shared" si="273"/>
        <v>-126.5</v>
      </c>
    </row>
    <row r="320" spans="2:6" x14ac:dyDescent="0.2">
      <c r="B320" s="8">
        <f t="shared" si="277"/>
        <v>5</v>
      </c>
      <c r="C320">
        <f t="shared" si="271"/>
        <v>112.5</v>
      </c>
      <c r="D320" s="21">
        <f t="shared" si="286"/>
        <v>16</v>
      </c>
      <c r="E320">
        <f t="shared" si="272"/>
        <v>-96.5</v>
      </c>
      <c r="F320">
        <f t="shared" si="273"/>
        <v>-96.5</v>
      </c>
    </row>
    <row r="321" spans="2:6" x14ac:dyDescent="0.2">
      <c r="B321" s="8">
        <f t="shared" si="277"/>
        <v>5</v>
      </c>
      <c r="C321">
        <f t="shared" si="271"/>
        <v>112.5</v>
      </c>
      <c r="D321" s="21">
        <f t="shared" si="286"/>
        <v>46</v>
      </c>
      <c r="E321">
        <f t="shared" si="272"/>
        <v>-66.5</v>
      </c>
      <c r="F321">
        <f t="shared" si="273"/>
        <v>-66.5</v>
      </c>
    </row>
    <row r="322" spans="2:6" x14ac:dyDescent="0.2">
      <c r="B322" s="8">
        <f t="shared" si="277"/>
        <v>5</v>
      </c>
      <c r="C322">
        <f t="shared" si="271"/>
        <v>112.5</v>
      </c>
      <c r="D322" s="21">
        <f t="shared" si="286"/>
        <v>76</v>
      </c>
      <c r="E322">
        <f t="shared" si="272"/>
        <v>-36.5</v>
      </c>
      <c r="F322">
        <f t="shared" si="273"/>
        <v>-36.5</v>
      </c>
    </row>
    <row r="323" spans="2:6" x14ac:dyDescent="0.2">
      <c r="B323" s="8">
        <f t="shared" si="277"/>
        <v>5</v>
      </c>
      <c r="C323">
        <f t="shared" si="271"/>
        <v>112.5</v>
      </c>
      <c r="D323" s="21">
        <f t="shared" si="286"/>
        <v>106</v>
      </c>
      <c r="E323">
        <f t="shared" si="272"/>
        <v>-6.5</v>
      </c>
      <c r="F323">
        <f t="shared" si="273"/>
        <v>-6.5</v>
      </c>
    </row>
    <row r="324" spans="2:6" x14ac:dyDescent="0.2">
      <c r="B324" s="8">
        <f t="shared" si="277"/>
        <v>5</v>
      </c>
      <c r="C324">
        <f t="shared" ref="C324:C354" si="287">22.5*(B324)</f>
        <v>112.5</v>
      </c>
      <c r="D324" s="22">
        <f t="shared" si="286"/>
        <v>136</v>
      </c>
      <c r="E324">
        <f t="shared" ref="E324:E354" si="288">D324-C324</f>
        <v>23.5</v>
      </c>
      <c r="F324">
        <f t="shared" ref="F324:F354" si="289">IF(E324&lt;=-180,360,0)+IF(E324&gt;180,-360,0)+E324</f>
        <v>23.5</v>
      </c>
    </row>
    <row r="325" spans="2:6" x14ac:dyDescent="0.2">
      <c r="B325" s="15">
        <f t="shared" ref="B325" si="290">B315+1</f>
        <v>6</v>
      </c>
      <c r="C325">
        <f t="shared" si="287"/>
        <v>135</v>
      </c>
      <c r="D325" s="21">
        <v>-134</v>
      </c>
      <c r="E325">
        <f t="shared" si="288"/>
        <v>-269</v>
      </c>
      <c r="F325">
        <f t="shared" si="289"/>
        <v>91</v>
      </c>
    </row>
    <row r="326" spans="2:6" x14ac:dyDescent="0.2">
      <c r="B326" s="15">
        <f t="shared" si="280"/>
        <v>6</v>
      </c>
      <c r="C326">
        <f t="shared" si="287"/>
        <v>135</v>
      </c>
      <c r="D326" s="21">
        <f>D325+30</f>
        <v>-104</v>
      </c>
      <c r="E326">
        <f t="shared" si="288"/>
        <v>-239</v>
      </c>
      <c r="F326">
        <f t="shared" si="289"/>
        <v>121</v>
      </c>
    </row>
    <row r="327" spans="2:6" x14ac:dyDescent="0.2">
      <c r="B327" s="15">
        <f t="shared" si="280"/>
        <v>6</v>
      </c>
      <c r="C327">
        <f t="shared" si="287"/>
        <v>135</v>
      </c>
      <c r="D327" s="21">
        <f t="shared" si="286"/>
        <v>-74</v>
      </c>
      <c r="E327">
        <f t="shared" si="288"/>
        <v>-209</v>
      </c>
      <c r="F327">
        <f t="shared" si="289"/>
        <v>151</v>
      </c>
    </row>
    <row r="328" spans="2:6" x14ac:dyDescent="0.2">
      <c r="B328" s="15">
        <f t="shared" si="280"/>
        <v>6</v>
      </c>
      <c r="C328">
        <f t="shared" si="287"/>
        <v>135</v>
      </c>
      <c r="D328" s="21">
        <f t="shared" si="286"/>
        <v>-44</v>
      </c>
      <c r="E328">
        <f t="shared" si="288"/>
        <v>-179</v>
      </c>
      <c r="F328">
        <f t="shared" si="289"/>
        <v>-179</v>
      </c>
    </row>
    <row r="329" spans="2:6" x14ac:dyDescent="0.2">
      <c r="B329" s="15">
        <f t="shared" si="280"/>
        <v>6</v>
      </c>
      <c r="C329">
        <f t="shared" si="287"/>
        <v>135</v>
      </c>
      <c r="D329" s="21">
        <f t="shared" si="286"/>
        <v>-14</v>
      </c>
      <c r="E329">
        <f t="shared" si="288"/>
        <v>-149</v>
      </c>
      <c r="F329">
        <f t="shared" si="289"/>
        <v>-149</v>
      </c>
    </row>
    <row r="330" spans="2:6" x14ac:dyDescent="0.2">
      <c r="B330" s="15">
        <f t="shared" si="280"/>
        <v>6</v>
      </c>
      <c r="C330">
        <f t="shared" si="287"/>
        <v>135</v>
      </c>
      <c r="D330" s="21">
        <f t="shared" si="286"/>
        <v>16</v>
      </c>
      <c r="E330">
        <f t="shared" si="288"/>
        <v>-119</v>
      </c>
      <c r="F330">
        <f t="shared" si="289"/>
        <v>-119</v>
      </c>
    </row>
    <row r="331" spans="2:6" x14ac:dyDescent="0.2">
      <c r="B331" s="15">
        <f t="shared" si="280"/>
        <v>6</v>
      </c>
      <c r="C331">
        <f t="shared" si="287"/>
        <v>135</v>
      </c>
      <c r="D331" s="21">
        <f t="shared" si="286"/>
        <v>46</v>
      </c>
      <c r="E331">
        <f t="shared" si="288"/>
        <v>-89</v>
      </c>
      <c r="F331">
        <f t="shared" si="289"/>
        <v>-89</v>
      </c>
    </row>
    <row r="332" spans="2:6" x14ac:dyDescent="0.2">
      <c r="B332" s="15">
        <f t="shared" si="280"/>
        <v>6</v>
      </c>
      <c r="C332">
        <f t="shared" si="287"/>
        <v>135</v>
      </c>
      <c r="D332" s="21">
        <f t="shared" si="286"/>
        <v>76</v>
      </c>
      <c r="E332">
        <f t="shared" si="288"/>
        <v>-59</v>
      </c>
      <c r="F332">
        <f t="shared" si="289"/>
        <v>-59</v>
      </c>
    </row>
    <row r="333" spans="2:6" x14ac:dyDescent="0.2">
      <c r="B333" s="15">
        <f t="shared" si="280"/>
        <v>6</v>
      </c>
      <c r="C333">
        <f t="shared" si="287"/>
        <v>135</v>
      </c>
      <c r="D333" s="21">
        <f t="shared" si="286"/>
        <v>106</v>
      </c>
      <c r="E333">
        <f t="shared" si="288"/>
        <v>-29</v>
      </c>
      <c r="F333">
        <f t="shared" si="289"/>
        <v>-29</v>
      </c>
    </row>
    <row r="334" spans="2:6" x14ac:dyDescent="0.2">
      <c r="B334" s="15">
        <f t="shared" si="280"/>
        <v>6</v>
      </c>
      <c r="C334">
        <f t="shared" si="287"/>
        <v>135</v>
      </c>
      <c r="D334" s="22">
        <f t="shared" si="286"/>
        <v>136</v>
      </c>
      <c r="E334">
        <f t="shared" si="288"/>
        <v>1</v>
      </c>
      <c r="F334">
        <f t="shared" si="289"/>
        <v>1</v>
      </c>
    </row>
    <row r="335" spans="2:6" x14ac:dyDescent="0.2">
      <c r="B335" s="8">
        <f t="shared" ref="B335" si="291">B325+1</f>
        <v>7</v>
      </c>
      <c r="C335">
        <f t="shared" si="287"/>
        <v>157.5</v>
      </c>
      <c r="D335" s="21">
        <v>-134</v>
      </c>
      <c r="E335">
        <f t="shared" si="288"/>
        <v>-291.5</v>
      </c>
      <c r="F335">
        <f t="shared" si="289"/>
        <v>68.5</v>
      </c>
    </row>
    <row r="336" spans="2:6" x14ac:dyDescent="0.2">
      <c r="B336" s="8">
        <f t="shared" si="277"/>
        <v>7</v>
      </c>
      <c r="C336">
        <f t="shared" si="287"/>
        <v>157.5</v>
      </c>
      <c r="D336" s="21">
        <f>D335+30</f>
        <v>-104</v>
      </c>
      <c r="E336">
        <f t="shared" si="288"/>
        <v>-261.5</v>
      </c>
      <c r="F336">
        <f t="shared" si="289"/>
        <v>98.5</v>
      </c>
    </row>
    <row r="337" spans="2:6" x14ac:dyDescent="0.2">
      <c r="B337" s="8">
        <f t="shared" si="277"/>
        <v>7</v>
      </c>
      <c r="C337">
        <f t="shared" si="287"/>
        <v>157.5</v>
      </c>
      <c r="D337" s="21">
        <f t="shared" ref="D337:D344" si="292">D336+30</f>
        <v>-74</v>
      </c>
      <c r="E337">
        <f t="shared" si="288"/>
        <v>-231.5</v>
      </c>
      <c r="F337">
        <f t="shared" si="289"/>
        <v>128.5</v>
      </c>
    </row>
    <row r="338" spans="2:6" x14ac:dyDescent="0.2">
      <c r="B338" s="8">
        <f t="shared" si="277"/>
        <v>7</v>
      </c>
      <c r="C338">
        <f t="shared" si="287"/>
        <v>157.5</v>
      </c>
      <c r="D338" s="21">
        <f t="shared" si="292"/>
        <v>-44</v>
      </c>
      <c r="E338">
        <f t="shared" si="288"/>
        <v>-201.5</v>
      </c>
      <c r="F338">
        <f t="shared" si="289"/>
        <v>158.5</v>
      </c>
    </row>
    <row r="339" spans="2:6" x14ac:dyDescent="0.2">
      <c r="B339" s="8">
        <f t="shared" si="277"/>
        <v>7</v>
      </c>
      <c r="C339">
        <f t="shared" si="287"/>
        <v>157.5</v>
      </c>
      <c r="D339" s="21">
        <f t="shared" si="292"/>
        <v>-14</v>
      </c>
      <c r="E339">
        <f t="shared" si="288"/>
        <v>-171.5</v>
      </c>
      <c r="F339">
        <f t="shared" si="289"/>
        <v>-171.5</v>
      </c>
    </row>
    <row r="340" spans="2:6" x14ac:dyDescent="0.2">
      <c r="B340" s="8">
        <f t="shared" ref="B340:B354" si="293">B339</f>
        <v>7</v>
      </c>
      <c r="C340">
        <f t="shared" si="287"/>
        <v>157.5</v>
      </c>
      <c r="D340" s="21">
        <f t="shared" si="292"/>
        <v>16</v>
      </c>
      <c r="E340">
        <f t="shared" si="288"/>
        <v>-141.5</v>
      </c>
      <c r="F340">
        <f t="shared" si="289"/>
        <v>-141.5</v>
      </c>
    </row>
    <row r="341" spans="2:6" x14ac:dyDescent="0.2">
      <c r="B341" s="8">
        <f t="shared" si="293"/>
        <v>7</v>
      </c>
      <c r="C341">
        <f t="shared" si="287"/>
        <v>157.5</v>
      </c>
      <c r="D341" s="21">
        <f t="shared" si="292"/>
        <v>46</v>
      </c>
      <c r="E341">
        <f t="shared" si="288"/>
        <v>-111.5</v>
      </c>
      <c r="F341">
        <f t="shared" si="289"/>
        <v>-111.5</v>
      </c>
    </row>
    <row r="342" spans="2:6" x14ac:dyDescent="0.2">
      <c r="B342" s="8">
        <f t="shared" si="293"/>
        <v>7</v>
      </c>
      <c r="C342">
        <f t="shared" si="287"/>
        <v>157.5</v>
      </c>
      <c r="D342" s="21">
        <f t="shared" si="292"/>
        <v>76</v>
      </c>
      <c r="E342">
        <f t="shared" si="288"/>
        <v>-81.5</v>
      </c>
      <c r="F342">
        <f t="shared" si="289"/>
        <v>-81.5</v>
      </c>
    </row>
    <row r="343" spans="2:6" x14ac:dyDescent="0.2">
      <c r="B343" s="8">
        <f t="shared" si="293"/>
        <v>7</v>
      </c>
      <c r="C343">
        <f t="shared" si="287"/>
        <v>157.5</v>
      </c>
      <c r="D343" s="21">
        <f t="shared" si="292"/>
        <v>106</v>
      </c>
      <c r="E343">
        <f t="shared" si="288"/>
        <v>-51.5</v>
      </c>
      <c r="F343">
        <f t="shared" si="289"/>
        <v>-51.5</v>
      </c>
    </row>
    <row r="344" spans="2:6" x14ac:dyDescent="0.2">
      <c r="B344" s="8">
        <f t="shared" si="293"/>
        <v>7</v>
      </c>
      <c r="C344">
        <f t="shared" si="287"/>
        <v>157.5</v>
      </c>
      <c r="D344" s="22">
        <f t="shared" si="292"/>
        <v>136</v>
      </c>
      <c r="E344">
        <f t="shared" si="288"/>
        <v>-21.5</v>
      </c>
      <c r="F344">
        <f t="shared" si="289"/>
        <v>-21.5</v>
      </c>
    </row>
    <row r="345" spans="2:6" x14ac:dyDescent="0.2">
      <c r="B345" s="15">
        <f t="shared" ref="B345" si="294">B335+1</f>
        <v>8</v>
      </c>
      <c r="C345">
        <f t="shared" si="287"/>
        <v>180</v>
      </c>
      <c r="D345" s="21">
        <v>-134</v>
      </c>
      <c r="E345">
        <f t="shared" si="288"/>
        <v>-314</v>
      </c>
      <c r="F345">
        <f t="shared" si="289"/>
        <v>46</v>
      </c>
    </row>
    <row r="346" spans="2:6" x14ac:dyDescent="0.2">
      <c r="B346" s="15">
        <f t="shared" si="280"/>
        <v>8</v>
      </c>
      <c r="C346">
        <f t="shared" si="287"/>
        <v>180</v>
      </c>
      <c r="D346" s="21">
        <f>D345+30</f>
        <v>-104</v>
      </c>
      <c r="E346">
        <f t="shared" si="288"/>
        <v>-284</v>
      </c>
      <c r="F346">
        <f t="shared" si="289"/>
        <v>76</v>
      </c>
    </row>
    <row r="347" spans="2:6" x14ac:dyDescent="0.2">
      <c r="B347" s="15">
        <f t="shared" si="280"/>
        <v>8</v>
      </c>
      <c r="C347">
        <f t="shared" si="287"/>
        <v>180</v>
      </c>
      <c r="D347" s="21">
        <f t="shared" ref="D347:D354" si="295">D346+30</f>
        <v>-74</v>
      </c>
      <c r="E347">
        <f t="shared" si="288"/>
        <v>-254</v>
      </c>
      <c r="F347">
        <f t="shared" si="289"/>
        <v>106</v>
      </c>
    </row>
    <row r="348" spans="2:6" x14ac:dyDescent="0.2">
      <c r="B348" s="15">
        <f t="shared" si="280"/>
        <v>8</v>
      </c>
      <c r="C348">
        <f t="shared" si="287"/>
        <v>180</v>
      </c>
      <c r="D348" s="21">
        <f t="shared" si="295"/>
        <v>-44</v>
      </c>
      <c r="E348">
        <f t="shared" si="288"/>
        <v>-224</v>
      </c>
      <c r="F348">
        <f t="shared" si="289"/>
        <v>136</v>
      </c>
    </row>
    <row r="349" spans="2:6" x14ac:dyDescent="0.2">
      <c r="B349" s="15">
        <f t="shared" si="280"/>
        <v>8</v>
      </c>
      <c r="C349">
        <f t="shared" si="287"/>
        <v>180</v>
      </c>
      <c r="D349" s="21">
        <f t="shared" si="295"/>
        <v>-14</v>
      </c>
      <c r="E349">
        <f t="shared" si="288"/>
        <v>-194</v>
      </c>
      <c r="F349">
        <f t="shared" si="289"/>
        <v>166</v>
      </c>
    </row>
    <row r="350" spans="2:6" x14ac:dyDescent="0.2">
      <c r="B350" s="15">
        <f t="shared" ref="B350:B354" si="296">B349</f>
        <v>8</v>
      </c>
      <c r="C350">
        <f t="shared" si="287"/>
        <v>180</v>
      </c>
      <c r="D350" s="21">
        <f t="shared" si="295"/>
        <v>16</v>
      </c>
      <c r="E350">
        <f t="shared" si="288"/>
        <v>-164</v>
      </c>
      <c r="F350">
        <f t="shared" si="289"/>
        <v>-164</v>
      </c>
    </row>
    <row r="351" spans="2:6" x14ac:dyDescent="0.2">
      <c r="B351" s="15">
        <f t="shared" si="296"/>
        <v>8</v>
      </c>
      <c r="C351">
        <f t="shared" si="287"/>
        <v>180</v>
      </c>
      <c r="D351" s="21">
        <f t="shared" si="295"/>
        <v>46</v>
      </c>
      <c r="E351">
        <f t="shared" si="288"/>
        <v>-134</v>
      </c>
      <c r="F351">
        <f t="shared" si="289"/>
        <v>-134</v>
      </c>
    </row>
    <row r="352" spans="2:6" x14ac:dyDescent="0.2">
      <c r="B352" s="15">
        <f t="shared" si="296"/>
        <v>8</v>
      </c>
      <c r="C352">
        <f t="shared" si="287"/>
        <v>180</v>
      </c>
      <c r="D352" s="21">
        <f t="shared" si="295"/>
        <v>76</v>
      </c>
      <c r="E352">
        <f t="shared" si="288"/>
        <v>-104</v>
      </c>
      <c r="F352">
        <f t="shared" si="289"/>
        <v>-104</v>
      </c>
    </row>
    <row r="353" spans="2:6" x14ac:dyDescent="0.2">
      <c r="B353" s="15">
        <f t="shared" si="296"/>
        <v>8</v>
      </c>
      <c r="C353">
        <f t="shared" si="287"/>
        <v>180</v>
      </c>
      <c r="D353" s="21">
        <f t="shared" si="295"/>
        <v>106</v>
      </c>
      <c r="E353">
        <f t="shared" si="288"/>
        <v>-74</v>
      </c>
      <c r="F353">
        <f t="shared" si="289"/>
        <v>-74</v>
      </c>
    </row>
    <row r="354" spans="2:6" x14ac:dyDescent="0.2">
      <c r="B354" s="15">
        <f t="shared" si="296"/>
        <v>8</v>
      </c>
      <c r="C354">
        <f t="shared" si="287"/>
        <v>180</v>
      </c>
      <c r="D354" s="22">
        <f t="shared" si="295"/>
        <v>136</v>
      </c>
      <c r="E354">
        <f t="shared" si="288"/>
        <v>-44</v>
      </c>
      <c r="F354">
        <f t="shared" si="289"/>
        <v>-44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1"/>
  <sheetViews>
    <sheetView topLeftCell="C2" zoomScale="120" zoomScaleNormal="120" workbookViewId="0">
      <selection activeCell="E5" sqref="E5:V5"/>
    </sheetView>
  </sheetViews>
  <sheetFormatPr defaultRowHeight="13.2" x14ac:dyDescent="0.2"/>
  <cols>
    <col min="1" max="1" width="127.6640625" bestFit="1" customWidth="1"/>
    <col min="2" max="2" width="116.88671875" bestFit="1" customWidth="1"/>
    <col min="22" max="22" width="12.33203125" customWidth="1"/>
    <col min="24" max="24" width="3.77734375" customWidth="1"/>
    <col min="32" max="32" width="12.77734375" bestFit="1" customWidth="1"/>
    <col min="33" max="33" width="11.5546875" bestFit="1" customWidth="1"/>
    <col min="34" max="34" width="11.6640625" bestFit="1" customWidth="1"/>
  </cols>
  <sheetData>
    <row r="1" spans="1:40" x14ac:dyDescent="0.2">
      <c r="W1" t="s">
        <v>54</v>
      </c>
      <c r="AE1" s="4" t="s">
        <v>28</v>
      </c>
      <c r="AF1" s="13" t="s">
        <v>42</v>
      </c>
      <c r="AG1" s="4" t="s">
        <v>28</v>
      </c>
      <c r="AH1" s="13" t="s">
        <v>42</v>
      </c>
      <c r="AI1" s="4" t="s">
        <v>28</v>
      </c>
      <c r="AJ1" s="13" t="s">
        <v>42</v>
      </c>
      <c r="AK1" s="4" t="s">
        <v>28</v>
      </c>
      <c r="AL1" s="13" t="s">
        <v>42</v>
      </c>
    </row>
    <row r="2" spans="1:40" x14ac:dyDescent="0.2">
      <c r="A2" s="9" t="s">
        <v>74</v>
      </c>
      <c r="C2" s="6" t="s">
        <v>34</v>
      </c>
      <c r="W2" t="s">
        <v>24</v>
      </c>
      <c r="X2" t="s">
        <v>24</v>
      </c>
      <c r="AE2" s="12" t="s">
        <v>48</v>
      </c>
      <c r="AF2" s="12" t="s">
        <v>48</v>
      </c>
      <c r="AG2" s="12" t="s">
        <v>48</v>
      </c>
      <c r="AH2" s="12" t="s">
        <v>48</v>
      </c>
      <c r="AI2" s="12" t="s">
        <v>45</v>
      </c>
      <c r="AJ2" s="12" t="s">
        <v>45</v>
      </c>
      <c r="AK2" s="12" t="s">
        <v>45</v>
      </c>
      <c r="AL2" s="12" t="s">
        <v>45</v>
      </c>
      <c r="AM2" s="7" t="s">
        <v>33</v>
      </c>
    </row>
    <row r="3" spans="1:40" x14ac:dyDescent="0.2">
      <c r="A3" s="8" t="str">
        <f>"Axm_case"&amp;", "&amp;E3&amp;", "&amp;F3&amp;", "&amp;G3&amp;", "&amp;H3&amp;", "&amp;I3&amp;", "&amp;J3&amp;", "&amp;K3&amp;", "&amp;L3&amp;", "&amp;M3&amp;", "&amp;N3&amp;", "&amp;O3&amp;", "&amp;P3&amp;", "&amp;Q3&amp;", "&amp;R3&amp;", "&amp;S3&amp;", "&amp;T3&amp;", "&amp;U3&amp;", "&amp;V3&amp;", "&amp;W3&amp;", "&amp;X3&amp;", "&amp;AM3</f>
        <v>Axm_case,  X1,  X2,  X3,  X1yp,  X1ym,  X3yp,  X3ym,  Y1,  Y2,  Y3,  Y1xp,  Y1xm,  Y3xp,  Y3xm,  Zxp,  Zxm,  Zyp,  Zym,  Azw,  hs, Axp</v>
      </c>
      <c r="B3" t="s">
        <v>65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Z3" s="12" t="s">
        <v>48</v>
      </c>
      <c r="AA3" s="12" t="s">
        <v>45</v>
      </c>
      <c r="AB3" s="12" t="s">
        <v>46</v>
      </c>
      <c r="AC3" s="12" t="s">
        <v>47</v>
      </c>
      <c r="AE3" s="12" t="s">
        <v>46</v>
      </c>
      <c r="AF3" s="12" t="s">
        <v>46</v>
      </c>
      <c r="AG3" s="12" t="s">
        <v>47</v>
      </c>
      <c r="AH3" s="12" t="s">
        <v>47</v>
      </c>
      <c r="AI3" s="12" t="s">
        <v>46</v>
      </c>
      <c r="AJ3" s="12" t="s">
        <v>46</v>
      </c>
      <c r="AK3" s="12" t="s">
        <v>47</v>
      </c>
      <c r="AL3" s="12" t="s">
        <v>47</v>
      </c>
      <c r="AM3" s="14" t="s">
        <v>49</v>
      </c>
    </row>
    <row r="4" spans="1:40" x14ac:dyDescent="0.2">
      <c r="A4" s="8" t="str">
        <f>ROW(A4)-ROW($B$3)&amp;",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"&amp;AM4</f>
        <v>1, 0.9, 2.1, 1.1, 0.88, 0.85, 1.05, 1.07, 0.98, 2.05, 1.02, 0.92, 0.96, 0.97, 1.01, 0.28, 0, 0, 0.2, 89, 10, 4.305</v>
      </c>
      <c r="B4" t="str">
        <f t="shared" ref="B4:B34" si="0">"["&amp;ROW(B4)-ROW($B$3)&amp;",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"&amp;AM4&amp;"]"</f>
        <v>[1, 0.9, 2.1, 1.1, 0.88, 0.85, 1.05, 1.07, 0.98, 2.05, 1.02, 0.92, 0.96, 0.97, 1.01, 0.28, 0, 0, 0.2, 89, 10, 4.305]</v>
      </c>
      <c r="E4">
        <f>'式(14)Axp'!G4</f>
        <v>0.9</v>
      </c>
      <c r="F4">
        <f>'式(14)Axp'!F4</f>
        <v>2.1</v>
      </c>
      <c r="G4">
        <f>'式(14)Axp'!E4</f>
        <v>1.1000000000000001</v>
      </c>
      <c r="H4" s="1">
        <f>'式(14)Axp'!J4</f>
        <v>0.88</v>
      </c>
      <c r="I4" s="1">
        <f>'式(14)Axp'!K4</f>
        <v>0.85</v>
      </c>
      <c r="J4" s="1">
        <f>'式(14)Axp'!H4</f>
        <v>1.05</v>
      </c>
      <c r="K4" s="1">
        <f>'式(14)Axp'!I4</f>
        <v>1.07</v>
      </c>
      <c r="L4">
        <f>'式(14)Axp'!L4</f>
        <v>0.98</v>
      </c>
      <c r="M4">
        <f>'式(14)Axp'!M4</f>
        <v>2.0499999999999998</v>
      </c>
      <c r="N4">
        <f>'式(14)Axp'!N4</f>
        <v>1.02</v>
      </c>
      <c r="O4" s="1">
        <f>'式(14)Axp'!P4</f>
        <v>0.92</v>
      </c>
      <c r="P4" s="1">
        <f>'式(14)Axp'!O4</f>
        <v>0.96</v>
      </c>
      <c r="Q4" s="1">
        <f>'式(14)Axp'!R4</f>
        <v>0.97</v>
      </c>
      <c r="R4" s="1">
        <f>'式(14)Axp'!Q4</f>
        <v>1.01</v>
      </c>
      <c r="S4">
        <f>'式(14)Axp'!T4</f>
        <v>0.28000000000000003</v>
      </c>
      <c r="T4" s="8">
        <f>'式(14)Axp'!S4</f>
        <v>0</v>
      </c>
      <c r="U4" s="8">
        <f>'式(14)Axp'!U4</f>
        <v>0</v>
      </c>
      <c r="V4">
        <f>'式(14)Axp'!V4</f>
        <v>0.2</v>
      </c>
      <c r="W4">
        <f>-'式(14)Axp'!W4</f>
        <v>89</v>
      </c>
      <c r="X4">
        <f>'式(14)Axp'!X4</f>
        <v>10</v>
      </c>
      <c r="Z4" s="2">
        <f t="shared" ref="Z4:Z34" si="1">-F4/2</f>
        <v>-1.05</v>
      </c>
      <c r="AA4">
        <f>F4/2</f>
        <v>1.05</v>
      </c>
      <c r="AB4" s="2">
        <f t="shared" ref="AB4:AB34" si="2">-M4/2</f>
        <v>-1.0249999999999999</v>
      </c>
      <c r="AC4">
        <f>M4/2</f>
        <v>1.0249999999999999</v>
      </c>
      <c r="AE4" s="4">
        <f t="shared" ref="AE4:AE34" si="3">IF(U4=0,0,IF(AND((H4+F4/2+Z4)&gt;=(U4*TAN(RADIANS(ABS(W4)))),(L4+M4/2-AB4)&gt;=(U4*TAN(RADIANS(X4))/COS(RADIANS(W4)))),((H4+F4/2+Z4)+((H4+F4/2+Z4)-(U4*TAN(RADIANS(ABS(W4))))))/2*(U4*TAN(RADIANS(X4))/COS(RADIANS(W4))),IF((L4+M4/2-AB4)/(H4+F4/2+Z4)&gt;=(U4*TAN(RADIANS(X4))/COS(RADIANS(W4)))/(U4*TAN(RADIANS(ABS(W4)))),(H4+F4/2+Z4)*(U4*TAN(RADIANS(X4))/COS(RADIANS(W4)))/(U4*TAN(RADIANS(ABS(W4))))*(H4+F4/2+Z4)/2,IF((L4+M4/2-AB4)/(H4+F4/2+Z4)&lt;(U4*TAN(RADIANS(X4))/COS(RADIANS(W4)))/(U4*TAN(RADIANS(ABS(W4)))),(L4+M4/2-AB4)*((H4+F4/2+Z4)+(H4+F4/2+Z4)-((U4*TAN(RADIANS(ABS(W4))))/(U4*TAN(RADIANS(X4))/COS(RADIANS(W4)))*(L4+M4/2-AB4)))/2,0)
)))</f>
        <v>0</v>
      </c>
      <c r="AF4" s="13">
        <f t="shared" ref="AF4:AF34" si="4">IF(T4=0,0,IF(AND((P4+M4/2-AB4)&gt;=(T4*TAN(RADIANS(X4))/COS(RADIANS(W4))),(E4+F4/2+Z4)&gt;=(T4*TAN(RADIANS(ABS(W4))))),((P4+M4/2-AB4)+((P4+M4/2-AB4)-(T4*TAN(RADIANS(X4))/COS(RADIANS(W4)))))/2*(T4*TAN(RADIANS(ABS(W4)))),IF((E4+F4/2+Z4)/(P4+M4/2-AB4)&gt;=(T4*TAN(RADIANS(ABS(W4))))/(T4*TAN(RADIANS(X4))/COS(RADIANS(W4))),(P4+M4/2-AB4)*(T4*TAN(RADIANS(ABS(W4))))/(T4*TAN(RADIANS(X4))/COS(RADIANS(W4)))*(P4+M4/2-AB4)/2,IF((E4+F4/2+Z4)/(P4+M4/2-AB4)&lt;(T4*TAN(RADIANS(ABS(W4))))/(T4*TAN(RADIANS(X4))/COS(RADIANS(W4))),(E4+F4/2+Z4)*((P4+M4/2-AB4)+(P4+M4/2-AB4)-((T4*TAN(RADIANS(X4))/COS(RADIANS(W4)))/(T4*TAN(RADIANS(ABS(W4))))*(E4+F4/2+Z4)))/2,0)
)))</f>
        <v>0</v>
      </c>
      <c r="AG4" s="4">
        <f>IF(U4=0,0,IF(AND((H4+F4/2+Z4)&gt;=(U4*TAN(RADIANS(ABS(W4)))),(L4+M4/2-AC4)&gt;=(U4*TAN(RADIANS(X4))/COS(RADIANS(W4)))),((H4+F4/2+Z4)+((H4+F4/2+Z4)-(U4*TAN(RADIANS(ABS(W4))))))/2*(U4*TAN(RADIANS(X4))/COS(RADIANS(W4))),IF((L4+M4/2-AC4)/(H4+F4/2+Z4)&gt;=(U4*TAN(RADIANS(X4))/COS(RADIANS(W4)))/(U4*TAN(RADIANS(ABS(W4)))),(H4+F4/2+Z4)*(U4*TAN(RADIANS(X4))/COS(RADIANS(W4)))/(U4*TAN(RADIANS(ABS(W4))))*(H4+F4/2+Z4)/2,IF((L4+M4/2-AC4)/(H4+F4/2+Z4)&lt;(U4*TAN(RADIANS(X4))/COS(RADIANS(W4)))/(U4*TAN(RADIANS(ABS(W4)))),(L4+M4/2-AC4)*((H4+F4/2+Z4)+(H4+F4/2+Z4)-((U4*TAN(RADIANS(ABS(W4))))/(U4*TAN(RADIANS(X4))/COS(RADIANS(W4)))*(L4+M4/2-AC4)))/2,0)
)))</f>
        <v>0</v>
      </c>
      <c r="AH4" s="13">
        <f>IF(T4=0,0,IF(AND((P4+M4/2-AC4)&gt;=(T4*TAN(RADIANS(X4))/COS(RADIANS(W4))),(E4+F4/2+Z4)&gt;=(T4*TAN(RADIANS(ABS(W4))))),((P4+M4/2-AC4)+((P4+M4/2-AC4)-(T4*TAN(RADIANS(X4))/COS(RADIANS(W4)))))/2*(T4*TAN(RADIANS(ABS(W4)))),IF((E4+F4/2+Z4)/(P4+M4/2-AC4)&gt;=(T4*TAN(RADIANS(ABS(W4))))/(T4*TAN(RADIANS(X4))/COS(RADIANS(W4))),(P4+M4/2-AC4)*(T4*TAN(RADIANS(ABS(W4))))/(T4*TAN(RADIANS(X4))/COS(RADIANS(W4)))*(P4+M4/2-AC4)/2,IF((E4+F4/2+Z4)/(P4+M4/2-AC4)&lt;(T4*TAN(RADIANS(ABS(W4))))/(T4*TAN(RADIANS(X4))/COS(RADIANS(W4))),(E4+F4/2+Z4)*((P4+M4/2-AC4)+(P4+M4/2-AC4)-((T4*TAN(RADIANS(X4))/COS(RADIANS(W4)))/(T4*TAN(RADIANS(ABS(W4))))*(E4+F4/2+Z4)))/2,0)
)))</f>
        <v>0</v>
      </c>
      <c r="AI4" s="4">
        <f t="shared" ref="AI4" si="5">IF(U4=0,0,IF(AND((H4+F4/2+AA4)&gt;=(U4*TAN(RADIANS(ABS(W4)))),(L4+M4/2-AB4)&gt;=(U4*TAN(RADIANS(X4))/COS(RADIANS(W4)))),((H4+F4/2+AA4)+((H4+F4/2+AA4)-(U4*TAN(RADIANS(ABS(W4))))))/2*(U4*TAN(RADIANS(X4))/COS(RADIANS(W4))),IF((L4+M4/2-AB4)/(H4+F4/2+AA4)&gt;=(U4*TAN(RADIANS(X4))/COS(RADIANS(W4)))/(U4*TAN(RADIANS(ABS(W4)))),(H4+F4/2+AA4)*(U4*TAN(RADIANS(X4))/COS(RADIANS(W4)))/(U4*TAN(RADIANS(ABS(W4))))*(H4+F4/2+AA4)/2,IF((L4+M4/2-AB4)/(H4+F4/2+AA4)&lt;(U4*TAN(RADIANS(X4))/COS(RADIANS(W4)))/(U4*TAN(RADIANS(ABS(W4)))),(L4+M4/2-AB4)*((H4+F4/2+AA4)+(H4+F4/2+AA4)-((U4*TAN(RADIANS(ABS(W4))))/(U4*TAN(RADIANS(X4))/COS(RADIANS(W4)))*(L4+M4/2-AB4)))/2,0)
)))</f>
        <v>0</v>
      </c>
      <c r="AJ4" s="13">
        <f t="shared" ref="AJ4" si="6">IF(T4=0,0,IF(AND((P4+M4/2-AB4)&gt;=(T4*TAN(RADIANS(X4))/COS(RADIANS(W4))),(E4+F4/2+AA4)&gt;=(T4*TAN(RADIANS(ABS(W4))))),((P4+M4/2-AB4)+((P4+M4/2-AB4)-(T4*TAN(RADIANS(X4))/COS(RADIANS(W4)))))/2*(T4*TAN(RADIANS(ABS(W4)))),IF((E4+F4/2+AA4)/(P4+M4/2-AB4)&gt;=(T4*TAN(RADIANS(ABS(W4))))/(T4*TAN(RADIANS(X4))/COS(RADIANS(W4))),(P4+M4/2-AB4)*(T4*TAN(RADIANS(ABS(W4))))/(T4*TAN(RADIANS(X4))/COS(RADIANS(W4)))*(P4+M4/2-AB4)/2,IF((E4+F4/2+AA4)/(P4+M4/2-AB4)&lt;(T4*TAN(RADIANS(ABS(W4))))/(T4*TAN(RADIANS(X4))/COS(RADIANS(W4))),(E4+F4/2+AA4)*((P4+M4/2-AB4)+(P4+M4/2-AB4)-((T4*TAN(RADIANS(X4))/COS(RADIANS(W4)))/(T4*TAN(RADIANS(ABS(W4))))*(E4+F4/2+AA4)))/2,0)
)))</f>
        <v>0</v>
      </c>
      <c r="AK4" s="4">
        <f>IF(U4=0,0,IF(AND((H4+F4/2+AA4)&gt;=(U4*TAN(RADIANS(ABS(W4)))),(L4+M4/2-AC4)&gt;=(U4*TAN(RADIANS(X4))/COS(RADIANS(W4)))),((H4+F4/2+AA4)+((H4+F4/2+AA4)-(U4*TAN(RADIANS(ABS(W4))))))/2*(U4*TAN(RADIANS(X4))/COS(RADIANS(W4))),IF((L4+M4/2-AC4)/(H4+F4/2+AA4)&gt;=(U4*TAN(RADIANS(X4))/COS(RADIANS(W4)))/(U4*TAN(RADIANS(ABS(W4)))),(H4+F4/2+AA4)*(U4*TAN(RADIANS(X4))/COS(RADIANS(W4)))/(U4*TAN(RADIANS(ABS(W4))))*(H4+F4/2+AA4)/2,IF((L4+M4/2-AC4)/(H4+F4/2+AA4)&lt;(U4*TAN(RADIANS(X4))/COS(RADIANS(W4)))/(U4*TAN(RADIANS(ABS(W4)))),(L4+M4/2-AC4)*((H4+F4/2+AA4)+(H4+F4/2+AA4)-((U4*TAN(RADIANS(ABS(W4))))/(U4*TAN(RADIANS(X4))/COS(RADIANS(W4)))*(L4+M4/2-AC4)))/2,0)
)))</f>
        <v>0</v>
      </c>
      <c r="AL4" s="13">
        <f>IF(T4=0,0,IF(AND((P4+M4/2-AC4)&gt;=(T4*TAN(RADIANS(X4))/COS(RADIANS(W4))),(E4+F4/2+AA4)&gt;=(T4*TAN(RADIANS(ABS(W4))))),((P4+M4/2-AC4)+((P4+M4/2-AC4)-(T4*TAN(RADIANS(X4))/COS(RADIANS(W4)))))/2*(T4*TAN(RADIANS(ABS(W4)))),IF((E4+F4/2+AA4)/(P4+M4/2-AC4)&gt;=(T4*TAN(RADIANS(ABS(W4))))/(T4*TAN(RADIANS(X4))/COS(RADIANS(W4))),(P4+M4/2-AC4)*(T4*TAN(RADIANS(ABS(W4))))/(T4*TAN(RADIANS(X4))/COS(RADIANS(W4)))*(P4+M4/2-AC4)/2,IF((E4+F4/2+AA4)/(P4+M4/2-AC4)&lt;(T4*TAN(RADIANS(ABS(W4))))/(T4*TAN(RADIANS(X4))/COS(RADIANS(W4))),(E4+F4/2+AA4)*((P4+M4/2-AC4)+(P4+M4/2-AC4)-((T4*TAN(RADIANS(X4))/COS(RADIANS(W4)))/(T4*TAN(RADIANS(ABS(W4))))*(E4+F4/2+AA4)))/2,0)
)))</f>
        <v>0</v>
      </c>
      <c r="AM4" s="14">
        <f>MAX(0,MIN(F4*M4,
(F4+E4)*(L4+M4)-AI4-AJ4
-((F4+E4)*L4-AK4-AL4)
-(E4*(L4+M4)-AE4-AF4)
+(E4*L4-AG4-AH4)
))</f>
        <v>4.3049999999999997</v>
      </c>
      <c r="AN4">
        <f>'式(14)Axp'!AM4-'式(18)Axm'!AM4</f>
        <v>0</v>
      </c>
    </row>
    <row r="5" spans="1:40" x14ac:dyDescent="0.2">
      <c r="A5" s="8" t="str">
        <f t="shared" ref="A5:A34" si="7">ROW(A5)-ROW($B$3)&amp;",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"&amp;X5&amp;", "&amp;AM5</f>
        <v>2, 0.9, 2.1, 1.1, 0.88, 0.85, 1.05, 1.07, 0.98, 2.05, 1.02, 0.92, 0.96, 0.97, 1.01, 0.28, 0.24, 0.21, 0.2, 89, 1, 6.66133814775094E-16</v>
      </c>
      <c r="B5" t="str">
        <f t="shared" si="0"/>
        <v>[2, 0.9, 2.1, 1.1, 0.88, 0.85, 1.05, 1.07, 0.98, 2.05, 1.02, 0.92, 0.96, 0.97, 1.01, 0.28, 0.24, 0.21, 0.2, 89, 1, 6.66133814775094E-16]</v>
      </c>
      <c r="E5">
        <f>'式(14)Axp'!G5</f>
        <v>0.9</v>
      </c>
      <c r="F5">
        <f>'式(14)Axp'!F5</f>
        <v>2.1</v>
      </c>
      <c r="G5">
        <f>'式(14)Axp'!E5</f>
        <v>1.1000000000000001</v>
      </c>
      <c r="H5" s="1">
        <f>'式(14)Axp'!J5</f>
        <v>0.88</v>
      </c>
      <c r="I5" s="1">
        <f>'式(14)Axp'!K5</f>
        <v>0.85</v>
      </c>
      <c r="J5" s="1">
        <f>'式(14)Axp'!H5</f>
        <v>1.05</v>
      </c>
      <c r="K5" s="1">
        <f>'式(14)Axp'!I5</f>
        <v>1.07</v>
      </c>
      <c r="L5">
        <f>'式(14)Axp'!L5</f>
        <v>0.98</v>
      </c>
      <c r="M5">
        <f>'式(14)Axp'!M5</f>
        <v>2.0499999999999998</v>
      </c>
      <c r="N5">
        <f>'式(14)Axp'!N5</f>
        <v>1.02</v>
      </c>
      <c r="O5" s="1">
        <f>'式(14)Axp'!P5</f>
        <v>0.92</v>
      </c>
      <c r="P5" s="1">
        <f>'式(14)Axp'!O5</f>
        <v>0.96</v>
      </c>
      <c r="Q5" s="1">
        <f>'式(14)Axp'!R5</f>
        <v>0.97</v>
      </c>
      <c r="R5" s="1">
        <f>'式(14)Axp'!Q5</f>
        <v>1.01</v>
      </c>
      <c r="S5">
        <f>'式(14)Axp'!T5</f>
        <v>0.28000000000000003</v>
      </c>
      <c r="T5">
        <f>'式(14)Axp'!S5</f>
        <v>0.24</v>
      </c>
      <c r="U5">
        <f>'式(14)Axp'!U5</f>
        <v>0.21</v>
      </c>
      <c r="V5">
        <f>'式(14)Axp'!V5</f>
        <v>0.2</v>
      </c>
      <c r="W5">
        <f>-'式(14)Axp'!W5</f>
        <v>89</v>
      </c>
      <c r="X5">
        <f>'式(14)Axp'!X5</f>
        <v>1</v>
      </c>
      <c r="Z5" s="2">
        <f t="shared" si="1"/>
        <v>-1.05</v>
      </c>
      <c r="AA5">
        <f t="shared" ref="AA5:AA34" si="8">F5/2</f>
        <v>1.05</v>
      </c>
      <c r="AB5" s="2">
        <f t="shared" si="2"/>
        <v>-1.0249999999999999</v>
      </c>
      <c r="AC5">
        <f t="shared" ref="AC5:AC34" si="9">M5/2</f>
        <v>1.0249999999999999</v>
      </c>
      <c r="AE5" s="4">
        <f t="shared" si="3"/>
        <v>6.7596306646970899E-3</v>
      </c>
      <c r="AF5" s="13">
        <f t="shared" si="4"/>
        <v>2.7019296218512339</v>
      </c>
      <c r="AG5" s="4">
        <f t="shared" ref="AG5:AG34" si="10">IF(U5=0,0,IF(AND((H5+F5/2+Z5)&gt;=(U5*TAN(RADIANS(ABS(W5)))),(L5+M5/2-AC5)&gt;=(U5*TAN(RADIANS(X5))/COS(RADIANS(W5)))),((H5+F5/2+Z5)+((H5+F5/2+Z5)-(U5*TAN(RADIANS(ABS(W5))))))/2*(U5*TAN(RADIANS(X5))/COS(RADIANS(W5))),IF((L5+M5/2-AC5)/(H5+F5/2+Z5)&gt;=(U5*TAN(RADIANS(X5))/COS(RADIANS(W5)))/(U5*TAN(RADIANS(ABS(W5)))),(H5+F5/2+Z5)*(U5*TAN(RADIANS(X5))/COS(RADIANS(W5)))/(U5*TAN(RADIANS(ABS(W5))))*(H5+F5/2+Z5)/2,IF((L5+M5/2-AC5)/(H5+F5/2+Z5)&lt;(U5*TAN(RADIANS(X5))/COS(RADIANS(W5)))/(U5*TAN(RADIANS(ABS(W5)))),(L5+M5/2-AC5)*((H5+F5/2+Z5)+(H5+F5/2+Z5)-((U5*TAN(RADIANS(ABS(W5))))/(U5*TAN(RADIANS(X5))/COS(RADIANS(W5)))*(L5+M5/2-AC5)))/2,0)
)))</f>
        <v>6.7596306646970899E-3</v>
      </c>
      <c r="AH5" s="13">
        <f t="shared" ref="AH5:AH34" si="11">IF(T5=0,0,IF(AND((P5+M5/2-AC5)&gt;=(T5*TAN(RADIANS(X5))/COS(RADIANS(W5))),(E5+F5/2+Z5)&gt;=(T5*TAN(RADIANS(ABS(W5))))),((P5+M5/2-AC5)+((P5+M5/2-AC5)-(T5*TAN(RADIANS(X5))/COS(RADIANS(W5)))))/2*(T5*TAN(RADIANS(ABS(W5)))),IF((E5+F5/2+Z5)/(P5+M5/2-AC5)&gt;=(T5*TAN(RADIANS(ABS(W5))))/(T5*TAN(RADIANS(X5))/COS(RADIANS(W5))),(P5+M5/2-AC5)*(T5*TAN(RADIANS(ABS(W5))))/(T5*TAN(RADIANS(X5))/COS(RADIANS(W5)))*(P5+M5/2-AC5)/2,IF((E5+F5/2+Z5)/(P5+M5/2-AC5)&lt;(T5*TAN(RADIANS(ABS(W5))))/(T5*TAN(RADIANS(X5))/COS(RADIANS(W5))),(E5+F5/2+Z5)*((P5+M5/2-AC5)+(P5+M5/2-AC5)-((T5*TAN(RADIANS(X5))/COS(RADIANS(W5)))/(T5*TAN(RADIANS(ABS(W5))))*(E5+F5/2+Z5)))/2,0)
)))</f>
        <v>0.85692962185123378</v>
      </c>
      <c r="AI5" s="4">
        <f t="shared" ref="AI5:AI34" si="12">IF(U5=0,0,IF(AND((H5+F5/2+AA5)&gt;=(U5*TAN(RADIANS(ABS(W5)))),(L5+M5/2-AB5)&gt;=(U5*TAN(RADIANS(X5))/COS(RADIANS(W5)))),((H5+F5/2+AA5)+((H5+F5/2+AA5)-(U5*TAN(RADIANS(ABS(W5))))))/2*(U5*TAN(RADIANS(X5))/COS(RADIANS(W5))),IF((L5+M5/2-AB5)/(H5+F5/2+AA5)&gt;=(U5*TAN(RADIANS(X5))/COS(RADIANS(W5)))/(U5*TAN(RADIANS(ABS(W5)))),(H5+F5/2+AA5)*(U5*TAN(RADIANS(X5))/COS(RADIANS(W5)))/(U5*TAN(RADIANS(ABS(W5))))*(H5+F5/2+AA5)/2,IF((L5+M5/2-AB5)/(H5+F5/2+AA5)&lt;(U5*TAN(RADIANS(X5))/COS(RADIANS(W5)))/(U5*TAN(RADIANS(ABS(W5)))),(L5+M5/2-AB5)*((H5+F5/2+AA5)+(H5+F5/2+AA5)-((U5*TAN(RADIANS(ABS(W5))))/(U5*TAN(RADIANS(X5))/COS(RADIANS(W5)))*(L5+M5/2-AB5)))/2,0)
)))</f>
        <v>7.75157853238327E-2</v>
      </c>
      <c r="AJ5" s="13">
        <f t="shared" ref="AJ5:AJ34" si="13">IF(T5=0,0,IF(AND((P5+M5/2-AB5)&gt;=(T5*TAN(RADIANS(X5))/COS(RADIANS(W5))),(E5+F5/2+AA5)&gt;=(T5*TAN(RADIANS(ABS(W5))))),((P5+M5/2-AB5)+((P5+M5/2-AB5)-(T5*TAN(RADIANS(X5))/COS(RADIANS(W5)))))/2*(T5*TAN(RADIANS(ABS(W5)))),IF((E5+F5/2+AA5)/(P5+M5/2-AB5)&gt;=(T5*TAN(RADIANS(ABS(W5))))/(T5*TAN(RADIANS(X5))/COS(RADIANS(W5))),(P5+M5/2-AB5)*(T5*TAN(RADIANS(ABS(W5))))/(T5*TAN(RADIANS(X5))/COS(RADIANS(W5)))*(P5+M5/2-AB5)/2,IF((E5+F5/2+AA5)/(P5+M5/2-AB5)&lt;(T5*TAN(RADIANS(ABS(W5))))/(T5*TAN(RADIANS(X5))/COS(RADIANS(W5))),(E5+F5/2+AA5)*((P5+M5/2-AB5)+(P5+M5/2-AB5)-((T5*TAN(RADIANS(X5))/COS(RADIANS(W5)))/(T5*TAN(RADIANS(ABS(W5))))*(E5+F5/2+AA5)))/2,0)
)))</f>
        <v>8.9514402427914845</v>
      </c>
      <c r="AK5" s="4">
        <f t="shared" ref="AK5:AK34" si="14">IF(U5=0,0,IF(AND((H5+F5/2+AA5)&gt;=(U5*TAN(RADIANS(ABS(W5)))),(L5+M5/2-AC5)&gt;=(U5*TAN(RADIANS(X5))/COS(RADIANS(W5)))),((H5+F5/2+AA5)+((H5+F5/2+AA5)-(U5*TAN(RADIANS(ABS(W5))))))/2*(U5*TAN(RADIANS(X5))/COS(RADIANS(W5))),IF((L5+M5/2-AC5)/(H5+F5/2+AA5)&gt;=(U5*TAN(RADIANS(X5))/COS(RADIANS(W5)))/(U5*TAN(RADIANS(ABS(W5)))),(H5+F5/2+AA5)*(U5*TAN(RADIANS(X5))/COS(RADIANS(W5)))/(U5*TAN(RADIANS(ABS(W5))))*(H5+F5/2+AA5)/2,IF((L5+M5/2-AC5)/(H5+F5/2+AA5)&lt;(U5*TAN(RADIANS(X5))/COS(RADIANS(W5)))/(U5*TAN(RADIANS(ABS(W5)))),(L5+M5/2-AC5)*((H5+F5/2+AA5)+(H5+F5/2+AA5)-((U5*TAN(RADIANS(ABS(W5))))/(U5*TAN(RADIANS(X5))/COS(RADIANS(W5)))*(L5+M5/2-AC5)))/2,0)
)))</f>
        <v>7.75157853238327E-2</v>
      </c>
      <c r="AL5" s="13">
        <f t="shared" ref="AL5:AL34" si="15">IF(T5=0,0,IF(AND((P5+M5/2-AC5)&gt;=(T5*TAN(RADIANS(X5))/COS(RADIANS(W5))),(E5+F5/2+AA5)&gt;=(T5*TAN(RADIANS(ABS(W5))))),((P5+M5/2-AC5)+((P5+M5/2-AC5)-(T5*TAN(RADIANS(X5))/COS(RADIANS(W5)))))/2*(T5*TAN(RADIANS(ABS(W5)))),IF((E5+F5/2+AA5)/(P5+M5/2-AC5)&gt;=(T5*TAN(RADIANS(ABS(W5))))/(T5*TAN(RADIANS(X5))/COS(RADIANS(W5))),(P5+M5/2-AC5)*(T5*TAN(RADIANS(ABS(W5))))/(T5*TAN(RADIANS(X5))/COS(RADIANS(W5)))*(P5+M5/2-AC5)/2,IF((E5+F5/2+AA5)/(P5+M5/2-AC5)&lt;(T5*TAN(RADIANS(ABS(W5))))/(T5*TAN(RADIANS(X5))/COS(RADIANS(W5))),(E5+F5/2+AA5)*((P5+M5/2-AC5)+(P5+M5/2-AC5)-((T5*TAN(RADIANS(X5))/COS(RADIANS(W5)))/(T5*TAN(RADIANS(ABS(W5))))*(E5+F5/2+AA5)))/2,0)
)))</f>
        <v>2.8014402427914851</v>
      </c>
      <c r="AM5" s="14">
        <f t="shared" ref="AM5:AM34" si="16">MAX(0,MIN(F5*M5,
(F5+E5)*(L5+M5)-AI5-AJ5
-((F5+E5)*L5-AK5-AL5)
-(E5*(L5+M5)-AE5-AF5)
+(E5*L5-AG5-AH5)
))</f>
        <v>6.6613381477509392E-16</v>
      </c>
      <c r="AN5">
        <f>'式(14)Axp'!AM5-'式(18)Axm'!AM5</f>
        <v>0</v>
      </c>
    </row>
    <row r="6" spans="1:40" x14ac:dyDescent="0.2">
      <c r="A6" s="8" t="str">
        <f t="shared" si="7"/>
        <v>3, 0.9, 2.1, 1.1, 0.88, 0.85, 1.05, 1.07, 0.98, 2.05, 1.02, 0.92, 0.96, 0.97, 1.01, 0.28, 0.24, 0.21, 0.2, 85, 1, 0.526414267041419</v>
      </c>
      <c r="B6" t="str">
        <f t="shared" si="0"/>
        <v>[3, 0.9, 2.1, 1.1, 0.88, 0.85, 1.05, 1.07, 0.98, 2.05, 1.02, 0.92, 0.96, 0.97, 1.01, 0.28, 0.24, 0.21, 0.2, 85, 1, 0.526414267041419]</v>
      </c>
      <c r="E6">
        <f>'式(14)Axp'!G6</f>
        <v>0.9</v>
      </c>
      <c r="F6">
        <f>'式(14)Axp'!F6</f>
        <v>2.1</v>
      </c>
      <c r="G6">
        <f>'式(14)Axp'!E6</f>
        <v>1.1000000000000001</v>
      </c>
      <c r="H6" s="1">
        <f>'式(14)Axp'!J6</f>
        <v>0.88</v>
      </c>
      <c r="I6" s="1">
        <f>'式(14)Axp'!K6</f>
        <v>0.85</v>
      </c>
      <c r="J6" s="1">
        <f>'式(14)Axp'!H6</f>
        <v>1.05</v>
      </c>
      <c r="K6" s="1">
        <f>'式(14)Axp'!I6</f>
        <v>1.07</v>
      </c>
      <c r="L6">
        <f>'式(14)Axp'!L6</f>
        <v>0.98</v>
      </c>
      <c r="M6">
        <f>'式(14)Axp'!M6</f>
        <v>2.0499999999999998</v>
      </c>
      <c r="N6">
        <f>'式(14)Axp'!N6</f>
        <v>1.02</v>
      </c>
      <c r="O6" s="1">
        <f>'式(14)Axp'!P6</f>
        <v>0.92</v>
      </c>
      <c r="P6" s="1">
        <f>'式(14)Axp'!O6</f>
        <v>0.96</v>
      </c>
      <c r="Q6" s="1">
        <f>'式(14)Axp'!R6</f>
        <v>0.97</v>
      </c>
      <c r="R6" s="1">
        <f>'式(14)Axp'!Q6</f>
        <v>1.01</v>
      </c>
      <c r="S6">
        <f>'式(14)Axp'!T6</f>
        <v>0.28000000000000003</v>
      </c>
      <c r="T6">
        <f>'式(14)Axp'!S6</f>
        <v>0.24</v>
      </c>
      <c r="U6">
        <f>'式(14)Axp'!U6</f>
        <v>0.21</v>
      </c>
      <c r="V6">
        <f>'式(14)Axp'!V6</f>
        <v>0.2</v>
      </c>
      <c r="W6">
        <f>-'式(14)Axp'!W6</f>
        <v>85</v>
      </c>
      <c r="X6">
        <f>'式(14)Axp'!X6</f>
        <v>1</v>
      </c>
      <c r="Z6" s="2">
        <f t="shared" si="1"/>
        <v>-1.05</v>
      </c>
      <c r="AA6">
        <f t="shared" si="8"/>
        <v>1.05</v>
      </c>
      <c r="AB6" s="2">
        <f t="shared" si="2"/>
        <v>-1.0249999999999999</v>
      </c>
      <c r="AC6">
        <f t="shared" si="9"/>
        <v>1.0249999999999999</v>
      </c>
      <c r="AE6" s="4">
        <f t="shared" si="3"/>
        <v>6.7844178985817195E-3</v>
      </c>
      <c r="AF6" s="13">
        <f t="shared" si="4"/>
        <v>2.7019036951215769</v>
      </c>
      <c r="AG6" s="4">
        <f t="shared" si="10"/>
        <v>6.7844178985817195E-3</v>
      </c>
      <c r="AH6" s="13">
        <f t="shared" si="11"/>
        <v>0.8569036951215766</v>
      </c>
      <c r="AI6" s="4">
        <f t="shared" si="12"/>
        <v>7.4856034719436748E-2</v>
      </c>
      <c r="AJ6" s="13">
        <f t="shared" si="13"/>
        <v>8.1911423505644301</v>
      </c>
      <c r="AK6" s="4">
        <f t="shared" si="14"/>
        <v>7.4856034719436748E-2</v>
      </c>
      <c r="AL6" s="13">
        <f t="shared" si="15"/>
        <v>2.5675566176058489</v>
      </c>
      <c r="AM6" s="14">
        <f t="shared" si="16"/>
        <v>0.52641426704141903</v>
      </c>
      <c r="AN6">
        <f>'式(14)Axp'!AM6-'式(18)Axm'!AM6</f>
        <v>0</v>
      </c>
    </row>
    <row r="7" spans="1:40" x14ac:dyDescent="0.2">
      <c r="A7" s="8" t="str">
        <f t="shared" si="7"/>
        <v>4, 0.9, 2.1, 1.1, 0.88, 0.85, 1.05, 1.07, 0.98, 2.05, 1.02, 0.92, 0.96, 0.97, 1.01, 0.28, 0.24, 0.21, 0.2, 45, 1, 4.305</v>
      </c>
      <c r="B7" t="str">
        <f t="shared" si="0"/>
        <v>[4, 0.9, 2.1, 1.1, 0.88, 0.85, 1.05, 1.07, 0.98, 2.05, 1.02, 0.92, 0.96, 0.97, 1.01, 0.28, 0.24, 0.21, 0.2, 45, 1, 4.305]</v>
      </c>
      <c r="E7">
        <f>'式(14)Axp'!G7</f>
        <v>0.9</v>
      </c>
      <c r="F7">
        <f>'式(14)Axp'!F7</f>
        <v>2.1</v>
      </c>
      <c r="G7">
        <f>'式(14)Axp'!E7</f>
        <v>1.1000000000000001</v>
      </c>
      <c r="H7" s="1">
        <f>'式(14)Axp'!J7</f>
        <v>0.88</v>
      </c>
      <c r="I7" s="1">
        <f>'式(14)Axp'!K7</f>
        <v>0.85</v>
      </c>
      <c r="J7" s="1">
        <f>'式(14)Axp'!H7</f>
        <v>1.05</v>
      </c>
      <c r="K7" s="1">
        <f>'式(14)Axp'!I7</f>
        <v>1.07</v>
      </c>
      <c r="L7">
        <f>'式(14)Axp'!L7</f>
        <v>0.98</v>
      </c>
      <c r="M7">
        <f>'式(14)Axp'!M7</f>
        <v>2.0499999999999998</v>
      </c>
      <c r="N7">
        <f>'式(14)Axp'!N7</f>
        <v>1.02</v>
      </c>
      <c r="O7" s="1">
        <f>'式(14)Axp'!P7</f>
        <v>0.92</v>
      </c>
      <c r="P7" s="1">
        <f>'式(14)Axp'!O7</f>
        <v>0.96</v>
      </c>
      <c r="Q7" s="1">
        <f>'式(14)Axp'!R7</f>
        <v>0.97</v>
      </c>
      <c r="R7" s="1">
        <f>'式(14)Axp'!Q7</f>
        <v>1.01</v>
      </c>
      <c r="S7">
        <f>'式(14)Axp'!T7</f>
        <v>0.28000000000000003</v>
      </c>
      <c r="T7">
        <f>'式(14)Axp'!S7</f>
        <v>0.24</v>
      </c>
      <c r="U7">
        <f>'式(14)Axp'!U7</f>
        <v>0.21</v>
      </c>
      <c r="V7">
        <f>'式(14)Axp'!V7</f>
        <v>0.2</v>
      </c>
      <c r="W7">
        <f>-'式(14)Axp'!W7</f>
        <v>45</v>
      </c>
      <c r="X7">
        <f>'式(14)Axp'!X7</f>
        <v>1</v>
      </c>
      <c r="Z7" s="2">
        <f t="shared" si="1"/>
        <v>-1.05</v>
      </c>
      <c r="AA7">
        <f t="shared" si="8"/>
        <v>1.05</v>
      </c>
      <c r="AB7" s="2">
        <f t="shared" si="2"/>
        <v>-1.0249999999999999</v>
      </c>
      <c r="AC7">
        <f t="shared" si="9"/>
        <v>1.0249999999999999</v>
      </c>
      <c r="AE7" s="4">
        <f t="shared" si="3"/>
        <v>4.01751459984649E-3</v>
      </c>
      <c r="AF7" s="13">
        <f t="shared" si="4"/>
        <v>0.72168906654085652</v>
      </c>
      <c r="AG7" s="4">
        <f t="shared" si="10"/>
        <v>4.01751459984649E-3</v>
      </c>
      <c r="AH7" s="13">
        <f t="shared" si="11"/>
        <v>0.22968906654085663</v>
      </c>
      <c r="AI7" s="4">
        <f t="shared" si="12"/>
        <v>1.4903683192978915E-2</v>
      </c>
      <c r="AJ7" s="13">
        <f t="shared" si="13"/>
        <v>0.72168906654085652</v>
      </c>
      <c r="AK7" s="4">
        <f t="shared" si="14"/>
        <v>1.4903683192978915E-2</v>
      </c>
      <c r="AL7" s="13">
        <f t="shared" si="15"/>
        <v>0.22968906654085663</v>
      </c>
      <c r="AM7" s="14">
        <f t="shared" si="16"/>
        <v>4.3049999999999997</v>
      </c>
      <c r="AN7">
        <f>'式(14)Axp'!AM7-'式(18)Axm'!AM7</f>
        <v>0</v>
      </c>
    </row>
    <row r="8" spans="1:40" x14ac:dyDescent="0.2">
      <c r="A8" s="8" t="str">
        <f t="shared" si="7"/>
        <v>5, 0.9, 2.1, 1.1, 0.88, 0.85, 1.05, 1.07, 0.98, 2.05, 1.02, 0.92, 0.96, 0.97, 1.01, 0.28, 0.24, 0.21, 0.2, 30, 1, 4.305</v>
      </c>
      <c r="B8" t="str">
        <f t="shared" si="0"/>
        <v>[5, 0.9, 2.1, 1.1, 0.88, 0.85, 1.05, 1.07, 0.98, 2.05, 1.02, 0.92, 0.96, 0.97, 1.01, 0.28, 0.24, 0.21, 0.2, 30, 1, 4.305]</v>
      </c>
      <c r="E8">
        <f>'式(14)Axp'!G8</f>
        <v>0.9</v>
      </c>
      <c r="F8">
        <f>'式(14)Axp'!F8</f>
        <v>2.1</v>
      </c>
      <c r="G8">
        <f>'式(14)Axp'!E8</f>
        <v>1.1000000000000001</v>
      </c>
      <c r="H8" s="1">
        <f>'式(14)Axp'!J8</f>
        <v>0.88</v>
      </c>
      <c r="I8" s="1">
        <f>'式(14)Axp'!K8</f>
        <v>0.85</v>
      </c>
      <c r="J8" s="1">
        <f>'式(14)Axp'!H8</f>
        <v>1.05</v>
      </c>
      <c r="K8" s="1">
        <f>'式(14)Axp'!I8</f>
        <v>1.07</v>
      </c>
      <c r="L8">
        <f>'式(14)Axp'!L8</f>
        <v>0.98</v>
      </c>
      <c r="M8">
        <f>'式(14)Axp'!M8</f>
        <v>2.0499999999999998</v>
      </c>
      <c r="N8">
        <f>'式(14)Axp'!N8</f>
        <v>1.02</v>
      </c>
      <c r="O8" s="1">
        <f>'式(14)Axp'!P8</f>
        <v>0.92</v>
      </c>
      <c r="P8" s="1">
        <f>'式(14)Axp'!O8</f>
        <v>0.96</v>
      </c>
      <c r="Q8" s="1">
        <f>'式(14)Axp'!R8</f>
        <v>0.97</v>
      </c>
      <c r="R8" s="1">
        <f>'式(14)Axp'!Q8</f>
        <v>1.01</v>
      </c>
      <c r="S8">
        <f>'式(14)Axp'!T8</f>
        <v>0.28000000000000003</v>
      </c>
      <c r="T8">
        <f>'式(14)Axp'!S8</f>
        <v>0.24</v>
      </c>
      <c r="U8">
        <f>'式(14)Axp'!U8</f>
        <v>0.21</v>
      </c>
      <c r="V8">
        <f>'式(14)Axp'!V8</f>
        <v>0.2</v>
      </c>
      <c r="W8">
        <f>-'式(14)Axp'!W8</f>
        <v>30</v>
      </c>
      <c r="X8">
        <f>'式(14)Axp'!X8</f>
        <v>1</v>
      </c>
      <c r="Z8" s="2">
        <f t="shared" si="1"/>
        <v>-1.05</v>
      </c>
      <c r="AA8">
        <f t="shared" si="8"/>
        <v>1.05</v>
      </c>
      <c r="AB8" s="2">
        <f t="shared" si="2"/>
        <v>-1.0249999999999999</v>
      </c>
      <c r="AC8">
        <f t="shared" si="9"/>
        <v>1.0249999999999999</v>
      </c>
      <c r="AE8" s="4">
        <f t="shared" si="3"/>
        <v>3.4681234519418525E-3</v>
      </c>
      <c r="AF8" s="13">
        <f t="shared" si="4"/>
        <v>0.4167426972159638</v>
      </c>
      <c r="AG8" s="4">
        <f t="shared" si="10"/>
        <v>3.4681234519418525E-3</v>
      </c>
      <c r="AH8" s="13">
        <f t="shared" si="11"/>
        <v>0.13268636477466797</v>
      </c>
      <c r="AI8" s="4">
        <f t="shared" si="12"/>
        <v>1.2356642887637272E-2</v>
      </c>
      <c r="AJ8" s="13">
        <f t="shared" si="13"/>
        <v>0.4167426972159638</v>
      </c>
      <c r="AK8" s="4">
        <f t="shared" si="14"/>
        <v>1.2356642887637272E-2</v>
      </c>
      <c r="AL8" s="13">
        <f t="shared" si="15"/>
        <v>0.13268636477466797</v>
      </c>
      <c r="AM8" s="14">
        <f t="shared" si="16"/>
        <v>4.3049999999999997</v>
      </c>
      <c r="AN8">
        <f>'式(14)Axp'!AM8-'式(18)Axm'!AM8</f>
        <v>0</v>
      </c>
    </row>
    <row r="9" spans="1:40" x14ac:dyDescent="0.2">
      <c r="A9" s="8" t="str">
        <f t="shared" si="7"/>
        <v>6, 0.9, 2.1, 1.1, 0.88, 0.85, 1.05, 1.07, 0.98, 2.05, 1.02, 0.92, 0.96, 0.97, 1.01, 0.28, 0.24, 0.21, 0.2, 1, 1, 4.305</v>
      </c>
      <c r="B9" t="str">
        <f t="shared" si="0"/>
        <v>[6, 0.9, 2.1, 1.1, 0.88, 0.85, 1.05, 1.07, 0.98, 2.05, 1.02, 0.92, 0.96, 0.97, 1.01, 0.28, 0.24, 0.21, 0.2, 1, 1, 4.305]</v>
      </c>
      <c r="E9">
        <f>'式(14)Axp'!G9</f>
        <v>0.9</v>
      </c>
      <c r="F9">
        <f>'式(14)Axp'!F9</f>
        <v>2.1</v>
      </c>
      <c r="G9">
        <f>'式(14)Axp'!E9</f>
        <v>1.1000000000000001</v>
      </c>
      <c r="H9" s="1">
        <f>'式(14)Axp'!J9</f>
        <v>0.88</v>
      </c>
      <c r="I9" s="1">
        <f>'式(14)Axp'!K9</f>
        <v>0.85</v>
      </c>
      <c r="J9" s="1">
        <f>'式(14)Axp'!H9</f>
        <v>1.05</v>
      </c>
      <c r="K9" s="1">
        <f>'式(14)Axp'!I9</f>
        <v>1.07</v>
      </c>
      <c r="L9">
        <f>'式(14)Axp'!L9</f>
        <v>0.98</v>
      </c>
      <c r="M9">
        <f>'式(14)Axp'!M9</f>
        <v>2.0499999999999998</v>
      </c>
      <c r="N9">
        <f>'式(14)Axp'!N9</f>
        <v>1.02</v>
      </c>
      <c r="O9" s="1">
        <f>'式(14)Axp'!P9</f>
        <v>0.92</v>
      </c>
      <c r="P9" s="1">
        <f>'式(14)Axp'!O9</f>
        <v>0.96</v>
      </c>
      <c r="Q9" s="1">
        <f>'式(14)Axp'!R9</f>
        <v>0.97</v>
      </c>
      <c r="R9" s="1">
        <f>'式(14)Axp'!Q9</f>
        <v>1.01</v>
      </c>
      <c r="S9">
        <f>'式(14)Axp'!T9</f>
        <v>0.28000000000000003</v>
      </c>
      <c r="T9">
        <f>'式(14)Axp'!S9</f>
        <v>0.24</v>
      </c>
      <c r="U9">
        <f>'式(14)Axp'!U9</f>
        <v>0.21</v>
      </c>
      <c r="V9">
        <f>'式(14)Axp'!V9</f>
        <v>0.2</v>
      </c>
      <c r="W9">
        <f>-'式(14)Axp'!W9</f>
        <v>1</v>
      </c>
      <c r="X9">
        <f>'式(14)Axp'!X9</f>
        <v>1</v>
      </c>
      <c r="Z9" s="2">
        <f t="shared" si="1"/>
        <v>-1.05</v>
      </c>
      <c r="AA9">
        <f t="shared" si="8"/>
        <v>1.05</v>
      </c>
      <c r="AB9" s="2">
        <f t="shared" si="2"/>
        <v>-1.0249999999999999</v>
      </c>
      <c r="AC9">
        <f t="shared" si="9"/>
        <v>1.0249999999999999</v>
      </c>
      <c r="AE9" s="4">
        <f t="shared" si="3"/>
        <v>3.2194681609485219E-3</v>
      </c>
      <c r="AF9" s="13">
        <f t="shared" si="4"/>
        <v>1.2600762803902339E-2</v>
      </c>
      <c r="AG9" s="4">
        <f t="shared" si="10"/>
        <v>3.2194681609485219E-3</v>
      </c>
      <c r="AH9" s="13">
        <f t="shared" si="11"/>
        <v>4.012870859219286E-3</v>
      </c>
      <c r="AI9" s="4">
        <f t="shared" si="12"/>
        <v>1.0918324367382966E-2</v>
      </c>
      <c r="AJ9" s="13">
        <f t="shared" si="13"/>
        <v>1.2600762803902339E-2</v>
      </c>
      <c r="AK9" s="4">
        <f t="shared" si="14"/>
        <v>1.0918324367382966E-2</v>
      </c>
      <c r="AL9" s="13">
        <f t="shared" si="15"/>
        <v>4.012870859219286E-3</v>
      </c>
      <c r="AM9" s="14">
        <f t="shared" si="16"/>
        <v>4.3049999999999997</v>
      </c>
      <c r="AN9">
        <f>'式(14)Axp'!AM9-'式(18)Axm'!AM9</f>
        <v>0</v>
      </c>
    </row>
    <row r="10" spans="1:40" x14ac:dyDescent="0.2">
      <c r="A10" s="8" t="str">
        <f t="shared" si="7"/>
        <v>7, 0.9, 2.1, 1.1, 0.88, 0.85, 1.05, 1.07, 0.98, 2.05, 1.02, 0.92, 0.96, 0.97, 1.01, 0.28, 0.24, 0.21, 0.2, 89, 10, 1.88737914186277E-15</v>
      </c>
      <c r="B10" t="str">
        <f t="shared" si="0"/>
        <v>[7, 0.9, 2.1, 1.1, 0.88, 0.85, 1.05, 1.07, 0.98, 2.05, 1.02, 0.92, 0.96, 0.97, 1.01, 0.28, 0.24, 0.21, 0.2, 89, 10, 1.88737914186277E-15]</v>
      </c>
      <c r="E10">
        <f>'式(14)Axp'!G10</f>
        <v>0.9</v>
      </c>
      <c r="F10">
        <f>'式(14)Axp'!F10</f>
        <v>2.1</v>
      </c>
      <c r="G10">
        <f>'式(14)Axp'!E10</f>
        <v>1.1000000000000001</v>
      </c>
      <c r="H10" s="1">
        <f>'式(14)Axp'!J10</f>
        <v>0.88</v>
      </c>
      <c r="I10" s="1">
        <f>'式(14)Axp'!K10</f>
        <v>0.85</v>
      </c>
      <c r="J10" s="1">
        <f>'式(14)Axp'!H10</f>
        <v>1.05</v>
      </c>
      <c r="K10" s="1">
        <f>'式(14)Axp'!I10</f>
        <v>1.07</v>
      </c>
      <c r="L10">
        <f>'式(14)Axp'!L10</f>
        <v>0.98</v>
      </c>
      <c r="M10">
        <f>'式(14)Axp'!M10</f>
        <v>2.0499999999999998</v>
      </c>
      <c r="N10">
        <f>'式(14)Axp'!N10</f>
        <v>1.02</v>
      </c>
      <c r="O10" s="1">
        <f>'式(14)Axp'!P10</f>
        <v>0.92</v>
      </c>
      <c r="P10" s="1">
        <f>'式(14)Axp'!O10</f>
        <v>0.96</v>
      </c>
      <c r="Q10" s="1">
        <f>'式(14)Axp'!R10</f>
        <v>0.97</v>
      </c>
      <c r="R10" s="1">
        <f>'式(14)Axp'!Q10</f>
        <v>1.01</v>
      </c>
      <c r="S10">
        <f>'式(14)Axp'!T10</f>
        <v>0.28000000000000003</v>
      </c>
      <c r="T10">
        <f>'式(14)Axp'!S10</f>
        <v>0.24</v>
      </c>
      <c r="U10">
        <f>'式(14)Axp'!U10</f>
        <v>0.21</v>
      </c>
      <c r="V10">
        <f>'式(14)Axp'!V10</f>
        <v>0.2</v>
      </c>
      <c r="W10">
        <f>-'式(14)Axp'!W10</f>
        <v>89</v>
      </c>
      <c r="X10">
        <f>'式(14)Axp'!X10</f>
        <v>10</v>
      </c>
      <c r="Z10" s="2">
        <f t="shared" si="1"/>
        <v>-1.05</v>
      </c>
      <c r="AA10">
        <f t="shared" si="8"/>
        <v>1.05</v>
      </c>
      <c r="AB10" s="2">
        <f t="shared" si="2"/>
        <v>-1.0249999999999999</v>
      </c>
      <c r="AC10">
        <f t="shared" si="9"/>
        <v>1.0249999999999999</v>
      </c>
      <c r="AE10" s="4">
        <f t="shared" si="3"/>
        <v>6.8284206945777498E-2</v>
      </c>
      <c r="AF10" s="13">
        <f t="shared" si="4"/>
        <v>2.6375766946977275</v>
      </c>
      <c r="AG10" s="4">
        <f t="shared" si="10"/>
        <v>6.8284206945777498E-2</v>
      </c>
      <c r="AH10" s="13">
        <f t="shared" si="11"/>
        <v>0.79257669469772762</v>
      </c>
      <c r="AI10" s="4">
        <f t="shared" si="12"/>
        <v>0.78304632148925923</v>
      </c>
      <c r="AJ10" s="13">
        <f t="shared" si="13"/>
        <v>8.2364077188636386</v>
      </c>
      <c r="AK10" s="4">
        <f t="shared" si="14"/>
        <v>0.78304632148925923</v>
      </c>
      <c r="AL10" s="13">
        <f t="shared" si="15"/>
        <v>2.0864077188636401</v>
      </c>
      <c r="AM10" s="14">
        <f t="shared" si="16"/>
        <v>1.8873791418627661E-15</v>
      </c>
      <c r="AN10">
        <f>'式(14)Axp'!AM10-'式(18)Axm'!AM10</f>
        <v>0</v>
      </c>
    </row>
    <row r="11" spans="1:40" x14ac:dyDescent="0.2">
      <c r="A11" s="8" t="str">
        <f t="shared" si="7"/>
        <v>8, 0.9, 2.1, 1.1, 0.88, 0.85, 1.05, 1.07, 0.98, 2.05, 1.02, 0.92, 0.96, 0.97, 1.01, 0.28, 0.24, 0.21, 0.2, 85, 10, 0.526414267041418</v>
      </c>
      <c r="B11" t="str">
        <f t="shared" si="0"/>
        <v>[8, 0.9, 2.1, 1.1, 0.88, 0.85, 1.05, 1.07, 0.98, 2.05, 1.02, 0.92, 0.96, 0.97, 1.01, 0.28, 0.24, 0.21, 0.2, 85, 10, 0.526414267041418]</v>
      </c>
      <c r="E11">
        <f>'式(14)Axp'!G11</f>
        <v>0.9</v>
      </c>
      <c r="F11">
        <f>'式(14)Axp'!F11</f>
        <v>2.1</v>
      </c>
      <c r="G11">
        <f>'式(14)Axp'!E11</f>
        <v>1.1000000000000001</v>
      </c>
      <c r="H11" s="1">
        <f>'式(14)Axp'!J11</f>
        <v>0.88</v>
      </c>
      <c r="I11" s="1">
        <f>'式(14)Axp'!K11</f>
        <v>0.85</v>
      </c>
      <c r="J11" s="1">
        <f>'式(14)Axp'!H11</f>
        <v>1.05</v>
      </c>
      <c r="K11" s="1">
        <f>'式(14)Axp'!I11</f>
        <v>1.07</v>
      </c>
      <c r="L11">
        <f>'式(14)Axp'!L11</f>
        <v>0.98</v>
      </c>
      <c r="M11">
        <f>'式(14)Axp'!M11</f>
        <v>2.0499999999999998</v>
      </c>
      <c r="N11">
        <f>'式(14)Axp'!N11</f>
        <v>1.02</v>
      </c>
      <c r="O11" s="1">
        <f>'式(14)Axp'!P11</f>
        <v>0.92</v>
      </c>
      <c r="P11" s="1">
        <f>'式(14)Axp'!O11</f>
        <v>0.96</v>
      </c>
      <c r="Q11" s="1">
        <f>'式(14)Axp'!R11</f>
        <v>0.97</v>
      </c>
      <c r="R11" s="1">
        <f>'式(14)Axp'!Q11</f>
        <v>1.01</v>
      </c>
      <c r="S11">
        <f>'式(14)Axp'!T11</f>
        <v>0.28000000000000003</v>
      </c>
      <c r="T11">
        <f>'式(14)Axp'!S11</f>
        <v>0.24</v>
      </c>
      <c r="U11">
        <f>'式(14)Axp'!U11</f>
        <v>0.21</v>
      </c>
      <c r="V11">
        <f>'式(14)Axp'!V11</f>
        <v>0.2</v>
      </c>
      <c r="W11">
        <f>-'式(14)Axp'!W11</f>
        <v>85</v>
      </c>
      <c r="X11">
        <f>'式(14)Axp'!X11</f>
        <v>10</v>
      </c>
      <c r="Z11" s="2">
        <f t="shared" si="1"/>
        <v>-1.05</v>
      </c>
      <c r="AA11">
        <f t="shared" si="8"/>
        <v>1.05</v>
      </c>
      <c r="AB11" s="2">
        <f t="shared" si="2"/>
        <v>-1.0249999999999999</v>
      </c>
      <c r="AC11">
        <f t="shared" si="9"/>
        <v>1.0249999999999999</v>
      </c>
      <c r="AE11" s="4">
        <f t="shared" si="3"/>
        <v>6.8534601781257323E-2</v>
      </c>
      <c r="AF11" s="13">
        <f t="shared" si="4"/>
        <v>2.6373147889426418</v>
      </c>
      <c r="AG11" s="4">
        <f t="shared" si="10"/>
        <v>6.8534601781257323E-2</v>
      </c>
      <c r="AH11" s="13">
        <f t="shared" si="11"/>
        <v>0.79231478894264162</v>
      </c>
      <c r="AI11" s="4">
        <f t="shared" si="12"/>
        <v>0.75617814337366274</v>
      </c>
      <c r="AJ11" s="13">
        <f t="shared" si="13"/>
        <v>7.5910862855556891</v>
      </c>
      <c r="AK11" s="4">
        <f t="shared" si="14"/>
        <v>0.75617814337366274</v>
      </c>
      <c r="AL11" s="13">
        <f t="shared" si="15"/>
        <v>1.967500552597107</v>
      </c>
      <c r="AM11" s="14">
        <f t="shared" si="16"/>
        <v>0.52641426704141769</v>
      </c>
      <c r="AN11">
        <f>'式(14)Axp'!AM11-'式(18)Axm'!AM11</f>
        <v>0</v>
      </c>
    </row>
    <row r="12" spans="1:40" x14ac:dyDescent="0.2">
      <c r="A12" s="8" t="str">
        <f t="shared" si="7"/>
        <v>9, 0.9, 2.1, 1.1, 0.88, 0.85, 1.05, 1.07, 0.98, 2.05, 1.02, 0.92, 0.96, 0.97, 1.01, 0.28, 0.24, 0.21, 0.2, 45, 10, 4.305</v>
      </c>
      <c r="B12" t="str">
        <f t="shared" si="0"/>
        <v>[9, 0.9, 2.1, 1.1, 0.88, 0.85, 1.05, 1.07, 0.98, 2.05, 1.02, 0.92, 0.96, 0.97, 1.01, 0.28, 0.24, 0.21, 0.2, 45, 10, 4.305]</v>
      </c>
      <c r="E12">
        <f>'式(14)Axp'!G12</f>
        <v>0.9</v>
      </c>
      <c r="F12">
        <f>'式(14)Axp'!F12</f>
        <v>2.1</v>
      </c>
      <c r="G12">
        <f>'式(14)Axp'!E12</f>
        <v>1.1000000000000001</v>
      </c>
      <c r="H12" s="1">
        <f>'式(14)Axp'!J12</f>
        <v>0.88</v>
      </c>
      <c r="I12" s="1">
        <f>'式(14)Axp'!K12</f>
        <v>0.85</v>
      </c>
      <c r="J12" s="1">
        <f>'式(14)Axp'!H12</f>
        <v>1.05</v>
      </c>
      <c r="K12" s="1">
        <f>'式(14)Axp'!I12</f>
        <v>1.07</v>
      </c>
      <c r="L12">
        <f>'式(14)Axp'!L12</f>
        <v>0.98</v>
      </c>
      <c r="M12">
        <f>'式(14)Axp'!M12</f>
        <v>2.0499999999999998</v>
      </c>
      <c r="N12">
        <f>'式(14)Axp'!N12</f>
        <v>1.02</v>
      </c>
      <c r="O12" s="1">
        <f>'式(14)Axp'!P12</f>
        <v>0.92</v>
      </c>
      <c r="P12" s="1">
        <f>'式(14)Axp'!O12</f>
        <v>0.96</v>
      </c>
      <c r="Q12" s="1">
        <f>'式(14)Axp'!R12</f>
        <v>0.97</v>
      </c>
      <c r="R12" s="1">
        <f>'式(14)Axp'!Q12</f>
        <v>1.01</v>
      </c>
      <c r="S12">
        <f>'式(14)Axp'!T12</f>
        <v>0.28000000000000003</v>
      </c>
      <c r="T12">
        <f>'式(14)Axp'!S12</f>
        <v>0.24</v>
      </c>
      <c r="U12">
        <f>'式(14)Axp'!U12</f>
        <v>0.21</v>
      </c>
      <c r="V12">
        <f>'式(14)Axp'!V12</f>
        <v>0.2</v>
      </c>
      <c r="W12">
        <f>-'式(14)Axp'!W12</f>
        <v>45</v>
      </c>
      <c r="X12">
        <f>'式(14)Axp'!X12</f>
        <v>10</v>
      </c>
      <c r="Z12" s="2">
        <f t="shared" si="1"/>
        <v>-1.05</v>
      </c>
      <c r="AA12">
        <f t="shared" si="8"/>
        <v>1.05</v>
      </c>
      <c r="AB12" s="2">
        <f t="shared" si="2"/>
        <v>-1.0249999999999999</v>
      </c>
      <c r="AC12">
        <f t="shared" si="9"/>
        <v>1.0249999999999999</v>
      </c>
      <c r="AE12" s="4">
        <f t="shared" si="3"/>
        <v>4.0583992225541723E-2</v>
      </c>
      <c r="AF12" s="13">
        <f t="shared" si="4"/>
        <v>0.71521831658312984</v>
      </c>
      <c r="AG12" s="4">
        <f t="shared" si="10"/>
        <v>4.0583992225541723E-2</v>
      </c>
      <c r="AH12" s="13">
        <f t="shared" si="11"/>
        <v>0.22321831658312991</v>
      </c>
      <c r="AI12" s="4">
        <f t="shared" si="12"/>
        <v>0.15055351954636445</v>
      </c>
      <c r="AJ12" s="13">
        <f t="shared" si="13"/>
        <v>0.71521831658312984</v>
      </c>
      <c r="AK12" s="4">
        <f t="shared" si="14"/>
        <v>0.15055351954636445</v>
      </c>
      <c r="AL12" s="13">
        <f t="shared" si="15"/>
        <v>0.22321831658312991</v>
      </c>
      <c r="AM12" s="14">
        <f t="shared" si="16"/>
        <v>4.3049999999999997</v>
      </c>
      <c r="AN12">
        <f>'式(14)Axp'!AM12-'式(18)Axm'!AM12</f>
        <v>0</v>
      </c>
    </row>
    <row r="13" spans="1:40" x14ac:dyDescent="0.2">
      <c r="A13" s="8" t="str">
        <f t="shared" si="7"/>
        <v>10, 0.9, 2.1, 1.1, 0.88, 0.85, 1.05, 1.07, 0.98, 2.05, 1.02, 0.92, 0.96, 0.97, 1.01, 0.28, 0.24, 0.21, 0.2, 30, 10, 4.305</v>
      </c>
      <c r="B13" t="str">
        <f t="shared" si="0"/>
        <v>[10, 0.9, 2.1, 1.1, 0.88, 0.85, 1.05, 1.07, 0.98, 2.05, 1.02, 0.92, 0.96, 0.97, 1.01, 0.28, 0.24, 0.21, 0.2, 30, 10, 4.305]</v>
      </c>
      <c r="E13">
        <f>'式(14)Axp'!G13</f>
        <v>0.9</v>
      </c>
      <c r="F13">
        <f>'式(14)Axp'!F13</f>
        <v>2.1</v>
      </c>
      <c r="G13">
        <f>'式(14)Axp'!E13</f>
        <v>1.1000000000000001</v>
      </c>
      <c r="H13" s="1">
        <f>'式(14)Axp'!J13</f>
        <v>0.88</v>
      </c>
      <c r="I13" s="1">
        <f>'式(14)Axp'!K13</f>
        <v>0.85</v>
      </c>
      <c r="J13" s="1">
        <f>'式(14)Axp'!H13</f>
        <v>1.05</v>
      </c>
      <c r="K13" s="1">
        <f>'式(14)Axp'!I13</f>
        <v>1.07</v>
      </c>
      <c r="L13">
        <f>'式(14)Axp'!L13</f>
        <v>0.98</v>
      </c>
      <c r="M13">
        <f>'式(14)Axp'!M13</f>
        <v>2.0499999999999998</v>
      </c>
      <c r="N13">
        <f>'式(14)Axp'!N13</f>
        <v>1.02</v>
      </c>
      <c r="O13" s="1">
        <f>'式(14)Axp'!P13</f>
        <v>0.92</v>
      </c>
      <c r="P13" s="1">
        <f>'式(14)Axp'!O13</f>
        <v>0.96</v>
      </c>
      <c r="Q13" s="1">
        <f>'式(14)Axp'!R13</f>
        <v>0.97</v>
      </c>
      <c r="R13" s="1">
        <f>'式(14)Axp'!Q13</f>
        <v>1.01</v>
      </c>
      <c r="S13">
        <f>'式(14)Axp'!T13</f>
        <v>0.28000000000000003</v>
      </c>
      <c r="T13">
        <f>'式(14)Axp'!S13</f>
        <v>0.24</v>
      </c>
      <c r="U13">
        <f>'式(14)Axp'!U13</f>
        <v>0.21</v>
      </c>
      <c r="V13">
        <f>'式(14)Axp'!V13</f>
        <v>0.2</v>
      </c>
      <c r="W13">
        <f>-'式(14)Axp'!W13</f>
        <v>30</v>
      </c>
      <c r="X13">
        <f>'式(14)Axp'!X13</f>
        <v>10</v>
      </c>
      <c r="Z13" s="2">
        <f t="shared" si="1"/>
        <v>-1.05</v>
      </c>
      <c r="AA13">
        <f t="shared" si="8"/>
        <v>1.05</v>
      </c>
      <c r="AB13" s="2">
        <f t="shared" si="2"/>
        <v>-1.0249999999999999</v>
      </c>
      <c r="AC13">
        <f t="shared" si="9"/>
        <v>1.0249999999999999</v>
      </c>
      <c r="AE13" s="4">
        <f t="shared" si="3"/>
        <v>3.5034171429322289E-2</v>
      </c>
      <c r="AF13" s="13">
        <f t="shared" si="4"/>
        <v>0.41369235643298297</v>
      </c>
      <c r="AG13" s="4">
        <f t="shared" si="10"/>
        <v>3.5034171429322289E-2</v>
      </c>
      <c r="AH13" s="13">
        <f t="shared" si="11"/>
        <v>0.12963602399168722</v>
      </c>
      <c r="AI13" s="4">
        <f t="shared" si="12"/>
        <v>0.12482391449301221</v>
      </c>
      <c r="AJ13" s="13">
        <f t="shared" si="13"/>
        <v>0.41369235643298297</v>
      </c>
      <c r="AK13" s="4">
        <f t="shared" si="14"/>
        <v>0.12482391449301221</v>
      </c>
      <c r="AL13" s="13">
        <f t="shared" si="15"/>
        <v>0.12963602399168722</v>
      </c>
      <c r="AM13" s="14">
        <f t="shared" si="16"/>
        <v>4.3049999999999988</v>
      </c>
      <c r="AN13">
        <f>'式(14)Axp'!AM13-'式(18)Axm'!AM13</f>
        <v>0</v>
      </c>
    </row>
    <row r="14" spans="1:40" x14ac:dyDescent="0.2">
      <c r="A14" s="8" t="str">
        <f t="shared" si="7"/>
        <v>11, 0.9, 2.1, 1.1, 0.88, 0.85, 1.05, 1.07, 0.98, 2.05, 1.02, 0.92, 0.96, 0.97, 1.01, 0.28, 0.24, 0.21, 0.2, 1, 10, 4.305</v>
      </c>
      <c r="B14" t="str">
        <f t="shared" si="0"/>
        <v>[11, 0.9, 2.1, 1.1, 0.88, 0.85, 1.05, 1.07, 0.98, 2.05, 1.02, 0.92, 0.96, 0.97, 1.01, 0.28, 0.24, 0.21, 0.2, 1, 10, 4.305]</v>
      </c>
      <c r="E14">
        <f>'式(14)Axp'!G14</f>
        <v>0.9</v>
      </c>
      <c r="F14">
        <f>'式(14)Axp'!F14</f>
        <v>2.1</v>
      </c>
      <c r="G14">
        <f>'式(14)Axp'!E14</f>
        <v>1.1000000000000001</v>
      </c>
      <c r="H14" s="1">
        <f>'式(14)Axp'!J14</f>
        <v>0.88</v>
      </c>
      <c r="I14" s="1">
        <f>'式(14)Axp'!K14</f>
        <v>0.85</v>
      </c>
      <c r="J14" s="1">
        <f>'式(14)Axp'!H14</f>
        <v>1.05</v>
      </c>
      <c r="K14" s="1">
        <f>'式(14)Axp'!I14</f>
        <v>1.07</v>
      </c>
      <c r="L14">
        <f>'式(14)Axp'!L14</f>
        <v>0.98</v>
      </c>
      <c r="M14">
        <f>'式(14)Axp'!M14</f>
        <v>2.0499999999999998</v>
      </c>
      <c r="N14">
        <f>'式(14)Axp'!N14</f>
        <v>1.02</v>
      </c>
      <c r="O14" s="1">
        <f>'式(14)Axp'!P14</f>
        <v>0.92</v>
      </c>
      <c r="P14" s="1">
        <f>'式(14)Axp'!O14</f>
        <v>0.96</v>
      </c>
      <c r="Q14" s="1">
        <f>'式(14)Axp'!R14</f>
        <v>0.97</v>
      </c>
      <c r="R14" s="1">
        <f>'式(14)Axp'!Q14</f>
        <v>1.01</v>
      </c>
      <c r="S14">
        <f>'式(14)Axp'!T14</f>
        <v>0.28000000000000003</v>
      </c>
      <c r="T14">
        <f>'式(14)Axp'!S14</f>
        <v>0.24</v>
      </c>
      <c r="U14">
        <f>'式(14)Axp'!U14</f>
        <v>0.21</v>
      </c>
      <c r="V14">
        <f>'式(14)Axp'!V14</f>
        <v>0.2</v>
      </c>
      <c r="W14">
        <f>-'式(14)Axp'!W14</f>
        <v>1</v>
      </c>
      <c r="X14">
        <f>'式(14)Axp'!X14</f>
        <v>10</v>
      </c>
      <c r="Z14" s="2">
        <f t="shared" si="1"/>
        <v>-1.05</v>
      </c>
      <c r="AA14">
        <f t="shared" si="8"/>
        <v>1.05</v>
      </c>
      <c r="AB14" s="2">
        <f t="shared" si="2"/>
        <v>-1.0249999999999999</v>
      </c>
      <c r="AC14">
        <f t="shared" si="9"/>
        <v>1.0249999999999999</v>
      </c>
      <c r="AE14" s="4">
        <f t="shared" si="3"/>
        <v>3.252231387517706E-2</v>
      </c>
      <c r="AF14" s="13">
        <f t="shared" si="4"/>
        <v>1.2520884793464271E-2</v>
      </c>
      <c r="AG14" s="4">
        <f t="shared" si="10"/>
        <v>3.252231387517706E-2</v>
      </c>
      <c r="AH14" s="13">
        <f t="shared" si="11"/>
        <v>3.9329928487812195E-3</v>
      </c>
      <c r="AI14" s="4">
        <f t="shared" si="12"/>
        <v>0.11029435742654035</v>
      </c>
      <c r="AJ14" s="13">
        <f t="shared" si="13"/>
        <v>1.2520884793464271E-2</v>
      </c>
      <c r="AK14" s="4">
        <f t="shared" si="14"/>
        <v>0.11029435742654035</v>
      </c>
      <c r="AL14" s="13">
        <f t="shared" si="15"/>
        <v>3.9329928487812195E-3</v>
      </c>
      <c r="AM14" s="14">
        <f t="shared" si="16"/>
        <v>4.3049999999999997</v>
      </c>
      <c r="AN14">
        <f>'式(14)Axp'!AM14-'式(18)Axm'!AM14</f>
        <v>0</v>
      </c>
    </row>
    <row r="15" spans="1:40" x14ac:dyDescent="0.2">
      <c r="A15" s="8" t="str">
        <f t="shared" si="7"/>
        <v>12, 0.9, 2.1, 1.1, 0.88, 0.85, 1.05, 1.07, 0.98, 2.05, 1.02, 0.92, 0.96, 0.97, 1.01, 0.28, 0.24, 0.21, 0.2, 89, 30, 0.0413341373543166</v>
      </c>
      <c r="B15" t="str">
        <f t="shared" si="0"/>
        <v>[12, 0.9, 2.1, 1.1, 0.88, 0.85, 1.05, 1.07, 0.98, 2.05, 1.02, 0.92, 0.96, 0.97, 1.01, 0.28, 0.24, 0.21, 0.2, 89, 30, 0.0413341373543166]</v>
      </c>
      <c r="E15">
        <f>'式(14)Axp'!G15</f>
        <v>0.9</v>
      </c>
      <c r="F15">
        <f>'式(14)Axp'!F15</f>
        <v>2.1</v>
      </c>
      <c r="G15">
        <f>'式(14)Axp'!E15</f>
        <v>1.1000000000000001</v>
      </c>
      <c r="H15" s="1">
        <f>'式(14)Axp'!J15</f>
        <v>0.88</v>
      </c>
      <c r="I15" s="1">
        <f>'式(14)Axp'!K15</f>
        <v>0.85</v>
      </c>
      <c r="J15" s="1">
        <f>'式(14)Axp'!H15</f>
        <v>1.05</v>
      </c>
      <c r="K15" s="1">
        <f>'式(14)Axp'!I15</f>
        <v>1.07</v>
      </c>
      <c r="L15">
        <f>'式(14)Axp'!L15</f>
        <v>0.98</v>
      </c>
      <c r="M15">
        <f>'式(14)Axp'!M15</f>
        <v>2.0499999999999998</v>
      </c>
      <c r="N15">
        <f>'式(14)Axp'!N15</f>
        <v>1.02</v>
      </c>
      <c r="O15" s="1">
        <f>'式(14)Axp'!P15</f>
        <v>0.92</v>
      </c>
      <c r="P15" s="1">
        <f>'式(14)Axp'!O15</f>
        <v>0.96</v>
      </c>
      <c r="Q15" s="1">
        <f>'式(14)Axp'!R15</f>
        <v>0.97</v>
      </c>
      <c r="R15" s="1">
        <f>'式(14)Axp'!Q15</f>
        <v>1.01</v>
      </c>
      <c r="S15">
        <f>'式(14)Axp'!T15</f>
        <v>0.28000000000000003</v>
      </c>
      <c r="T15">
        <f>'式(14)Axp'!S15</f>
        <v>0.24</v>
      </c>
      <c r="U15">
        <f>'式(14)Axp'!U15</f>
        <v>0.21</v>
      </c>
      <c r="V15">
        <f>'式(14)Axp'!V15</f>
        <v>0.2</v>
      </c>
      <c r="W15">
        <f>-'式(14)Axp'!W15</f>
        <v>89</v>
      </c>
      <c r="X15">
        <f>'式(14)Axp'!X15</f>
        <v>30</v>
      </c>
      <c r="Z15" s="2">
        <f t="shared" si="1"/>
        <v>-1.05</v>
      </c>
      <c r="AA15">
        <f t="shared" si="8"/>
        <v>1.05</v>
      </c>
      <c r="AB15" s="2">
        <f t="shared" si="2"/>
        <v>-1.0249999999999999</v>
      </c>
      <c r="AC15">
        <f t="shared" si="9"/>
        <v>1.0249999999999999</v>
      </c>
      <c r="AE15" s="4">
        <f t="shared" si="3"/>
        <v>0.22358407716812964</v>
      </c>
      <c r="AF15" s="13">
        <f t="shared" si="4"/>
        <v>2.475137522590154</v>
      </c>
      <c r="AG15" s="4">
        <f t="shared" si="10"/>
        <v>0.22358407716812964</v>
      </c>
      <c r="AH15" s="13">
        <f t="shared" si="11"/>
        <v>0.63013752259015365</v>
      </c>
      <c r="AI15" s="4">
        <f t="shared" si="12"/>
        <v>2.5639411659140734</v>
      </c>
      <c r="AJ15" s="13">
        <f t="shared" si="13"/>
        <v>6.4315280287794856</v>
      </c>
      <c r="AK15" s="4">
        <f t="shared" si="14"/>
        <v>2.0887958788345085</v>
      </c>
      <c r="AL15" s="13">
        <f t="shared" si="15"/>
        <v>0.79800745321336697</v>
      </c>
      <c r="AM15" s="14">
        <f t="shared" si="16"/>
        <v>4.1334137354316569E-2</v>
      </c>
      <c r="AN15">
        <f>'式(14)Axp'!AM15-'式(18)Axm'!AM15</f>
        <v>0</v>
      </c>
    </row>
    <row r="16" spans="1:40" x14ac:dyDescent="0.2">
      <c r="A16" s="8" t="str">
        <f t="shared" si="7"/>
        <v>13, 0.9, 2.1, 1.1, 0.88, 0.85, 1.05, 1.07, 0.98, 2.05, 1.02, 0.92, 0.96, 0.97, 1.01, 0.28, 0.24, 0.21, 0.2, 85, 30, 0.484530517477109</v>
      </c>
      <c r="B16" t="str">
        <f t="shared" si="0"/>
        <v>[13, 0.9, 2.1, 1.1, 0.88, 0.85, 1.05, 1.07, 0.98, 2.05, 1.02, 0.92, 0.96, 0.97, 1.01, 0.28, 0.24, 0.21, 0.2, 85, 30, 0.484530517477109]</v>
      </c>
      <c r="E16">
        <f>'式(14)Axp'!G16</f>
        <v>0.9</v>
      </c>
      <c r="F16">
        <f>'式(14)Axp'!F16</f>
        <v>2.1</v>
      </c>
      <c r="G16">
        <f>'式(14)Axp'!E16</f>
        <v>1.1000000000000001</v>
      </c>
      <c r="H16" s="1">
        <f>'式(14)Axp'!J16</f>
        <v>0.88</v>
      </c>
      <c r="I16" s="1">
        <f>'式(14)Axp'!K16</f>
        <v>0.85</v>
      </c>
      <c r="J16" s="1">
        <f>'式(14)Axp'!H16</f>
        <v>1.05</v>
      </c>
      <c r="K16" s="1">
        <f>'式(14)Axp'!I16</f>
        <v>1.07</v>
      </c>
      <c r="L16">
        <f>'式(14)Axp'!L16</f>
        <v>0.98</v>
      </c>
      <c r="M16">
        <f>'式(14)Axp'!M16</f>
        <v>2.0499999999999998</v>
      </c>
      <c r="N16">
        <f>'式(14)Axp'!N16</f>
        <v>1.02</v>
      </c>
      <c r="O16" s="1">
        <f>'式(14)Axp'!P16</f>
        <v>0.92</v>
      </c>
      <c r="P16" s="1">
        <f>'式(14)Axp'!O16</f>
        <v>0.96</v>
      </c>
      <c r="Q16" s="1">
        <f>'式(14)Axp'!R16</f>
        <v>0.97</v>
      </c>
      <c r="R16" s="1">
        <f>'式(14)Axp'!Q16</f>
        <v>1.01</v>
      </c>
      <c r="S16">
        <f>'式(14)Axp'!T16</f>
        <v>0.28000000000000003</v>
      </c>
      <c r="T16">
        <f>'式(14)Axp'!S16</f>
        <v>0.24</v>
      </c>
      <c r="U16">
        <f>'式(14)Axp'!U16</f>
        <v>0.21</v>
      </c>
      <c r="V16">
        <f>'式(14)Axp'!V16</f>
        <v>0.2</v>
      </c>
      <c r="W16">
        <f>-'式(14)Axp'!W16</f>
        <v>85</v>
      </c>
      <c r="X16">
        <f>'式(14)Axp'!X16</f>
        <v>30</v>
      </c>
      <c r="Z16" s="2">
        <f t="shared" si="1"/>
        <v>-1.05</v>
      </c>
      <c r="AA16">
        <f t="shared" si="8"/>
        <v>1.05</v>
      </c>
      <c r="AB16" s="2">
        <f t="shared" si="2"/>
        <v>-1.0249999999999999</v>
      </c>
      <c r="AC16">
        <f t="shared" si="9"/>
        <v>1.0249999999999999</v>
      </c>
      <c r="AE16" s="4">
        <f t="shared" si="3"/>
        <v>0.22440394900559396</v>
      </c>
      <c r="AF16" s="13">
        <f t="shared" si="4"/>
        <v>2.4742799603634671</v>
      </c>
      <c r="AG16" s="4">
        <f t="shared" si="10"/>
        <v>0.22440394900559396</v>
      </c>
      <c r="AH16" s="13">
        <f t="shared" si="11"/>
        <v>0.62927996036346723</v>
      </c>
      <c r="AI16" s="4">
        <f t="shared" si="12"/>
        <v>2.4759662581299819</v>
      </c>
      <c r="AJ16" s="13">
        <f t="shared" si="13"/>
        <v>6.0764293036651917</v>
      </c>
      <c r="AK16" s="4">
        <f t="shared" si="14"/>
        <v>2.0918341889974275</v>
      </c>
      <c r="AL16" s="13">
        <f t="shared" si="15"/>
        <v>0.79509189027485583</v>
      </c>
      <c r="AM16" s="14">
        <f t="shared" si="16"/>
        <v>0.4845305174771094</v>
      </c>
      <c r="AN16">
        <f>'式(14)Axp'!AM16-'式(18)Axm'!AM16</f>
        <v>0</v>
      </c>
    </row>
    <row r="17" spans="1:40" x14ac:dyDescent="0.2">
      <c r="A17" s="8" t="str">
        <f t="shared" si="7"/>
        <v>14, 0.9, 2.1, 1.1, 0.88, 0.85, 1.05, 1.07, 0.98, 2.05, 1.02, 0.92, 0.96, 0.97, 1.01, 0.28, 0.24, 0.21, 0.2, 45, 30, 4.305</v>
      </c>
      <c r="B17" t="str">
        <f t="shared" si="0"/>
        <v>[14, 0.9, 2.1, 1.1, 0.88, 0.85, 1.05, 1.07, 0.98, 2.05, 1.02, 0.92, 0.96, 0.97, 1.01, 0.28, 0.24, 0.21, 0.2, 45, 30, 4.305]</v>
      </c>
      <c r="E17">
        <f>'式(14)Axp'!G17</f>
        <v>0.9</v>
      </c>
      <c r="F17">
        <f>'式(14)Axp'!F17</f>
        <v>2.1</v>
      </c>
      <c r="G17">
        <f>'式(14)Axp'!E17</f>
        <v>1.1000000000000001</v>
      </c>
      <c r="H17" s="1">
        <f>'式(14)Axp'!J17</f>
        <v>0.88</v>
      </c>
      <c r="I17" s="1">
        <f>'式(14)Axp'!K17</f>
        <v>0.85</v>
      </c>
      <c r="J17" s="1">
        <f>'式(14)Axp'!H17</f>
        <v>1.05</v>
      </c>
      <c r="K17" s="1">
        <f>'式(14)Axp'!I17</f>
        <v>1.07</v>
      </c>
      <c r="L17">
        <f>'式(14)Axp'!L17</f>
        <v>0.98</v>
      </c>
      <c r="M17">
        <f>'式(14)Axp'!M17</f>
        <v>2.0499999999999998</v>
      </c>
      <c r="N17">
        <f>'式(14)Axp'!N17</f>
        <v>1.02</v>
      </c>
      <c r="O17" s="1">
        <f>'式(14)Axp'!P17</f>
        <v>0.92</v>
      </c>
      <c r="P17" s="1">
        <f>'式(14)Axp'!O17</f>
        <v>0.96</v>
      </c>
      <c r="Q17" s="1">
        <f>'式(14)Axp'!R17</f>
        <v>0.97</v>
      </c>
      <c r="R17" s="1">
        <f>'式(14)Axp'!Q17</f>
        <v>1.01</v>
      </c>
      <c r="S17">
        <f>'式(14)Axp'!T17</f>
        <v>0.28000000000000003</v>
      </c>
      <c r="T17">
        <f>'式(14)Axp'!S17</f>
        <v>0.24</v>
      </c>
      <c r="U17">
        <f>'式(14)Axp'!U17</f>
        <v>0.21</v>
      </c>
      <c r="V17">
        <f>'式(14)Axp'!V17</f>
        <v>0.2</v>
      </c>
      <c r="W17">
        <f>-'式(14)Axp'!W17</f>
        <v>45</v>
      </c>
      <c r="X17">
        <f>'式(14)Axp'!X17</f>
        <v>30</v>
      </c>
      <c r="Z17" s="2">
        <f t="shared" si="1"/>
        <v>-1.05</v>
      </c>
      <c r="AA17">
        <f t="shared" si="8"/>
        <v>1.05</v>
      </c>
      <c r="AB17" s="2">
        <f t="shared" si="2"/>
        <v>-1.0249999999999999</v>
      </c>
      <c r="AC17">
        <f t="shared" si="9"/>
        <v>1.0249999999999999</v>
      </c>
      <c r="AE17" s="4">
        <f t="shared" si="3"/>
        <v>0.13288481854598741</v>
      </c>
      <c r="AF17" s="13">
        <f t="shared" si="4"/>
        <v>0.69888489846928126</v>
      </c>
      <c r="AG17" s="4">
        <f t="shared" si="10"/>
        <v>0.13288481854598741</v>
      </c>
      <c r="AH17" s="13">
        <f t="shared" si="11"/>
        <v>0.20688489846928146</v>
      </c>
      <c r="AI17" s="4">
        <f t="shared" si="12"/>
        <v>0.49295981073511458</v>
      </c>
      <c r="AJ17" s="13">
        <f t="shared" si="13"/>
        <v>0.69888489846928126</v>
      </c>
      <c r="AK17" s="4">
        <f t="shared" si="14"/>
        <v>0.49295981073511458</v>
      </c>
      <c r="AL17" s="13">
        <f t="shared" si="15"/>
        <v>0.20688489846928146</v>
      </c>
      <c r="AM17" s="14">
        <f t="shared" si="16"/>
        <v>4.3049999999999988</v>
      </c>
      <c r="AN17">
        <f>'式(14)Axp'!AM17-'式(18)Axm'!AM17</f>
        <v>0</v>
      </c>
    </row>
    <row r="18" spans="1:40" x14ac:dyDescent="0.2">
      <c r="A18" s="8" t="str">
        <f t="shared" si="7"/>
        <v>15, 0.9, 2.1, 1.1, 0.88, 0.85, 1.05, 1.07, 0.98, 2.05, 1.02, 0.92, 0.96, 0.97, 1.01, 0.28, 0.24, 0.21, 0.2, 30, 30, 4.305</v>
      </c>
      <c r="B18" t="str">
        <f t="shared" si="0"/>
        <v>[15, 0.9, 2.1, 1.1, 0.88, 0.85, 1.05, 1.07, 0.98, 2.05, 1.02, 0.92, 0.96, 0.97, 1.01, 0.28, 0.24, 0.21, 0.2, 30, 30, 4.305]</v>
      </c>
      <c r="E18">
        <f>'式(14)Axp'!G18</f>
        <v>0.9</v>
      </c>
      <c r="F18">
        <f>'式(14)Axp'!F18</f>
        <v>2.1</v>
      </c>
      <c r="G18">
        <f>'式(14)Axp'!E18</f>
        <v>1.1000000000000001</v>
      </c>
      <c r="H18" s="1">
        <f>'式(14)Axp'!J18</f>
        <v>0.88</v>
      </c>
      <c r="I18" s="1">
        <f>'式(14)Axp'!K18</f>
        <v>0.85</v>
      </c>
      <c r="J18" s="1">
        <f>'式(14)Axp'!H18</f>
        <v>1.05</v>
      </c>
      <c r="K18" s="1">
        <f>'式(14)Axp'!I18</f>
        <v>1.07</v>
      </c>
      <c r="L18">
        <f>'式(14)Axp'!L18</f>
        <v>0.98</v>
      </c>
      <c r="M18">
        <f>'式(14)Axp'!M18</f>
        <v>2.0499999999999998</v>
      </c>
      <c r="N18">
        <f>'式(14)Axp'!N18</f>
        <v>1.02</v>
      </c>
      <c r="O18" s="1">
        <f>'式(14)Axp'!P18</f>
        <v>0.92</v>
      </c>
      <c r="P18" s="1">
        <f>'式(14)Axp'!O18</f>
        <v>0.96</v>
      </c>
      <c r="Q18" s="1">
        <f>'式(14)Axp'!R18</f>
        <v>0.97</v>
      </c>
      <c r="R18" s="1">
        <f>'式(14)Axp'!Q18</f>
        <v>1.01</v>
      </c>
      <c r="S18">
        <f>'式(14)Axp'!T18</f>
        <v>0.28000000000000003</v>
      </c>
      <c r="T18">
        <f>'式(14)Axp'!S18</f>
        <v>0.24</v>
      </c>
      <c r="U18">
        <f>'式(14)Axp'!U18</f>
        <v>0.21</v>
      </c>
      <c r="V18">
        <f>'式(14)Axp'!V18</f>
        <v>0.2</v>
      </c>
      <c r="W18">
        <f>-'式(14)Axp'!W18</f>
        <v>30</v>
      </c>
      <c r="X18">
        <f>'式(14)Axp'!X18</f>
        <v>30</v>
      </c>
      <c r="Z18" s="2">
        <f t="shared" si="1"/>
        <v>-1.05</v>
      </c>
      <c r="AA18">
        <f t="shared" si="8"/>
        <v>1.05</v>
      </c>
      <c r="AB18" s="2">
        <f t="shared" si="2"/>
        <v>-1.0249999999999999</v>
      </c>
      <c r="AC18">
        <f t="shared" si="9"/>
        <v>1.0249999999999999</v>
      </c>
      <c r="AE18" s="4">
        <f t="shared" si="3"/>
        <v>0.1147129510429125</v>
      </c>
      <c r="AF18" s="13">
        <f t="shared" si="4"/>
        <v>0.40599270929414472</v>
      </c>
      <c r="AG18" s="4">
        <f t="shared" si="10"/>
        <v>0.1147129510429125</v>
      </c>
      <c r="AH18" s="13">
        <f t="shared" si="11"/>
        <v>0.12193637685284894</v>
      </c>
      <c r="AI18" s="4">
        <f t="shared" si="12"/>
        <v>0.40871295104291255</v>
      </c>
      <c r="AJ18" s="13">
        <f t="shared" si="13"/>
        <v>0.40599270929414472</v>
      </c>
      <c r="AK18" s="4">
        <f t="shared" si="14"/>
        <v>0.40871295104291255</v>
      </c>
      <c r="AL18" s="13">
        <f t="shared" si="15"/>
        <v>0.12193637685284894</v>
      </c>
      <c r="AM18" s="14">
        <f t="shared" si="16"/>
        <v>4.3049999999999988</v>
      </c>
      <c r="AN18">
        <f>'式(14)Axp'!AM18-'式(18)Axm'!AM18</f>
        <v>0</v>
      </c>
    </row>
    <row r="19" spans="1:40" x14ac:dyDescent="0.2">
      <c r="A19" s="8" t="str">
        <f t="shared" si="7"/>
        <v>16, 0.9, 2.1, 1.1, 0.88, 0.85, 1.05, 1.07, 0.98, 2.05, 1.02, 0.92, 0.96, 0.97, 1.01, 0.28, 0.24, 0.21, 0.2, 1, 30, 4.305</v>
      </c>
      <c r="B19" t="str">
        <f t="shared" si="0"/>
        <v>[16, 0.9, 2.1, 1.1, 0.88, 0.85, 1.05, 1.07, 0.98, 2.05, 1.02, 0.92, 0.96, 0.97, 1.01, 0.28, 0.24, 0.21, 0.2, 1, 30, 4.305]</v>
      </c>
      <c r="E19">
        <f>'式(14)Axp'!G19</f>
        <v>0.9</v>
      </c>
      <c r="F19">
        <f>'式(14)Axp'!F19</f>
        <v>2.1</v>
      </c>
      <c r="G19">
        <f>'式(14)Axp'!E19</f>
        <v>1.1000000000000001</v>
      </c>
      <c r="H19" s="1">
        <f>'式(14)Axp'!J19</f>
        <v>0.88</v>
      </c>
      <c r="I19" s="1">
        <f>'式(14)Axp'!K19</f>
        <v>0.85</v>
      </c>
      <c r="J19" s="1">
        <f>'式(14)Axp'!H19</f>
        <v>1.05</v>
      </c>
      <c r="K19" s="1">
        <f>'式(14)Axp'!I19</f>
        <v>1.07</v>
      </c>
      <c r="L19">
        <f>'式(14)Axp'!L19</f>
        <v>0.98</v>
      </c>
      <c r="M19">
        <f>'式(14)Axp'!M19</f>
        <v>2.0499999999999998</v>
      </c>
      <c r="N19">
        <f>'式(14)Axp'!N19</f>
        <v>1.02</v>
      </c>
      <c r="O19" s="1">
        <f>'式(14)Axp'!P19</f>
        <v>0.92</v>
      </c>
      <c r="P19" s="1">
        <f>'式(14)Axp'!O19</f>
        <v>0.96</v>
      </c>
      <c r="Q19" s="1">
        <f>'式(14)Axp'!R19</f>
        <v>0.97</v>
      </c>
      <c r="R19" s="1">
        <f>'式(14)Axp'!Q19</f>
        <v>1.01</v>
      </c>
      <c r="S19">
        <f>'式(14)Axp'!T19</f>
        <v>0.28000000000000003</v>
      </c>
      <c r="T19">
        <f>'式(14)Axp'!S19</f>
        <v>0.24</v>
      </c>
      <c r="U19">
        <f>'式(14)Axp'!U19</f>
        <v>0.21</v>
      </c>
      <c r="V19">
        <f>'式(14)Axp'!V19</f>
        <v>0.2</v>
      </c>
      <c r="W19">
        <f>-'式(14)Axp'!W19</f>
        <v>1</v>
      </c>
      <c r="X19">
        <f>'式(14)Axp'!X19</f>
        <v>30</v>
      </c>
      <c r="Z19" s="2">
        <f t="shared" si="1"/>
        <v>-1.05</v>
      </c>
      <c r="AA19">
        <f t="shared" si="8"/>
        <v>1.05</v>
      </c>
      <c r="AB19" s="2">
        <f t="shared" si="2"/>
        <v>-1.0249999999999999</v>
      </c>
      <c r="AC19">
        <f t="shared" si="9"/>
        <v>1.0249999999999999</v>
      </c>
      <c r="AE19" s="4">
        <f t="shared" si="3"/>
        <v>0.10648833544962727</v>
      </c>
      <c r="AF19" s="13">
        <f t="shared" si="4"/>
        <v>1.2319257323524816E-2</v>
      </c>
      <c r="AG19" s="4">
        <f t="shared" si="10"/>
        <v>0.10648833544962727</v>
      </c>
      <c r="AH19" s="13">
        <f t="shared" si="11"/>
        <v>3.731365378841763E-3</v>
      </c>
      <c r="AI19" s="4">
        <f t="shared" si="12"/>
        <v>0.3611385886292377</v>
      </c>
      <c r="AJ19" s="13">
        <f t="shared" si="13"/>
        <v>1.2319257323524816E-2</v>
      </c>
      <c r="AK19" s="4">
        <f t="shared" si="14"/>
        <v>0.3611385886292377</v>
      </c>
      <c r="AL19" s="13">
        <f t="shared" si="15"/>
        <v>3.731365378841763E-3</v>
      </c>
      <c r="AM19" s="14">
        <f t="shared" si="16"/>
        <v>4.3049999999999997</v>
      </c>
      <c r="AN19">
        <f>'式(14)Axp'!AM19-'式(18)Axm'!AM19</f>
        <v>0</v>
      </c>
    </row>
    <row r="20" spans="1:40" x14ac:dyDescent="0.2">
      <c r="A20" s="8" t="str">
        <f t="shared" si="7"/>
        <v>17, 0.9, 2.1, 1.1, 0.88, 0.85, 1.05, 1.07, 0.98, 2.05, 1.02, 0.92, 0.96, 0.97, 1.01, 0.28, 0.24, 0.21, 0.2, 89, 60, 0.0466314443660587</v>
      </c>
      <c r="B20" t="str">
        <f t="shared" si="0"/>
        <v>[17, 0.9, 2.1, 1.1, 0.88, 0.85, 1.05, 1.07, 0.98, 2.05, 1.02, 0.92, 0.96, 0.97, 1.01, 0.28, 0.24, 0.21, 0.2, 89, 60, 0.0466314443660587]</v>
      </c>
      <c r="E20">
        <f>'式(14)Axp'!G20</f>
        <v>0.9</v>
      </c>
      <c r="F20">
        <f>'式(14)Axp'!F20</f>
        <v>2.1</v>
      </c>
      <c r="G20">
        <f>'式(14)Axp'!E20</f>
        <v>1.1000000000000001</v>
      </c>
      <c r="H20" s="1">
        <f>'式(14)Axp'!J20</f>
        <v>0.88</v>
      </c>
      <c r="I20" s="1">
        <f>'式(14)Axp'!K20</f>
        <v>0.85</v>
      </c>
      <c r="J20" s="1">
        <f>'式(14)Axp'!H20</f>
        <v>1.05</v>
      </c>
      <c r="K20" s="1">
        <f>'式(14)Axp'!I20</f>
        <v>1.07</v>
      </c>
      <c r="L20">
        <f>'式(14)Axp'!L20</f>
        <v>0.98</v>
      </c>
      <c r="M20">
        <f>'式(14)Axp'!M20</f>
        <v>2.0499999999999998</v>
      </c>
      <c r="N20">
        <f>'式(14)Axp'!N20</f>
        <v>1.02</v>
      </c>
      <c r="O20" s="1">
        <f>'式(14)Axp'!P20</f>
        <v>0.92</v>
      </c>
      <c r="P20" s="1">
        <f>'式(14)Axp'!O20</f>
        <v>0.96</v>
      </c>
      <c r="Q20" s="1">
        <f>'式(14)Axp'!R20</f>
        <v>0.97</v>
      </c>
      <c r="R20" s="1">
        <f>'式(14)Axp'!Q20</f>
        <v>1.01</v>
      </c>
      <c r="S20">
        <f>'式(14)Axp'!T20</f>
        <v>0.28000000000000003</v>
      </c>
      <c r="T20">
        <f>'式(14)Axp'!S20</f>
        <v>0.24</v>
      </c>
      <c r="U20">
        <f>'式(14)Axp'!U20</f>
        <v>0.21</v>
      </c>
      <c r="V20">
        <f>'式(14)Axp'!V20</f>
        <v>0.2</v>
      </c>
      <c r="W20">
        <f>-'式(14)Axp'!W20</f>
        <v>89</v>
      </c>
      <c r="X20">
        <f>'式(14)Axp'!X20</f>
        <v>60</v>
      </c>
      <c r="Z20" s="2">
        <f t="shared" si="1"/>
        <v>-1.05</v>
      </c>
      <c r="AA20">
        <f t="shared" si="8"/>
        <v>1.05</v>
      </c>
      <c r="AB20" s="2">
        <f t="shared" si="2"/>
        <v>-1.0249999999999999</v>
      </c>
      <c r="AC20">
        <f t="shared" si="9"/>
        <v>1.0249999999999999</v>
      </c>
      <c r="AE20" s="4">
        <f t="shared" si="3"/>
        <v>0.67075223150438867</v>
      </c>
      <c r="AF20" s="13">
        <f t="shared" si="4"/>
        <v>2.0074125677704613</v>
      </c>
      <c r="AG20" s="4">
        <f t="shared" si="10"/>
        <v>0.58519862627816932</v>
      </c>
      <c r="AH20" s="13">
        <f t="shared" si="11"/>
        <v>0.26600248440445573</v>
      </c>
      <c r="AI20" s="4">
        <f t="shared" si="12"/>
        <v>6.3795061099513166</v>
      </c>
      <c r="AJ20" s="13">
        <f t="shared" si="13"/>
        <v>2.6150272449574752</v>
      </c>
      <c r="AK20" s="4">
        <f t="shared" si="14"/>
        <v>2.6431986262781697</v>
      </c>
      <c r="AL20" s="13">
        <f t="shared" si="15"/>
        <v>0.26600248440445573</v>
      </c>
      <c r="AM20" s="14">
        <f t="shared" si="16"/>
        <v>4.6631444366058705E-2</v>
      </c>
      <c r="AN20">
        <f>'式(14)Axp'!AM20-'式(18)Axm'!AM20</f>
        <v>0</v>
      </c>
    </row>
    <row r="21" spans="1:40" x14ac:dyDescent="0.2">
      <c r="A21" s="8" t="str">
        <f t="shared" si="7"/>
        <v>18, 0.9, 2.1, 1.1, 0.88, 0.85, 1.05, 1.07, 0.98, 2.05, 1.02, 0.92, 0.96, 0.97, 1.01, 0.28, 0.24, 0.21, 0.2, 85, 60, 0.0463909860445386</v>
      </c>
      <c r="B21" t="str">
        <f t="shared" si="0"/>
        <v>[18, 0.9, 2.1, 1.1, 0.88, 0.85, 1.05, 1.07, 0.98, 2.05, 1.02, 0.92, 0.96, 0.97, 1.01, 0.28, 0.24, 0.21, 0.2, 85, 60, 0.0463909860445386]</v>
      </c>
      <c r="E21">
        <f>'式(14)Axp'!G21</f>
        <v>0.9</v>
      </c>
      <c r="F21">
        <f>'式(14)Axp'!F21</f>
        <v>2.1</v>
      </c>
      <c r="G21">
        <f>'式(14)Axp'!E21</f>
        <v>1.1000000000000001</v>
      </c>
      <c r="H21" s="1">
        <f>'式(14)Axp'!J21</f>
        <v>0.88</v>
      </c>
      <c r="I21" s="1">
        <f>'式(14)Axp'!K21</f>
        <v>0.85</v>
      </c>
      <c r="J21" s="1">
        <f>'式(14)Axp'!H21</f>
        <v>1.05</v>
      </c>
      <c r="K21" s="1">
        <f>'式(14)Axp'!I21</f>
        <v>1.07</v>
      </c>
      <c r="L21">
        <f>'式(14)Axp'!L21</f>
        <v>0.98</v>
      </c>
      <c r="M21">
        <f>'式(14)Axp'!M21</f>
        <v>2.0499999999999998</v>
      </c>
      <c r="N21">
        <f>'式(14)Axp'!N21</f>
        <v>1.02</v>
      </c>
      <c r="O21" s="1">
        <f>'式(14)Axp'!P21</f>
        <v>0.92</v>
      </c>
      <c r="P21" s="1">
        <f>'式(14)Axp'!O21</f>
        <v>0.96</v>
      </c>
      <c r="Q21" s="1">
        <f>'式(14)Axp'!R21</f>
        <v>0.97</v>
      </c>
      <c r="R21" s="1">
        <f>'式(14)Axp'!Q21</f>
        <v>1.01</v>
      </c>
      <c r="S21">
        <f>'式(14)Axp'!T21</f>
        <v>0.28000000000000003</v>
      </c>
      <c r="T21">
        <f>'式(14)Axp'!S21</f>
        <v>0.24</v>
      </c>
      <c r="U21">
        <f>'式(14)Axp'!U21</f>
        <v>0.21</v>
      </c>
      <c r="V21">
        <f>'式(14)Axp'!V21</f>
        <v>0.2</v>
      </c>
      <c r="W21">
        <f>-'式(14)Axp'!W21</f>
        <v>85</v>
      </c>
      <c r="X21">
        <f>'式(14)Axp'!X21</f>
        <v>60</v>
      </c>
      <c r="Z21" s="2">
        <f t="shared" si="1"/>
        <v>-1.05</v>
      </c>
      <c r="AA21">
        <f t="shared" si="8"/>
        <v>1.05</v>
      </c>
      <c r="AB21" s="2">
        <f t="shared" si="2"/>
        <v>-1.0249999999999999</v>
      </c>
      <c r="AC21">
        <f t="shared" si="9"/>
        <v>1.0249999999999999</v>
      </c>
      <c r="AE21" s="4">
        <f t="shared" si="3"/>
        <v>0.67321184701678172</v>
      </c>
      <c r="AF21" s="13">
        <f t="shared" si="4"/>
        <v>2.0048398810904016</v>
      </c>
      <c r="AG21" s="4">
        <f t="shared" si="10"/>
        <v>0.58621139633247565</v>
      </c>
      <c r="AH21" s="13">
        <f t="shared" si="11"/>
        <v>0.26503063009161865</v>
      </c>
      <c r="AI21" s="4">
        <f t="shared" si="12"/>
        <v>6.3891876390970692</v>
      </c>
      <c r="AJ21" s="13">
        <f t="shared" si="13"/>
        <v>2.6054731029655755</v>
      </c>
      <c r="AK21" s="4">
        <f t="shared" si="14"/>
        <v>2.6442113963324756</v>
      </c>
      <c r="AL21" s="13">
        <f t="shared" si="15"/>
        <v>0.26503063009161865</v>
      </c>
      <c r="AM21" s="14">
        <f t="shared" si="16"/>
        <v>4.6390986044538618E-2</v>
      </c>
      <c r="AN21">
        <f>'式(14)Axp'!AM21-'式(18)Axm'!AM21</f>
        <v>0</v>
      </c>
    </row>
    <row r="22" spans="1:40" x14ac:dyDescent="0.2">
      <c r="A22" s="8" t="str">
        <f t="shared" si="7"/>
        <v>19, 0.9, 2.1, 1.1, 0.88, 0.85, 1.05, 1.07, 0.98, 2.05, 1.02, 0.92, 0.96, 0.97, 1.01, 0.28, 0.24, 0.21, 0.2, 45, 60, 4.305</v>
      </c>
      <c r="B22" t="str">
        <f t="shared" si="0"/>
        <v>[19, 0.9, 2.1, 1.1, 0.88, 0.85, 1.05, 1.07, 0.98, 2.05, 1.02, 0.92, 0.96, 0.97, 1.01, 0.28, 0.24, 0.21, 0.2, 45, 60, 4.305]</v>
      </c>
      <c r="E22">
        <f>'式(14)Axp'!G22</f>
        <v>0.9</v>
      </c>
      <c r="F22">
        <f>'式(14)Axp'!F22</f>
        <v>2.1</v>
      </c>
      <c r="G22">
        <f>'式(14)Axp'!E22</f>
        <v>1.1000000000000001</v>
      </c>
      <c r="H22" s="1">
        <f>'式(14)Axp'!J22</f>
        <v>0.88</v>
      </c>
      <c r="I22" s="1">
        <f>'式(14)Axp'!K22</f>
        <v>0.85</v>
      </c>
      <c r="J22" s="1">
        <f>'式(14)Axp'!H22</f>
        <v>1.05</v>
      </c>
      <c r="K22" s="1">
        <f>'式(14)Axp'!I22</f>
        <v>1.07</v>
      </c>
      <c r="L22">
        <f>'式(14)Axp'!L22</f>
        <v>0.98</v>
      </c>
      <c r="M22">
        <f>'式(14)Axp'!M22</f>
        <v>2.0499999999999998</v>
      </c>
      <c r="N22">
        <f>'式(14)Axp'!N22</f>
        <v>1.02</v>
      </c>
      <c r="O22" s="1">
        <f>'式(14)Axp'!P22</f>
        <v>0.92</v>
      </c>
      <c r="P22" s="1">
        <f>'式(14)Axp'!O22</f>
        <v>0.96</v>
      </c>
      <c r="Q22" s="1">
        <f>'式(14)Axp'!R22</f>
        <v>0.97</v>
      </c>
      <c r="R22" s="1">
        <f>'式(14)Axp'!Q22</f>
        <v>1.01</v>
      </c>
      <c r="S22">
        <f>'式(14)Axp'!T22</f>
        <v>0.28000000000000003</v>
      </c>
      <c r="T22">
        <f>'式(14)Axp'!S22</f>
        <v>0.24</v>
      </c>
      <c r="U22">
        <f>'式(14)Axp'!U22</f>
        <v>0.21</v>
      </c>
      <c r="V22">
        <f>'式(14)Axp'!V22</f>
        <v>0.2</v>
      </c>
      <c r="W22">
        <f>-'式(14)Axp'!W22</f>
        <v>45</v>
      </c>
      <c r="X22">
        <f>'式(14)Axp'!X22</f>
        <v>60</v>
      </c>
      <c r="Z22" s="2">
        <f t="shared" si="1"/>
        <v>-1.05</v>
      </c>
      <c r="AA22">
        <f t="shared" si="8"/>
        <v>1.05</v>
      </c>
      <c r="AB22" s="2">
        <f t="shared" si="2"/>
        <v>-1.0249999999999999</v>
      </c>
      <c r="AC22">
        <f t="shared" si="9"/>
        <v>1.0249999999999999</v>
      </c>
      <c r="AE22" s="4">
        <f t="shared" si="3"/>
        <v>0.39865445563796215</v>
      </c>
      <c r="AF22" s="13">
        <f t="shared" si="4"/>
        <v>0.65185469540784435</v>
      </c>
      <c r="AG22" s="4">
        <f t="shared" si="10"/>
        <v>0.39865445563796215</v>
      </c>
      <c r="AH22" s="13">
        <f t="shared" si="11"/>
        <v>0.15985469540784447</v>
      </c>
      <c r="AI22" s="4">
        <f t="shared" si="12"/>
        <v>1.4788794322053436</v>
      </c>
      <c r="AJ22" s="13">
        <f t="shared" si="13"/>
        <v>0.65185469540784435</v>
      </c>
      <c r="AK22" s="4">
        <f t="shared" si="14"/>
        <v>1.4788794322053436</v>
      </c>
      <c r="AL22" s="13">
        <f t="shared" si="15"/>
        <v>0.15985469540784447</v>
      </c>
      <c r="AM22" s="14">
        <f t="shared" si="16"/>
        <v>4.3049999999999997</v>
      </c>
      <c r="AN22">
        <f>'式(14)Axp'!AM22-'式(18)Axm'!AM22</f>
        <v>0</v>
      </c>
    </row>
    <row r="23" spans="1:40" x14ac:dyDescent="0.2">
      <c r="A23" s="8" t="str">
        <f t="shared" si="7"/>
        <v>20, 0.9, 2.1, 1.1, 0.88, 0.85, 1.05, 1.07, 0.98, 2.05, 1.02, 0.92, 0.96, 0.97, 1.01, 0.28, 0.24, 0.21, 0.2, 30, 60, 4.305</v>
      </c>
      <c r="B23" t="str">
        <f t="shared" si="0"/>
        <v>[20, 0.9, 2.1, 1.1, 0.88, 0.85, 1.05, 1.07, 0.98, 2.05, 1.02, 0.92, 0.96, 0.97, 1.01, 0.28, 0.24, 0.21, 0.2, 30, 60, 4.305]</v>
      </c>
      <c r="E23">
        <f>'式(14)Axp'!G23</f>
        <v>0.9</v>
      </c>
      <c r="F23">
        <f>'式(14)Axp'!F23</f>
        <v>2.1</v>
      </c>
      <c r="G23">
        <f>'式(14)Axp'!E23</f>
        <v>1.1000000000000001</v>
      </c>
      <c r="H23" s="1">
        <f>'式(14)Axp'!J23</f>
        <v>0.88</v>
      </c>
      <c r="I23" s="1">
        <f>'式(14)Axp'!K23</f>
        <v>0.85</v>
      </c>
      <c r="J23" s="1">
        <f>'式(14)Axp'!H23</f>
        <v>1.05</v>
      </c>
      <c r="K23" s="1">
        <f>'式(14)Axp'!I23</f>
        <v>1.07</v>
      </c>
      <c r="L23">
        <f>'式(14)Axp'!L23</f>
        <v>0.98</v>
      </c>
      <c r="M23">
        <f>'式(14)Axp'!M23</f>
        <v>2.0499999999999998</v>
      </c>
      <c r="N23">
        <f>'式(14)Axp'!N23</f>
        <v>1.02</v>
      </c>
      <c r="O23" s="1">
        <f>'式(14)Axp'!P23</f>
        <v>0.92</v>
      </c>
      <c r="P23" s="1">
        <f>'式(14)Axp'!O23</f>
        <v>0.96</v>
      </c>
      <c r="Q23" s="1">
        <f>'式(14)Axp'!R23</f>
        <v>0.97</v>
      </c>
      <c r="R23" s="1">
        <f>'式(14)Axp'!Q23</f>
        <v>1.01</v>
      </c>
      <c r="S23">
        <f>'式(14)Axp'!T23</f>
        <v>0.28000000000000003</v>
      </c>
      <c r="T23">
        <f>'式(14)Axp'!S23</f>
        <v>0.24</v>
      </c>
      <c r="U23">
        <f>'式(14)Axp'!U23</f>
        <v>0.21</v>
      </c>
      <c r="V23">
        <f>'式(14)Axp'!V23</f>
        <v>0.2</v>
      </c>
      <c r="W23">
        <f>-'式(14)Axp'!W23</f>
        <v>30</v>
      </c>
      <c r="X23">
        <f>'式(14)Axp'!X23</f>
        <v>60</v>
      </c>
      <c r="Z23" s="2">
        <f t="shared" si="1"/>
        <v>-1.05</v>
      </c>
      <c r="AA23">
        <f t="shared" si="8"/>
        <v>1.05</v>
      </c>
      <c r="AB23" s="2">
        <f t="shared" si="2"/>
        <v>-1.0249999999999999</v>
      </c>
      <c r="AC23">
        <f t="shared" si="9"/>
        <v>1.0249999999999999</v>
      </c>
      <c r="AE23" s="4">
        <f t="shared" si="3"/>
        <v>0.34413885312873738</v>
      </c>
      <c r="AF23" s="13">
        <f t="shared" si="4"/>
        <v>0.38382245895726314</v>
      </c>
      <c r="AG23" s="4">
        <f t="shared" si="10"/>
        <v>0.34413885312873738</v>
      </c>
      <c r="AH23" s="13">
        <f t="shared" si="11"/>
        <v>9.9766126515967321E-2</v>
      </c>
      <c r="AI23" s="4">
        <f t="shared" si="12"/>
        <v>1.2261388531287372</v>
      </c>
      <c r="AJ23" s="13">
        <f t="shared" si="13"/>
        <v>0.38382245895726314</v>
      </c>
      <c r="AK23" s="4">
        <f t="shared" si="14"/>
        <v>1.2261388531287372</v>
      </c>
      <c r="AL23" s="13">
        <f t="shared" si="15"/>
        <v>9.9766126515967321E-2</v>
      </c>
      <c r="AM23" s="14">
        <f t="shared" si="16"/>
        <v>4.3049999999999997</v>
      </c>
      <c r="AN23">
        <f>'式(14)Axp'!AM23-'式(18)Axm'!AM23</f>
        <v>0</v>
      </c>
    </row>
    <row r="24" spans="1:40" x14ac:dyDescent="0.2">
      <c r="A24" s="8" t="str">
        <f t="shared" si="7"/>
        <v>21, 0.9, 2.1, 1.1, 0.88, 0.85, 1.05, 1.07, 0.98, 2.05, 1.02, 0.92, 0.96, 0.97, 1.01, 0.28, 0.24, 0.21, 0.2, 1, 60, 4.305</v>
      </c>
      <c r="B24" t="str">
        <f t="shared" si="0"/>
        <v>[21, 0.9, 2.1, 1.1, 0.88, 0.85, 1.05, 1.07, 0.98, 2.05, 1.02, 0.92, 0.96, 0.97, 1.01, 0.28, 0.24, 0.21, 0.2, 1, 60, 4.305]</v>
      </c>
      <c r="E24">
        <f>'式(14)Axp'!G24</f>
        <v>0.9</v>
      </c>
      <c r="F24">
        <f>'式(14)Axp'!F24</f>
        <v>2.1</v>
      </c>
      <c r="G24">
        <f>'式(14)Axp'!E24</f>
        <v>1.1000000000000001</v>
      </c>
      <c r="H24" s="1">
        <f>'式(14)Axp'!J24</f>
        <v>0.88</v>
      </c>
      <c r="I24" s="1">
        <f>'式(14)Axp'!K24</f>
        <v>0.85</v>
      </c>
      <c r="J24" s="1">
        <f>'式(14)Axp'!H24</f>
        <v>1.05</v>
      </c>
      <c r="K24" s="1">
        <f>'式(14)Axp'!I24</f>
        <v>1.07</v>
      </c>
      <c r="L24">
        <f>'式(14)Axp'!L24</f>
        <v>0.98</v>
      </c>
      <c r="M24">
        <f>'式(14)Axp'!M24</f>
        <v>2.0499999999999998</v>
      </c>
      <c r="N24">
        <f>'式(14)Axp'!N24</f>
        <v>1.02</v>
      </c>
      <c r="O24" s="1">
        <f>'式(14)Axp'!P24</f>
        <v>0.92</v>
      </c>
      <c r="P24" s="1">
        <f>'式(14)Axp'!O24</f>
        <v>0.96</v>
      </c>
      <c r="Q24" s="1">
        <f>'式(14)Axp'!R24</f>
        <v>0.97</v>
      </c>
      <c r="R24" s="1">
        <f>'式(14)Axp'!Q24</f>
        <v>1.01</v>
      </c>
      <c r="S24">
        <f>'式(14)Axp'!T24</f>
        <v>0.28000000000000003</v>
      </c>
      <c r="T24">
        <f>'式(14)Axp'!S24</f>
        <v>0.24</v>
      </c>
      <c r="U24">
        <f>'式(14)Axp'!U24</f>
        <v>0.21</v>
      </c>
      <c r="V24">
        <f>'式(14)Axp'!V24</f>
        <v>0.2</v>
      </c>
      <c r="W24">
        <f>-'式(14)Axp'!W24</f>
        <v>1</v>
      </c>
      <c r="X24">
        <f>'式(14)Axp'!X24</f>
        <v>60</v>
      </c>
      <c r="Z24" s="2">
        <f t="shared" si="1"/>
        <v>-1.05</v>
      </c>
      <c r="AA24">
        <f t="shared" si="8"/>
        <v>1.05</v>
      </c>
      <c r="AB24" s="2">
        <f t="shared" si="2"/>
        <v>-1.0249999999999999</v>
      </c>
      <c r="AC24">
        <f t="shared" si="9"/>
        <v>1.0249999999999999</v>
      </c>
      <c r="AE24" s="4">
        <f t="shared" si="3"/>
        <v>0.3194650063488817</v>
      </c>
      <c r="AF24" s="13">
        <f t="shared" si="4"/>
        <v>1.1738694162285679E-2</v>
      </c>
      <c r="AG24" s="4">
        <f t="shared" si="10"/>
        <v>0.3194650063488817</v>
      </c>
      <c r="AH24" s="13">
        <f t="shared" si="11"/>
        <v>3.1508022176026259E-3</v>
      </c>
      <c r="AI24" s="4">
        <f t="shared" si="12"/>
        <v>1.0834157658877128</v>
      </c>
      <c r="AJ24" s="13">
        <f t="shared" si="13"/>
        <v>1.1738694162285679E-2</v>
      </c>
      <c r="AK24" s="4">
        <f t="shared" si="14"/>
        <v>1.0834157658877128</v>
      </c>
      <c r="AL24" s="13">
        <f t="shared" si="15"/>
        <v>3.1508022176026259E-3</v>
      </c>
      <c r="AM24" s="14">
        <f t="shared" si="16"/>
        <v>4.3049999999999997</v>
      </c>
      <c r="AN24">
        <f>'式(14)Axp'!AM24-'式(18)Axm'!AM24</f>
        <v>0</v>
      </c>
    </row>
    <row r="25" spans="1:40" x14ac:dyDescent="0.2">
      <c r="A25" s="8" t="str">
        <f t="shared" si="7"/>
        <v>22, 0.9, 2.1, 1.1, 0.88, 0.85, 1.05, 1.07, 0.98, 2.05, 1.02, 0.92, 0.96, 0.97, 1.01, 0.28, 0.24, 0.21, 0.2, 89, 85, 0</v>
      </c>
      <c r="B25" t="str">
        <f t="shared" si="0"/>
        <v>[22, 0.9, 2.1, 1.1, 0.88, 0.85, 1.05, 1.07, 0.98, 2.05, 1.02, 0.92, 0.96, 0.97, 1.01, 0.28, 0.24, 0.21, 0.2, 89, 85, 0]</v>
      </c>
      <c r="E25">
        <f>'式(14)Axp'!G25</f>
        <v>0.9</v>
      </c>
      <c r="F25">
        <f>'式(14)Axp'!F25</f>
        <v>2.1</v>
      </c>
      <c r="G25">
        <f>'式(14)Axp'!E25</f>
        <v>1.1000000000000001</v>
      </c>
      <c r="H25" s="1">
        <f>'式(14)Axp'!J25</f>
        <v>0.88</v>
      </c>
      <c r="I25" s="1">
        <f>'式(14)Axp'!K25</f>
        <v>0.85</v>
      </c>
      <c r="J25" s="1">
        <f>'式(14)Axp'!H25</f>
        <v>1.05</v>
      </c>
      <c r="K25" s="1">
        <f>'式(14)Axp'!I25</f>
        <v>1.07</v>
      </c>
      <c r="L25">
        <f>'式(14)Axp'!L25</f>
        <v>0.98</v>
      </c>
      <c r="M25">
        <f>'式(14)Axp'!M25</f>
        <v>2.0499999999999998</v>
      </c>
      <c r="N25">
        <f>'式(14)Axp'!N25</f>
        <v>1.02</v>
      </c>
      <c r="O25" s="1">
        <f>'式(14)Axp'!P25</f>
        <v>0.92</v>
      </c>
      <c r="P25" s="1">
        <f>'式(14)Axp'!O25</f>
        <v>0.96</v>
      </c>
      <c r="Q25" s="1">
        <f>'式(14)Axp'!R25</f>
        <v>0.97</v>
      </c>
      <c r="R25" s="1">
        <f>'式(14)Axp'!Q25</f>
        <v>1.01</v>
      </c>
      <c r="S25">
        <f>'式(14)Axp'!T25</f>
        <v>0.28000000000000003</v>
      </c>
      <c r="T25">
        <f>'式(14)Axp'!S25</f>
        <v>0.24</v>
      </c>
      <c r="U25">
        <f>'式(14)Axp'!U25</f>
        <v>0.21</v>
      </c>
      <c r="V25">
        <f>'式(14)Axp'!V25</f>
        <v>0.2</v>
      </c>
      <c r="W25">
        <f>-'式(14)Axp'!W25</f>
        <v>89</v>
      </c>
      <c r="X25">
        <f>'式(14)Axp'!X25</f>
        <v>85</v>
      </c>
      <c r="Z25" s="2">
        <f t="shared" si="1"/>
        <v>-1.05</v>
      </c>
      <c r="AA25">
        <f t="shared" si="8"/>
        <v>1.05</v>
      </c>
      <c r="AB25" s="2">
        <f t="shared" si="2"/>
        <v>-1.0249999999999999</v>
      </c>
      <c r="AC25">
        <f t="shared" si="9"/>
        <v>1.0249999999999999</v>
      </c>
      <c r="AE25" s="4">
        <f t="shared" si="3"/>
        <v>2.2648488320213698</v>
      </c>
      <c r="AF25" s="13">
        <f t="shared" si="4"/>
        <v>0.39626765752847676</v>
      </c>
      <c r="AG25" s="4">
        <f t="shared" si="10"/>
        <v>0.82039434241450448</v>
      </c>
      <c r="AH25" s="13">
        <f t="shared" si="11"/>
        <v>4.0308636017068702E-2</v>
      </c>
      <c r="AI25" s="4">
        <f t="shared" si="12"/>
        <v>8.6278488320213711</v>
      </c>
      <c r="AJ25" s="13">
        <f t="shared" si="13"/>
        <v>0.39626765752847676</v>
      </c>
      <c r="AK25" s="4">
        <f t="shared" si="14"/>
        <v>2.8783943424145044</v>
      </c>
      <c r="AL25" s="13">
        <f t="shared" si="15"/>
        <v>4.0308636017068702E-2</v>
      </c>
      <c r="AM25" s="14">
        <f t="shared" si="16"/>
        <v>0</v>
      </c>
      <c r="AN25">
        <f>'式(14)Axp'!AM25-'式(18)Axm'!AM25</f>
        <v>0</v>
      </c>
    </row>
    <row r="26" spans="1:40" x14ac:dyDescent="0.2">
      <c r="A26" s="8" t="str">
        <f t="shared" si="7"/>
        <v>23, 0.9, 2.1, 1.1, 0.88, 0.85, 1.05, 1.07, 0.98, 2.05, 1.02, 0.92, 0.96, 0.97, 1.01, 0.28, 0.24, 0.21, 0.2, 85, 85, 9.99200722162641E-16</v>
      </c>
      <c r="B26" t="str">
        <f t="shared" si="0"/>
        <v>[23, 0.9, 2.1, 1.1, 0.88, 0.85, 1.05, 1.07, 0.98, 2.05, 1.02, 0.92, 0.96, 0.97, 1.01, 0.28, 0.24, 0.21, 0.2, 85, 85, 9.99200722162641E-16]</v>
      </c>
      <c r="E26">
        <f>'式(14)Axp'!G26</f>
        <v>0.9</v>
      </c>
      <c r="F26">
        <f>'式(14)Axp'!F26</f>
        <v>2.1</v>
      </c>
      <c r="G26">
        <f>'式(14)Axp'!E26</f>
        <v>1.1000000000000001</v>
      </c>
      <c r="H26" s="1">
        <f>'式(14)Axp'!J26</f>
        <v>0.88</v>
      </c>
      <c r="I26" s="1">
        <f>'式(14)Axp'!K26</f>
        <v>0.85</v>
      </c>
      <c r="J26" s="1">
        <f>'式(14)Axp'!H26</f>
        <v>1.05</v>
      </c>
      <c r="K26" s="1">
        <f>'式(14)Axp'!I26</f>
        <v>1.07</v>
      </c>
      <c r="L26">
        <f>'式(14)Axp'!L26</f>
        <v>0.98</v>
      </c>
      <c r="M26">
        <f>'式(14)Axp'!M26</f>
        <v>2.0499999999999998</v>
      </c>
      <c r="N26">
        <f>'式(14)Axp'!N26</f>
        <v>1.02</v>
      </c>
      <c r="O26" s="1">
        <f>'式(14)Axp'!P26</f>
        <v>0.92</v>
      </c>
      <c r="P26" s="1">
        <f>'式(14)Axp'!O26</f>
        <v>0.96</v>
      </c>
      <c r="Q26" s="1">
        <f>'式(14)Axp'!R26</f>
        <v>0.97</v>
      </c>
      <c r="R26" s="1">
        <f>'式(14)Axp'!Q26</f>
        <v>1.01</v>
      </c>
      <c r="S26">
        <f>'式(14)Axp'!T26</f>
        <v>0.28000000000000003</v>
      </c>
      <c r="T26">
        <f>'式(14)Axp'!S26</f>
        <v>0.24</v>
      </c>
      <c r="U26">
        <f>'式(14)Axp'!U26</f>
        <v>0.21</v>
      </c>
      <c r="V26">
        <f>'式(14)Axp'!V26</f>
        <v>0.2</v>
      </c>
      <c r="W26">
        <f>-'式(14)Axp'!W26</f>
        <v>85</v>
      </c>
      <c r="X26">
        <f>'式(14)Axp'!X26</f>
        <v>85</v>
      </c>
      <c r="Z26" s="2">
        <f t="shared" si="1"/>
        <v>-1.05</v>
      </c>
      <c r="AA26">
        <f t="shared" si="8"/>
        <v>1.05</v>
      </c>
      <c r="AB26" s="2">
        <f t="shared" si="2"/>
        <v>-1.0249999999999999</v>
      </c>
      <c r="AC26">
        <f t="shared" si="9"/>
        <v>1.0249999999999999</v>
      </c>
      <c r="AE26" s="4">
        <f t="shared" si="3"/>
        <v>2.2663159207040131</v>
      </c>
      <c r="AF26" s="13">
        <f t="shared" si="4"/>
        <v>0.39481987243402872</v>
      </c>
      <c r="AG26" s="4">
        <f t="shared" si="10"/>
        <v>0.82054781233257468</v>
      </c>
      <c r="AH26" s="13">
        <f t="shared" si="11"/>
        <v>4.0161366258120869E-2</v>
      </c>
      <c r="AI26" s="4">
        <f t="shared" si="12"/>
        <v>8.6293159207040127</v>
      </c>
      <c r="AJ26" s="13">
        <f t="shared" si="13"/>
        <v>0.39481987243402872</v>
      </c>
      <c r="AK26" s="4">
        <f t="shared" si="14"/>
        <v>2.8785478123325752</v>
      </c>
      <c r="AL26" s="13">
        <f t="shared" si="15"/>
        <v>4.0161366258120869E-2</v>
      </c>
      <c r="AM26" s="14">
        <f t="shared" si="16"/>
        <v>9.9920072216264089E-16</v>
      </c>
      <c r="AN26">
        <f>'式(14)Axp'!AM26-'式(18)Axm'!AM26</f>
        <v>0</v>
      </c>
    </row>
    <row r="27" spans="1:40" x14ac:dyDescent="0.2">
      <c r="A27" s="8" t="str">
        <f t="shared" si="7"/>
        <v>24, 0.9, 2.1, 1.1, 0.88, 0.85, 1.05, 1.07, 0.98, 2.05, 1.02, 0.92, 0.96, 0.97, 1.01, 0.28, 0.24, 0.21, 0.2, 45, 85, 9.95731275210687E-16</v>
      </c>
      <c r="B27" t="str">
        <f t="shared" si="0"/>
        <v>[24, 0.9, 2.1, 1.1, 0.88, 0.85, 1.05, 1.07, 0.98, 2.05, 1.02, 0.92, 0.96, 0.97, 1.01, 0.28, 0.24, 0.21, 0.2, 45, 85, 9.95731275210687E-16]</v>
      </c>
      <c r="E27">
        <f>'式(14)Axp'!G27</f>
        <v>0.9</v>
      </c>
      <c r="F27">
        <f>'式(14)Axp'!F27</f>
        <v>2.1</v>
      </c>
      <c r="G27">
        <f>'式(14)Axp'!E27</f>
        <v>1.1000000000000001</v>
      </c>
      <c r="H27" s="1">
        <f>'式(14)Axp'!J27</f>
        <v>0.88</v>
      </c>
      <c r="I27" s="1">
        <f>'式(14)Axp'!K27</f>
        <v>0.85</v>
      </c>
      <c r="J27" s="1">
        <f>'式(14)Axp'!H27</f>
        <v>1.05</v>
      </c>
      <c r="K27" s="1">
        <f>'式(14)Axp'!I27</f>
        <v>1.07</v>
      </c>
      <c r="L27">
        <f>'式(14)Axp'!L27</f>
        <v>0.98</v>
      </c>
      <c r="M27">
        <f>'式(14)Axp'!M27</f>
        <v>2.0499999999999998</v>
      </c>
      <c r="N27">
        <f>'式(14)Axp'!N27</f>
        <v>1.02</v>
      </c>
      <c r="O27" s="1">
        <f>'式(14)Axp'!P27</f>
        <v>0.92</v>
      </c>
      <c r="P27" s="1">
        <f>'式(14)Axp'!O27</f>
        <v>0.96</v>
      </c>
      <c r="Q27" s="1">
        <f>'式(14)Axp'!R27</f>
        <v>0.97</v>
      </c>
      <c r="R27" s="1">
        <f>'式(14)Axp'!Q27</f>
        <v>1.01</v>
      </c>
      <c r="S27">
        <f>'式(14)Axp'!T27</f>
        <v>0.28000000000000003</v>
      </c>
      <c r="T27">
        <f>'式(14)Axp'!S27</f>
        <v>0.24</v>
      </c>
      <c r="U27">
        <f>'式(14)Axp'!U27</f>
        <v>0.21</v>
      </c>
      <c r="V27">
        <f>'式(14)Axp'!V27</f>
        <v>0.2</v>
      </c>
      <c r="W27">
        <f>-'式(14)Axp'!W27</f>
        <v>45</v>
      </c>
      <c r="X27">
        <f>'式(14)Axp'!X27</f>
        <v>85</v>
      </c>
      <c r="Z27" s="2">
        <f t="shared" si="1"/>
        <v>-1.05</v>
      </c>
      <c r="AA27">
        <f t="shared" si="8"/>
        <v>1.05</v>
      </c>
      <c r="AB27" s="2">
        <f t="shared" si="2"/>
        <v>-1.0249999999999999</v>
      </c>
      <c r="AC27">
        <f t="shared" si="9"/>
        <v>1.0249999999999999</v>
      </c>
      <c r="AE27" s="4">
        <f t="shared" si="3"/>
        <v>2.3824171941721031</v>
      </c>
      <c r="AF27" s="13">
        <f t="shared" si="4"/>
        <v>0.28024623066162713</v>
      </c>
      <c r="AG27" s="4">
        <f t="shared" si="10"/>
        <v>0.83269299015160692</v>
      </c>
      <c r="AH27" s="13">
        <f t="shared" si="11"/>
        <v>2.8506851599624242E-2</v>
      </c>
      <c r="AI27" s="4">
        <f t="shared" si="12"/>
        <v>8.7454171941721022</v>
      </c>
      <c r="AJ27" s="13">
        <f t="shared" si="13"/>
        <v>0.28024623066162713</v>
      </c>
      <c r="AK27" s="4">
        <f t="shared" si="14"/>
        <v>2.890692990151607</v>
      </c>
      <c r="AL27" s="13">
        <f t="shared" si="15"/>
        <v>2.8506851599624242E-2</v>
      </c>
      <c r="AM27" s="14">
        <f t="shared" si="16"/>
        <v>9.9573127521068727E-16</v>
      </c>
      <c r="AN27">
        <f>'式(14)Axp'!AM27-'式(18)Axm'!AM27</f>
        <v>0</v>
      </c>
    </row>
    <row r="28" spans="1:40" x14ac:dyDescent="0.2">
      <c r="A28" s="8" t="str">
        <f t="shared" si="7"/>
        <v>25, 0.9, 2.1, 1.1, 0.88, 0.85, 1.05, 1.07, 0.98, 2.05, 1.02, 0.92, 0.96, 0.97, 1.01, 0.28, 0.24, 0.21, 0.2, 30, 85, 0.542555191463623</v>
      </c>
      <c r="B28" t="str">
        <f t="shared" si="0"/>
        <v>[25, 0.9, 2.1, 1.1, 0.88, 0.85, 1.05, 1.07, 0.98, 2.05, 1.02, 0.92, 0.96, 0.97, 1.01, 0.28, 0.24, 0.21, 0.2, 30, 85, 0.542555191463623]</v>
      </c>
      <c r="E28">
        <f>'式(14)Axp'!G28</f>
        <v>0.9</v>
      </c>
      <c r="F28">
        <f>'式(14)Axp'!F28</f>
        <v>2.1</v>
      </c>
      <c r="G28">
        <f>'式(14)Axp'!E28</f>
        <v>1.1000000000000001</v>
      </c>
      <c r="H28" s="1">
        <f>'式(14)Axp'!J28</f>
        <v>0.88</v>
      </c>
      <c r="I28" s="1">
        <f>'式(14)Axp'!K28</f>
        <v>0.85</v>
      </c>
      <c r="J28" s="1">
        <f>'式(14)Axp'!H28</f>
        <v>1.05</v>
      </c>
      <c r="K28" s="1">
        <f>'式(14)Axp'!I28</f>
        <v>1.07</v>
      </c>
      <c r="L28">
        <f>'式(14)Axp'!L28</f>
        <v>0.98</v>
      </c>
      <c r="M28">
        <f>'式(14)Axp'!M28</f>
        <v>2.0499999999999998</v>
      </c>
      <c r="N28">
        <f>'式(14)Axp'!N28</f>
        <v>1.02</v>
      </c>
      <c r="O28" s="1">
        <f>'式(14)Axp'!P28</f>
        <v>0.92</v>
      </c>
      <c r="P28" s="1">
        <f>'式(14)Axp'!O28</f>
        <v>0.96</v>
      </c>
      <c r="Q28" s="1">
        <f>'式(14)Axp'!R28</f>
        <v>0.97</v>
      </c>
      <c r="R28" s="1">
        <f>'式(14)Axp'!Q28</f>
        <v>1.01</v>
      </c>
      <c r="S28">
        <f>'式(14)Axp'!T28</f>
        <v>0.28000000000000003</v>
      </c>
      <c r="T28">
        <f>'式(14)Axp'!S28</f>
        <v>0.24</v>
      </c>
      <c r="U28">
        <f>'式(14)Axp'!U28</f>
        <v>0.21</v>
      </c>
      <c r="V28">
        <f>'式(14)Axp'!V28</f>
        <v>0.2</v>
      </c>
      <c r="W28">
        <f>-'式(14)Axp'!W28</f>
        <v>30</v>
      </c>
      <c r="X28">
        <f>'式(14)Axp'!X28</f>
        <v>85</v>
      </c>
      <c r="Z28" s="2">
        <f t="shared" si="1"/>
        <v>-1.05</v>
      </c>
      <c r="AA28">
        <f t="shared" si="8"/>
        <v>1.05</v>
      </c>
      <c r="AB28" s="2">
        <f t="shared" si="2"/>
        <v>-1.0249999999999999</v>
      </c>
      <c r="AC28">
        <f t="shared" si="9"/>
        <v>1.0249999999999999</v>
      </c>
      <c r="AE28" s="4">
        <f t="shared" si="3"/>
        <v>2.2710217699646513</v>
      </c>
      <c r="AF28" s="13">
        <f t="shared" si="4"/>
        <v>0.1981640101028059</v>
      </c>
      <c r="AG28" s="4">
        <f t="shared" si="10"/>
        <v>0.84139397188742571</v>
      </c>
      <c r="AH28" s="13">
        <f t="shared" si="11"/>
        <v>2.0157388076372879E-2</v>
      </c>
      <c r="AI28" s="4">
        <f t="shared" si="12"/>
        <v>8.0914665785010289</v>
      </c>
      <c r="AJ28" s="13">
        <f t="shared" si="13"/>
        <v>0.1981640101028059</v>
      </c>
      <c r="AK28" s="4">
        <f t="shared" si="14"/>
        <v>2.899393971887426</v>
      </c>
      <c r="AL28" s="13">
        <f t="shared" si="15"/>
        <v>2.0157388076372879E-2</v>
      </c>
      <c r="AM28" s="14">
        <f t="shared" si="16"/>
        <v>0.54255519146362274</v>
      </c>
      <c r="AN28">
        <f>'式(14)Axp'!AM28-'式(18)Axm'!AM28</f>
        <v>0</v>
      </c>
    </row>
    <row r="29" spans="1:40" x14ac:dyDescent="0.2">
      <c r="A29" s="8" t="str">
        <f t="shared" si="7"/>
        <v>26, 0.9, 2.1, 1.1, 0.88, 0.85, 1.05, 1.07, 0.98, 2.05, 1.02, 0.92, 0.96, 0.97, 1.01, 0.28, 0.24, 0.21, 0.2, 1, 85, 1.32157910166076</v>
      </c>
      <c r="B29" t="str">
        <f t="shared" si="0"/>
        <v>[26, 0.9, 2.1, 1.1, 0.88, 0.85, 1.05, 1.07, 0.98, 2.05, 1.02, 0.92, 0.96, 0.97, 1.01, 0.28, 0.24, 0.21, 0.2, 1, 85, 1.32157910166076]</v>
      </c>
      <c r="E29">
        <f>'式(14)Axp'!G29</f>
        <v>0.9</v>
      </c>
      <c r="F29">
        <f>'式(14)Axp'!F29</f>
        <v>2.1</v>
      </c>
      <c r="G29">
        <f>'式(14)Axp'!E29</f>
        <v>1.1000000000000001</v>
      </c>
      <c r="H29" s="1">
        <f>'式(14)Axp'!J29</f>
        <v>0.88</v>
      </c>
      <c r="I29" s="1">
        <f>'式(14)Axp'!K29</f>
        <v>0.85</v>
      </c>
      <c r="J29" s="1">
        <f>'式(14)Axp'!H29</f>
        <v>1.05</v>
      </c>
      <c r="K29" s="1">
        <f>'式(14)Axp'!I29</f>
        <v>1.07</v>
      </c>
      <c r="L29">
        <f>'式(14)Axp'!L29</f>
        <v>0.98</v>
      </c>
      <c r="M29">
        <f>'式(14)Axp'!M29</f>
        <v>2.0499999999999998</v>
      </c>
      <c r="N29">
        <f>'式(14)Axp'!N29</f>
        <v>1.02</v>
      </c>
      <c r="O29" s="1">
        <f>'式(14)Axp'!P29</f>
        <v>0.92</v>
      </c>
      <c r="P29" s="1">
        <f>'式(14)Axp'!O29</f>
        <v>0.96</v>
      </c>
      <c r="Q29" s="1">
        <f>'式(14)Axp'!R29</f>
        <v>0.97</v>
      </c>
      <c r="R29" s="1">
        <f>'式(14)Axp'!Q29</f>
        <v>1.01</v>
      </c>
      <c r="S29">
        <f>'式(14)Axp'!T29</f>
        <v>0.28000000000000003</v>
      </c>
      <c r="T29">
        <f>'式(14)Axp'!S29</f>
        <v>0.24</v>
      </c>
      <c r="U29">
        <f>'式(14)Axp'!U29</f>
        <v>0.21</v>
      </c>
      <c r="V29">
        <f>'式(14)Axp'!V29</f>
        <v>0.2</v>
      </c>
      <c r="W29">
        <f>-'式(14)Axp'!W29</f>
        <v>1</v>
      </c>
      <c r="X29">
        <f>'式(14)Axp'!X29</f>
        <v>85</v>
      </c>
      <c r="Z29" s="2">
        <f t="shared" si="1"/>
        <v>-1.05</v>
      </c>
      <c r="AA29">
        <f t="shared" si="8"/>
        <v>1.05</v>
      </c>
      <c r="AB29" s="2">
        <f t="shared" si="2"/>
        <v>-1.0249999999999999</v>
      </c>
      <c r="AC29">
        <f t="shared" si="9"/>
        <v>1.0249999999999999</v>
      </c>
      <c r="AE29" s="4">
        <f t="shared" si="3"/>
        <v>2.1081955076104189</v>
      </c>
      <c r="AF29" s="13">
        <f t="shared" si="4"/>
        <v>6.8627092479168249E-3</v>
      </c>
      <c r="AG29" s="4">
        <f t="shared" si="10"/>
        <v>0.86166678851949285</v>
      </c>
      <c r="AH29" s="13">
        <f t="shared" si="11"/>
        <v>7.0358985884582412E-4</v>
      </c>
      <c r="AI29" s="4">
        <f t="shared" si="12"/>
        <v>7.1496164059496614</v>
      </c>
      <c r="AJ29" s="13">
        <f t="shared" si="13"/>
        <v>6.8627092479168249E-3</v>
      </c>
      <c r="AK29" s="4">
        <f t="shared" si="14"/>
        <v>2.9196667885194927</v>
      </c>
      <c r="AL29" s="13">
        <f t="shared" si="15"/>
        <v>7.0358985884582412E-4</v>
      </c>
      <c r="AM29" s="14">
        <f t="shared" si="16"/>
        <v>1.3215791016607574</v>
      </c>
      <c r="AN29">
        <f>'式(14)Axp'!AM29-'式(18)Axm'!AM29</f>
        <v>0</v>
      </c>
    </row>
    <row r="30" spans="1:40" x14ac:dyDescent="0.2">
      <c r="A30" s="8" t="str">
        <f t="shared" si="7"/>
        <v>27, 0.9, 2.1, 1.1, 0.88, 0.85, 1.05, 1.07, 0.98, 2.05, 1.02, 0.92, 0.96, 0.97, 1.01, 0.28, 0.24, 0.21, 0.2, 89, 89, 0</v>
      </c>
      <c r="B30" t="str">
        <f t="shared" si="0"/>
        <v>[27, 0.9, 2.1, 1.1, 0.88, 0.85, 1.05, 1.07, 0.98, 2.05, 1.02, 0.92, 0.96, 0.97, 1.01, 0.28, 0.24, 0.21, 0.2, 89, 89, 0]</v>
      </c>
      <c r="E30">
        <f>'式(14)Axp'!G30</f>
        <v>0.9</v>
      </c>
      <c r="F30">
        <f>'式(14)Axp'!F30</f>
        <v>2.1</v>
      </c>
      <c r="G30">
        <f>'式(14)Axp'!E30</f>
        <v>1.1000000000000001</v>
      </c>
      <c r="H30" s="1">
        <f>'式(14)Axp'!J30</f>
        <v>0.88</v>
      </c>
      <c r="I30" s="1">
        <f>'式(14)Axp'!K30</f>
        <v>0.85</v>
      </c>
      <c r="J30" s="1">
        <f>'式(14)Axp'!H30</f>
        <v>1.05</v>
      </c>
      <c r="K30" s="1">
        <f>'式(14)Axp'!I30</f>
        <v>1.07</v>
      </c>
      <c r="L30">
        <f>'式(14)Axp'!L30</f>
        <v>0.98</v>
      </c>
      <c r="M30">
        <f>'式(14)Axp'!M30</f>
        <v>2.0499999999999998</v>
      </c>
      <c r="N30">
        <f>'式(14)Axp'!N30</f>
        <v>1.02</v>
      </c>
      <c r="O30" s="1">
        <f>'式(14)Axp'!P30</f>
        <v>0.92</v>
      </c>
      <c r="P30" s="1">
        <f>'式(14)Axp'!O30</f>
        <v>0.96</v>
      </c>
      <c r="Q30" s="1">
        <f>'式(14)Axp'!R30</f>
        <v>0.97</v>
      </c>
      <c r="R30" s="1">
        <f>'式(14)Axp'!Q30</f>
        <v>1.01</v>
      </c>
      <c r="S30">
        <f>'式(14)Axp'!T30</f>
        <v>0.28000000000000003</v>
      </c>
      <c r="T30">
        <f>'式(14)Axp'!S30</f>
        <v>0.24</v>
      </c>
      <c r="U30">
        <f>'式(14)Axp'!U30</f>
        <v>0.21</v>
      </c>
      <c r="V30">
        <f>'式(14)Axp'!V30</f>
        <v>0.2</v>
      </c>
      <c r="W30">
        <f>-'式(14)Axp'!W30</f>
        <v>89</v>
      </c>
      <c r="X30">
        <f>'式(14)Axp'!X30</f>
        <v>89</v>
      </c>
      <c r="Z30" s="2">
        <f t="shared" si="1"/>
        <v>-1.05</v>
      </c>
      <c r="AA30">
        <f t="shared" si="8"/>
        <v>1.05</v>
      </c>
      <c r="AB30" s="2">
        <f t="shared" si="2"/>
        <v>-1.0249999999999999</v>
      </c>
      <c r="AC30">
        <f t="shared" si="9"/>
        <v>1.0249999999999999</v>
      </c>
      <c r="AE30" s="4">
        <f t="shared" si="3"/>
        <v>2.5862856008699717</v>
      </c>
      <c r="AF30" s="13">
        <f t="shared" si="4"/>
        <v>7.906027378121655E-2</v>
      </c>
      <c r="AG30" s="4">
        <f t="shared" si="10"/>
        <v>0.8540193544288166</v>
      </c>
      <c r="AH30" s="13">
        <f t="shared" si="11"/>
        <v>8.0420688863002809E-3</v>
      </c>
      <c r="AI30" s="4">
        <f t="shared" si="12"/>
        <v>8.9492856008699722</v>
      </c>
      <c r="AJ30" s="13">
        <f t="shared" si="13"/>
        <v>7.906027378121655E-2</v>
      </c>
      <c r="AK30" s="4">
        <f t="shared" si="14"/>
        <v>2.9120193544288169</v>
      </c>
      <c r="AL30" s="13">
        <f t="shared" si="15"/>
        <v>8.0420688863002809E-3</v>
      </c>
      <c r="AM30" s="14">
        <f t="shared" si="16"/>
        <v>0</v>
      </c>
      <c r="AN30">
        <f>'式(14)Axp'!AM30-'式(18)Axm'!AM30</f>
        <v>0</v>
      </c>
    </row>
    <row r="31" spans="1:40" x14ac:dyDescent="0.2">
      <c r="A31" s="8" t="str">
        <f t="shared" si="7"/>
        <v>28, 0.9, 2.1, 1.1, 0.88, 0.85, 1.05, 1.07, 0.98, 2.05, 1.02, 0.92, 0.96, 0.97, 1.01, 0.28, 0.24, 0.21, 0.2, 85, 89, 0</v>
      </c>
      <c r="B31" t="str">
        <f t="shared" si="0"/>
        <v>[28, 0.9, 2.1, 1.1, 0.88, 0.85, 1.05, 1.07, 0.98, 2.05, 1.02, 0.92, 0.96, 0.97, 1.01, 0.28, 0.24, 0.21, 0.2, 85, 89, 0]</v>
      </c>
      <c r="E31">
        <f>'式(14)Axp'!G31</f>
        <v>0.9</v>
      </c>
      <c r="F31">
        <f>'式(14)Axp'!F31</f>
        <v>2.1</v>
      </c>
      <c r="G31">
        <f>'式(14)Axp'!E31</f>
        <v>1.1000000000000001</v>
      </c>
      <c r="H31" s="1">
        <f>'式(14)Axp'!J31</f>
        <v>0.88</v>
      </c>
      <c r="I31" s="1">
        <f>'式(14)Axp'!K31</f>
        <v>0.85</v>
      </c>
      <c r="J31" s="1">
        <f>'式(14)Axp'!H31</f>
        <v>1.05</v>
      </c>
      <c r="K31" s="1">
        <f>'式(14)Axp'!I31</f>
        <v>1.07</v>
      </c>
      <c r="L31">
        <f>'式(14)Axp'!L31</f>
        <v>0.98</v>
      </c>
      <c r="M31">
        <f>'式(14)Axp'!M31</f>
        <v>2.0499999999999998</v>
      </c>
      <c r="N31">
        <f>'式(14)Axp'!N31</f>
        <v>1.02</v>
      </c>
      <c r="O31" s="1">
        <f>'式(14)Axp'!P31</f>
        <v>0.92</v>
      </c>
      <c r="P31" s="1">
        <f>'式(14)Axp'!O31</f>
        <v>0.96</v>
      </c>
      <c r="Q31" s="1">
        <f>'式(14)Axp'!R31</f>
        <v>0.97</v>
      </c>
      <c r="R31" s="1">
        <f>'式(14)Axp'!Q31</f>
        <v>1.01</v>
      </c>
      <c r="S31">
        <f>'式(14)Axp'!T31</f>
        <v>0.28000000000000003</v>
      </c>
      <c r="T31">
        <f>'式(14)Axp'!S31</f>
        <v>0.24</v>
      </c>
      <c r="U31">
        <f>'式(14)Axp'!U31</f>
        <v>0.21</v>
      </c>
      <c r="V31">
        <f>'式(14)Axp'!V31</f>
        <v>0.2</v>
      </c>
      <c r="W31">
        <f>-'式(14)Axp'!W31</f>
        <v>85</v>
      </c>
      <c r="X31">
        <f>'式(14)Axp'!X31</f>
        <v>89</v>
      </c>
      <c r="Z31" s="2">
        <f t="shared" si="1"/>
        <v>-1.05</v>
      </c>
      <c r="AA31">
        <f t="shared" si="8"/>
        <v>1.05</v>
      </c>
      <c r="AB31" s="2">
        <f t="shared" si="2"/>
        <v>-1.0249999999999999</v>
      </c>
      <c r="AC31">
        <f t="shared" si="9"/>
        <v>1.0249999999999999</v>
      </c>
      <c r="AE31" s="4">
        <f t="shared" si="3"/>
        <v>2.5865783031147989</v>
      </c>
      <c r="AF31" s="13">
        <f t="shared" si="4"/>
        <v>7.8771422839766223E-2</v>
      </c>
      <c r="AG31" s="4">
        <f t="shared" si="10"/>
        <v>0.85404997356593071</v>
      </c>
      <c r="AH31" s="13">
        <f t="shared" si="11"/>
        <v>8.012686757224375E-3</v>
      </c>
      <c r="AI31" s="4">
        <f t="shared" si="12"/>
        <v>8.9495783031147997</v>
      </c>
      <c r="AJ31" s="13">
        <f t="shared" si="13"/>
        <v>7.8771422839766223E-2</v>
      </c>
      <c r="AK31" s="4">
        <f t="shared" si="14"/>
        <v>2.9120499735659311</v>
      </c>
      <c r="AL31" s="13">
        <f t="shared" si="15"/>
        <v>8.012686757224375E-3</v>
      </c>
      <c r="AM31" s="14">
        <f t="shared" si="16"/>
        <v>0</v>
      </c>
      <c r="AN31">
        <f>'式(14)Axp'!AM31-'式(18)Axm'!AM31</f>
        <v>0</v>
      </c>
    </row>
    <row r="32" spans="1:40" x14ac:dyDescent="0.2">
      <c r="A32" s="8" t="str">
        <f t="shared" si="7"/>
        <v>29, 0.9, 2.1, 1.1, 0.88, 0.85, 1.05, 1.07, 0.98, 2.05, 1.02, 0.92, 0.96, 0.97, 1.01, 0.28, 0.24, 0.21, 0.2, 45, 89, 0</v>
      </c>
      <c r="B32" t="str">
        <f t="shared" si="0"/>
        <v>[29, 0.9, 2.1, 1.1, 0.88, 0.85, 1.05, 1.07, 0.98, 2.05, 1.02, 0.92, 0.96, 0.97, 1.01, 0.28, 0.24, 0.21, 0.2, 45, 89, 0]</v>
      </c>
      <c r="E32">
        <f>'式(14)Axp'!G32</f>
        <v>0.9</v>
      </c>
      <c r="F32">
        <f>'式(14)Axp'!F32</f>
        <v>2.1</v>
      </c>
      <c r="G32">
        <f>'式(14)Axp'!E32</f>
        <v>1.1000000000000001</v>
      </c>
      <c r="H32" s="1">
        <f>'式(14)Axp'!J32</f>
        <v>0.88</v>
      </c>
      <c r="I32" s="1">
        <f>'式(14)Axp'!K32</f>
        <v>0.85</v>
      </c>
      <c r="J32" s="1">
        <f>'式(14)Axp'!H32</f>
        <v>1.05</v>
      </c>
      <c r="K32" s="1">
        <f>'式(14)Axp'!I32</f>
        <v>1.07</v>
      </c>
      <c r="L32">
        <f>'式(14)Axp'!L32</f>
        <v>0.98</v>
      </c>
      <c r="M32">
        <f>'式(14)Axp'!M32</f>
        <v>2.0499999999999998</v>
      </c>
      <c r="N32">
        <f>'式(14)Axp'!N32</f>
        <v>1.02</v>
      </c>
      <c r="O32" s="1">
        <f>'式(14)Axp'!P32</f>
        <v>0.92</v>
      </c>
      <c r="P32" s="1">
        <f>'式(14)Axp'!O32</f>
        <v>0.96</v>
      </c>
      <c r="Q32" s="1">
        <f>'式(14)Axp'!R32</f>
        <v>0.97</v>
      </c>
      <c r="R32" s="1">
        <f>'式(14)Axp'!Q32</f>
        <v>1.01</v>
      </c>
      <c r="S32">
        <f>'式(14)Axp'!T32</f>
        <v>0.28000000000000003</v>
      </c>
      <c r="T32">
        <f>'式(14)Axp'!S32</f>
        <v>0.24</v>
      </c>
      <c r="U32">
        <f>'式(14)Axp'!U32</f>
        <v>0.21</v>
      </c>
      <c r="V32">
        <f>'式(14)Axp'!V32</f>
        <v>0.2</v>
      </c>
      <c r="W32">
        <f>-'式(14)Axp'!W32</f>
        <v>45</v>
      </c>
      <c r="X32">
        <f>'式(14)Axp'!X32</f>
        <v>89</v>
      </c>
      <c r="Z32" s="2">
        <f t="shared" si="1"/>
        <v>-1.05</v>
      </c>
      <c r="AA32">
        <f t="shared" si="8"/>
        <v>1.05</v>
      </c>
      <c r="AB32" s="2">
        <f t="shared" si="2"/>
        <v>-1.0249999999999999</v>
      </c>
      <c r="AC32">
        <f t="shared" si="9"/>
        <v>1.0249999999999999</v>
      </c>
      <c r="AE32" s="4">
        <f t="shared" si="3"/>
        <v>2.609741935806865</v>
      </c>
      <c r="AF32" s="13">
        <f t="shared" si="4"/>
        <v>5.5912571468616522E-2</v>
      </c>
      <c r="AG32" s="4">
        <f t="shared" si="10"/>
        <v>0.8564730859881835</v>
      </c>
      <c r="AH32" s="13">
        <f t="shared" si="11"/>
        <v>5.687467673146763E-3</v>
      </c>
      <c r="AI32" s="4">
        <f t="shared" si="12"/>
        <v>8.9727419358068659</v>
      </c>
      <c r="AJ32" s="13">
        <f t="shared" si="13"/>
        <v>5.5912571468616522E-2</v>
      </c>
      <c r="AK32" s="4">
        <f t="shared" si="14"/>
        <v>2.9144730859881838</v>
      </c>
      <c r="AL32" s="13">
        <f t="shared" si="15"/>
        <v>5.687467673146763E-3</v>
      </c>
      <c r="AM32" s="14">
        <f t="shared" si="16"/>
        <v>0</v>
      </c>
      <c r="AN32">
        <f>'式(14)Axp'!AM32-'式(18)Axm'!AM32</f>
        <v>0</v>
      </c>
    </row>
    <row r="33" spans="1:40" x14ac:dyDescent="0.2">
      <c r="A33" s="8" t="str">
        <f t="shared" si="7"/>
        <v>30, 0.9, 2.1, 1.1, 0.88, 0.85, 1.05, 1.07, 0.98, 2.05, 1.02, 0.92, 0.96, 0.97, 1.01, 0.28, 0.24, 0.21, 0.2, 30, 89, 0</v>
      </c>
      <c r="B33" t="str">
        <f t="shared" si="0"/>
        <v>[30, 0.9, 2.1, 1.1, 0.88, 0.85, 1.05, 1.07, 0.98, 2.05, 1.02, 0.92, 0.96, 0.97, 1.01, 0.28, 0.24, 0.21, 0.2, 30, 89, 0]</v>
      </c>
      <c r="E33">
        <f>'式(14)Axp'!G33</f>
        <v>0.9</v>
      </c>
      <c r="F33">
        <f>'式(14)Axp'!F33</f>
        <v>2.1</v>
      </c>
      <c r="G33">
        <f>'式(14)Axp'!E33</f>
        <v>1.1000000000000001</v>
      </c>
      <c r="H33" s="1">
        <f>'式(14)Axp'!J33</f>
        <v>0.88</v>
      </c>
      <c r="I33" s="1">
        <f>'式(14)Axp'!K33</f>
        <v>0.85</v>
      </c>
      <c r="J33" s="1">
        <f>'式(14)Axp'!H33</f>
        <v>1.05</v>
      </c>
      <c r="K33" s="1">
        <f>'式(14)Axp'!I33</f>
        <v>1.07</v>
      </c>
      <c r="L33">
        <f>'式(14)Axp'!L33</f>
        <v>0.98</v>
      </c>
      <c r="M33">
        <f>'式(14)Axp'!M33</f>
        <v>2.0499999999999998</v>
      </c>
      <c r="N33">
        <f>'式(14)Axp'!N33</f>
        <v>1.02</v>
      </c>
      <c r="O33" s="1">
        <f>'式(14)Axp'!P33</f>
        <v>0.92</v>
      </c>
      <c r="P33" s="1">
        <f>'式(14)Axp'!O33</f>
        <v>0.96</v>
      </c>
      <c r="Q33" s="1">
        <f>'式(14)Axp'!R33</f>
        <v>0.97</v>
      </c>
      <c r="R33" s="1">
        <f>'式(14)Axp'!Q33</f>
        <v>1.01</v>
      </c>
      <c r="S33">
        <f>'式(14)Axp'!T33</f>
        <v>0.28000000000000003</v>
      </c>
      <c r="T33">
        <f>'式(14)Axp'!S33</f>
        <v>0.24</v>
      </c>
      <c r="U33">
        <f>'式(14)Axp'!U33</f>
        <v>0.21</v>
      </c>
      <c r="V33">
        <f>'式(14)Axp'!V33</f>
        <v>0.2</v>
      </c>
      <c r="W33">
        <f>-'式(14)Axp'!W33</f>
        <v>30</v>
      </c>
      <c r="X33">
        <f>'式(14)Axp'!X33</f>
        <v>89</v>
      </c>
      <c r="Z33" s="2">
        <f t="shared" si="1"/>
        <v>-1.05</v>
      </c>
      <c r="AA33">
        <f t="shared" si="8"/>
        <v>1.05</v>
      </c>
      <c r="AB33" s="2">
        <f t="shared" si="2"/>
        <v>-1.0249999999999999</v>
      </c>
      <c r="AC33">
        <f t="shared" si="9"/>
        <v>1.0249999999999999</v>
      </c>
      <c r="AE33" s="4">
        <f t="shared" si="3"/>
        <v>2.6263366986001317</v>
      </c>
      <c r="AF33" s="13">
        <f t="shared" si="4"/>
        <v>3.9536158439036219E-2</v>
      </c>
      <c r="AG33" s="4">
        <f t="shared" si="10"/>
        <v>0.85820903891073508</v>
      </c>
      <c r="AH33" s="13">
        <f t="shared" si="11"/>
        <v>4.02164695946135E-3</v>
      </c>
      <c r="AI33" s="4">
        <f t="shared" si="12"/>
        <v>8.9893366986001322</v>
      </c>
      <c r="AJ33" s="13">
        <f t="shared" si="13"/>
        <v>3.9536158439036219E-2</v>
      </c>
      <c r="AK33" s="4">
        <f t="shared" si="14"/>
        <v>2.9162090389107354</v>
      </c>
      <c r="AL33" s="13">
        <f t="shared" si="15"/>
        <v>4.02164695946135E-3</v>
      </c>
      <c r="AM33" s="14">
        <f t="shared" si="16"/>
        <v>0</v>
      </c>
      <c r="AN33">
        <f>'式(14)Axp'!AM33-'式(18)Axm'!AM33</f>
        <v>0</v>
      </c>
    </row>
    <row r="34" spans="1:40" x14ac:dyDescent="0.2">
      <c r="A34" s="8" t="str">
        <f t="shared" si="7"/>
        <v>31, 0.9, 2.1, 1.1, 0.88, 0.85, 1.05, 1.07, 0.98, 2.05, 1.02, 0.92, 0.96, 0.97, 1.01, 0.28, 0.24, 0.21, 0.2, 1, 89, 6.6266436782314E-16</v>
      </c>
      <c r="B34" t="str">
        <f t="shared" si="0"/>
        <v>[31, 0.9, 2.1, 1.1, 0.88, 0.85, 1.05, 1.07, 0.98, 2.05, 1.02, 0.92, 0.96, 0.97, 1.01, 0.28, 0.24, 0.21, 0.2, 1, 89, 6.6266436782314E-16]</v>
      </c>
      <c r="E34">
        <f>'式(14)Axp'!G34</f>
        <v>0.9</v>
      </c>
      <c r="F34">
        <f>'式(14)Axp'!F34</f>
        <v>2.1</v>
      </c>
      <c r="G34">
        <f>'式(14)Axp'!E34</f>
        <v>1.1000000000000001</v>
      </c>
      <c r="H34" s="1">
        <f>'式(14)Axp'!J34</f>
        <v>0.88</v>
      </c>
      <c r="I34" s="1">
        <f>'式(14)Axp'!K34</f>
        <v>0.85</v>
      </c>
      <c r="J34" s="1">
        <f>'式(14)Axp'!H34</f>
        <v>1.05</v>
      </c>
      <c r="K34" s="1">
        <f>'式(14)Axp'!I34</f>
        <v>1.07</v>
      </c>
      <c r="L34">
        <f>'式(14)Axp'!L34</f>
        <v>0.98</v>
      </c>
      <c r="M34">
        <f>'式(14)Axp'!M34</f>
        <v>2.0499999999999998</v>
      </c>
      <c r="N34">
        <f>'式(14)Axp'!N34</f>
        <v>1.02</v>
      </c>
      <c r="O34" s="1">
        <f>'式(14)Axp'!P34</f>
        <v>0.92</v>
      </c>
      <c r="P34" s="1">
        <f>'式(14)Axp'!O34</f>
        <v>0.96</v>
      </c>
      <c r="Q34" s="1">
        <f>'式(14)Axp'!R34</f>
        <v>0.97</v>
      </c>
      <c r="R34" s="1">
        <f>'式(14)Axp'!Q34</f>
        <v>1.01</v>
      </c>
      <c r="S34">
        <f>'式(14)Axp'!T34</f>
        <v>0.28000000000000003</v>
      </c>
      <c r="T34">
        <f>'式(14)Axp'!S34</f>
        <v>0.24</v>
      </c>
      <c r="U34">
        <f>'式(14)Axp'!U34</f>
        <v>0.21</v>
      </c>
      <c r="V34">
        <f>'式(14)Axp'!V34</f>
        <v>0.2</v>
      </c>
      <c r="W34">
        <f>-'式(14)Axp'!W34</f>
        <v>1</v>
      </c>
      <c r="X34">
        <f>'式(14)Axp'!X34</f>
        <v>89</v>
      </c>
      <c r="Z34" s="2">
        <f t="shared" si="1"/>
        <v>-1.05</v>
      </c>
      <c r="AA34">
        <f t="shared" si="8"/>
        <v>1.05</v>
      </c>
      <c r="AB34" s="2">
        <f t="shared" si="2"/>
        <v>-1.0249999999999999</v>
      </c>
      <c r="AC34">
        <f t="shared" si="9"/>
        <v>1.0249999999999999</v>
      </c>
      <c r="AE34" s="4">
        <f t="shared" si="3"/>
        <v>2.6650015979615005</v>
      </c>
      <c r="AF34" s="13">
        <f t="shared" si="4"/>
        <v>1.3800022120937934E-3</v>
      </c>
      <c r="AG34" s="4">
        <f t="shared" si="10"/>
        <v>0.86225371528741468</v>
      </c>
      <c r="AH34" s="13">
        <f t="shared" si="11"/>
        <v>1.4037483456756991E-4</v>
      </c>
      <c r="AI34" s="4">
        <f t="shared" si="12"/>
        <v>9.0280015979615005</v>
      </c>
      <c r="AJ34" s="13">
        <f t="shared" si="13"/>
        <v>1.3800022120937934E-3</v>
      </c>
      <c r="AK34" s="4">
        <f t="shared" si="14"/>
        <v>2.9202537152874153</v>
      </c>
      <c r="AL34" s="13">
        <f t="shared" si="15"/>
        <v>1.4037483456756991E-4</v>
      </c>
      <c r="AM34" s="14">
        <f t="shared" si="16"/>
        <v>6.6266436782314031E-16</v>
      </c>
      <c r="AN34">
        <f>'式(14)Axp'!AM34-'式(18)Axm'!AM34</f>
        <v>0</v>
      </c>
    </row>
    <row r="36" spans="1:40" x14ac:dyDescent="0.2">
      <c r="B36" s="9" t="s">
        <v>39</v>
      </c>
    </row>
    <row r="38" spans="1:40" x14ac:dyDescent="0.2">
      <c r="B38" t="s">
        <v>66</v>
      </c>
    </row>
    <row r="39" spans="1:40" x14ac:dyDescent="0.2">
      <c r="A39">
        <f>ROW(A4)</f>
        <v>4</v>
      </c>
      <c r="B39" t="str">
        <f ca="1">INDIRECT(ADDRESS(A39,COLUMN($B$3)))</f>
        <v>[1, 0.9, 2.1, 1.1, 0.88, 0.85, 1.05, 1.07, 0.98, 2.05, 1.02, 0.92, 0.96, 0.97, 1.01, 0.28, 0, 0, 0.2, 89, 10, 4.305]</v>
      </c>
    </row>
    <row r="40" spans="1:40" x14ac:dyDescent="0.2">
      <c r="B40" t="s">
        <v>67</v>
      </c>
    </row>
    <row r="41" spans="1:40" x14ac:dyDescent="0.2">
      <c r="B41" t="s">
        <v>68</v>
      </c>
    </row>
    <row r="43" spans="1:40" x14ac:dyDescent="0.2">
      <c r="B43" s="1" t="str">
        <f>B38</f>
        <v>[case, X1, X2, X3, X1yp, X1ym, X3yp, X3ym, Y1, Y2, Y3, Y1xp, Y1xm, Y3xp, Y3xm, Zxp, Zxm, Zyp, Zym, Azw, hs, AxmA] = \</v>
      </c>
    </row>
    <row r="44" spans="1:40" x14ac:dyDescent="0.2">
      <c r="A44">
        <f>A39+1</f>
        <v>5</v>
      </c>
      <c r="B44" t="str">
        <f ca="1">INDIRECT(ADDRESS(A44,COLUMN($B$3)))</f>
        <v>[2, 0.9, 2.1, 1.1, 0.88, 0.85, 1.05, 1.07, 0.98, 2.05, 1.02, 0.92, 0.96, 0.97, 1.01, 0.28, 0.24, 0.21, 0.2, 89, 1, 6.66133814775094E-16]</v>
      </c>
    </row>
    <row r="45" spans="1:40" x14ac:dyDescent="0.2">
      <c r="B45" s="1" t="str">
        <f>B40</f>
        <v>Axm = calc_Axm(X1, X2, X3, X1yp, X1ym, X3yp, X3ym, Y1, Y2, Y3, Y1xp, Y1xm, Y3xp, Y3xm, Zxp, Zxm, Zyp, Zym, Azw, hs)</v>
      </c>
    </row>
    <row r="46" spans="1:40" x14ac:dyDescent="0.2">
      <c r="B46" s="1" t="str">
        <f>B41</f>
        <v>print('case{}: Axm = {}, 期待値 = {}, 残差 = {}'.format( case, Axm, AxmA, Axm - AxmA ))</v>
      </c>
    </row>
    <row r="48" spans="1:40" x14ac:dyDescent="0.2">
      <c r="B48" s="1" t="str">
        <f t="shared" ref="B48" si="17">B43</f>
        <v>[case, X1, X2, X3, X1yp, X1ym, X3yp, X3ym, Y1, Y2, Y3, Y1xp, Y1xm, Y3xp, Y3xm, Zxp, Zxm, Zyp, Zym, Azw, hs, AxmA] = \</v>
      </c>
    </row>
    <row r="49" spans="1:2" x14ac:dyDescent="0.2">
      <c r="A49">
        <f t="shared" ref="A49" si="18">A44+1</f>
        <v>6</v>
      </c>
      <c r="B49" t="str">
        <f t="shared" ref="B49" ca="1" si="19">INDIRECT(ADDRESS(A49,COLUMN($B$3)))</f>
        <v>[3, 0.9, 2.1, 1.1, 0.88, 0.85, 1.05, 1.07, 0.98, 2.05, 1.02, 0.92, 0.96, 0.97, 1.01, 0.28, 0.24, 0.21, 0.2, 85, 1, 0.526414267041419]</v>
      </c>
    </row>
    <row r="50" spans="1:2" x14ac:dyDescent="0.2">
      <c r="B50" s="1" t="str">
        <f t="shared" ref="B50:B51" si="20">B45</f>
        <v>Axm = calc_Axm(X1, X2, X3, X1yp, X1ym, X3yp, X3ym, Y1, Y2, Y3, Y1xp, Y1xm, Y3xp, Y3xm, Zxp, Zxm, Zyp, Zym, Azw, hs)</v>
      </c>
    </row>
    <row r="51" spans="1:2" x14ac:dyDescent="0.2">
      <c r="B51" s="1" t="str">
        <f t="shared" si="20"/>
        <v>print('case{}: Axm = {}, 期待値 = {}, 残差 = {}'.format( case, Axm, AxmA, Axm - AxmA ))</v>
      </c>
    </row>
    <row r="53" spans="1:2" x14ac:dyDescent="0.2">
      <c r="B53" s="1" t="str">
        <f t="shared" ref="B53" si="21">B48</f>
        <v>[case, X1, X2, X3, X1yp, X1ym, X3yp, X3ym, Y1, Y2, Y3, Y1xp, Y1xm, Y3xp, Y3xm, Zxp, Zxm, Zyp, Zym, Azw, hs, AxmA] = \</v>
      </c>
    </row>
    <row r="54" spans="1:2" x14ac:dyDescent="0.2">
      <c r="A54">
        <f t="shared" ref="A54" si="22">A49+1</f>
        <v>7</v>
      </c>
      <c r="B54" t="str">
        <f t="shared" ref="B54" ca="1" si="23">INDIRECT(ADDRESS(A54,COLUMN($B$3)))</f>
        <v>[4, 0.9, 2.1, 1.1, 0.88, 0.85, 1.05, 1.07, 0.98, 2.05, 1.02, 0.92, 0.96, 0.97, 1.01, 0.28, 0.24, 0.21, 0.2, 45, 1, 4.305]</v>
      </c>
    </row>
    <row r="55" spans="1:2" x14ac:dyDescent="0.2">
      <c r="B55" s="1" t="str">
        <f t="shared" ref="B55:B56" si="24">B50</f>
        <v>Axm = calc_Axm(X1, X2, X3, X1yp, X1ym, X3yp, X3ym, Y1, Y2, Y3, Y1xp, Y1xm, Y3xp, Y3xm, Zxp, Zxm, Zyp, Zym, Azw, hs)</v>
      </c>
    </row>
    <row r="56" spans="1:2" x14ac:dyDescent="0.2">
      <c r="B56" s="1" t="str">
        <f t="shared" si="24"/>
        <v>print('case{}: Axm = {}, 期待値 = {}, 残差 = {}'.format( case, Axm, AxmA, Axm - AxmA ))</v>
      </c>
    </row>
    <row r="58" spans="1:2" x14ac:dyDescent="0.2">
      <c r="B58" s="1" t="str">
        <f t="shared" ref="B58" si="25">B53</f>
        <v>[case, X1, X2, X3, X1yp, X1ym, X3yp, X3ym, Y1, Y2, Y3, Y1xp, Y1xm, Y3xp, Y3xm, Zxp, Zxm, Zyp, Zym, Azw, hs, AxmA] = \</v>
      </c>
    </row>
    <row r="59" spans="1:2" x14ac:dyDescent="0.2">
      <c r="A59">
        <f t="shared" ref="A59" si="26">A54+1</f>
        <v>8</v>
      </c>
      <c r="B59" t="str">
        <f t="shared" ref="B59" ca="1" si="27">INDIRECT(ADDRESS(A59,COLUMN($B$3)))</f>
        <v>[5, 0.9, 2.1, 1.1, 0.88, 0.85, 1.05, 1.07, 0.98, 2.05, 1.02, 0.92, 0.96, 0.97, 1.01, 0.28, 0.24, 0.21, 0.2, 30, 1, 4.305]</v>
      </c>
    </row>
    <row r="60" spans="1:2" x14ac:dyDescent="0.2">
      <c r="B60" s="1" t="str">
        <f t="shared" ref="B60:B61" si="28">B55</f>
        <v>Axm = calc_Axm(X1, X2, X3, X1yp, X1ym, X3yp, X3ym, Y1, Y2, Y3, Y1xp, Y1xm, Y3xp, Y3xm, Zxp, Zxm, Zyp, Zym, Azw, hs)</v>
      </c>
    </row>
    <row r="61" spans="1:2" x14ac:dyDescent="0.2">
      <c r="B61" s="1" t="str">
        <f t="shared" si="28"/>
        <v>print('case{}: Axm = {}, 期待値 = {}, 残差 = {}'.format( case, Axm, AxmA, Axm - AxmA ))</v>
      </c>
    </row>
    <row r="63" spans="1:2" x14ac:dyDescent="0.2">
      <c r="B63" s="1" t="str">
        <f t="shared" ref="B63" si="29">B58</f>
        <v>[case, X1, X2, X3, X1yp, X1ym, X3yp, X3ym, Y1, Y2, Y3, Y1xp, Y1xm, Y3xp, Y3xm, Zxp, Zxm, Zyp, Zym, Azw, hs, AxmA] = \</v>
      </c>
    </row>
    <row r="64" spans="1:2" x14ac:dyDescent="0.2">
      <c r="A64">
        <f t="shared" ref="A64" si="30">A59+1</f>
        <v>9</v>
      </c>
      <c r="B64" t="str">
        <f t="shared" ref="B64" ca="1" si="31">INDIRECT(ADDRESS(A64,COLUMN($B$3)))</f>
        <v>[6, 0.9, 2.1, 1.1, 0.88, 0.85, 1.05, 1.07, 0.98, 2.05, 1.02, 0.92, 0.96, 0.97, 1.01, 0.28, 0.24, 0.21, 0.2, 1, 1, 4.305]</v>
      </c>
    </row>
    <row r="65" spans="1:2" x14ac:dyDescent="0.2">
      <c r="B65" s="1" t="str">
        <f t="shared" ref="B65:B66" si="32">B60</f>
        <v>Axm = calc_Axm(X1, X2, X3, X1yp, X1ym, X3yp, X3ym, Y1, Y2, Y3, Y1xp, Y1xm, Y3xp, Y3xm, Zxp, Zxm, Zyp, Zym, Azw, hs)</v>
      </c>
    </row>
    <row r="66" spans="1:2" x14ac:dyDescent="0.2">
      <c r="B66" s="1" t="str">
        <f t="shared" si="32"/>
        <v>print('case{}: Axm = {}, 期待値 = {}, 残差 = {}'.format( case, Axm, AxmA, Axm - AxmA ))</v>
      </c>
    </row>
    <row r="68" spans="1:2" x14ac:dyDescent="0.2">
      <c r="B68" s="1" t="str">
        <f t="shared" ref="B68" si="33">B63</f>
        <v>[case, X1, X2, X3, X1yp, X1ym, X3yp, X3ym, Y1, Y2, Y3, Y1xp, Y1xm, Y3xp, Y3xm, Zxp, Zxm, Zyp, Zym, Azw, hs, AxmA] = \</v>
      </c>
    </row>
    <row r="69" spans="1:2" x14ac:dyDescent="0.2">
      <c r="A69">
        <f t="shared" ref="A69" si="34">A64+1</f>
        <v>10</v>
      </c>
      <c r="B69" t="str">
        <f t="shared" ref="B69" ca="1" si="35">INDIRECT(ADDRESS(A69,COLUMN($B$3)))</f>
        <v>[7, 0.9, 2.1, 1.1, 0.88, 0.85, 1.05, 1.07, 0.98, 2.05, 1.02, 0.92, 0.96, 0.97, 1.01, 0.28, 0.24, 0.21, 0.2, 89, 10, 1.88737914186277E-15]</v>
      </c>
    </row>
    <row r="70" spans="1:2" x14ac:dyDescent="0.2">
      <c r="B70" s="1" t="str">
        <f t="shared" ref="B70:B71" si="36">B65</f>
        <v>Axm = calc_Axm(X1, X2, X3, X1yp, X1ym, X3yp, X3ym, Y1, Y2, Y3, Y1xp, Y1xm, Y3xp, Y3xm, Zxp, Zxm, Zyp, Zym, Azw, hs)</v>
      </c>
    </row>
    <row r="71" spans="1:2" x14ac:dyDescent="0.2">
      <c r="B71" s="1" t="str">
        <f t="shared" si="36"/>
        <v>print('case{}: Axm = {}, 期待値 = {}, 残差 = {}'.format( case, Axm, AxmA, Axm - AxmA ))</v>
      </c>
    </row>
    <row r="73" spans="1:2" x14ac:dyDescent="0.2">
      <c r="B73" s="1" t="str">
        <f t="shared" ref="B73" si="37">B68</f>
        <v>[case, X1, X2, X3, X1yp, X1ym, X3yp, X3ym, Y1, Y2, Y3, Y1xp, Y1xm, Y3xp, Y3xm, Zxp, Zxm, Zyp, Zym, Azw, hs, AxmA] = \</v>
      </c>
    </row>
    <row r="74" spans="1:2" x14ac:dyDescent="0.2">
      <c r="A74">
        <f t="shared" ref="A74" si="38">A69+1</f>
        <v>11</v>
      </c>
      <c r="B74" t="str">
        <f t="shared" ref="B74" ca="1" si="39">INDIRECT(ADDRESS(A74,COLUMN($B$3)))</f>
        <v>[8, 0.9, 2.1, 1.1, 0.88, 0.85, 1.05, 1.07, 0.98, 2.05, 1.02, 0.92, 0.96, 0.97, 1.01, 0.28, 0.24, 0.21, 0.2, 85, 10, 0.526414267041418]</v>
      </c>
    </row>
    <row r="75" spans="1:2" x14ac:dyDescent="0.2">
      <c r="B75" s="1" t="str">
        <f t="shared" ref="B75:B76" si="40">B70</f>
        <v>Axm = calc_Axm(X1, X2, X3, X1yp, X1ym, X3yp, X3ym, Y1, Y2, Y3, Y1xp, Y1xm, Y3xp, Y3xm, Zxp, Zxm, Zyp, Zym, Azw, hs)</v>
      </c>
    </row>
    <row r="76" spans="1:2" x14ac:dyDescent="0.2">
      <c r="B76" s="1" t="str">
        <f t="shared" si="40"/>
        <v>print('case{}: Axm = {}, 期待値 = {}, 残差 = {}'.format( case, Axm, AxmA, Axm - AxmA ))</v>
      </c>
    </row>
    <row r="78" spans="1:2" x14ac:dyDescent="0.2">
      <c r="B78" s="1" t="str">
        <f t="shared" ref="B78" si="41">B73</f>
        <v>[case, X1, X2, X3, X1yp, X1ym, X3yp, X3ym, Y1, Y2, Y3, Y1xp, Y1xm, Y3xp, Y3xm, Zxp, Zxm, Zyp, Zym, Azw, hs, AxmA] = \</v>
      </c>
    </row>
    <row r="79" spans="1:2" x14ac:dyDescent="0.2">
      <c r="A79">
        <f t="shared" ref="A79" si="42">A74+1</f>
        <v>12</v>
      </c>
      <c r="B79" t="str">
        <f t="shared" ref="B79" ca="1" si="43">INDIRECT(ADDRESS(A79,COLUMN($B$3)))</f>
        <v>[9, 0.9, 2.1, 1.1, 0.88, 0.85, 1.05, 1.07, 0.98, 2.05, 1.02, 0.92, 0.96, 0.97, 1.01, 0.28, 0.24, 0.21, 0.2, 45, 10, 4.305]</v>
      </c>
    </row>
    <row r="80" spans="1:2" x14ac:dyDescent="0.2">
      <c r="B80" s="1" t="str">
        <f t="shared" ref="B80:B81" si="44">B75</f>
        <v>Axm = calc_Axm(X1, X2, X3, X1yp, X1ym, X3yp, X3ym, Y1, Y2, Y3, Y1xp, Y1xm, Y3xp, Y3xm, Zxp, Zxm, Zyp, Zym, Azw, hs)</v>
      </c>
    </row>
    <row r="81" spans="1:2" x14ac:dyDescent="0.2">
      <c r="B81" s="1" t="str">
        <f t="shared" si="44"/>
        <v>print('case{}: Axm = {}, 期待値 = {}, 残差 = {}'.format( case, Axm, AxmA, Axm - AxmA ))</v>
      </c>
    </row>
    <row r="83" spans="1:2" x14ac:dyDescent="0.2">
      <c r="B83" s="1" t="str">
        <f t="shared" ref="B83" si="45">B78</f>
        <v>[case, X1, X2, X3, X1yp, X1ym, X3yp, X3ym, Y1, Y2, Y3, Y1xp, Y1xm, Y3xp, Y3xm, Zxp, Zxm, Zyp, Zym, Azw, hs, AxmA] = \</v>
      </c>
    </row>
    <row r="84" spans="1:2" x14ac:dyDescent="0.2">
      <c r="A84">
        <f t="shared" ref="A84" si="46">A79+1</f>
        <v>13</v>
      </c>
      <c r="B84" t="str">
        <f t="shared" ref="B84" ca="1" si="47">INDIRECT(ADDRESS(A84,COLUMN($B$3)))</f>
        <v>[10, 0.9, 2.1, 1.1, 0.88, 0.85, 1.05, 1.07, 0.98, 2.05, 1.02, 0.92, 0.96, 0.97, 1.01, 0.28, 0.24, 0.21, 0.2, 30, 10, 4.305]</v>
      </c>
    </row>
    <row r="85" spans="1:2" x14ac:dyDescent="0.2">
      <c r="B85" s="1" t="str">
        <f t="shared" ref="B85:B86" si="48">B80</f>
        <v>Axm = calc_Axm(X1, X2, X3, X1yp, X1ym, X3yp, X3ym, Y1, Y2, Y3, Y1xp, Y1xm, Y3xp, Y3xm, Zxp, Zxm, Zyp, Zym, Azw, hs)</v>
      </c>
    </row>
    <row r="86" spans="1:2" x14ac:dyDescent="0.2">
      <c r="B86" s="1" t="str">
        <f t="shared" si="48"/>
        <v>print('case{}: Axm = {}, 期待値 = {}, 残差 = {}'.format( case, Axm, AxmA, Axm - AxmA ))</v>
      </c>
    </row>
    <row r="88" spans="1:2" x14ac:dyDescent="0.2">
      <c r="B88" s="1" t="str">
        <f t="shared" ref="B88" si="49">B83</f>
        <v>[case, X1, X2, X3, X1yp, X1ym, X3yp, X3ym, Y1, Y2, Y3, Y1xp, Y1xm, Y3xp, Y3xm, Zxp, Zxm, Zyp, Zym, Azw, hs, AxmA] = \</v>
      </c>
    </row>
    <row r="89" spans="1:2" x14ac:dyDescent="0.2">
      <c r="A89">
        <f t="shared" ref="A89" si="50">A84+1</f>
        <v>14</v>
      </c>
      <c r="B89" t="str">
        <f t="shared" ref="B89" ca="1" si="51">INDIRECT(ADDRESS(A89,COLUMN($B$3)))</f>
        <v>[11, 0.9, 2.1, 1.1, 0.88, 0.85, 1.05, 1.07, 0.98, 2.05, 1.02, 0.92, 0.96, 0.97, 1.01, 0.28, 0.24, 0.21, 0.2, 1, 10, 4.305]</v>
      </c>
    </row>
    <row r="90" spans="1:2" x14ac:dyDescent="0.2">
      <c r="B90" s="1" t="str">
        <f t="shared" ref="B90:B91" si="52">B85</f>
        <v>Axm = calc_Axm(X1, X2, X3, X1yp, X1ym, X3yp, X3ym, Y1, Y2, Y3, Y1xp, Y1xm, Y3xp, Y3xm, Zxp, Zxm, Zyp, Zym, Azw, hs)</v>
      </c>
    </row>
    <row r="91" spans="1:2" x14ac:dyDescent="0.2">
      <c r="B91" s="1" t="str">
        <f t="shared" si="52"/>
        <v>print('case{}: Axm = {}, 期待値 = {}, 残差 = {}'.format( case, Axm, AxmA, Axm - AxmA ))</v>
      </c>
    </row>
    <row r="93" spans="1:2" x14ac:dyDescent="0.2">
      <c r="B93" s="1" t="str">
        <f t="shared" ref="B93" si="53">B88</f>
        <v>[case, X1, X2, X3, X1yp, X1ym, X3yp, X3ym, Y1, Y2, Y3, Y1xp, Y1xm, Y3xp, Y3xm, Zxp, Zxm, Zyp, Zym, Azw, hs, AxmA] = \</v>
      </c>
    </row>
    <row r="94" spans="1:2" x14ac:dyDescent="0.2">
      <c r="A94">
        <f t="shared" ref="A94" si="54">A89+1</f>
        <v>15</v>
      </c>
      <c r="B94" t="str">
        <f t="shared" ref="B94" ca="1" si="55">INDIRECT(ADDRESS(A94,COLUMN($B$3)))</f>
        <v>[12, 0.9, 2.1, 1.1, 0.88, 0.85, 1.05, 1.07, 0.98, 2.05, 1.02, 0.92, 0.96, 0.97, 1.01, 0.28, 0.24, 0.21, 0.2, 89, 30, 0.0413341373543166]</v>
      </c>
    </row>
    <row r="95" spans="1:2" x14ac:dyDescent="0.2">
      <c r="B95" s="1" t="str">
        <f t="shared" ref="B95:B96" si="56">B90</f>
        <v>Axm = calc_Axm(X1, X2, X3, X1yp, X1ym, X3yp, X3ym, Y1, Y2, Y3, Y1xp, Y1xm, Y3xp, Y3xm, Zxp, Zxm, Zyp, Zym, Azw, hs)</v>
      </c>
    </row>
    <row r="96" spans="1:2" x14ac:dyDescent="0.2">
      <c r="B96" s="1" t="str">
        <f t="shared" si="56"/>
        <v>print('case{}: Axm = {}, 期待値 = {}, 残差 = {}'.format( case, Axm, AxmA, Axm - AxmA ))</v>
      </c>
    </row>
    <row r="98" spans="1:2" x14ac:dyDescent="0.2">
      <c r="B98" s="1" t="str">
        <f t="shared" ref="B98" si="57">B93</f>
        <v>[case, X1, X2, X3, X1yp, X1ym, X3yp, X3ym, Y1, Y2, Y3, Y1xp, Y1xm, Y3xp, Y3xm, Zxp, Zxm, Zyp, Zym, Azw, hs, AxmA] = \</v>
      </c>
    </row>
    <row r="99" spans="1:2" x14ac:dyDescent="0.2">
      <c r="A99">
        <f t="shared" ref="A99" si="58">A94+1</f>
        <v>16</v>
      </c>
      <c r="B99" t="str">
        <f t="shared" ref="B99" ca="1" si="59">INDIRECT(ADDRESS(A99,COLUMN($B$3)))</f>
        <v>[13, 0.9, 2.1, 1.1, 0.88, 0.85, 1.05, 1.07, 0.98, 2.05, 1.02, 0.92, 0.96, 0.97, 1.01, 0.28, 0.24, 0.21, 0.2, 85, 30, 0.484530517477109]</v>
      </c>
    </row>
    <row r="100" spans="1:2" x14ac:dyDescent="0.2">
      <c r="B100" s="1" t="str">
        <f t="shared" ref="B100:B101" si="60">B95</f>
        <v>Axm = calc_Axm(X1, X2, X3, X1yp, X1ym, X3yp, X3ym, Y1, Y2, Y3, Y1xp, Y1xm, Y3xp, Y3xm, Zxp, Zxm, Zyp, Zym, Azw, hs)</v>
      </c>
    </row>
    <row r="101" spans="1:2" x14ac:dyDescent="0.2">
      <c r="B101" s="1" t="str">
        <f t="shared" si="60"/>
        <v>print('case{}: Axm = {}, 期待値 = {}, 残差 = {}'.format( case, Axm, AxmA, Axm - AxmA ))</v>
      </c>
    </row>
    <row r="103" spans="1:2" x14ac:dyDescent="0.2">
      <c r="B103" s="1" t="str">
        <f t="shared" ref="B103" si="61">B98</f>
        <v>[case, X1, X2, X3, X1yp, X1ym, X3yp, X3ym, Y1, Y2, Y3, Y1xp, Y1xm, Y3xp, Y3xm, Zxp, Zxm, Zyp, Zym, Azw, hs, AxmA] = \</v>
      </c>
    </row>
    <row r="104" spans="1:2" x14ac:dyDescent="0.2">
      <c r="A104">
        <f t="shared" ref="A104" si="62">A99+1</f>
        <v>17</v>
      </c>
      <c r="B104" t="str">
        <f t="shared" ref="B104" ca="1" si="63">INDIRECT(ADDRESS(A104,COLUMN($B$3)))</f>
        <v>[14, 0.9, 2.1, 1.1, 0.88, 0.85, 1.05, 1.07, 0.98, 2.05, 1.02, 0.92, 0.96, 0.97, 1.01, 0.28, 0.24, 0.21, 0.2, 45, 30, 4.305]</v>
      </c>
    </row>
    <row r="105" spans="1:2" x14ac:dyDescent="0.2">
      <c r="B105" s="1" t="str">
        <f t="shared" ref="B105:B106" si="64">B100</f>
        <v>Axm = calc_Axm(X1, X2, X3, X1yp, X1ym, X3yp, X3ym, Y1, Y2, Y3, Y1xp, Y1xm, Y3xp, Y3xm, Zxp, Zxm, Zyp, Zym, Azw, hs)</v>
      </c>
    </row>
    <row r="106" spans="1:2" x14ac:dyDescent="0.2">
      <c r="B106" s="1" t="str">
        <f t="shared" si="64"/>
        <v>print('case{}: Axm = {}, 期待値 = {}, 残差 = {}'.format( case, Axm, AxmA, Axm - AxmA ))</v>
      </c>
    </row>
    <row r="108" spans="1:2" x14ac:dyDescent="0.2">
      <c r="B108" s="1" t="str">
        <f t="shared" ref="B108" si="65">B103</f>
        <v>[case, X1, X2, X3, X1yp, X1ym, X3yp, X3ym, Y1, Y2, Y3, Y1xp, Y1xm, Y3xp, Y3xm, Zxp, Zxm, Zyp, Zym, Azw, hs, AxmA] = \</v>
      </c>
    </row>
    <row r="109" spans="1:2" x14ac:dyDescent="0.2">
      <c r="A109">
        <f t="shared" ref="A109" si="66">A104+1</f>
        <v>18</v>
      </c>
      <c r="B109" t="str">
        <f t="shared" ref="B109" ca="1" si="67">INDIRECT(ADDRESS(A109,COLUMN($B$3)))</f>
        <v>[15, 0.9, 2.1, 1.1, 0.88, 0.85, 1.05, 1.07, 0.98, 2.05, 1.02, 0.92, 0.96, 0.97, 1.01, 0.28, 0.24, 0.21, 0.2, 30, 30, 4.305]</v>
      </c>
    </row>
    <row r="110" spans="1:2" x14ac:dyDescent="0.2">
      <c r="B110" s="1" t="str">
        <f t="shared" ref="B110:B111" si="68">B105</f>
        <v>Axm = calc_Axm(X1, X2, X3, X1yp, X1ym, X3yp, X3ym, Y1, Y2, Y3, Y1xp, Y1xm, Y3xp, Y3xm, Zxp, Zxm, Zyp, Zym, Azw, hs)</v>
      </c>
    </row>
    <row r="111" spans="1:2" x14ac:dyDescent="0.2">
      <c r="B111" s="1" t="str">
        <f t="shared" si="68"/>
        <v>print('case{}: Axm = {}, 期待値 = {}, 残差 = {}'.format( case, Axm, AxmA, Axm - AxmA ))</v>
      </c>
    </row>
    <row r="113" spans="1:2" x14ac:dyDescent="0.2">
      <c r="B113" s="1" t="str">
        <f t="shared" ref="B113" si="69">B108</f>
        <v>[case, X1, X2, X3, X1yp, X1ym, X3yp, X3ym, Y1, Y2, Y3, Y1xp, Y1xm, Y3xp, Y3xm, Zxp, Zxm, Zyp, Zym, Azw, hs, AxmA] = \</v>
      </c>
    </row>
    <row r="114" spans="1:2" x14ac:dyDescent="0.2">
      <c r="A114">
        <f t="shared" ref="A114" si="70">A109+1</f>
        <v>19</v>
      </c>
      <c r="B114" t="str">
        <f t="shared" ref="B114" ca="1" si="71">INDIRECT(ADDRESS(A114,COLUMN($B$3)))</f>
        <v>[16, 0.9, 2.1, 1.1, 0.88, 0.85, 1.05, 1.07, 0.98, 2.05, 1.02, 0.92, 0.96, 0.97, 1.01, 0.28, 0.24, 0.21, 0.2, 1, 30, 4.305]</v>
      </c>
    </row>
    <row r="115" spans="1:2" x14ac:dyDescent="0.2">
      <c r="B115" s="1" t="str">
        <f t="shared" ref="B115:B116" si="72">B110</f>
        <v>Axm = calc_Axm(X1, X2, X3, X1yp, X1ym, X3yp, X3ym, Y1, Y2, Y3, Y1xp, Y1xm, Y3xp, Y3xm, Zxp, Zxm, Zyp, Zym, Azw, hs)</v>
      </c>
    </row>
    <row r="116" spans="1:2" x14ac:dyDescent="0.2">
      <c r="B116" s="1" t="str">
        <f t="shared" si="72"/>
        <v>print('case{}: Axm = {}, 期待値 = {}, 残差 = {}'.format( case, Axm, AxmA, Axm - AxmA ))</v>
      </c>
    </row>
    <row r="118" spans="1:2" x14ac:dyDescent="0.2">
      <c r="B118" s="1" t="str">
        <f t="shared" ref="B118" si="73">B113</f>
        <v>[case, X1, X2, X3, X1yp, X1ym, X3yp, X3ym, Y1, Y2, Y3, Y1xp, Y1xm, Y3xp, Y3xm, Zxp, Zxm, Zyp, Zym, Azw, hs, AxmA] = \</v>
      </c>
    </row>
    <row r="119" spans="1:2" x14ac:dyDescent="0.2">
      <c r="A119">
        <f t="shared" ref="A119" si="74">A114+1</f>
        <v>20</v>
      </c>
      <c r="B119" t="str">
        <f t="shared" ref="B119" ca="1" si="75">INDIRECT(ADDRESS(A119,COLUMN($B$3)))</f>
        <v>[17, 0.9, 2.1, 1.1, 0.88, 0.85, 1.05, 1.07, 0.98, 2.05, 1.02, 0.92, 0.96, 0.97, 1.01, 0.28, 0.24, 0.21, 0.2, 89, 60, 0.0466314443660587]</v>
      </c>
    </row>
    <row r="120" spans="1:2" x14ac:dyDescent="0.2">
      <c r="B120" s="1" t="str">
        <f t="shared" ref="B120:B121" si="76">B115</f>
        <v>Axm = calc_Axm(X1, X2, X3, X1yp, X1ym, X3yp, X3ym, Y1, Y2, Y3, Y1xp, Y1xm, Y3xp, Y3xm, Zxp, Zxm, Zyp, Zym, Azw, hs)</v>
      </c>
    </row>
    <row r="121" spans="1:2" x14ac:dyDescent="0.2">
      <c r="B121" s="1" t="str">
        <f t="shared" si="76"/>
        <v>print('case{}: Axm = {}, 期待値 = {}, 残差 = {}'.format( case, Axm, AxmA, Axm - AxmA ))</v>
      </c>
    </row>
    <row r="123" spans="1:2" x14ac:dyDescent="0.2">
      <c r="B123" s="1" t="str">
        <f t="shared" ref="B123" si="77">B118</f>
        <v>[case, X1, X2, X3, X1yp, X1ym, X3yp, X3ym, Y1, Y2, Y3, Y1xp, Y1xm, Y3xp, Y3xm, Zxp, Zxm, Zyp, Zym, Azw, hs, AxmA] = \</v>
      </c>
    </row>
    <row r="124" spans="1:2" x14ac:dyDescent="0.2">
      <c r="A124">
        <f t="shared" ref="A124" si="78">A119+1</f>
        <v>21</v>
      </c>
      <c r="B124" t="str">
        <f t="shared" ref="B124" ca="1" si="79">INDIRECT(ADDRESS(A124,COLUMN($B$3)))</f>
        <v>[18, 0.9, 2.1, 1.1, 0.88, 0.85, 1.05, 1.07, 0.98, 2.05, 1.02, 0.92, 0.96, 0.97, 1.01, 0.28, 0.24, 0.21, 0.2, 85, 60, 0.0463909860445386]</v>
      </c>
    </row>
    <row r="125" spans="1:2" x14ac:dyDescent="0.2">
      <c r="B125" s="1" t="str">
        <f t="shared" ref="B125:B126" si="80">B120</f>
        <v>Axm = calc_Axm(X1, X2, X3, X1yp, X1ym, X3yp, X3ym, Y1, Y2, Y3, Y1xp, Y1xm, Y3xp, Y3xm, Zxp, Zxm, Zyp, Zym, Azw, hs)</v>
      </c>
    </row>
    <row r="126" spans="1:2" x14ac:dyDescent="0.2">
      <c r="B126" s="1" t="str">
        <f t="shared" si="80"/>
        <v>print('case{}: Axm = {}, 期待値 = {}, 残差 = {}'.format( case, Axm, AxmA, Axm - AxmA ))</v>
      </c>
    </row>
    <row r="128" spans="1:2" x14ac:dyDescent="0.2">
      <c r="B128" s="1" t="str">
        <f t="shared" ref="B128" si="81">B123</f>
        <v>[case, X1, X2, X3, X1yp, X1ym, X3yp, X3ym, Y1, Y2, Y3, Y1xp, Y1xm, Y3xp, Y3xm, Zxp, Zxm, Zyp, Zym, Azw, hs, AxmA] = \</v>
      </c>
    </row>
    <row r="129" spans="1:2" x14ac:dyDescent="0.2">
      <c r="A129">
        <f t="shared" ref="A129" si="82">A124+1</f>
        <v>22</v>
      </c>
      <c r="B129" t="str">
        <f t="shared" ref="B129" ca="1" si="83">INDIRECT(ADDRESS(A129,COLUMN($B$3)))</f>
        <v>[19, 0.9, 2.1, 1.1, 0.88, 0.85, 1.05, 1.07, 0.98, 2.05, 1.02, 0.92, 0.96, 0.97, 1.01, 0.28, 0.24, 0.21, 0.2, 45, 60, 4.305]</v>
      </c>
    </row>
    <row r="130" spans="1:2" x14ac:dyDescent="0.2">
      <c r="B130" s="1" t="str">
        <f t="shared" ref="B130:B131" si="84">B125</f>
        <v>Axm = calc_Axm(X1, X2, X3, X1yp, X1ym, X3yp, X3ym, Y1, Y2, Y3, Y1xp, Y1xm, Y3xp, Y3xm, Zxp, Zxm, Zyp, Zym, Azw, hs)</v>
      </c>
    </row>
    <row r="131" spans="1:2" x14ac:dyDescent="0.2">
      <c r="B131" s="1" t="str">
        <f t="shared" si="84"/>
        <v>print('case{}: Axm = {}, 期待値 = {}, 残差 = {}'.format( case, Axm, AxmA, Axm - AxmA ))</v>
      </c>
    </row>
    <row r="133" spans="1:2" x14ac:dyDescent="0.2">
      <c r="B133" s="1" t="str">
        <f t="shared" ref="B133" si="85">B128</f>
        <v>[case, X1, X2, X3, X1yp, X1ym, X3yp, X3ym, Y1, Y2, Y3, Y1xp, Y1xm, Y3xp, Y3xm, Zxp, Zxm, Zyp, Zym, Azw, hs, AxmA] = \</v>
      </c>
    </row>
    <row r="134" spans="1:2" x14ac:dyDescent="0.2">
      <c r="A134">
        <f t="shared" ref="A134" si="86">A129+1</f>
        <v>23</v>
      </c>
      <c r="B134" t="str">
        <f t="shared" ref="B134" ca="1" si="87">INDIRECT(ADDRESS(A134,COLUMN($B$3)))</f>
        <v>[20, 0.9, 2.1, 1.1, 0.88, 0.85, 1.05, 1.07, 0.98, 2.05, 1.02, 0.92, 0.96, 0.97, 1.01, 0.28, 0.24, 0.21, 0.2, 30, 60, 4.305]</v>
      </c>
    </row>
    <row r="135" spans="1:2" x14ac:dyDescent="0.2">
      <c r="B135" s="1" t="str">
        <f t="shared" ref="B135:B136" si="88">B130</f>
        <v>Axm = calc_Axm(X1, X2, X3, X1yp, X1ym, X3yp, X3ym, Y1, Y2, Y3, Y1xp, Y1xm, Y3xp, Y3xm, Zxp, Zxm, Zyp, Zym, Azw, hs)</v>
      </c>
    </row>
    <row r="136" spans="1:2" x14ac:dyDescent="0.2">
      <c r="B136" s="1" t="str">
        <f t="shared" si="88"/>
        <v>print('case{}: Axm = {}, 期待値 = {}, 残差 = {}'.format( case, Axm, AxmA, Axm - AxmA ))</v>
      </c>
    </row>
    <row r="138" spans="1:2" x14ac:dyDescent="0.2">
      <c r="B138" s="1" t="str">
        <f t="shared" ref="B138" si="89">B133</f>
        <v>[case, X1, X2, X3, X1yp, X1ym, X3yp, X3ym, Y1, Y2, Y3, Y1xp, Y1xm, Y3xp, Y3xm, Zxp, Zxm, Zyp, Zym, Azw, hs, AxmA] = \</v>
      </c>
    </row>
    <row r="139" spans="1:2" x14ac:dyDescent="0.2">
      <c r="A139">
        <f t="shared" ref="A139" si="90">A134+1</f>
        <v>24</v>
      </c>
      <c r="B139" t="str">
        <f t="shared" ref="B139" ca="1" si="91">INDIRECT(ADDRESS(A139,COLUMN($B$3)))</f>
        <v>[21, 0.9, 2.1, 1.1, 0.88, 0.85, 1.05, 1.07, 0.98, 2.05, 1.02, 0.92, 0.96, 0.97, 1.01, 0.28, 0.24, 0.21, 0.2, 1, 60, 4.305]</v>
      </c>
    </row>
    <row r="140" spans="1:2" x14ac:dyDescent="0.2">
      <c r="B140" s="1" t="str">
        <f t="shared" ref="B140:B141" si="92">B135</f>
        <v>Axm = calc_Axm(X1, X2, X3, X1yp, X1ym, X3yp, X3ym, Y1, Y2, Y3, Y1xp, Y1xm, Y3xp, Y3xm, Zxp, Zxm, Zyp, Zym, Azw, hs)</v>
      </c>
    </row>
    <row r="141" spans="1:2" x14ac:dyDescent="0.2">
      <c r="B141" s="1" t="str">
        <f t="shared" si="92"/>
        <v>print('case{}: Axm = {}, 期待値 = {}, 残差 = {}'.format( case, Axm, AxmA, Axm - AxmA ))</v>
      </c>
    </row>
    <row r="143" spans="1:2" x14ac:dyDescent="0.2">
      <c r="B143" s="1" t="str">
        <f t="shared" ref="B143" si="93">B138</f>
        <v>[case, X1, X2, X3, X1yp, X1ym, X3yp, X3ym, Y1, Y2, Y3, Y1xp, Y1xm, Y3xp, Y3xm, Zxp, Zxm, Zyp, Zym, Azw, hs, AxmA] = \</v>
      </c>
    </row>
    <row r="144" spans="1:2" x14ac:dyDescent="0.2">
      <c r="A144">
        <f t="shared" ref="A144" si="94">A139+1</f>
        <v>25</v>
      </c>
      <c r="B144" t="str">
        <f t="shared" ref="B144" ca="1" si="95">INDIRECT(ADDRESS(A144,COLUMN($B$3)))</f>
        <v>[22, 0.9, 2.1, 1.1, 0.88, 0.85, 1.05, 1.07, 0.98, 2.05, 1.02, 0.92, 0.96, 0.97, 1.01, 0.28, 0.24, 0.21, 0.2, 89, 85, 0]</v>
      </c>
    </row>
    <row r="145" spans="1:2" x14ac:dyDescent="0.2">
      <c r="B145" s="1" t="str">
        <f t="shared" ref="B145:B146" si="96">B140</f>
        <v>Axm = calc_Axm(X1, X2, X3, X1yp, X1ym, X3yp, X3ym, Y1, Y2, Y3, Y1xp, Y1xm, Y3xp, Y3xm, Zxp, Zxm, Zyp, Zym, Azw, hs)</v>
      </c>
    </row>
    <row r="146" spans="1:2" x14ac:dyDescent="0.2">
      <c r="B146" s="1" t="str">
        <f t="shared" si="96"/>
        <v>print('case{}: Axm = {}, 期待値 = {}, 残差 = {}'.format( case, Axm, AxmA, Axm - AxmA ))</v>
      </c>
    </row>
    <row r="148" spans="1:2" x14ac:dyDescent="0.2">
      <c r="B148" s="1" t="str">
        <f t="shared" ref="B148" si="97">B143</f>
        <v>[case, X1, X2, X3, X1yp, X1ym, X3yp, X3ym, Y1, Y2, Y3, Y1xp, Y1xm, Y3xp, Y3xm, Zxp, Zxm, Zyp, Zym, Azw, hs, AxmA] = \</v>
      </c>
    </row>
    <row r="149" spans="1:2" x14ac:dyDescent="0.2">
      <c r="A149">
        <f t="shared" ref="A149" si="98">A144+1</f>
        <v>26</v>
      </c>
      <c r="B149" t="str">
        <f t="shared" ref="B149" ca="1" si="99">INDIRECT(ADDRESS(A149,COLUMN($B$3)))</f>
        <v>[23, 0.9, 2.1, 1.1, 0.88, 0.85, 1.05, 1.07, 0.98, 2.05, 1.02, 0.92, 0.96, 0.97, 1.01, 0.28, 0.24, 0.21, 0.2, 85, 85, 9.99200722162641E-16]</v>
      </c>
    </row>
    <row r="150" spans="1:2" x14ac:dyDescent="0.2">
      <c r="B150" s="1" t="str">
        <f t="shared" ref="B150:B151" si="100">B145</f>
        <v>Axm = calc_Axm(X1, X2, X3, X1yp, X1ym, X3yp, X3ym, Y1, Y2, Y3, Y1xp, Y1xm, Y3xp, Y3xm, Zxp, Zxm, Zyp, Zym, Azw, hs)</v>
      </c>
    </row>
    <row r="151" spans="1:2" x14ac:dyDescent="0.2">
      <c r="B151" s="1" t="str">
        <f t="shared" si="100"/>
        <v>print('case{}: Axm = {}, 期待値 = {}, 残差 = {}'.format( case, Axm, AxmA, Axm - AxmA ))</v>
      </c>
    </row>
    <row r="153" spans="1:2" x14ac:dyDescent="0.2">
      <c r="B153" s="1" t="str">
        <f t="shared" ref="B153" si="101">B148</f>
        <v>[case, X1, X2, X3, X1yp, X1ym, X3yp, X3ym, Y1, Y2, Y3, Y1xp, Y1xm, Y3xp, Y3xm, Zxp, Zxm, Zyp, Zym, Azw, hs, AxmA] = \</v>
      </c>
    </row>
    <row r="154" spans="1:2" x14ac:dyDescent="0.2">
      <c r="A154">
        <f t="shared" ref="A154" si="102">A149+1</f>
        <v>27</v>
      </c>
      <c r="B154" t="str">
        <f t="shared" ref="B154" ca="1" si="103">INDIRECT(ADDRESS(A154,COLUMN($B$3)))</f>
        <v>[24, 0.9, 2.1, 1.1, 0.88, 0.85, 1.05, 1.07, 0.98, 2.05, 1.02, 0.92, 0.96, 0.97, 1.01, 0.28, 0.24, 0.21, 0.2, 45, 85, 9.95731275210687E-16]</v>
      </c>
    </row>
    <row r="155" spans="1:2" x14ac:dyDescent="0.2">
      <c r="B155" s="1" t="str">
        <f t="shared" ref="B155:B156" si="104">B150</f>
        <v>Axm = calc_Axm(X1, X2, X3, X1yp, X1ym, X3yp, X3ym, Y1, Y2, Y3, Y1xp, Y1xm, Y3xp, Y3xm, Zxp, Zxm, Zyp, Zym, Azw, hs)</v>
      </c>
    </row>
    <row r="156" spans="1:2" x14ac:dyDescent="0.2">
      <c r="B156" s="1" t="str">
        <f t="shared" si="104"/>
        <v>print('case{}: Axm = {}, 期待値 = {}, 残差 = {}'.format( case, Axm, AxmA, Axm - AxmA ))</v>
      </c>
    </row>
    <row r="158" spans="1:2" x14ac:dyDescent="0.2">
      <c r="B158" s="1" t="str">
        <f t="shared" ref="B158" si="105">B153</f>
        <v>[case, X1, X2, X3, X1yp, X1ym, X3yp, X3ym, Y1, Y2, Y3, Y1xp, Y1xm, Y3xp, Y3xm, Zxp, Zxm, Zyp, Zym, Azw, hs, AxmA] = \</v>
      </c>
    </row>
    <row r="159" spans="1:2" x14ac:dyDescent="0.2">
      <c r="A159">
        <f t="shared" ref="A159" si="106">A154+1</f>
        <v>28</v>
      </c>
      <c r="B159" t="str">
        <f t="shared" ref="B159" ca="1" si="107">INDIRECT(ADDRESS(A159,COLUMN($B$3)))</f>
        <v>[25, 0.9, 2.1, 1.1, 0.88, 0.85, 1.05, 1.07, 0.98, 2.05, 1.02, 0.92, 0.96, 0.97, 1.01, 0.28, 0.24, 0.21, 0.2, 30, 85, 0.542555191463623]</v>
      </c>
    </row>
    <row r="160" spans="1:2" x14ac:dyDescent="0.2">
      <c r="B160" s="1" t="str">
        <f t="shared" ref="B160:B161" si="108">B155</f>
        <v>Axm = calc_Axm(X1, X2, X3, X1yp, X1ym, X3yp, X3ym, Y1, Y2, Y3, Y1xp, Y1xm, Y3xp, Y3xm, Zxp, Zxm, Zyp, Zym, Azw, hs)</v>
      </c>
    </row>
    <row r="161" spans="1:2" x14ac:dyDescent="0.2">
      <c r="B161" s="1" t="str">
        <f t="shared" si="108"/>
        <v>print('case{}: Axm = {}, 期待値 = {}, 残差 = {}'.format( case, Axm, AxmA, Axm - AxmA ))</v>
      </c>
    </row>
    <row r="163" spans="1:2" x14ac:dyDescent="0.2">
      <c r="B163" s="1" t="str">
        <f t="shared" ref="B163" si="109">B158</f>
        <v>[case, X1, X2, X3, X1yp, X1ym, X3yp, X3ym, Y1, Y2, Y3, Y1xp, Y1xm, Y3xp, Y3xm, Zxp, Zxm, Zyp, Zym, Azw, hs, AxmA] = \</v>
      </c>
    </row>
    <row r="164" spans="1:2" x14ac:dyDescent="0.2">
      <c r="A164">
        <f t="shared" ref="A164" si="110">A159+1</f>
        <v>29</v>
      </c>
      <c r="B164" t="str">
        <f t="shared" ref="B164" ca="1" si="111">INDIRECT(ADDRESS(A164,COLUMN($B$3)))</f>
        <v>[26, 0.9, 2.1, 1.1, 0.88, 0.85, 1.05, 1.07, 0.98, 2.05, 1.02, 0.92, 0.96, 0.97, 1.01, 0.28, 0.24, 0.21, 0.2, 1, 85, 1.32157910166076]</v>
      </c>
    </row>
    <row r="165" spans="1:2" x14ac:dyDescent="0.2">
      <c r="B165" s="1" t="str">
        <f t="shared" ref="B165:B166" si="112">B160</f>
        <v>Axm = calc_Axm(X1, X2, X3, X1yp, X1ym, X3yp, X3ym, Y1, Y2, Y3, Y1xp, Y1xm, Y3xp, Y3xm, Zxp, Zxm, Zyp, Zym, Azw, hs)</v>
      </c>
    </row>
    <row r="166" spans="1:2" x14ac:dyDescent="0.2">
      <c r="B166" s="1" t="str">
        <f t="shared" si="112"/>
        <v>print('case{}: Axm = {}, 期待値 = {}, 残差 = {}'.format( case, Axm, AxmA, Axm - AxmA ))</v>
      </c>
    </row>
    <row r="168" spans="1:2" x14ac:dyDescent="0.2">
      <c r="B168" s="1" t="str">
        <f t="shared" ref="B168" si="113">B163</f>
        <v>[case, X1, X2, X3, X1yp, X1ym, X3yp, X3ym, Y1, Y2, Y3, Y1xp, Y1xm, Y3xp, Y3xm, Zxp, Zxm, Zyp, Zym, Azw, hs, AxmA] = \</v>
      </c>
    </row>
    <row r="169" spans="1:2" x14ac:dyDescent="0.2">
      <c r="A169">
        <f t="shared" ref="A169" si="114">A164+1</f>
        <v>30</v>
      </c>
      <c r="B169" t="str">
        <f t="shared" ref="B169" ca="1" si="115">INDIRECT(ADDRESS(A169,COLUMN($B$3)))</f>
        <v>[27, 0.9, 2.1, 1.1, 0.88, 0.85, 1.05, 1.07, 0.98, 2.05, 1.02, 0.92, 0.96, 0.97, 1.01, 0.28, 0.24, 0.21, 0.2, 89, 89, 0]</v>
      </c>
    </row>
    <row r="170" spans="1:2" x14ac:dyDescent="0.2">
      <c r="B170" s="1" t="str">
        <f t="shared" ref="B170:B171" si="116">B165</f>
        <v>Axm = calc_Axm(X1, X2, X3, X1yp, X1ym, X3yp, X3ym, Y1, Y2, Y3, Y1xp, Y1xm, Y3xp, Y3xm, Zxp, Zxm, Zyp, Zym, Azw, hs)</v>
      </c>
    </row>
    <row r="171" spans="1:2" x14ac:dyDescent="0.2">
      <c r="B171" s="1" t="str">
        <f t="shared" si="116"/>
        <v>print('case{}: Axm = {}, 期待値 = {}, 残差 = {}'.format( case, Axm, AxmA, Axm - AxmA ))</v>
      </c>
    </row>
    <row r="173" spans="1:2" x14ac:dyDescent="0.2">
      <c r="B173" s="1" t="str">
        <f t="shared" ref="B173" si="117">B168</f>
        <v>[case, X1, X2, X3, X1yp, X1ym, X3yp, X3ym, Y1, Y2, Y3, Y1xp, Y1xm, Y3xp, Y3xm, Zxp, Zxm, Zyp, Zym, Azw, hs, AxmA] = \</v>
      </c>
    </row>
    <row r="174" spans="1:2" x14ac:dyDescent="0.2">
      <c r="A174">
        <f t="shared" ref="A174" si="118">A169+1</f>
        <v>31</v>
      </c>
      <c r="B174" t="str">
        <f t="shared" ref="B174" ca="1" si="119">INDIRECT(ADDRESS(A174,COLUMN($B$3)))</f>
        <v>[28, 0.9, 2.1, 1.1, 0.88, 0.85, 1.05, 1.07, 0.98, 2.05, 1.02, 0.92, 0.96, 0.97, 1.01, 0.28, 0.24, 0.21, 0.2, 85, 89, 0]</v>
      </c>
    </row>
    <row r="175" spans="1:2" x14ac:dyDescent="0.2">
      <c r="B175" s="1" t="str">
        <f t="shared" ref="B175:B176" si="120">B170</f>
        <v>Axm = calc_Axm(X1, X2, X3, X1yp, X1ym, X3yp, X3ym, Y1, Y2, Y3, Y1xp, Y1xm, Y3xp, Y3xm, Zxp, Zxm, Zyp, Zym, Azw, hs)</v>
      </c>
    </row>
    <row r="176" spans="1:2" x14ac:dyDescent="0.2">
      <c r="B176" s="1" t="str">
        <f t="shared" si="120"/>
        <v>print('case{}: Axm = {}, 期待値 = {}, 残差 = {}'.format( case, Axm, AxmA, Axm - AxmA ))</v>
      </c>
    </row>
    <row r="178" spans="1:2" x14ac:dyDescent="0.2">
      <c r="B178" s="1" t="str">
        <f t="shared" ref="B178" si="121">B173</f>
        <v>[case, X1, X2, X3, X1yp, X1ym, X3yp, X3ym, Y1, Y2, Y3, Y1xp, Y1xm, Y3xp, Y3xm, Zxp, Zxm, Zyp, Zym, Azw, hs, AxmA] = \</v>
      </c>
    </row>
    <row r="179" spans="1:2" x14ac:dyDescent="0.2">
      <c r="A179">
        <f t="shared" ref="A179" si="122">A174+1</f>
        <v>32</v>
      </c>
      <c r="B179" t="str">
        <f t="shared" ref="B179" ca="1" si="123">INDIRECT(ADDRESS(A179,COLUMN($B$3)))</f>
        <v>[29, 0.9, 2.1, 1.1, 0.88, 0.85, 1.05, 1.07, 0.98, 2.05, 1.02, 0.92, 0.96, 0.97, 1.01, 0.28, 0.24, 0.21, 0.2, 45, 89, 0]</v>
      </c>
    </row>
    <row r="180" spans="1:2" x14ac:dyDescent="0.2">
      <c r="B180" s="1" t="str">
        <f t="shared" ref="B180:B181" si="124">B175</f>
        <v>Axm = calc_Axm(X1, X2, X3, X1yp, X1ym, X3yp, X3ym, Y1, Y2, Y3, Y1xp, Y1xm, Y3xp, Y3xm, Zxp, Zxm, Zyp, Zym, Azw, hs)</v>
      </c>
    </row>
    <row r="181" spans="1:2" x14ac:dyDescent="0.2">
      <c r="B181" s="1" t="str">
        <f t="shared" si="124"/>
        <v>print('case{}: Axm = {}, 期待値 = {}, 残差 = {}'.format( case, Axm, AxmA, Axm - AxmA ))</v>
      </c>
    </row>
    <row r="183" spans="1:2" x14ac:dyDescent="0.2">
      <c r="B183" s="1" t="str">
        <f t="shared" ref="B183" si="125">B178</f>
        <v>[case, X1, X2, X3, X1yp, X1ym, X3yp, X3ym, Y1, Y2, Y3, Y1xp, Y1xm, Y3xp, Y3xm, Zxp, Zxm, Zyp, Zym, Azw, hs, AxmA] = \</v>
      </c>
    </row>
    <row r="184" spans="1:2" x14ac:dyDescent="0.2">
      <c r="A184">
        <f t="shared" ref="A184" si="126">A179+1</f>
        <v>33</v>
      </c>
      <c r="B184" t="str">
        <f t="shared" ref="B184" ca="1" si="127">INDIRECT(ADDRESS(A184,COLUMN($B$3)))</f>
        <v>[30, 0.9, 2.1, 1.1, 0.88, 0.85, 1.05, 1.07, 0.98, 2.05, 1.02, 0.92, 0.96, 0.97, 1.01, 0.28, 0.24, 0.21, 0.2, 30, 89, 0]</v>
      </c>
    </row>
    <row r="185" spans="1:2" x14ac:dyDescent="0.2">
      <c r="B185" s="1" t="str">
        <f t="shared" ref="B185:B186" si="128">B180</f>
        <v>Axm = calc_Axm(X1, X2, X3, X1yp, X1ym, X3yp, X3ym, Y1, Y2, Y3, Y1xp, Y1xm, Y3xp, Y3xm, Zxp, Zxm, Zyp, Zym, Azw, hs)</v>
      </c>
    </row>
    <row r="186" spans="1:2" x14ac:dyDescent="0.2">
      <c r="B186" s="1" t="str">
        <f t="shared" si="128"/>
        <v>print('case{}: Axm = {}, 期待値 = {}, 残差 = {}'.format( case, Axm, AxmA, Axm - AxmA ))</v>
      </c>
    </row>
    <row r="188" spans="1:2" x14ac:dyDescent="0.2">
      <c r="B188" s="1" t="str">
        <f t="shared" ref="B188" si="129">B183</f>
        <v>[case, X1, X2, X3, X1yp, X1ym, X3yp, X3ym, Y1, Y2, Y3, Y1xp, Y1xm, Y3xp, Y3xm, Zxp, Zxm, Zyp, Zym, Azw, hs, AxmA] = \</v>
      </c>
    </row>
    <row r="189" spans="1:2" x14ac:dyDescent="0.2">
      <c r="A189">
        <f t="shared" ref="A189" si="130">A184+1</f>
        <v>34</v>
      </c>
      <c r="B189" t="str">
        <f t="shared" ref="B189" ca="1" si="131">INDIRECT(ADDRESS(A189,COLUMN($B$3)))</f>
        <v>[31, 0.9, 2.1, 1.1, 0.88, 0.85, 1.05, 1.07, 0.98, 2.05, 1.02, 0.92, 0.96, 0.97, 1.01, 0.28, 0.24, 0.21, 0.2, 1, 89, 6.6266436782314E-16]</v>
      </c>
    </row>
    <row r="190" spans="1:2" x14ac:dyDescent="0.2">
      <c r="B190" s="1" t="str">
        <f t="shared" ref="B190:B191" si="132">B185</f>
        <v>Axm = calc_Axm(X1, X2, X3, X1yp, X1ym, X3yp, X3ym, Y1, Y2, Y3, Y1xp, Y1xm, Y3xp, Y3xm, Zxp, Zxm, Zyp, Zym, Azw, hs)</v>
      </c>
    </row>
    <row r="191" spans="1:2" x14ac:dyDescent="0.2">
      <c r="B191" s="1" t="str">
        <f t="shared" si="132"/>
        <v>print('case{}: Axm = {}, 期待値 = {}, 残差 = {}'.format( case, Axm, AxmA, Axm - AxmA ))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23"/>
  <sheetViews>
    <sheetView zoomScaleNormal="100" workbookViewId="0">
      <selection activeCell="A2" sqref="A2"/>
    </sheetView>
  </sheetViews>
  <sheetFormatPr defaultRowHeight="13.2" x14ac:dyDescent="0.2"/>
  <cols>
    <col min="1" max="2" width="127.6640625" bestFit="1" customWidth="1"/>
    <col min="22" max="22" width="12.33203125" customWidth="1"/>
    <col min="24" max="24" width="3.77734375" customWidth="1"/>
    <col min="32" max="32" width="12.77734375" bestFit="1" customWidth="1"/>
    <col min="33" max="33" width="11.5546875" bestFit="1" customWidth="1"/>
    <col min="34" max="34" width="11.6640625" bestFit="1" customWidth="1"/>
  </cols>
  <sheetData>
    <row r="1" spans="1:38" x14ac:dyDescent="0.2">
      <c r="W1" t="s">
        <v>54</v>
      </c>
    </row>
    <row r="2" spans="1:38" x14ac:dyDescent="0.2">
      <c r="A2" s="9" t="s">
        <v>72</v>
      </c>
      <c r="C2" s="6" t="s">
        <v>34</v>
      </c>
      <c r="W2" t="s">
        <v>24</v>
      </c>
      <c r="X2" t="s">
        <v>24</v>
      </c>
      <c r="AE2" s="7" t="s">
        <v>33</v>
      </c>
    </row>
    <row r="3" spans="1:38" x14ac:dyDescent="0.2">
      <c r="A3" s="8" t="str">
        <f>"Aoh0m_case"&amp;", "&amp;C3&amp;", "&amp;D3&amp;", "&amp;E3&amp;", "&amp;F3&amp;", "&amp;G3&amp;", "&amp;H3&amp;", "&amp;I3&amp;", "&amp;J3&amp;", "&amp;K3&amp;", "&amp;L3&amp;", "&amp;M3&amp;", "&amp;N3&amp;", "&amp;O3&amp;", "&amp;P3&amp;", "&amp;Q3&amp;", "&amp;R3&amp;", "&amp;S3&amp;", "&amp;T3&amp;", "&amp;U3&amp;", "&amp;V3&amp;", "&amp;W3&amp;", "&amp;X3&amp;", "&amp;AE3</f>
        <v>Aoh0m_case, XX,  YY,  X1,  X2,  X3,  X1yp,  X1ym,  X3yp,  X3ym,  Y1,  Y2,  Y3,  Y1xp,  Y1xm,  Y3xp,  Y3xm,  Zxp,  Zxm,  Zyp,  Zym,  Azw,  hs, Aoh0p</v>
      </c>
      <c r="B3" t="s">
        <v>60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Z3" t="s">
        <v>22</v>
      </c>
      <c r="AA3" t="s">
        <v>23</v>
      </c>
      <c r="AB3" t="s">
        <v>35</v>
      </c>
      <c r="AC3" t="s">
        <v>36</v>
      </c>
      <c r="AD3" t="s">
        <v>27</v>
      </c>
      <c r="AE3" s="4" t="s">
        <v>28</v>
      </c>
      <c r="AG3" t="s">
        <v>30</v>
      </c>
      <c r="AH3" t="s">
        <v>31</v>
      </c>
      <c r="AI3" t="s">
        <v>29</v>
      </c>
    </row>
    <row r="4" spans="1:38" x14ac:dyDescent="0.2">
      <c r="A4" s="8" t="str">
        <f>ROW(A4)-ROW($B$3)&amp;",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"&amp;AE4</f>
        <v>1, -1.05, -1.025, 1.1, 2.1, 0.9, 1.05, 1.07, 0.88, 0.85, 0.98, 2.05, 1.02, 0.96, 0.92, 1.01, 0.97, 0.48, 0.52, 0, 0.6, 89, 10, 0</v>
      </c>
      <c r="B4" t="str">
        <f t="shared" ref="B4:B34" si="0">"["&amp;ROW(B4)-ROW($B$3)&amp;",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"&amp;AE4&amp;"]"</f>
        <v>[1, -1.05, -1.025, 1.1, 2.1, 0.9, 1.05, 1.07, 0.88, 0.85, 0.98, 2.05, 1.02, 0.96, 0.92, 1.01, 0.97, 0.48, 0.52, 0, 0.6, 89, 10, 0]</v>
      </c>
      <c r="C4" s="2">
        <f>-F4/2</f>
        <v>-1.05</v>
      </c>
      <c r="D4" s="2">
        <f>-M4/2</f>
        <v>-1.0249999999999999</v>
      </c>
      <c r="E4">
        <v>1.1000000000000001</v>
      </c>
      <c r="F4">
        <v>2.1</v>
      </c>
      <c r="G4">
        <v>0.9</v>
      </c>
      <c r="H4" s="1">
        <v>1.05</v>
      </c>
      <c r="I4" s="1">
        <v>1.07</v>
      </c>
      <c r="J4" s="1">
        <v>0.88</v>
      </c>
      <c r="K4" s="1">
        <v>0.85</v>
      </c>
      <c r="L4">
        <v>0.98</v>
      </c>
      <c r="M4">
        <v>2.0499999999999998</v>
      </c>
      <c r="N4">
        <v>1.02</v>
      </c>
      <c r="O4" s="1">
        <v>0.96</v>
      </c>
      <c r="P4" s="1">
        <v>0.92</v>
      </c>
      <c r="Q4" s="1">
        <v>1.01</v>
      </c>
      <c r="R4" s="1">
        <v>0.97</v>
      </c>
      <c r="S4">
        <v>0.48</v>
      </c>
      <c r="T4">
        <v>0.52</v>
      </c>
      <c r="U4" s="8">
        <v>0</v>
      </c>
      <c r="V4">
        <v>0.6</v>
      </c>
      <c r="W4">
        <v>89</v>
      </c>
      <c r="X4">
        <v>10</v>
      </c>
      <c r="Z4">
        <f>H4+F4/2+C4</f>
        <v>1.05</v>
      </c>
      <c r="AA4">
        <f>L4+M4/2-D4</f>
        <v>3.03</v>
      </c>
      <c r="AB4">
        <f>U4*TAN(RADIANS(ABS(W4)))</f>
        <v>0</v>
      </c>
      <c r="AC4">
        <f>U4*TAN(RADIANS(X4))/COS(RADIANS(W4))</f>
        <v>0</v>
      </c>
      <c r="AD4">
        <f>IF(U4=0,1,IF(AND(Z4&gt;=AB4,AA4&gt;=AC4),4,IF(AA4/Z4&gt;=AC4/AB4,2,IF(AA4/Z4&lt;AC4/AB4,3,0
))))</f>
        <v>1</v>
      </c>
      <c r="AE4" s="11">
        <f>IF(U4=0,0,IF(AND((H4+F4/2+C4)&gt;=(U4*TAN(RADIANS(ABS(W4)))),(L4+M4/2-D4)&gt;=(U4*TAN(RADIANS(X4))/COS(RADIANS(W4)))),((H4+F4/2+C4)+((H4+F4/2+C4)-(U4*TAN(RADIANS(ABS(W4))))))/2*(U4*TAN(RADIANS(X4))/COS(RADIANS(W4))),IF((L4+M4/2-D4)/(H4+F4/2+C4)&gt;=(U4*TAN(RADIANS(X4))/COS(RADIANS(W4)))/(U4*TAN(RADIANS(ABS(W4)))),(H4+F4/2+C4)*(U4*TAN(RADIANS(X4))/COS(RADIANS(W4)))/(U4*TAN(RADIANS(ABS(W4))))*(H4+F4/2+C4)/2,IF((L4+M4/2-D4)/(H4+F4/2+C4)&lt;(U4*TAN(RADIANS(X4))/COS(RADIANS(W4)))/(U4*TAN(RADIANS(ABS(W4)))),(L4+M4/2-D4)*((H4+F4/2+C4)+(H4+F4/2+C4)-((U4*TAN(RADIANS(ABS(W4))))/(U4*TAN(RADIANS(X4))/COS(RADIANS(W4)))*(L4+M4/2-D4)))/2,0)
)))</f>
        <v>0</v>
      </c>
      <c r="AF4" s="4">
        <f>IF(AD4=1,0,0)+IF(AD4=2,Z4*AC4/AB4*Z4/2,0)+IF(AD4=3,AA4*(Z4+Z4-(AB4/AC4*AA4))/2,0)+IF(AD4=4,(Z4+(Z4-AB4))/2*AC4,0)</f>
        <v>0</v>
      </c>
      <c r="AG4" t="e">
        <f>Z4*(Z4/AB4*AC4)/2</f>
        <v>#DIV/0!</v>
      </c>
      <c r="AH4" t="e">
        <f>(Z4+Z4-(AB4/AC4*AA4))/2*AA4</f>
        <v>#DIV/0!</v>
      </c>
      <c r="AI4">
        <f>(Z4+Z4-AB4)/2*AC4</f>
        <v>0</v>
      </c>
      <c r="AK4">
        <f>AE4-AF4</f>
        <v>0</v>
      </c>
      <c r="AL4">
        <f>AE4-'式(15)Aoh0p'!AE36</f>
        <v>0</v>
      </c>
    </row>
    <row r="5" spans="1:38" x14ac:dyDescent="0.2">
      <c r="A5" s="8" t="str">
        <f t="shared" ref="A5:A33" si="1">ROW(A5)-ROW($B$3)&amp;", "&amp;C5&amp;", "&amp;D5&amp;",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"&amp;X5&amp;", "&amp;AE5</f>
        <v>2, -1.05, -1.025, 1.1, 2.1, 0.9, 1.05, 1.07, 0.88, 0.85, 0.98, 2.05, 1.02, 0.96, 0.92, 1.01, 0.97, 0.48, 0.52, 0.55, 0.6, 89, 1, 0.00962357025804305</v>
      </c>
      <c r="B5" t="str">
        <f t="shared" si="0"/>
        <v>[2, -1.05, -1.025, 1.1, 2.1, 0.9, 1.05, 1.07, 0.88, 0.85, 0.98, 2.05, 1.02, 0.96, 0.92, 1.01, 0.97, 0.48, 0.52, 0.55, 0.6, 89, 1, 0.00962357025804305]</v>
      </c>
      <c r="C5" s="2">
        <f t="shared" ref="C5:C34" si="2">-F5/2</f>
        <v>-1.05</v>
      </c>
      <c r="D5" s="2">
        <f t="shared" ref="D5:D34" si="3">-M5/2</f>
        <v>-1.0249999999999999</v>
      </c>
      <c r="E5">
        <v>1.1000000000000001</v>
      </c>
      <c r="F5">
        <v>2.1</v>
      </c>
      <c r="G5">
        <v>0.9</v>
      </c>
      <c r="H5" s="1">
        <v>1.05</v>
      </c>
      <c r="I5" s="1">
        <v>1.07</v>
      </c>
      <c r="J5" s="1">
        <v>0.88</v>
      </c>
      <c r="K5" s="1">
        <v>0.85</v>
      </c>
      <c r="L5">
        <v>0.98</v>
      </c>
      <c r="M5">
        <v>2.0499999999999998</v>
      </c>
      <c r="N5">
        <v>1.02</v>
      </c>
      <c r="O5" s="1">
        <v>0.96</v>
      </c>
      <c r="P5" s="1">
        <v>0.92</v>
      </c>
      <c r="Q5" s="1">
        <v>1.01</v>
      </c>
      <c r="R5" s="1">
        <v>0.97</v>
      </c>
      <c r="S5">
        <v>0.48</v>
      </c>
      <c r="T5">
        <v>0.52</v>
      </c>
      <c r="U5">
        <v>0.55000000000000004</v>
      </c>
      <c r="V5">
        <v>0.6</v>
      </c>
      <c r="W5">
        <v>89</v>
      </c>
      <c r="X5">
        <v>1</v>
      </c>
      <c r="Z5">
        <f t="shared" ref="Z5:Z34" si="4">H5+F5/2+C5</f>
        <v>1.05</v>
      </c>
      <c r="AA5">
        <f t="shared" ref="AA5:AA34" si="5">L5+M5/2-D5</f>
        <v>3.03</v>
      </c>
      <c r="AB5">
        <f t="shared" ref="AB5:AB34" si="6">U5*TAN(RADIANS(ABS(W5)))</f>
        <v>31.509478896917532</v>
      </c>
      <c r="AC5">
        <f t="shared" ref="AC5:AC34" si="7">U5*TAN(RADIANS(X5))/COS(RADIANS(W5))</f>
        <v>0.55008378042414652</v>
      </c>
      <c r="AD5">
        <f>IF(U5=0,1,IF(AND(Z5&gt;=AB5,AA5&gt;=AC5),4,IF(AA5/Z5&gt;=AC5/AB5,2,IF(AA5/Z5&lt;AC5/AB5,3,0
))))</f>
        <v>2</v>
      </c>
      <c r="AE5" s="11">
        <f t="shared" ref="AE5:AE34" si="8">IF(U5=0,0,IF(AND((H5+F5/2+C5)&gt;=(U5*TAN(RADIANS(ABS(W5)))),(L5+M5/2-D5)&gt;=(U5*TAN(RADIANS(X5))/COS(RADIANS(W5)))),((H5+F5/2+C5)+((H5+F5/2+C5)-(U5*TAN(RADIANS(ABS(W5))))))/2*(U5*TAN(RADIANS(X5))/COS(RADIANS(W5))),IF((L5+M5/2-D5)/(H5+F5/2+C5)&gt;=(U5*TAN(RADIANS(X5))/COS(RADIANS(W5)))/(U5*TAN(RADIANS(ABS(W5)))),(H5+F5/2+C5)*(U5*TAN(RADIANS(X5))/COS(RADIANS(W5)))/(U5*TAN(RADIANS(ABS(W5))))*(H5+F5/2+C5)/2,IF((L5+M5/2-D5)/(H5+F5/2+C5)&lt;(U5*TAN(RADIANS(X5))/COS(RADIANS(W5)))/(U5*TAN(RADIANS(ABS(W5)))),(L5+M5/2-D5)*((H5+F5/2+C5)+(H5+F5/2+C5)-((U5*TAN(RADIANS(ABS(W5))))/(U5*TAN(RADIANS(X5))/COS(RADIANS(W5)))*(L5+M5/2-D5)))/2,0)
)))</f>
        <v>9.6235702580430536E-3</v>
      </c>
      <c r="AF5" s="4">
        <f>IF(AD5=1,0,0)+IF(AD5=2,Z5*AC5/AB5*Z5/2,0)+IF(AD5=3,AA5*(Z5+Z5-(AB5/AC5*AA5))/2,0)+IF(AD5=4,(Z5+(Z5-AB5))/2*AC5,0)</f>
        <v>9.6235702580430536E-3</v>
      </c>
      <c r="AG5">
        <f t="shared" ref="AG5:AG34" si="9">Z5*(Z5/AB5*AC5)/2</f>
        <v>9.6235702580430554E-3</v>
      </c>
      <c r="AH5">
        <f t="shared" ref="AH5:AH34" si="10">(Z5+Z5-(AB5/AC5*AA5))/2*AA5</f>
        <v>-259.76515021903964</v>
      </c>
      <c r="AI5">
        <f t="shared" ref="AI5:AI34" si="11">(Z5+Z5-AB5)/2*AC5</f>
        <v>-8.0888386659602762</v>
      </c>
      <c r="AK5">
        <f t="shared" ref="AK5:AK34" si="12">AE5-AF5</f>
        <v>0</v>
      </c>
      <c r="AL5">
        <f>AE5-'式(15)Aoh0p'!AE37</f>
        <v>0</v>
      </c>
    </row>
    <row r="6" spans="1:38" x14ac:dyDescent="0.2">
      <c r="A6" s="8" t="str">
        <f t="shared" si="1"/>
        <v>3, -1.05, -1.025, 1.1, 2.1, 0.9, 1.05, 1.07, 0.88, 0.85, 0.98, 2.05, 1.02, 0.96, 0.92, 1.01, 0.97, 0.48, 0.52, 0.55, 0.6, 85, 1, 0.00965885941785427</v>
      </c>
      <c r="B6" t="str">
        <f t="shared" si="0"/>
        <v>[3, -1.05, -1.025, 1.1, 2.1, 0.9, 1.05, 1.07, 0.88, 0.85, 0.98, 2.05, 1.02, 0.96, 0.92, 1.01, 0.97, 0.48, 0.52, 0.55, 0.6, 85, 1, 0.00965885941785427]</v>
      </c>
      <c r="C6" s="2">
        <f t="shared" si="2"/>
        <v>-1.05</v>
      </c>
      <c r="D6" s="2">
        <f t="shared" si="3"/>
        <v>-1.0249999999999999</v>
      </c>
      <c r="E6">
        <v>1.1000000000000001</v>
      </c>
      <c r="F6">
        <v>2.1</v>
      </c>
      <c r="G6">
        <v>0.9</v>
      </c>
      <c r="H6" s="1">
        <v>1.05</v>
      </c>
      <c r="I6" s="1">
        <v>1.07</v>
      </c>
      <c r="J6" s="1">
        <v>0.88</v>
      </c>
      <c r="K6" s="1">
        <v>0.85</v>
      </c>
      <c r="L6">
        <v>0.98</v>
      </c>
      <c r="M6">
        <v>2.0499999999999998</v>
      </c>
      <c r="N6">
        <v>1.02</v>
      </c>
      <c r="O6" s="1">
        <v>0.96</v>
      </c>
      <c r="P6" s="1">
        <v>0.92</v>
      </c>
      <c r="Q6" s="1">
        <v>1.01</v>
      </c>
      <c r="R6" s="1">
        <v>0.97</v>
      </c>
      <c r="S6">
        <v>0.48</v>
      </c>
      <c r="T6">
        <v>0.52</v>
      </c>
      <c r="U6">
        <v>0.55000000000000004</v>
      </c>
      <c r="V6">
        <v>0.6</v>
      </c>
      <c r="W6">
        <v>85</v>
      </c>
      <c r="X6">
        <v>1</v>
      </c>
      <c r="Z6">
        <f t="shared" si="4"/>
        <v>1.05</v>
      </c>
      <c r="AA6">
        <f t="shared" si="5"/>
        <v>3.03</v>
      </c>
      <c r="AB6">
        <f t="shared" si="6"/>
        <v>6.2865287665187424</v>
      </c>
      <c r="AC6">
        <f t="shared" si="7"/>
        <v>0.11015092531900465</v>
      </c>
      <c r="AD6">
        <f>IF(U6=0,1,IF(AND(Z6&gt;=AB6,AA6&gt;=AC6),4,IF(AA6/Z6&gt;=AC6/AB6,2,IF(AA6/Z6&lt;AC6/AB6,3,0
))))</f>
        <v>2</v>
      </c>
      <c r="AE6" s="11">
        <f t="shared" si="8"/>
        <v>9.6588594178542656E-3</v>
      </c>
      <c r="AF6" s="4">
        <f t="shared" ref="AF6:AF33" si="13">IF(AD6=1,0,0)+IF(AD6=2,Z6*AC6/AB6*Z6/2,0)+IF(AD6=3,AA6*(Z6+Z6-(AB6/AC6*AA6))/2,0)+IF(AD6=4,(Z6+(Z6-AB6))/2*AC6,0)</f>
        <v>9.6588594178542656E-3</v>
      </c>
      <c r="AG6">
        <f t="shared" si="9"/>
        <v>9.6588594178542656E-3</v>
      </c>
      <c r="AH6">
        <f t="shared" si="10"/>
        <v>-258.80446055994275</v>
      </c>
      <c r="AI6">
        <f t="shared" si="11"/>
        <v>-0.23057500875333534</v>
      </c>
      <c r="AK6">
        <f t="shared" si="12"/>
        <v>0</v>
      </c>
      <c r="AL6">
        <f>AE6-'式(15)Aoh0p'!AE38</f>
        <v>0</v>
      </c>
    </row>
    <row r="7" spans="1:38" x14ac:dyDescent="0.2">
      <c r="A7" s="8" t="str">
        <f t="shared" si="1"/>
        <v>4, -1.05, -1.025, 1.1, 2.1, 0.9, 1.05, 1.07, 0.88, 0.85, 0.98, 2.05, 1.02, 0.96, 0.92, 1.01, 0.97, 0.48, 0.52, 0.55, 0.6, 45, 1, 0.010522062047217</v>
      </c>
      <c r="B7" t="str">
        <f t="shared" si="0"/>
        <v>[4, -1.05, -1.025, 1.1, 2.1, 0.9, 1.05, 1.07, 0.88, 0.85, 0.98, 2.05, 1.02, 0.96, 0.92, 1.01, 0.97, 0.48, 0.52, 0.55, 0.6, 45, 1, 0.010522062047217]</v>
      </c>
      <c r="C7" s="2">
        <f t="shared" si="2"/>
        <v>-1.05</v>
      </c>
      <c r="D7" s="2">
        <f t="shared" si="3"/>
        <v>-1.0249999999999999</v>
      </c>
      <c r="E7">
        <v>1.1000000000000001</v>
      </c>
      <c r="F7">
        <v>2.1</v>
      </c>
      <c r="G7">
        <v>0.9</v>
      </c>
      <c r="H7" s="1">
        <v>1.05</v>
      </c>
      <c r="I7" s="1">
        <v>1.07</v>
      </c>
      <c r="J7" s="1">
        <v>0.88</v>
      </c>
      <c r="K7" s="1">
        <v>0.85</v>
      </c>
      <c r="L7">
        <v>0.98</v>
      </c>
      <c r="M7">
        <v>2.0499999999999998</v>
      </c>
      <c r="N7">
        <v>1.02</v>
      </c>
      <c r="O7" s="1">
        <v>0.96</v>
      </c>
      <c r="P7" s="1">
        <v>0.92</v>
      </c>
      <c r="Q7" s="1">
        <v>1.01</v>
      </c>
      <c r="R7" s="1">
        <v>0.97</v>
      </c>
      <c r="S7">
        <v>0.48</v>
      </c>
      <c r="T7">
        <v>0.52</v>
      </c>
      <c r="U7">
        <v>0.55000000000000004</v>
      </c>
      <c r="V7">
        <v>0.6</v>
      </c>
      <c r="W7">
        <v>45</v>
      </c>
      <c r="X7">
        <v>1</v>
      </c>
      <c r="Z7">
        <f t="shared" si="4"/>
        <v>1.05</v>
      </c>
      <c r="AA7">
        <f t="shared" si="5"/>
        <v>3.03</v>
      </c>
      <c r="AB7">
        <f t="shared" si="6"/>
        <v>0.54999999999999993</v>
      </c>
      <c r="AC7">
        <f t="shared" si="7"/>
        <v>1.3576854254473546E-2</v>
      </c>
      <c r="AD7">
        <f t="shared" ref="AD7:AD34" si="14">IF(U7=0,1,IF(AND(Z7&gt;=AB7,AA7&gt;=AC7),4,IF(AA7/Z7&gt;=AC7/AB7,2,IF(AA7/Z7&lt;AC7/AB7,3,0
))))</f>
        <v>4</v>
      </c>
      <c r="AE7" s="11">
        <f t="shared" si="8"/>
        <v>1.0522062047217E-2</v>
      </c>
      <c r="AF7" s="4">
        <f t="shared" si="13"/>
        <v>1.0522062047217E-2</v>
      </c>
      <c r="AG7">
        <f t="shared" si="9"/>
        <v>1.3607710741415535E-2</v>
      </c>
      <c r="AH7">
        <f t="shared" si="10"/>
        <v>-182.77818202045776</v>
      </c>
      <c r="AI7">
        <f t="shared" si="11"/>
        <v>1.0522062047217E-2</v>
      </c>
      <c r="AK7">
        <f t="shared" si="12"/>
        <v>0</v>
      </c>
      <c r="AL7">
        <f>AE7-'式(15)Aoh0p'!AE39</f>
        <v>0</v>
      </c>
    </row>
    <row r="8" spans="1:38" x14ac:dyDescent="0.2">
      <c r="A8" s="8" t="str">
        <f t="shared" si="1"/>
        <v>5, -1.05, -1.025, 1.1, 2.1, 0.9, 1.05, 1.07, 0.88, 0.85, 0.98, 2.05, 1.02, 0.96, 0.92, 1.01, 0.97, 0.48, 0.52, 0.55, 0.6, 30, 1, 0.00987967545219635</v>
      </c>
      <c r="B8" t="str">
        <f t="shared" si="0"/>
        <v>[5, -1.05, -1.025, 1.1, 2.1, 0.9, 1.05, 1.07, 0.88, 0.85, 0.98, 2.05, 1.02, 0.96, 0.92, 1.01, 0.97, 0.48, 0.52, 0.55, 0.6, 30, 1, 0.00987967545219635]</v>
      </c>
      <c r="C8" s="2">
        <f t="shared" si="2"/>
        <v>-1.05</v>
      </c>
      <c r="D8" s="2">
        <f t="shared" si="3"/>
        <v>-1.0249999999999999</v>
      </c>
      <c r="E8">
        <v>1.1000000000000001</v>
      </c>
      <c r="F8">
        <v>2.1</v>
      </c>
      <c r="G8">
        <v>0.9</v>
      </c>
      <c r="H8" s="1">
        <v>1.05</v>
      </c>
      <c r="I8" s="1">
        <v>1.07</v>
      </c>
      <c r="J8" s="1">
        <v>0.88</v>
      </c>
      <c r="K8" s="1">
        <v>0.85</v>
      </c>
      <c r="L8">
        <v>0.98</v>
      </c>
      <c r="M8">
        <v>2.0499999999999998</v>
      </c>
      <c r="N8">
        <v>1.02</v>
      </c>
      <c r="O8" s="1">
        <v>0.96</v>
      </c>
      <c r="P8" s="1">
        <v>0.92</v>
      </c>
      <c r="Q8" s="1">
        <v>1.01</v>
      </c>
      <c r="R8" s="1">
        <v>0.97</v>
      </c>
      <c r="S8">
        <v>0.48</v>
      </c>
      <c r="T8">
        <v>0.52</v>
      </c>
      <c r="U8">
        <v>0.55000000000000004</v>
      </c>
      <c r="V8">
        <v>0.6</v>
      </c>
      <c r="W8">
        <v>30</v>
      </c>
      <c r="X8">
        <v>1</v>
      </c>
      <c r="Z8">
        <f t="shared" si="4"/>
        <v>1.05</v>
      </c>
      <c r="AA8">
        <f t="shared" si="5"/>
        <v>3.03</v>
      </c>
      <c r="AB8">
        <f t="shared" si="6"/>
        <v>0.31754264805429416</v>
      </c>
      <c r="AC8">
        <f t="shared" si="7"/>
        <v>1.1085455078531701E-2</v>
      </c>
      <c r="AD8">
        <f t="shared" si="14"/>
        <v>4</v>
      </c>
      <c r="AE8" s="11">
        <f t="shared" si="8"/>
        <v>9.8796754521963473E-3</v>
      </c>
      <c r="AF8" s="4">
        <f t="shared" si="13"/>
        <v>9.8796754521963473E-3</v>
      </c>
      <c r="AG8">
        <f t="shared" si="9"/>
        <v>1.924420908335989E-2</v>
      </c>
      <c r="AH8">
        <f t="shared" si="10"/>
        <v>-128.31185218395979</v>
      </c>
      <c r="AI8">
        <f t="shared" si="11"/>
        <v>9.8796754521963473E-3</v>
      </c>
      <c r="AK8">
        <f t="shared" si="12"/>
        <v>0</v>
      </c>
      <c r="AL8">
        <f>AE8-'式(15)Aoh0p'!AE40</f>
        <v>0</v>
      </c>
    </row>
    <row r="9" spans="1:38" x14ac:dyDescent="0.2">
      <c r="A9" s="8" t="str">
        <f t="shared" si="1"/>
        <v>6, -1.05, -1.025, 1.1, 2.1, 0.9, 1.05, 1.07, 0.88, 0.85, 0.98, 2.05, 1.02, 0.96, 0.92, 1.01, 0.97, 0.48, 0.52, 0.55, 0.6, 1, 1, 0.0100357457458702</v>
      </c>
      <c r="B9" t="str">
        <f t="shared" si="0"/>
        <v>[6, -1.05, -1.025, 1.1, 2.1, 0.9, 1.05, 1.07, 0.88, 0.85, 0.98, 2.05, 1.02, 0.96, 0.92, 1.01, 0.97, 0.48, 0.52, 0.55, 0.6, 1, 1, 0.0100357457458702]</v>
      </c>
      <c r="C9" s="2">
        <f t="shared" si="2"/>
        <v>-1.05</v>
      </c>
      <c r="D9" s="2">
        <f t="shared" si="3"/>
        <v>-1.0249999999999999</v>
      </c>
      <c r="E9">
        <v>1.1000000000000001</v>
      </c>
      <c r="F9">
        <v>2.1</v>
      </c>
      <c r="G9">
        <v>0.9</v>
      </c>
      <c r="H9" s="1">
        <v>1.05</v>
      </c>
      <c r="I9" s="1">
        <v>1.07</v>
      </c>
      <c r="J9" s="1">
        <v>0.88</v>
      </c>
      <c r="K9" s="1">
        <v>0.85</v>
      </c>
      <c r="L9">
        <v>0.98</v>
      </c>
      <c r="M9">
        <v>2.0499999999999998</v>
      </c>
      <c r="N9">
        <v>1.02</v>
      </c>
      <c r="O9" s="1">
        <v>0.96</v>
      </c>
      <c r="P9" s="1">
        <v>0.92</v>
      </c>
      <c r="Q9" s="1">
        <v>1.01</v>
      </c>
      <c r="R9" s="1">
        <v>0.97</v>
      </c>
      <c r="S9">
        <v>0.48</v>
      </c>
      <c r="T9">
        <v>0.52</v>
      </c>
      <c r="U9">
        <v>0.55000000000000004</v>
      </c>
      <c r="V9">
        <v>0.6</v>
      </c>
      <c r="W9">
        <v>1</v>
      </c>
      <c r="X9">
        <v>1</v>
      </c>
      <c r="Z9">
        <f t="shared" si="4"/>
        <v>1.05</v>
      </c>
      <c r="AA9">
        <f t="shared" si="5"/>
        <v>3.03</v>
      </c>
      <c r="AB9">
        <f t="shared" si="6"/>
        <v>9.6002857105196727E-3</v>
      </c>
      <c r="AC9">
        <f t="shared" si="7"/>
        <v>9.6017481032629106E-3</v>
      </c>
      <c r="AD9">
        <f t="shared" si="14"/>
        <v>4</v>
      </c>
      <c r="AE9" s="11">
        <f t="shared" si="8"/>
        <v>1.0035745745870175E-2</v>
      </c>
      <c r="AF9" s="4">
        <f t="shared" si="13"/>
        <v>1.0035745745870175E-2</v>
      </c>
      <c r="AG9">
        <f t="shared" si="9"/>
        <v>0.55133397083420421</v>
      </c>
      <c r="AH9">
        <f t="shared" si="10"/>
        <v>-1.408250852230656</v>
      </c>
      <c r="AI9">
        <f t="shared" si="11"/>
        <v>1.0035745745870175E-2</v>
      </c>
      <c r="AK9">
        <f t="shared" si="12"/>
        <v>0</v>
      </c>
      <c r="AL9">
        <f>AE9-'式(15)Aoh0p'!AE41</f>
        <v>0</v>
      </c>
    </row>
    <row r="10" spans="1:38" x14ac:dyDescent="0.2">
      <c r="A10" s="8" t="str">
        <f t="shared" si="1"/>
        <v>7, -1.05, -1.025, 1.1, 2.1, 0.9, 1.05, 1.07, 0.88, 0.85, 0.98, 2.05, 1.02, 0.96, 0.92, 1.01, 0.97, 0.48, 0.52, 0.55, 0.6, 89, 10, 0.0972150544392041</v>
      </c>
      <c r="B10" t="str">
        <f t="shared" si="0"/>
        <v>[7, -1.05, -1.025, 1.1, 2.1, 0.9, 1.05, 1.07, 0.88, 0.85, 0.98, 2.05, 1.02, 0.96, 0.92, 1.01, 0.97, 0.48, 0.52, 0.55, 0.6, 89, 10, 0.0972150544392041]</v>
      </c>
      <c r="C10" s="2">
        <f t="shared" si="2"/>
        <v>-1.05</v>
      </c>
      <c r="D10" s="2">
        <f t="shared" si="3"/>
        <v>-1.0249999999999999</v>
      </c>
      <c r="E10">
        <v>1.1000000000000001</v>
      </c>
      <c r="F10">
        <v>2.1</v>
      </c>
      <c r="G10">
        <v>0.9</v>
      </c>
      <c r="H10" s="1">
        <v>1.05</v>
      </c>
      <c r="I10" s="1">
        <v>1.07</v>
      </c>
      <c r="J10" s="1">
        <v>0.88</v>
      </c>
      <c r="K10" s="1">
        <v>0.85</v>
      </c>
      <c r="L10">
        <v>0.98</v>
      </c>
      <c r="M10">
        <v>2.0499999999999998</v>
      </c>
      <c r="N10">
        <v>1.02</v>
      </c>
      <c r="O10" s="1">
        <v>0.96</v>
      </c>
      <c r="P10" s="1">
        <v>0.92</v>
      </c>
      <c r="Q10" s="1">
        <v>1.01</v>
      </c>
      <c r="R10" s="1">
        <v>0.97</v>
      </c>
      <c r="S10">
        <v>0.48</v>
      </c>
      <c r="T10">
        <v>0.52</v>
      </c>
      <c r="U10">
        <v>0.55000000000000004</v>
      </c>
      <c r="V10">
        <v>0.6</v>
      </c>
      <c r="W10">
        <v>89</v>
      </c>
      <c r="X10">
        <v>10</v>
      </c>
      <c r="Z10">
        <f t="shared" si="4"/>
        <v>1.05</v>
      </c>
      <c r="AA10">
        <f t="shared" si="5"/>
        <v>3.03</v>
      </c>
      <c r="AB10">
        <f t="shared" si="6"/>
        <v>31.509478896917532</v>
      </c>
      <c r="AC10">
        <f t="shared" si="7"/>
        <v>5.5568176078272851</v>
      </c>
      <c r="AD10">
        <f t="shared" si="14"/>
        <v>2</v>
      </c>
      <c r="AE10" s="11">
        <f t="shared" si="8"/>
        <v>9.7215054439204127E-2</v>
      </c>
      <c r="AF10" s="4">
        <f t="shared" si="13"/>
        <v>9.7215054439204127E-2</v>
      </c>
      <c r="AG10">
        <f t="shared" si="9"/>
        <v>9.7215054439204127E-2</v>
      </c>
      <c r="AH10">
        <f t="shared" si="10"/>
        <v>-22.848270564830603</v>
      </c>
      <c r="AI10">
        <f t="shared" si="11"/>
        <v>-81.711555085708142</v>
      </c>
      <c r="AK10">
        <f t="shared" si="12"/>
        <v>0</v>
      </c>
      <c r="AL10">
        <f>AE10-'式(15)Aoh0p'!AE42</f>
        <v>0</v>
      </c>
    </row>
    <row r="11" spans="1:38" x14ac:dyDescent="0.2">
      <c r="A11" s="8" t="str">
        <f t="shared" si="1"/>
        <v>8, -1.05, -1.025, 1.1, 2.1, 0.9, 1.05, 1.07, 0.88, 0.85, 0.98, 2.05, 1.02, 0.96, 0.92, 1.01, 0.97, 0.48, 0.52, 0.55, 0.6, 85, 10, 0.0975715372725158</v>
      </c>
      <c r="B11" t="str">
        <f t="shared" si="0"/>
        <v>[8, -1.05, -1.025, 1.1, 2.1, 0.9, 1.05, 1.07, 0.88, 0.85, 0.98, 2.05, 1.02, 0.96, 0.92, 1.01, 0.97, 0.48, 0.52, 0.55, 0.6, 85, 10, 0.0975715372725158]</v>
      </c>
      <c r="C11" s="2">
        <f t="shared" si="2"/>
        <v>-1.05</v>
      </c>
      <c r="D11" s="2">
        <f t="shared" si="3"/>
        <v>-1.0249999999999999</v>
      </c>
      <c r="E11">
        <v>1.1000000000000001</v>
      </c>
      <c r="F11">
        <v>2.1</v>
      </c>
      <c r="G11">
        <v>0.9</v>
      </c>
      <c r="H11" s="1">
        <v>1.05</v>
      </c>
      <c r="I11" s="1">
        <v>1.07</v>
      </c>
      <c r="J11" s="1">
        <v>0.88</v>
      </c>
      <c r="K11" s="1">
        <v>0.85</v>
      </c>
      <c r="L11">
        <v>0.98</v>
      </c>
      <c r="M11">
        <v>2.0499999999999998</v>
      </c>
      <c r="N11">
        <v>1.02</v>
      </c>
      <c r="O11" s="1">
        <v>0.96</v>
      </c>
      <c r="P11" s="1">
        <v>0.92</v>
      </c>
      <c r="Q11" s="1">
        <v>1.01</v>
      </c>
      <c r="R11" s="1">
        <v>0.97</v>
      </c>
      <c r="S11">
        <v>0.48</v>
      </c>
      <c r="T11">
        <v>0.52</v>
      </c>
      <c r="U11">
        <v>0.55000000000000004</v>
      </c>
      <c r="V11">
        <v>0.6</v>
      </c>
      <c r="W11">
        <v>85</v>
      </c>
      <c r="X11">
        <v>10</v>
      </c>
      <c r="Z11">
        <f t="shared" si="4"/>
        <v>1.05</v>
      </c>
      <c r="AA11">
        <f t="shared" si="5"/>
        <v>3.03</v>
      </c>
      <c r="AB11">
        <f t="shared" si="6"/>
        <v>6.2865287665187424</v>
      </c>
      <c r="AC11">
        <f t="shared" si="7"/>
        <v>1.1127188677680289</v>
      </c>
      <c r="AD11">
        <f t="shared" si="14"/>
        <v>2</v>
      </c>
      <c r="AE11" s="11">
        <f t="shared" si="8"/>
        <v>9.757153727251576E-2</v>
      </c>
      <c r="AF11" s="4">
        <f t="shared" si="13"/>
        <v>9.757153727251576E-2</v>
      </c>
      <c r="AG11">
        <f t="shared" si="9"/>
        <v>9.757153727251576E-2</v>
      </c>
      <c r="AH11">
        <f t="shared" si="10"/>
        <v>-22.753169404996601</v>
      </c>
      <c r="AI11">
        <f t="shared" si="11"/>
        <v>-2.3292147744795089</v>
      </c>
      <c r="AK11">
        <f t="shared" si="12"/>
        <v>0</v>
      </c>
      <c r="AL11">
        <f>AE11-'式(15)Aoh0p'!AE43</f>
        <v>0</v>
      </c>
    </row>
    <row r="12" spans="1:38" x14ac:dyDescent="0.2">
      <c r="A12" s="8" t="str">
        <f t="shared" si="1"/>
        <v>9, -1.05, -1.025, 1.1, 2.1, 0.9, 1.05, 1.07, 0.88, 0.85, 0.98, 2.05, 1.02, 0.96, 0.92, 1.01, 0.97, 0.48, 0.52, 0.55, 0.6, 45, 10, 0.106291408209752</v>
      </c>
      <c r="B12" t="str">
        <f t="shared" si="0"/>
        <v>[9, -1.05, -1.025, 1.1, 2.1, 0.9, 1.05, 1.07, 0.88, 0.85, 0.98, 2.05, 1.02, 0.96, 0.92, 1.01, 0.97, 0.48, 0.52, 0.55, 0.6, 45, 10, 0.106291408209752]</v>
      </c>
      <c r="C12" s="2">
        <f t="shared" si="2"/>
        <v>-1.05</v>
      </c>
      <c r="D12" s="2">
        <f t="shared" si="3"/>
        <v>-1.0249999999999999</v>
      </c>
      <c r="E12">
        <v>1.1000000000000001</v>
      </c>
      <c r="F12">
        <v>2.1</v>
      </c>
      <c r="G12">
        <v>0.9</v>
      </c>
      <c r="H12" s="1">
        <v>1.05</v>
      </c>
      <c r="I12" s="1">
        <v>1.07</v>
      </c>
      <c r="J12" s="1">
        <v>0.88</v>
      </c>
      <c r="K12" s="1">
        <v>0.85</v>
      </c>
      <c r="L12">
        <v>0.98</v>
      </c>
      <c r="M12">
        <v>2.0499999999999998</v>
      </c>
      <c r="N12">
        <v>1.02</v>
      </c>
      <c r="O12" s="1">
        <v>0.96</v>
      </c>
      <c r="P12" s="1">
        <v>0.92</v>
      </c>
      <c r="Q12" s="1">
        <v>1.01</v>
      </c>
      <c r="R12" s="1">
        <v>0.97</v>
      </c>
      <c r="S12">
        <v>0.48</v>
      </c>
      <c r="T12">
        <v>0.52</v>
      </c>
      <c r="U12">
        <v>0.55000000000000004</v>
      </c>
      <c r="V12">
        <v>0.6</v>
      </c>
      <c r="W12">
        <v>45</v>
      </c>
      <c r="X12">
        <v>10</v>
      </c>
      <c r="Z12">
        <f t="shared" si="4"/>
        <v>1.05</v>
      </c>
      <c r="AA12">
        <f t="shared" si="5"/>
        <v>3.03</v>
      </c>
      <c r="AB12">
        <f t="shared" si="6"/>
        <v>0.54999999999999993</v>
      </c>
      <c r="AC12">
        <f t="shared" si="7"/>
        <v>0.13715020414161566</v>
      </c>
      <c r="AD12">
        <f t="shared" si="14"/>
        <v>4</v>
      </c>
      <c r="AE12" s="11">
        <f t="shared" si="8"/>
        <v>0.10629140820975215</v>
      </c>
      <c r="AF12" s="4">
        <f t="shared" si="13"/>
        <v>0.10629140820975215</v>
      </c>
      <c r="AG12">
        <f t="shared" si="9"/>
        <v>0.13746190915102846</v>
      </c>
      <c r="AH12">
        <f t="shared" si="10"/>
        <v>-15.227131002787637</v>
      </c>
      <c r="AI12">
        <f t="shared" si="11"/>
        <v>0.10629140820975215</v>
      </c>
      <c r="AK12">
        <f t="shared" si="12"/>
        <v>0</v>
      </c>
      <c r="AL12">
        <f>AE12-'式(15)Aoh0p'!AE44</f>
        <v>0</v>
      </c>
    </row>
    <row r="13" spans="1:38" x14ac:dyDescent="0.2">
      <c r="A13" s="8" t="str">
        <f t="shared" si="1"/>
        <v>10, -1.05, -1.025, 1.1, 2.1, 0.9, 1.05, 1.07, 0.88, 0.85, 0.98, 2.05, 1.02, 0.96, 0.92, 1.01, 0.97, 0.48, 0.52, 0.55, 0.6, 30, 10, 0.0998021691714904</v>
      </c>
      <c r="B13" t="str">
        <f t="shared" si="0"/>
        <v>[10, -1.05, -1.025, 1.1, 2.1, 0.9, 1.05, 1.07, 0.88, 0.85, 0.98, 2.05, 1.02, 0.96, 0.92, 1.01, 0.97, 0.48, 0.52, 0.55, 0.6, 30, 10, 0.0998021691714904]</v>
      </c>
      <c r="C13" s="2">
        <f t="shared" si="2"/>
        <v>-1.05</v>
      </c>
      <c r="D13" s="2">
        <f t="shared" si="3"/>
        <v>-1.0249999999999999</v>
      </c>
      <c r="E13">
        <v>1.1000000000000001</v>
      </c>
      <c r="F13">
        <v>2.1</v>
      </c>
      <c r="G13">
        <v>0.9</v>
      </c>
      <c r="H13" s="1">
        <v>1.05</v>
      </c>
      <c r="I13" s="1">
        <v>1.07</v>
      </c>
      <c r="J13" s="1">
        <v>0.88</v>
      </c>
      <c r="K13" s="1">
        <v>0.85</v>
      </c>
      <c r="L13">
        <v>0.98</v>
      </c>
      <c r="M13">
        <v>2.0499999999999998</v>
      </c>
      <c r="N13">
        <v>1.02</v>
      </c>
      <c r="O13" s="1">
        <v>0.96</v>
      </c>
      <c r="P13" s="1">
        <v>0.92</v>
      </c>
      <c r="Q13" s="1">
        <v>1.01</v>
      </c>
      <c r="R13" s="1">
        <v>0.97</v>
      </c>
      <c r="S13">
        <v>0.48</v>
      </c>
      <c r="T13">
        <v>0.52</v>
      </c>
      <c r="U13">
        <v>0.55000000000000004</v>
      </c>
      <c r="V13">
        <v>0.6</v>
      </c>
      <c r="W13">
        <v>30</v>
      </c>
      <c r="X13">
        <v>10</v>
      </c>
      <c r="Z13">
        <f t="shared" si="4"/>
        <v>1.05</v>
      </c>
      <c r="AA13">
        <f t="shared" si="5"/>
        <v>3.03</v>
      </c>
      <c r="AB13">
        <f t="shared" si="6"/>
        <v>0.31754264805429416</v>
      </c>
      <c r="AC13">
        <f t="shared" si="7"/>
        <v>0.11198267275516884</v>
      </c>
      <c r="AD13">
        <f t="shared" si="14"/>
        <v>4</v>
      </c>
      <c r="AE13" s="11">
        <f t="shared" si="8"/>
        <v>9.9802169171490387E-2</v>
      </c>
      <c r="AF13" s="4">
        <f t="shared" si="13"/>
        <v>9.9802169171490387E-2</v>
      </c>
      <c r="AG13">
        <f t="shared" si="9"/>
        <v>0.19440049623108266</v>
      </c>
      <c r="AH13">
        <f t="shared" si="10"/>
        <v>-9.8353678144320522</v>
      </c>
      <c r="AI13">
        <f t="shared" si="11"/>
        <v>9.9802169171490387E-2</v>
      </c>
      <c r="AK13">
        <f t="shared" si="12"/>
        <v>0</v>
      </c>
      <c r="AL13">
        <f>AE13-'式(15)Aoh0p'!AE45</f>
        <v>0</v>
      </c>
    </row>
    <row r="14" spans="1:38" x14ac:dyDescent="0.2">
      <c r="A14" s="8" t="str">
        <f t="shared" si="1"/>
        <v>11, -1.05, -1.025, 1.1, 2.1, 0.9, 1.05, 1.07, 0.88, 0.85, 0.98, 2.05, 1.02, 0.96, 0.92, 1.01, 0.97, 0.48, 0.52, 0.55, 0.6, 1, 10, 0.101378754751376</v>
      </c>
      <c r="B14" t="str">
        <f t="shared" si="0"/>
        <v>[11, -1.05, -1.025, 1.1, 2.1, 0.9, 1.05, 1.07, 0.88, 0.85, 0.98, 2.05, 1.02, 0.96, 0.92, 1.01, 0.97, 0.48, 0.52, 0.55, 0.6, 1, 10, 0.101378754751376]</v>
      </c>
      <c r="C14" s="2">
        <f t="shared" si="2"/>
        <v>-1.05</v>
      </c>
      <c r="D14" s="2">
        <f t="shared" si="3"/>
        <v>-1.0249999999999999</v>
      </c>
      <c r="E14">
        <v>1.1000000000000001</v>
      </c>
      <c r="F14">
        <v>2.1</v>
      </c>
      <c r="G14">
        <v>0.9</v>
      </c>
      <c r="H14" s="1">
        <v>1.05</v>
      </c>
      <c r="I14" s="1">
        <v>1.07</v>
      </c>
      <c r="J14" s="1">
        <v>0.88</v>
      </c>
      <c r="K14" s="1">
        <v>0.85</v>
      </c>
      <c r="L14">
        <v>0.98</v>
      </c>
      <c r="M14">
        <v>2.0499999999999998</v>
      </c>
      <c r="N14">
        <v>1.02</v>
      </c>
      <c r="O14" s="1">
        <v>0.96</v>
      </c>
      <c r="P14" s="1">
        <v>0.92</v>
      </c>
      <c r="Q14" s="1">
        <v>1.01</v>
      </c>
      <c r="R14" s="1">
        <v>0.97</v>
      </c>
      <c r="S14">
        <v>0.48</v>
      </c>
      <c r="T14">
        <v>0.52</v>
      </c>
      <c r="U14">
        <v>0.55000000000000004</v>
      </c>
      <c r="V14">
        <v>0.6</v>
      </c>
      <c r="W14">
        <v>1</v>
      </c>
      <c r="X14">
        <v>10</v>
      </c>
      <c r="Z14">
        <f t="shared" si="4"/>
        <v>1.05</v>
      </c>
      <c r="AA14">
        <f t="shared" si="5"/>
        <v>3.03</v>
      </c>
      <c r="AB14">
        <f t="shared" si="6"/>
        <v>9.6002857105196727E-3</v>
      </c>
      <c r="AC14">
        <f t="shared" si="7"/>
        <v>9.699461213888845E-2</v>
      </c>
      <c r="AD14">
        <f t="shared" si="14"/>
        <v>4</v>
      </c>
      <c r="AE14" s="11">
        <f t="shared" si="8"/>
        <v>0.1013787547513757</v>
      </c>
      <c r="AF14" s="4">
        <f t="shared" si="13"/>
        <v>0.1013787547513757</v>
      </c>
      <c r="AG14">
        <f t="shared" si="9"/>
        <v>5.5694467387541922</v>
      </c>
      <c r="AH14">
        <f t="shared" si="10"/>
        <v>2.7271486647242749</v>
      </c>
      <c r="AI14">
        <f t="shared" si="11"/>
        <v>0.1013787547513757</v>
      </c>
      <c r="AK14">
        <f t="shared" si="12"/>
        <v>0</v>
      </c>
      <c r="AL14">
        <f>AE14-'式(15)Aoh0p'!AE46</f>
        <v>0</v>
      </c>
    </row>
    <row r="15" spans="1:38" x14ac:dyDescent="0.2">
      <c r="A15" s="8" t="str">
        <f t="shared" si="1"/>
        <v>12, -1.05, -1.025, 1.1, 2.1, 0.9, 1.05, 1.07, 0.88, 0.85, 0.98, 2.05, 1.02, 0.96, 0.92, 1.01, 0.97, 0.48, 0.52, 0.55, 0.6, 89, 30, 0.318312816474513</v>
      </c>
      <c r="B15" t="str">
        <f t="shared" si="0"/>
        <v>[12, -1.05, -1.025, 1.1, 2.1, 0.9, 1.05, 1.07, 0.88, 0.85, 0.98, 2.05, 1.02, 0.96, 0.92, 1.01, 0.97, 0.48, 0.52, 0.55, 0.6, 89, 30, 0.318312816474513]</v>
      </c>
      <c r="C15" s="2">
        <f t="shared" si="2"/>
        <v>-1.05</v>
      </c>
      <c r="D15" s="2">
        <f t="shared" si="3"/>
        <v>-1.0249999999999999</v>
      </c>
      <c r="E15">
        <v>1.1000000000000001</v>
      </c>
      <c r="F15">
        <v>2.1</v>
      </c>
      <c r="G15">
        <v>0.9</v>
      </c>
      <c r="H15" s="1">
        <v>1.05</v>
      </c>
      <c r="I15" s="1">
        <v>1.07</v>
      </c>
      <c r="J15" s="1">
        <v>0.88</v>
      </c>
      <c r="K15" s="1">
        <v>0.85</v>
      </c>
      <c r="L15">
        <v>0.98</v>
      </c>
      <c r="M15">
        <v>2.0499999999999998</v>
      </c>
      <c r="N15">
        <v>1.02</v>
      </c>
      <c r="O15" s="1">
        <v>0.96</v>
      </c>
      <c r="P15" s="1">
        <v>0.92</v>
      </c>
      <c r="Q15" s="1">
        <v>1.01</v>
      </c>
      <c r="R15" s="1">
        <v>0.97</v>
      </c>
      <c r="S15">
        <v>0.48</v>
      </c>
      <c r="T15">
        <v>0.52</v>
      </c>
      <c r="U15">
        <v>0.55000000000000004</v>
      </c>
      <c r="V15">
        <v>0.6</v>
      </c>
      <c r="W15">
        <v>89</v>
      </c>
      <c r="X15">
        <v>30</v>
      </c>
      <c r="Z15">
        <f t="shared" si="4"/>
        <v>1.05</v>
      </c>
      <c r="AA15">
        <f t="shared" si="5"/>
        <v>3.03</v>
      </c>
      <c r="AB15">
        <f t="shared" si="6"/>
        <v>31.509478896917532</v>
      </c>
      <c r="AC15">
        <f t="shared" si="7"/>
        <v>18.194777275867665</v>
      </c>
      <c r="AD15">
        <f t="shared" si="14"/>
        <v>2</v>
      </c>
      <c r="AE15" s="11">
        <f t="shared" si="8"/>
        <v>0.31831281647451304</v>
      </c>
      <c r="AF15" s="4">
        <f t="shared" si="13"/>
        <v>0.31831281647451304</v>
      </c>
      <c r="AG15">
        <f t="shared" si="9"/>
        <v>0.31831281647451309</v>
      </c>
      <c r="AH15">
        <f t="shared" si="10"/>
        <v>-4.76818167014605</v>
      </c>
      <c r="AI15">
        <f t="shared" si="11"/>
        <v>-267.54945916437237</v>
      </c>
      <c r="AK15">
        <f t="shared" si="12"/>
        <v>0</v>
      </c>
      <c r="AL15">
        <f>AE15-'式(15)Aoh0p'!AE47</f>
        <v>0</v>
      </c>
    </row>
    <row r="16" spans="1:38" x14ac:dyDescent="0.2">
      <c r="A16" s="8" t="str">
        <f t="shared" si="1"/>
        <v>13, -1.05, -1.025, 1.1, 2.1, 0.9, 1.05, 1.07, 0.88, 0.85, 0.98, 2.05, 1.02, 0.96, 0.92, 1.01, 0.97, 0.48, 0.52, 0.55, 0.6, 85, 30, 0.319480053949725</v>
      </c>
      <c r="B16" t="str">
        <f t="shared" si="0"/>
        <v>[13, -1.05, -1.025, 1.1, 2.1, 0.9, 1.05, 1.07, 0.88, 0.85, 0.98, 2.05, 1.02, 0.96, 0.92, 1.01, 0.97, 0.48, 0.52, 0.55, 0.6, 85, 30, 0.319480053949725]</v>
      </c>
      <c r="C16" s="2">
        <f t="shared" si="2"/>
        <v>-1.05</v>
      </c>
      <c r="D16" s="2">
        <f t="shared" si="3"/>
        <v>-1.0249999999999999</v>
      </c>
      <c r="E16">
        <v>1.1000000000000001</v>
      </c>
      <c r="F16">
        <v>2.1</v>
      </c>
      <c r="G16">
        <v>0.9</v>
      </c>
      <c r="H16" s="1">
        <v>1.05</v>
      </c>
      <c r="I16" s="1">
        <v>1.07</v>
      </c>
      <c r="J16" s="1">
        <v>0.88</v>
      </c>
      <c r="K16" s="1">
        <v>0.85</v>
      </c>
      <c r="L16">
        <v>0.98</v>
      </c>
      <c r="M16">
        <v>2.0499999999999998</v>
      </c>
      <c r="N16">
        <v>1.02</v>
      </c>
      <c r="O16" s="1">
        <v>0.96</v>
      </c>
      <c r="P16" s="1">
        <v>0.92</v>
      </c>
      <c r="Q16" s="1">
        <v>1.01</v>
      </c>
      <c r="R16" s="1">
        <v>0.97</v>
      </c>
      <c r="S16">
        <v>0.48</v>
      </c>
      <c r="T16">
        <v>0.52</v>
      </c>
      <c r="U16">
        <v>0.55000000000000004</v>
      </c>
      <c r="V16">
        <v>0.6</v>
      </c>
      <c r="W16">
        <v>85</v>
      </c>
      <c r="X16">
        <v>30</v>
      </c>
      <c r="Z16">
        <f t="shared" si="4"/>
        <v>1.05</v>
      </c>
      <c r="AA16">
        <f t="shared" si="5"/>
        <v>3.03</v>
      </c>
      <c r="AB16">
        <f t="shared" si="6"/>
        <v>6.2865287665187424</v>
      </c>
      <c r="AC16">
        <f t="shared" si="7"/>
        <v>3.6433932870456376</v>
      </c>
      <c r="AD16">
        <f t="shared" si="14"/>
        <v>2</v>
      </c>
      <c r="AE16" s="11">
        <f t="shared" si="8"/>
        <v>0.31948005394972534</v>
      </c>
      <c r="AF16" s="4">
        <f t="shared" si="13"/>
        <v>0.31948005394972534</v>
      </c>
      <c r="AG16">
        <f t="shared" si="9"/>
        <v>0.31948005394972528</v>
      </c>
      <c r="AH16">
        <f t="shared" si="10"/>
        <v>-4.7391370827087931</v>
      </c>
      <c r="AI16">
        <f t="shared" si="11"/>
        <v>-7.6265854019789208</v>
      </c>
      <c r="AK16">
        <f t="shared" si="12"/>
        <v>0</v>
      </c>
      <c r="AL16">
        <f>AE16-'式(15)Aoh0p'!AE48</f>
        <v>0</v>
      </c>
    </row>
    <row r="17" spans="1:38" x14ac:dyDescent="0.2">
      <c r="A17" s="8" t="str">
        <f t="shared" si="1"/>
        <v>14, -1.05, -1.025, 1.1, 2.1, 0.9, 1.05, 1.07, 0.88, 0.85, 0.98, 2.05, 1.02, 0.96, 0.92, 1.01, 0.97, 0.48, 0.52, 0.55, 0.6, 45, 30, 0.348031667620443</v>
      </c>
      <c r="B17" t="str">
        <f t="shared" si="0"/>
        <v>[14, -1.05, -1.025, 1.1, 2.1, 0.9, 1.05, 1.07, 0.88, 0.85, 0.98, 2.05, 1.02, 0.96, 0.92, 1.01, 0.97, 0.48, 0.52, 0.55, 0.6, 45, 30, 0.348031667620443]</v>
      </c>
      <c r="C17" s="2">
        <f t="shared" si="2"/>
        <v>-1.05</v>
      </c>
      <c r="D17" s="2">
        <f t="shared" si="3"/>
        <v>-1.0249999999999999</v>
      </c>
      <c r="E17">
        <v>1.1000000000000001</v>
      </c>
      <c r="F17">
        <v>2.1</v>
      </c>
      <c r="G17">
        <v>0.9</v>
      </c>
      <c r="H17" s="1">
        <v>1.05</v>
      </c>
      <c r="I17" s="1">
        <v>1.07</v>
      </c>
      <c r="J17" s="1">
        <v>0.88</v>
      </c>
      <c r="K17" s="1">
        <v>0.85</v>
      </c>
      <c r="L17">
        <v>0.98</v>
      </c>
      <c r="M17">
        <v>2.0499999999999998</v>
      </c>
      <c r="N17">
        <v>1.02</v>
      </c>
      <c r="O17" s="1">
        <v>0.96</v>
      </c>
      <c r="P17" s="1">
        <v>0.92</v>
      </c>
      <c r="Q17" s="1">
        <v>1.01</v>
      </c>
      <c r="R17" s="1">
        <v>0.97</v>
      </c>
      <c r="S17">
        <v>0.48</v>
      </c>
      <c r="T17">
        <v>0.52</v>
      </c>
      <c r="U17">
        <v>0.55000000000000004</v>
      </c>
      <c r="V17">
        <v>0.6</v>
      </c>
      <c r="W17">
        <v>45</v>
      </c>
      <c r="X17">
        <v>30</v>
      </c>
      <c r="Z17">
        <f t="shared" si="4"/>
        <v>1.05</v>
      </c>
      <c r="AA17">
        <f t="shared" si="5"/>
        <v>3.03</v>
      </c>
      <c r="AB17">
        <f t="shared" si="6"/>
        <v>0.54999999999999993</v>
      </c>
      <c r="AC17">
        <f t="shared" si="7"/>
        <v>0.44907311951024925</v>
      </c>
      <c r="AD17">
        <f t="shared" si="14"/>
        <v>4</v>
      </c>
      <c r="AE17" s="11">
        <f t="shared" si="8"/>
        <v>0.34803166762044324</v>
      </c>
      <c r="AF17" s="4">
        <f t="shared" si="13"/>
        <v>0.34803166762044324</v>
      </c>
      <c r="AG17">
        <f t="shared" si="9"/>
        <v>0.45009374023640897</v>
      </c>
      <c r="AH17">
        <f t="shared" si="10"/>
        <v>-2.4406300948795194</v>
      </c>
      <c r="AI17">
        <f t="shared" si="11"/>
        <v>0.34803166762044324</v>
      </c>
      <c r="AK17">
        <f t="shared" si="12"/>
        <v>0</v>
      </c>
      <c r="AL17">
        <f>AE17-'式(15)Aoh0p'!AE49</f>
        <v>0</v>
      </c>
    </row>
    <row r="18" spans="1:38" x14ac:dyDescent="0.2">
      <c r="A18" s="8" t="str">
        <f t="shared" si="1"/>
        <v>15, -1.05, -1.025, 1.1, 2.1, 0.9, 1.05, 1.07, 0.88, 0.85, 0.98, 2.05, 1.02, 0.96, 0.92, 1.01, 0.97, 0.48, 0.52, 0.55, 0.6, 30, 30, 0.326783847856713</v>
      </c>
      <c r="B18" t="str">
        <f t="shared" si="0"/>
        <v>[15, -1.05, -1.025, 1.1, 2.1, 0.9, 1.05, 1.07, 0.88, 0.85, 0.98, 2.05, 1.02, 0.96, 0.92, 1.01, 0.97, 0.48, 0.52, 0.55, 0.6, 30, 30, 0.326783847856713]</v>
      </c>
      <c r="C18" s="2">
        <f t="shared" si="2"/>
        <v>-1.05</v>
      </c>
      <c r="D18" s="2">
        <f t="shared" si="3"/>
        <v>-1.0249999999999999</v>
      </c>
      <c r="E18">
        <v>1.1000000000000001</v>
      </c>
      <c r="F18">
        <v>2.1</v>
      </c>
      <c r="G18">
        <v>0.9</v>
      </c>
      <c r="H18" s="1">
        <v>1.05</v>
      </c>
      <c r="I18" s="1">
        <v>1.07</v>
      </c>
      <c r="J18" s="1">
        <v>0.88</v>
      </c>
      <c r="K18" s="1">
        <v>0.85</v>
      </c>
      <c r="L18">
        <v>0.98</v>
      </c>
      <c r="M18">
        <v>2.0499999999999998</v>
      </c>
      <c r="N18">
        <v>1.02</v>
      </c>
      <c r="O18" s="1">
        <v>0.96</v>
      </c>
      <c r="P18" s="1">
        <v>0.92</v>
      </c>
      <c r="Q18" s="1">
        <v>1.01</v>
      </c>
      <c r="R18" s="1">
        <v>0.97</v>
      </c>
      <c r="S18">
        <v>0.48</v>
      </c>
      <c r="T18">
        <v>0.52</v>
      </c>
      <c r="U18">
        <v>0.55000000000000004</v>
      </c>
      <c r="V18">
        <v>0.6</v>
      </c>
      <c r="W18">
        <v>30</v>
      </c>
      <c r="X18">
        <v>30</v>
      </c>
      <c r="Z18">
        <f t="shared" si="4"/>
        <v>1.05</v>
      </c>
      <c r="AA18">
        <f t="shared" si="5"/>
        <v>3.03</v>
      </c>
      <c r="AB18">
        <f t="shared" si="6"/>
        <v>0.31754264805429416</v>
      </c>
      <c r="AC18">
        <f t="shared" si="7"/>
        <v>0.36666666666666664</v>
      </c>
      <c r="AD18">
        <f t="shared" si="14"/>
        <v>4</v>
      </c>
      <c r="AE18" s="11">
        <f t="shared" si="8"/>
        <v>0.32678384785671272</v>
      </c>
      <c r="AF18" s="4">
        <f t="shared" si="13"/>
        <v>0.32678384785671272</v>
      </c>
      <c r="AG18">
        <f t="shared" si="9"/>
        <v>0.63652867178156236</v>
      </c>
      <c r="AH18">
        <f t="shared" si="10"/>
        <v>-0.79394631480227651</v>
      </c>
      <c r="AI18">
        <f t="shared" si="11"/>
        <v>0.32678384785671272</v>
      </c>
      <c r="AK18">
        <f t="shared" si="12"/>
        <v>0</v>
      </c>
      <c r="AL18">
        <f>AE18-'式(15)Aoh0p'!AE50</f>
        <v>0</v>
      </c>
    </row>
    <row r="19" spans="1:38" x14ac:dyDescent="0.2">
      <c r="A19" s="8" t="str">
        <f t="shared" si="1"/>
        <v>16, -1.05, -1.025, 1.1, 2.1, 0.9, 1.05, 1.07, 0.88, 0.85, 0.98, 2.05, 1.02, 0.96, 0.92, 1.01, 0.97, 0.48, 0.52, 0.55, 0.6, 1, 30, 0.331946087380636</v>
      </c>
      <c r="B19" t="str">
        <f t="shared" si="0"/>
        <v>[16, -1.05, -1.025, 1.1, 2.1, 0.9, 1.05, 1.07, 0.88, 0.85, 0.98, 2.05, 1.02, 0.96, 0.92, 1.01, 0.97, 0.48, 0.52, 0.55, 0.6, 1, 30, 0.331946087380636]</v>
      </c>
      <c r="C19" s="2">
        <f t="shared" si="2"/>
        <v>-1.05</v>
      </c>
      <c r="D19" s="2">
        <f t="shared" si="3"/>
        <v>-1.0249999999999999</v>
      </c>
      <c r="E19">
        <v>1.1000000000000001</v>
      </c>
      <c r="F19">
        <v>2.1</v>
      </c>
      <c r="G19">
        <v>0.9</v>
      </c>
      <c r="H19" s="1">
        <v>1.05</v>
      </c>
      <c r="I19" s="1">
        <v>1.07</v>
      </c>
      <c r="J19" s="1">
        <v>0.88</v>
      </c>
      <c r="K19" s="1">
        <v>0.85</v>
      </c>
      <c r="L19">
        <v>0.98</v>
      </c>
      <c r="M19">
        <v>2.0499999999999998</v>
      </c>
      <c r="N19">
        <v>1.02</v>
      </c>
      <c r="O19" s="1">
        <v>0.96</v>
      </c>
      <c r="P19" s="1">
        <v>0.92</v>
      </c>
      <c r="Q19" s="1">
        <v>1.01</v>
      </c>
      <c r="R19" s="1">
        <v>0.97</v>
      </c>
      <c r="S19">
        <v>0.48</v>
      </c>
      <c r="T19">
        <v>0.52</v>
      </c>
      <c r="U19">
        <v>0.55000000000000004</v>
      </c>
      <c r="V19">
        <v>0.6</v>
      </c>
      <c r="W19">
        <v>1</v>
      </c>
      <c r="X19">
        <v>30</v>
      </c>
      <c r="Z19">
        <f t="shared" si="4"/>
        <v>1.05</v>
      </c>
      <c r="AA19">
        <f t="shared" si="5"/>
        <v>3.03</v>
      </c>
      <c r="AB19">
        <f t="shared" si="6"/>
        <v>9.6002857105196727E-3</v>
      </c>
      <c r="AC19">
        <f t="shared" si="7"/>
        <v>0.3175910187047295</v>
      </c>
      <c r="AD19">
        <f t="shared" si="14"/>
        <v>4</v>
      </c>
      <c r="AE19" s="11">
        <f t="shared" si="8"/>
        <v>0.3319460873806358</v>
      </c>
      <c r="AF19" s="4">
        <f t="shared" si="13"/>
        <v>0.3319460873806358</v>
      </c>
      <c r="AG19">
        <f t="shared" si="9"/>
        <v>18.236129042403817</v>
      </c>
      <c r="AH19">
        <f t="shared" si="10"/>
        <v>3.042737790288939</v>
      </c>
      <c r="AI19">
        <f t="shared" si="11"/>
        <v>0.3319460873806358</v>
      </c>
      <c r="AK19">
        <f t="shared" si="12"/>
        <v>0</v>
      </c>
      <c r="AL19">
        <f>AE19-'式(15)Aoh0p'!AE51</f>
        <v>0</v>
      </c>
    </row>
    <row r="20" spans="1:38" x14ac:dyDescent="0.2">
      <c r="A20" s="8" t="str">
        <f t="shared" si="1"/>
        <v>17, -1.05, -1.025, 1.1, 2.1, 0.9, 1.05, 1.07, 0.88, 0.85, 0.98, 2.05, 1.02, 0.96, 0.92, 1.01, 0.97, 0.48, 0.52, 0.55, 0.6, 89, 60, 0.954938449423539</v>
      </c>
      <c r="B20" t="str">
        <f t="shared" si="0"/>
        <v>[17, -1.05, -1.025, 1.1, 2.1, 0.9, 1.05, 1.07, 0.88, 0.85, 0.98, 2.05, 1.02, 0.96, 0.92, 1.01, 0.97, 0.48, 0.52, 0.55, 0.6, 89, 60, 0.954938449423539]</v>
      </c>
      <c r="C20" s="2">
        <f t="shared" si="2"/>
        <v>-1.05</v>
      </c>
      <c r="D20" s="2">
        <f t="shared" si="3"/>
        <v>-1.0249999999999999</v>
      </c>
      <c r="E20">
        <v>1.1000000000000001</v>
      </c>
      <c r="F20">
        <v>2.1</v>
      </c>
      <c r="G20">
        <v>0.9</v>
      </c>
      <c r="H20" s="1">
        <v>1.05</v>
      </c>
      <c r="I20" s="1">
        <v>1.07</v>
      </c>
      <c r="J20" s="1">
        <v>0.88</v>
      </c>
      <c r="K20" s="1">
        <v>0.85</v>
      </c>
      <c r="L20">
        <v>0.98</v>
      </c>
      <c r="M20">
        <v>2.0499999999999998</v>
      </c>
      <c r="N20">
        <v>1.02</v>
      </c>
      <c r="O20" s="1">
        <v>0.96</v>
      </c>
      <c r="P20" s="1">
        <v>0.92</v>
      </c>
      <c r="Q20" s="1">
        <v>1.01</v>
      </c>
      <c r="R20" s="1">
        <v>0.97</v>
      </c>
      <c r="S20">
        <v>0.48</v>
      </c>
      <c r="T20">
        <v>0.52</v>
      </c>
      <c r="U20">
        <v>0.55000000000000004</v>
      </c>
      <c r="V20">
        <v>0.6</v>
      </c>
      <c r="W20">
        <v>89</v>
      </c>
      <c r="X20">
        <v>60</v>
      </c>
      <c r="Z20">
        <f t="shared" si="4"/>
        <v>1.05</v>
      </c>
      <c r="AA20">
        <f t="shared" si="5"/>
        <v>3.03</v>
      </c>
      <c r="AB20">
        <f t="shared" si="6"/>
        <v>31.509478896917532</v>
      </c>
      <c r="AC20">
        <f t="shared" si="7"/>
        <v>54.584331827602988</v>
      </c>
      <c r="AD20">
        <f t="shared" si="14"/>
        <v>2</v>
      </c>
      <c r="AE20" s="11">
        <f t="shared" si="8"/>
        <v>0.95493844942353889</v>
      </c>
      <c r="AF20" s="4">
        <f t="shared" si="13"/>
        <v>0.95493844942353889</v>
      </c>
      <c r="AG20">
        <f t="shared" si="9"/>
        <v>0.954938449423539</v>
      </c>
      <c r="AH20">
        <f t="shared" si="10"/>
        <v>0.53160610995131607</v>
      </c>
      <c r="AI20">
        <f t="shared" si="11"/>
        <v>-802.64837749311698</v>
      </c>
      <c r="AK20">
        <f t="shared" si="12"/>
        <v>0</v>
      </c>
      <c r="AL20">
        <f>AE20-'式(15)Aoh0p'!AE52</f>
        <v>0</v>
      </c>
    </row>
    <row r="21" spans="1:38" x14ac:dyDescent="0.2">
      <c r="A21" s="8" t="str">
        <f t="shared" si="1"/>
        <v>18, -1.05, -1.025, 1.1, 2.1, 0.9, 1.05, 1.07, 0.88, 0.85, 0.98, 2.05, 1.02, 0.96, 0.92, 1.01, 0.97, 0.48, 0.52, 0.55, 0.6, 85, 60, 0.958440161849176</v>
      </c>
      <c r="B21" t="str">
        <f t="shared" si="0"/>
        <v>[18, -1.05, -1.025, 1.1, 2.1, 0.9, 1.05, 1.07, 0.88, 0.85, 0.98, 2.05, 1.02, 0.96, 0.92, 1.01, 0.97, 0.48, 0.52, 0.55, 0.6, 85, 60, 0.958440161849176]</v>
      </c>
      <c r="C21" s="2">
        <f t="shared" si="2"/>
        <v>-1.05</v>
      </c>
      <c r="D21" s="2">
        <f t="shared" si="3"/>
        <v>-1.0249999999999999</v>
      </c>
      <c r="E21">
        <v>1.1000000000000001</v>
      </c>
      <c r="F21">
        <v>2.1</v>
      </c>
      <c r="G21">
        <v>0.9</v>
      </c>
      <c r="H21" s="1">
        <v>1.05</v>
      </c>
      <c r="I21" s="1">
        <v>1.07</v>
      </c>
      <c r="J21" s="1">
        <v>0.88</v>
      </c>
      <c r="K21" s="1">
        <v>0.85</v>
      </c>
      <c r="L21">
        <v>0.98</v>
      </c>
      <c r="M21">
        <v>2.0499999999999998</v>
      </c>
      <c r="N21">
        <v>1.02</v>
      </c>
      <c r="O21" s="1">
        <v>0.96</v>
      </c>
      <c r="P21" s="1">
        <v>0.92</v>
      </c>
      <c r="Q21" s="1">
        <v>1.01</v>
      </c>
      <c r="R21" s="1">
        <v>0.97</v>
      </c>
      <c r="S21">
        <v>0.48</v>
      </c>
      <c r="T21">
        <v>0.52</v>
      </c>
      <c r="U21">
        <v>0.55000000000000004</v>
      </c>
      <c r="V21">
        <v>0.6</v>
      </c>
      <c r="W21">
        <v>85</v>
      </c>
      <c r="X21">
        <v>60</v>
      </c>
      <c r="Z21">
        <f t="shared" si="4"/>
        <v>1.05</v>
      </c>
      <c r="AA21">
        <f t="shared" si="5"/>
        <v>3.03</v>
      </c>
      <c r="AB21">
        <f t="shared" si="6"/>
        <v>6.2865287665187424</v>
      </c>
      <c r="AC21">
        <f t="shared" si="7"/>
        <v>10.93017986113691</v>
      </c>
      <c r="AD21">
        <f t="shared" si="14"/>
        <v>2</v>
      </c>
      <c r="AE21" s="11">
        <f t="shared" si="8"/>
        <v>0.95844016184917569</v>
      </c>
      <c r="AF21" s="4">
        <f t="shared" si="13"/>
        <v>0.95844016184917569</v>
      </c>
      <c r="AG21">
        <f t="shared" si="9"/>
        <v>0.95844016184917569</v>
      </c>
      <c r="AH21">
        <f t="shared" si="10"/>
        <v>0.54128763909706845</v>
      </c>
      <c r="AI21">
        <f t="shared" si="11"/>
        <v>-22.879756205936754</v>
      </c>
      <c r="AK21">
        <f t="shared" si="12"/>
        <v>0</v>
      </c>
      <c r="AL21">
        <f>AE21-'式(15)Aoh0p'!AE53</f>
        <v>0</v>
      </c>
    </row>
    <row r="22" spans="1:38" x14ac:dyDescent="0.2">
      <c r="A22" s="8" t="str">
        <f t="shared" si="1"/>
        <v>19, -1.05, -1.025, 1.1, 2.1, 0.9, 1.05, 1.07, 0.88, 0.85, 0.98, 2.05, 1.02, 0.96, 0.92, 1.01, 0.97, 0.48, 0.52, 0.55, 0.6, 45, 60, 1.04409500286133</v>
      </c>
      <c r="B22" t="str">
        <f t="shared" si="0"/>
        <v>[19, -1.05, -1.025, 1.1, 2.1, 0.9, 1.05, 1.07, 0.88, 0.85, 0.98, 2.05, 1.02, 0.96, 0.92, 1.01, 0.97, 0.48, 0.52, 0.55, 0.6, 45, 60, 1.04409500286133]</v>
      </c>
      <c r="C22" s="2">
        <f t="shared" si="2"/>
        <v>-1.05</v>
      </c>
      <c r="D22" s="2">
        <f t="shared" si="3"/>
        <v>-1.0249999999999999</v>
      </c>
      <c r="E22">
        <v>1.1000000000000001</v>
      </c>
      <c r="F22">
        <v>2.1</v>
      </c>
      <c r="G22">
        <v>0.9</v>
      </c>
      <c r="H22" s="1">
        <v>1.05</v>
      </c>
      <c r="I22" s="1">
        <v>1.07</v>
      </c>
      <c r="J22" s="1">
        <v>0.88</v>
      </c>
      <c r="K22" s="1">
        <v>0.85</v>
      </c>
      <c r="L22">
        <v>0.98</v>
      </c>
      <c r="M22">
        <v>2.0499999999999998</v>
      </c>
      <c r="N22">
        <v>1.02</v>
      </c>
      <c r="O22" s="1">
        <v>0.96</v>
      </c>
      <c r="P22" s="1">
        <v>0.92</v>
      </c>
      <c r="Q22" s="1">
        <v>1.01</v>
      </c>
      <c r="R22" s="1">
        <v>0.97</v>
      </c>
      <c r="S22">
        <v>0.48</v>
      </c>
      <c r="T22">
        <v>0.52</v>
      </c>
      <c r="U22">
        <v>0.55000000000000004</v>
      </c>
      <c r="V22">
        <v>0.6</v>
      </c>
      <c r="W22">
        <v>45</v>
      </c>
      <c r="X22">
        <v>60</v>
      </c>
      <c r="Z22">
        <f t="shared" si="4"/>
        <v>1.05</v>
      </c>
      <c r="AA22">
        <f t="shared" si="5"/>
        <v>3.03</v>
      </c>
      <c r="AB22">
        <f t="shared" si="6"/>
        <v>0.54999999999999993</v>
      </c>
      <c r="AC22">
        <f t="shared" si="7"/>
        <v>1.3472193585307477</v>
      </c>
      <c r="AD22">
        <f t="shared" si="14"/>
        <v>4</v>
      </c>
      <c r="AE22" s="11">
        <f t="shared" si="8"/>
        <v>1.0440950028613296</v>
      </c>
      <c r="AF22" s="4">
        <f t="shared" si="13"/>
        <v>1.0440950028613296</v>
      </c>
      <c r="AG22">
        <f t="shared" si="9"/>
        <v>1.350281220709227</v>
      </c>
      <c r="AH22">
        <f t="shared" si="10"/>
        <v>1.3074566350401602</v>
      </c>
      <c r="AI22">
        <f t="shared" si="11"/>
        <v>1.0440950028613296</v>
      </c>
      <c r="AK22">
        <f t="shared" si="12"/>
        <v>0</v>
      </c>
      <c r="AL22">
        <f>AE22-'式(15)Aoh0p'!AE54</f>
        <v>0</v>
      </c>
    </row>
    <row r="23" spans="1:38" x14ac:dyDescent="0.2">
      <c r="A23" s="8" t="str">
        <f t="shared" si="1"/>
        <v>20, -1.05, -1.025, 1.1, 2.1, 0.9, 1.05, 1.07, 0.88, 0.85, 0.98, 2.05, 1.02, 0.96, 0.92, 1.01, 0.97, 0.48, 0.52, 0.55, 0.6, 30, 60, 0.980351543570138</v>
      </c>
      <c r="B23" t="str">
        <f t="shared" si="0"/>
        <v>[20, -1.05, -1.025, 1.1, 2.1, 0.9, 1.05, 1.07, 0.88, 0.85, 0.98, 2.05, 1.02, 0.96, 0.92, 1.01, 0.97, 0.48, 0.52, 0.55, 0.6, 30, 60, 0.980351543570138]</v>
      </c>
      <c r="C23" s="2">
        <f t="shared" si="2"/>
        <v>-1.05</v>
      </c>
      <c r="D23" s="2">
        <f t="shared" si="3"/>
        <v>-1.0249999999999999</v>
      </c>
      <c r="E23">
        <v>1.1000000000000001</v>
      </c>
      <c r="F23">
        <v>2.1</v>
      </c>
      <c r="G23">
        <v>0.9</v>
      </c>
      <c r="H23" s="1">
        <v>1.05</v>
      </c>
      <c r="I23" s="1">
        <v>1.07</v>
      </c>
      <c r="J23" s="1">
        <v>0.88</v>
      </c>
      <c r="K23" s="1">
        <v>0.85</v>
      </c>
      <c r="L23">
        <v>0.98</v>
      </c>
      <c r="M23">
        <v>2.0499999999999998</v>
      </c>
      <c r="N23">
        <v>1.02</v>
      </c>
      <c r="O23" s="1">
        <v>0.96</v>
      </c>
      <c r="P23" s="1">
        <v>0.92</v>
      </c>
      <c r="Q23" s="1">
        <v>1.01</v>
      </c>
      <c r="R23" s="1">
        <v>0.97</v>
      </c>
      <c r="S23">
        <v>0.48</v>
      </c>
      <c r="T23">
        <v>0.52</v>
      </c>
      <c r="U23">
        <v>0.55000000000000004</v>
      </c>
      <c r="V23">
        <v>0.6</v>
      </c>
      <c r="W23">
        <v>30</v>
      </c>
      <c r="X23">
        <v>60</v>
      </c>
      <c r="Z23">
        <f t="shared" si="4"/>
        <v>1.05</v>
      </c>
      <c r="AA23">
        <f t="shared" si="5"/>
        <v>3.03</v>
      </c>
      <c r="AB23">
        <f t="shared" si="6"/>
        <v>0.31754264805429416</v>
      </c>
      <c r="AC23">
        <f t="shared" si="7"/>
        <v>1.0999999999999996</v>
      </c>
      <c r="AD23">
        <f t="shared" si="14"/>
        <v>4</v>
      </c>
      <c r="AE23" s="11">
        <f t="shared" si="8"/>
        <v>0.98035154357013787</v>
      </c>
      <c r="AF23" s="4">
        <f t="shared" si="13"/>
        <v>0.98035154357013787</v>
      </c>
      <c r="AG23">
        <f t="shared" si="9"/>
        <v>1.9095860153446866</v>
      </c>
      <c r="AH23">
        <f t="shared" si="10"/>
        <v>1.8563512283992409</v>
      </c>
      <c r="AI23">
        <f t="shared" si="11"/>
        <v>0.98035154357013787</v>
      </c>
      <c r="AK23">
        <f t="shared" si="12"/>
        <v>0</v>
      </c>
      <c r="AL23">
        <f>AE23-'式(15)Aoh0p'!AE55</f>
        <v>0</v>
      </c>
    </row>
    <row r="24" spans="1:38" x14ac:dyDescent="0.2">
      <c r="A24" s="8" t="str">
        <f t="shared" si="1"/>
        <v>21, -1.05, -1.025, 1.1, 2.1, 0.9, 1.05, 1.07, 0.88, 0.85, 0.98, 2.05, 1.02, 0.96, 0.92, 1.01, 0.97, 0.48, 0.52, 0.55, 0.6, 1, 60, 0.995838262141907</v>
      </c>
      <c r="B24" t="str">
        <f t="shared" si="0"/>
        <v>[21, -1.05, -1.025, 1.1, 2.1, 0.9, 1.05, 1.07, 0.88, 0.85, 0.98, 2.05, 1.02, 0.96, 0.92, 1.01, 0.97, 0.48, 0.52, 0.55, 0.6, 1, 60, 0.995838262141907]</v>
      </c>
      <c r="C24" s="2">
        <f t="shared" si="2"/>
        <v>-1.05</v>
      </c>
      <c r="D24" s="2">
        <f t="shared" si="3"/>
        <v>-1.0249999999999999</v>
      </c>
      <c r="E24">
        <v>1.1000000000000001</v>
      </c>
      <c r="F24">
        <v>2.1</v>
      </c>
      <c r="G24">
        <v>0.9</v>
      </c>
      <c r="H24" s="1">
        <v>1.05</v>
      </c>
      <c r="I24" s="1">
        <v>1.07</v>
      </c>
      <c r="J24" s="1">
        <v>0.88</v>
      </c>
      <c r="K24" s="1">
        <v>0.85</v>
      </c>
      <c r="L24">
        <v>0.98</v>
      </c>
      <c r="M24">
        <v>2.0499999999999998</v>
      </c>
      <c r="N24">
        <v>1.02</v>
      </c>
      <c r="O24" s="1">
        <v>0.96</v>
      </c>
      <c r="P24" s="1">
        <v>0.92</v>
      </c>
      <c r="Q24" s="1">
        <v>1.01</v>
      </c>
      <c r="R24" s="1">
        <v>0.97</v>
      </c>
      <c r="S24">
        <v>0.48</v>
      </c>
      <c r="T24">
        <v>0.52</v>
      </c>
      <c r="U24">
        <v>0.55000000000000004</v>
      </c>
      <c r="V24">
        <v>0.6</v>
      </c>
      <c r="W24">
        <v>1</v>
      </c>
      <c r="X24">
        <v>60</v>
      </c>
      <c r="Z24">
        <f t="shared" si="4"/>
        <v>1.05</v>
      </c>
      <c r="AA24">
        <f t="shared" si="5"/>
        <v>3.03</v>
      </c>
      <c r="AB24">
        <f t="shared" si="6"/>
        <v>9.6002857105196727E-3</v>
      </c>
      <c r="AC24">
        <f t="shared" si="7"/>
        <v>0.95277305611418839</v>
      </c>
      <c r="AD24">
        <f t="shared" si="14"/>
        <v>4</v>
      </c>
      <c r="AE24" s="11">
        <f t="shared" si="8"/>
        <v>0.99583826214190729</v>
      </c>
      <c r="AF24" s="4">
        <f t="shared" si="13"/>
        <v>0.99583826214190729</v>
      </c>
      <c r="AG24">
        <f t="shared" si="9"/>
        <v>54.708387127211445</v>
      </c>
      <c r="AH24">
        <f t="shared" si="10"/>
        <v>3.1352459300963131</v>
      </c>
      <c r="AI24">
        <f t="shared" si="11"/>
        <v>0.99583826214190729</v>
      </c>
      <c r="AK24">
        <f t="shared" si="12"/>
        <v>0</v>
      </c>
      <c r="AL24">
        <f>AE24-'式(15)Aoh0p'!AE56</f>
        <v>0</v>
      </c>
    </row>
    <row r="25" spans="1:38" x14ac:dyDescent="0.2">
      <c r="A25" s="8" t="str">
        <f t="shared" si="1"/>
        <v>22, -1.05, -1.025, 1.1, 2.1, 0.9, 1.05, 1.07, 0.88, 0.85, 0.98, 2.05, 1.02, 0.96, 0.92, 1.01, 0.97, 0.48, 0.52, 0.55, 0.6, 89, 85, 2.77994883202137</v>
      </c>
      <c r="B25" t="str">
        <f t="shared" si="0"/>
        <v>[22, -1.05, -1.025, 1.1, 2.1, 0.9, 1.05, 1.07, 0.88, 0.85, 0.98, 2.05, 1.02, 0.96, 0.92, 1.01, 0.97, 0.48, 0.52, 0.55, 0.6, 89, 85, 2.77994883202137]</v>
      </c>
      <c r="C25" s="2">
        <f t="shared" si="2"/>
        <v>-1.05</v>
      </c>
      <c r="D25" s="2">
        <f t="shared" si="3"/>
        <v>-1.0249999999999999</v>
      </c>
      <c r="E25">
        <v>1.1000000000000001</v>
      </c>
      <c r="F25">
        <v>2.1</v>
      </c>
      <c r="G25">
        <v>0.9</v>
      </c>
      <c r="H25" s="1">
        <v>1.05</v>
      </c>
      <c r="I25" s="1">
        <v>1.07</v>
      </c>
      <c r="J25" s="1">
        <v>0.88</v>
      </c>
      <c r="K25" s="1">
        <v>0.85</v>
      </c>
      <c r="L25">
        <v>0.98</v>
      </c>
      <c r="M25">
        <v>2.0499999999999998</v>
      </c>
      <c r="N25">
        <v>1.02</v>
      </c>
      <c r="O25" s="1">
        <v>0.96</v>
      </c>
      <c r="P25" s="1">
        <v>0.92</v>
      </c>
      <c r="Q25" s="1">
        <v>1.01</v>
      </c>
      <c r="R25" s="1">
        <v>0.97</v>
      </c>
      <c r="S25">
        <v>0.48</v>
      </c>
      <c r="T25">
        <v>0.52</v>
      </c>
      <c r="U25">
        <v>0.55000000000000004</v>
      </c>
      <c r="V25">
        <v>0.6</v>
      </c>
      <c r="W25">
        <v>89</v>
      </c>
      <c r="X25">
        <v>85</v>
      </c>
      <c r="Z25">
        <f t="shared" si="4"/>
        <v>1.05</v>
      </c>
      <c r="AA25">
        <f t="shared" si="5"/>
        <v>3.03</v>
      </c>
      <c r="AB25">
        <f t="shared" si="6"/>
        <v>31.509478896917532</v>
      </c>
      <c r="AC25">
        <f t="shared" si="7"/>
        <v>360.20985352993057</v>
      </c>
      <c r="AD25">
        <f t="shared" si="14"/>
        <v>3</v>
      </c>
      <c r="AE25" s="11">
        <f t="shared" si="8"/>
        <v>2.7799488320213692</v>
      </c>
      <c r="AF25" s="4">
        <f t="shared" si="13"/>
        <v>2.7799488320213692</v>
      </c>
      <c r="AG25">
        <f t="shared" si="9"/>
        <v>6.3017761229240534</v>
      </c>
      <c r="AH25">
        <f t="shared" si="10"/>
        <v>2.7799488320213692</v>
      </c>
      <c r="AI25">
        <f t="shared" si="11"/>
        <v>-5296.7920429251235</v>
      </c>
      <c r="AK25">
        <f t="shared" si="12"/>
        <v>0</v>
      </c>
      <c r="AL25">
        <f>AE25-'式(15)Aoh0p'!AE57</f>
        <v>0</v>
      </c>
    </row>
    <row r="26" spans="1:38" x14ac:dyDescent="0.2">
      <c r="A26" s="8" t="str">
        <f t="shared" si="1"/>
        <v>23, -1.05, -1.025, 1.1, 2.1, 0.9, 1.05, 1.07, 0.88, 0.85, 0.98, 2.05, 1.02, 0.96, 0.92, 1.01, 0.97, 0.48, 0.52, 0.55, 0.6, 85, 85, 2.78141592070401</v>
      </c>
      <c r="B26" t="str">
        <f t="shared" si="0"/>
        <v>[23, -1.05, -1.025, 1.1, 2.1, 0.9, 1.05, 1.07, 0.88, 0.85, 0.98, 2.05, 1.02, 0.96, 0.92, 1.01, 0.97, 0.48, 0.52, 0.55, 0.6, 85, 85, 2.78141592070401]</v>
      </c>
      <c r="C26" s="2">
        <f t="shared" si="2"/>
        <v>-1.05</v>
      </c>
      <c r="D26" s="2">
        <f t="shared" si="3"/>
        <v>-1.0249999999999999</v>
      </c>
      <c r="E26">
        <v>1.1000000000000001</v>
      </c>
      <c r="F26">
        <v>2.1</v>
      </c>
      <c r="G26">
        <v>0.9</v>
      </c>
      <c r="H26" s="1">
        <v>1.05</v>
      </c>
      <c r="I26" s="1">
        <v>1.07</v>
      </c>
      <c r="J26" s="1">
        <v>0.88</v>
      </c>
      <c r="K26" s="1">
        <v>0.85</v>
      </c>
      <c r="L26">
        <v>0.98</v>
      </c>
      <c r="M26">
        <v>2.0499999999999998</v>
      </c>
      <c r="N26">
        <v>1.02</v>
      </c>
      <c r="O26" s="1">
        <v>0.96</v>
      </c>
      <c r="P26" s="1">
        <v>0.92</v>
      </c>
      <c r="Q26" s="1">
        <v>1.01</v>
      </c>
      <c r="R26" s="1">
        <v>0.97</v>
      </c>
      <c r="S26">
        <v>0.48</v>
      </c>
      <c r="T26">
        <v>0.52</v>
      </c>
      <c r="U26">
        <v>0.55000000000000004</v>
      </c>
      <c r="V26">
        <v>0.6</v>
      </c>
      <c r="W26">
        <v>85</v>
      </c>
      <c r="X26">
        <v>85</v>
      </c>
      <c r="Z26">
        <f t="shared" si="4"/>
        <v>1.05</v>
      </c>
      <c r="AA26">
        <f t="shared" si="5"/>
        <v>3.03</v>
      </c>
      <c r="AB26">
        <f t="shared" si="6"/>
        <v>6.2865287665187424</v>
      </c>
      <c r="AC26">
        <f t="shared" si="7"/>
        <v>72.1298283776907</v>
      </c>
      <c r="AD26">
        <f t="shared" si="14"/>
        <v>3</v>
      </c>
      <c r="AE26" s="11">
        <f t="shared" si="8"/>
        <v>2.781415920704013</v>
      </c>
      <c r="AF26" s="4">
        <f t="shared" si="13"/>
        <v>2.781415920704013</v>
      </c>
      <c r="AG26">
        <f t="shared" si="9"/>
        <v>6.3248844266755109</v>
      </c>
      <c r="AH26">
        <f t="shared" si="10"/>
        <v>2.781415920704013</v>
      </c>
      <c r="AI26">
        <f t="shared" si="11"/>
        <v>-150.98680071363103</v>
      </c>
      <c r="AK26">
        <f t="shared" si="12"/>
        <v>0</v>
      </c>
      <c r="AL26">
        <f>AE26-'式(15)Aoh0p'!AE58</f>
        <v>0</v>
      </c>
    </row>
    <row r="27" spans="1:38" x14ac:dyDescent="0.2">
      <c r="A27" s="8" t="str">
        <f t="shared" si="1"/>
        <v>24, -1.05, -1.025, 1.1, 2.1, 0.9, 1.05, 1.07, 0.88, 0.85, 0.98, 2.05, 1.02, 0.96, 0.92, 1.01, 0.97, 0.48, 0.52, 0.55, 0.6, 45, 85, 2.8975171941721</v>
      </c>
      <c r="B27" t="str">
        <f t="shared" si="0"/>
        <v>[24, -1.05, -1.025, 1.1, 2.1, 0.9, 1.05, 1.07, 0.88, 0.85, 0.98, 2.05, 1.02, 0.96, 0.92, 1.01, 0.97, 0.48, 0.52, 0.55, 0.6, 45, 85, 2.8975171941721]</v>
      </c>
      <c r="C27" s="2">
        <f t="shared" si="2"/>
        <v>-1.05</v>
      </c>
      <c r="D27" s="2">
        <f t="shared" si="3"/>
        <v>-1.0249999999999999</v>
      </c>
      <c r="E27">
        <v>1.1000000000000001</v>
      </c>
      <c r="F27">
        <v>2.1</v>
      </c>
      <c r="G27">
        <v>0.9</v>
      </c>
      <c r="H27" s="1">
        <v>1.05</v>
      </c>
      <c r="I27" s="1">
        <v>1.07</v>
      </c>
      <c r="J27" s="1">
        <v>0.88</v>
      </c>
      <c r="K27" s="1">
        <v>0.85</v>
      </c>
      <c r="L27">
        <v>0.98</v>
      </c>
      <c r="M27">
        <v>2.0499999999999998</v>
      </c>
      <c r="N27">
        <v>1.02</v>
      </c>
      <c r="O27" s="1">
        <v>0.96</v>
      </c>
      <c r="P27" s="1">
        <v>0.92</v>
      </c>
      <c r="Q27" s="1">
        <v>1.01</v>
      </c>
      <c r="R27" s="1">
        <v>0.97</v>
      </c>
      <c r="S27">
        <v>0.48</v>
      </c>
      <c r="T27">
        <v>0.52</v>
      </c>
      <c r="U27">
        <v>0.55000000000000004</v>
      </c>
      <c r="V27">
        <v>0.6</v>
      </c>
      <c r="W27">
        <v>45</v>
      </c>
      <c r="X27">
        <v>85</v>
      </c>
      <c r="Z27">
        <f t="shared" si="4"/>
        <v>1.05</v>
      </c>
      <c r="AA27">
        <f t="shared" si="5"/>
        <v>3.03</v>
      </c>
      <c r="AB27">
        <f t="shared" si="6"/>
        <v>0.54999999999999993</v>
      </c>
      <c r="AC27">
        <f t="shared" si="7"/>
        <v>8.8904942418594093</v>
      </c>
      <c r="AD27">
        <f t="shared" si="14"/>
        <v>3</v>
      </c>
      <c r="AE27" s="11">
        <f t="shared" si="8"/>
        <v>2.8975171941721025</v>
      </c>
      <c r="AF27" s="4">
        <f t="shared" si="13"/>
        <v>2.8975171941721025</v>
      </c>
      <c r="AG27">
        <f t="shared" si="9"/>
        <v>8.9106999105909086</v>
      </c>
      <c r="AH27">
        <f t="shared" si="10"/>
        <v>2.8975171941721025</v>
      </c>
      <c r="AI27">
        <f t="shared" si="11"/>
        <v>6.8901330374410437</v>
      </c>
      <c r="AK27">
        <f t="shared" si="12"/>
        <v>0</v>
      </c>
      <c r="AL27">
        <f>AE27-'式(15)Aoh0p'!AE59</f>
        <v>0</v>
      </c>
    </row>
    <row r="28" spans="1:38" x14ac:dyDescent="0.2">
      <c r="A28" s="8" t="str">
        <f t="shared" si="1"/>
        <v>25, -1.05, -1.025, 1.1, 2.1, 0.9, 1.05, 1.07, 0.88, 0.85, 0.98, 2.05, 1.02, 0.96, 0.92, 1.01, 0.97, 0.48, 0.52, 0.55, 0.6, 30, 85, 2.98069383225871</v>
      </c>
      <c r="B28" t="str">
        <f t="shared" si="0"/>
        <v>[25, -1.05, -1.025, 1.1, 2.1, 0.9, 1.05, 1.07, 0.88, 0.85, 0.98, 2.05, 1.02, 0.96, 0.92, 1.01, 0.97, 0.48, 0.52, 0.55, 0.6, 30, 85, 2.98069383225871]</v>
      </c>
      <c r="C28" s="2">
        <f t="shared" si="2"/>
        <v>-1.05</v>
      </c>
      <c r="D28" s="2">
        <f t="shared" si="3"/>
        <v>-1.0249999999999999</v>
      </c>
      <c r="E28">
        <v>1.1000000000000001</v>
      </c>
      <c r="F28">
        <v>2.1</v>
      </c>
      <c r="G28">
        <v>0.9</v>
      </c>
      <c r="H28" s="1">
        <v>1.05</v>
      </c>
      <c r="I28" s="1">
        <v>1.07</v>
      </c>
      <c r="J28" s="1">
        <v>0.88</v>
      </c>
      <c r="K28" s="1">
        <v>0.85</v>
      </c>
      <c r="L28">
        <v>0.98</v>
      </c>
      <c r="M28">
        <v>2.0499999999999998</v>
      </c>
      <c r="N28">
        <v>1.02</v>
      </c>
      <c r="O28" s="1">
        <v>0.96</v>
      </c>
      <c r="P28" s="1">
        <v>0.92</v>
      </c>
      <c r="Q28" s="1">
        <v>1.01</v>
      </c>
      <c r="R28" s="1">
        <v>0.97</v>
      </c>
      <c r="S28">
        <v>0.48</v>
      </c>
      <c r="T28">
        <v>0.52</v>
      </c>
      <c r="U28">
        <v>0.55000000000000004</v>
      </c>
      <c r="V28">
        <v>0.6</v>
      </c>
      <c r="W28">
        <v>30</v>
      </c>
      <c r="X28">
        <v>85</v>
      </c>
      <c r="Z28">
        <f t="shared" si="4"/>
        <v>1.05</v>
      </c>
      <c r="AA28">
        <f t="shared" si="5"/>
        <v>3.03</v>
      </c>
      <c r="AB28">
        <f t="shared" si="6"/>
        <v>0.31754264805429416</v>
      </c>
      <c r="AC28">
        <f t="shared" si="7"/>
        <v>7.259058151235843</v>
      </c>
      <c r="AD28">
        <f t="shared" si="14"/>
        <v>3</v>
      </c>
      <c r="AE28" s="11">
        <f t="shared" si="8"/>
        <v>2.9806938322587113</v>
      </c>
      <c r="AF28" s="4">
        <f t="shared" si="13"/>
        <v>2.9806938322587113</v>
      </c>
      <c r="AG28">
        <f t="shared" si="9"/>
        <v>12.601632663794387</v>
      </c>
      <c r="AH28">
        <f t="shared" si="10"/>
        <v>2.9806938322587113</v>
      </c>
      <c r="AI28">
        <f t="shared" si="11"/>
        <v>6.4694807849358655</v>
      </c>
      <c r="AK28">
        <f t="shared" si="12"/>
        <v>0</v>
      </c>
      <c r="AL28">
        <f>AE28-'式(15)Aoh0p'!AE60</f>
        <v>0</v>
      </c>
    </row>
    <row r="29" spans="1:38" x14ac:dyDescent="0.2">
      <c r="A29" s="8" t="str">
        <f t="shared" si="1"/>
        <v>26, -1.05, -1.025, 1.1, 2.1, 0.9, 1.05, 1.07, 0.88, 0.85, 0.98, 2.05, 1.02, 0.96, 0.92, 1.01, 0.97, 0.48, 0.52, 0.55, 0.6, 1, 85, 3.17449089829093</v>
      </c>
      <c r="B29" t="str">
        <f t="shared" si="0"/>
        <v>[26, -1.05, -1.025, 1.1, 2.1, 0.9, 1.05, 1.07, 0.88, 0.85, 0.98, 2.05, 1.02, 0.96, 0.92, 1.01, 0.97, 0.48, 0.52, 0.55, 0.6, 1, 85, 3.17449089829093]</v>
      </c>
      <c r="C29" s="2">
        <f t="shared" si="2"/>
        <v>-1.05</v>
      </c>
      <c r="D29" s="2">
        <f t="shared" si="3"/>
        <v>-1.0249999999999999</v>
      </c>
      <c r="E29">
        <v>1.1000000000000001</v>
      </c>
      <c r="F29">
        <v>2.1</v>
      </c>
      <c r="G29">
        <v>0.9</v>
      </c>
      <c r="H29" s="1">
        <v>1.05</v>
      </c>
      <c r="I29" s="1">
        <v>1.07</v>
      </c>
      <c r="J29" s="1">
        <v>0.88</v>
      </c>
      <c r="K29" s="1">
        <v>0.85</v>
      </c>
      <c r="L29">
        <v>0.98</v>
      </c>
      <c r="M29">
        <v>2.0499999999999998</v>
      </c>
      <c r="N29">
        <v>1.02</v>
      </c>
      <c r="O29" s="1">
        <v>0.96</v>
      </c>
      <c r="P29" s="1">
        <v>0.92</v>
      </c>
      <c r="Q29" s="1">
        <v>1.01</v>
      </c>
      <c r="R29" s="1">
        <v>0.97</v>
      </c>
      <c r="S29">
        <v>0.48</v>
      </c>
      <c r="T29">
        <v>0.52</v>
      </c>
      <c r="U29">
        <v>0.55000000000000004</v>
      </c>
      <c r="V29">
        <v>0.6</v>
      </c>
      <c r="W29">
        <v>1</v>
      </c>
      <c r="X29">
        <v>85</v>
      </c>
      <c r="Z29">
        <f t="shared" si="4"/>
        <v>1.05</v>
      </c>
      <c r="AA29">
        <f t="shared" si="5"/>
        <v>3.03</v>
      </c>
      <c r="AB29">
        <f t="shared" si="6"/>
        <v>9.6002857105196727E-3</v>
      </c>
      <c r="AC29">
        <f t="shared" si="7"/>
        <v>6.2874863811487156</v>
      </c>
      <c r="AD29">
        <f t="shared" si="14"/>
        <v>3</v>
      </c>
      <c r="AE29" s="11">
        <f t="shared" si="8"/>
        <v>3.174490898290931</v>
      </c>
      <c r="AF29" s="4">
        <f t="shared" si="13"/>
        <v>3.174490898290931</v>
      </c>
      <c r="AG29">
        <f t="shared" si="9"/>
        <v>361.02851228795492</v>
      </c>
      <c r="AH29">
        <f t="shared" si="10"/>
        <v>3.174490898290931</v>
      </c>
      <c r="AI29">
        <f t="shared" si="11"/>
        <v>6.5716798673761376</v>
      </c>
      <c r="AK29">
        <f t="shared" si="12"/>
        <v>0</v>
      </c>
      <c r="AL29">
        <f>AE29-'式(15)Aoh0p'!AE61</f>
        <v>0</v>
      </c>
    </row>
    <row r="30" spans="1:38" x14ac:dyDescent="0.2">
      <c r="A30" s="8" t="str">
        <f t="shared" si="1"/>
        <v>27, -1.05, -1.025, 1.1, 2.1, 0.9, 1.05, 1.07, 0.88, 0.85, 0.98, 2.05, 1.02, 0.96, 0.92, 1.01, 0.97, 0.48, 0.52, 0.55, 0.6, 89, 89, 3.10138560086997</v>
      </c>
      <c r="B30" t="str">
        <f t="shared" si="0"/>
        <v>[27, -1.05, -1.025, 1.1, 2.1, 0.9, 1.05, 1.07, 0.88, 0.85, 0.98, 2.05, 1.02, 0.96, 0.92, 1.01, 0.97, 0.48, 0.52, 0.55, 0.6, 89, 89, 3.10138560086997]</v>
      </c>
      <c r="C30" s="2">
        <f t="shared" si="2"/>
        <v>-1.05</v>
      </c>
      <c r="D30" s="2">
        <f t="shared" si="3"/>
        <v>-1.0249999999999999</v>
      </c>
      <c r="E30">
        <v>1.1000000000000001</v>
      </c>
      <c r="F30">
        <v>2.1</v>
      </c>
      <c r="G30">
        <v>0.9</v>
      </c>
      <c r="H30" s="1">
        <v>1.05</v>
      </c>
      <c r="I30" s="1">
        <v>1.07</v>
      </c>
      <c r="J30" s="1">
        <v>0.88</v>
      </c>
      <c r="K30" s="1">
        <v>0.85</v>
      </c>
      <c r="L30">
        <v>0.98</v>
      </c>
      <c r="M30">
        <v>2.0499999999999998</v>
      </c>
      <c r="N30">
        <v>1.02</v>
      </c>
      <c r="O30" s="1">
        <v>0.96</v>
      </c>
      <c r="P30" s="1">
        <v>0.92</v>
      </c>
      <c r="Q30" s="1">
        <v>1.01</v>
      </c>
      <c r="R30" s="1">
        <v>0.97</v>
      </c>
      <c r="S30">
        <v>0.48</v>
      </c>
      <c r="T30">
        <v>0.52</v>
      </c>
      <c r="U30">
        <v>0.55000000000000004</v>
      </c>
      <c r="V30">
        <v>0.6</v>
      </c>
      <c r="W30">
        <v>89</v>
      </c>
      <c r="X30">
        <v>89</v>
      </c>
      <c r="Z30">
        <f t="shared" si="4"/>
        <v>1.05</v>
      </c>
      <c r="AA30">
        <f t="shared" si="5"/>
        <v>3.03</v>
      </c>
      <c r="AB30">
        <f t="shared" si="6"/>
        <v>31.509478896917532</v>
      </c>
      <c r="AC30">
        <f t="shared" si="7"/>
        <v>1805.4518160661094</v>
      </c>
      <c r="AD30">
        <f t="shared" si="14"/>
        <v>3</v>
      </c>
      <c r="AE30" s="11">
        <f t="shared" si="8"/>
        <v>3.1013856008699716</v>
      </c>
      <c r="AF30" s="4">
        <f t="shared" si="13"/>
        <v>3.1013856008699716</v>
      </c>
      <c r="AG30">
        <f t="shared" si="9"/>
        <v>31.58590203482564</v>
      </c>
      <c r="AH30">
        <f t="shared" si="10"/>
        <v>3.1013856008699716</v>
      </c>
      <c r="AI30">
        <f t="shared" si="11"/>
        <v>-26548.698541998838</v>
      </c>
      <c r="AK30">
        <f t="shared" si="12"/>
        <v>0</v>
      </c>
      <c r="AL30">
        <f>AE30-'式(15)Aoh0p'!AE62</f>
        <v>0</v>
      </c>
    </row>
    <row r="31" spans="1:38" x14ac:dyDescent="0.2">
      <c r="A31" s="8" t="str">
        <f t="shared" si="1"/>
        <v>28, -1.05, -1.025, 1.1, 2.1, 0.9, 1.05, 1.07, 0.88, 0.85, 0.98, 2.05, 1.02, 0.96, 0.92, 1.01, 0.97, 0.48, 0.52, 0.55, 0.6, 85, 89, 3.1016783031148</v>
      </c>
      <c r="B31" t="str">
        <f t="shared" si="0"/>
        <v>[28, -1.05, -1.025, 1.1, 2.1, 0.9, 1.05, 1.07, 0.88, 0.85, 0.98, 2.05, 1.02, 0.96, 0.92, 1.01, 0.97, 0.48, 0.52, 0.55, 0.6, 85, 89, 3.1016783031148]</v>
      </c>
      <c r="C31" s="2">
        <f t="shared" si="2"/>
        <v>-1.05</v>
      </c>
      <c r="D31" s="2">
        <f t="shared" si="3"/>
        <v>-1.0249999999999999</v>
      </c>
      <c r="E31">
        <v>1.1000000000000001</v>
      </c>
      <c r="F31">
        <v>2.1</v>
      </c>
      <c r="G31">
        <v>0.9</v>
      </c>
      <c r="H31" s="1">
        <v>1.05</v>
      </c>
      <c r="I31" s="1">
        <v>1.07</v>
      </c>
      <c r="J31" s="1">
        <v>0.88</v>
      </c>
      <c r="K31" s="1">
        <v>0.85</v>
      </c>
      <c r="L31">
        <v>0.98</v>
      </c>
      <c r="M31">
        <v>2.0499999999999998</v>
      </c>
      <c r="N31">
        <v>1.02</v>
      </c>
      <c r="O31" s="1">
        <v>0.96</v>
      </c>
      <c r="P31" s="1">
        <v>0.92</v>
      </c>
      <c r="Q31" s="1">
        <v>1.01</v>
      </c>
      <c r="R31" s="1">
        <v>0.97</v>
      </c>
      <c r="S31">
        <v>0.48</v>
      </c>
      <c r="T31">
        <v>0.52</v>
      </c>
      <c r="U31">
        <v>0.55000000000000004</v>
      </c>
      <c r="V31">
        <v>0.6</v>
      </c>
      <c r="W31">
        <v>85</v>
      </c>
      <c r="X31">
        <v>89</v>
      </c>
      <c r="Z31">
        <f t="shared" si="4"/>
        <v>1.05</v>
      </c>
      <c r="AA31">
        <f t="shared" si="5"/>
        <v>3.03</v>
      </c>
      <c r="AB31">
        <f t="shared" si="6"/>
        <v>6.2865287665187424</v>
      </c>
      <c r="AC31">
        <f t="shared" si="7"/>
        <v>361.53072538371759</v>
      </c>
      <c r="AD31">
        <f t="shared" si="14"/>
        <v>3</v>
      </c>
      <c r="AE31" s="11">
        <f t="shared" si="8"/>
        <v>3.1016783031147992</v>
      </c>
      <c r="AF31" s="4">
        <f t="shared" si="13"/>
        <v>3.1016783031147992</v>
      </c>
      <c r="AG31">
        <f t="shared" si="9"/>
        <v>31.701725987350603</v>
      </c>
      <c r="AH31">
        <f t="shared" si="10"/>
        <v>3.1016783031147992</v>
      </c>
      <c r="AI31">
        <f t="shared" si="11"/>
        <v>-756.77939089966071</v>
      </c>
      <c r="AK31">
        <f t="shared" si="12"/>
        <v>0</v>
      </c>
      <c r="AL31">
        <f>AE31-'式(15)Aoh0p'!AE63</f>
        <v>0</v>
      </c>
    </row>
    <row r="32" spans="1:38" x14ac:dyDescent="0.2">
      <c r="A32" s="8" t="str">
        <f t="shared" si="1"/>
        <v>29, -1.05, -1.025, 1.1, 2.1, 0.9, 1.05, 1.07, 0.88, 0.85, 0.98, 2.05, 1.02, 0.96, 0.92, 1.01, 0.97, 0.48, 0.52, 0.55, 0.6, 45, 89, 3.12484193580687</v>
      </c>
      <c r="B32" t="str">
        <f t="shared" si="0"/>
        <v>[29, -1.05, -1.025, 1.1, 2.1, 0.9, 1.05, 1.07, 0.88, 0.85, 0.98, 2.05, 1.02, 0.96, 0.92, 1.01, 0.97, 0.48, 0.52, 0.55, 0.6, 45, 89, 3.12484193580687]</v>
      </c>
      <c r="C32" s="2">
        <f t="shared" si="2"/>
        <v>-1.05</v>
      </c>
      <c r="D32" s="2">
        <f t="shared" si="3"/>
        <v>-1.0249999999999999</v>
      </c>
      <c r="E32">
        <v>1.1000000000000001</v>
      </c>
      <c r="F32">
        <v>2.1</v>
      </c>
      <c r="G32">
        <v>0.9</v>
      </c>
      <c r="H32" s="1">
        <v>1.05</v>
      </c>
      <c r="I32" s="1">
        <v>1.07</v>
      </c>
      <c r="J32" s="1">
        <v>0.88</v>
      </c>
      <c r="K32" s="1">
        <v>0.85</v>
      </c>
      <c r="L32">
        <v>0.98</v>
      </c>
      <c r="M32">
        <v>2.0499999999999998</v>
      </c>
      <c r="N32">
        <v>1.02</v>
      </c>
      <c r="O32" s="1">
        <v>0.96</v>
      </c>
      <c r="P32" s="1">
        <v>0.92</v>
      </c>
      <c r="Q32" s="1">
        <v>1.01</v>
      </c>
      <c r="R32" s="1">
        <v>0.97</v>
      </c>
      <c r="S32">
        <v>0.48</v>
      </c>
      <c r="T32">
        <v>0.52</v>
      </c>
      <c r="U32">
        <v>0.55000000000000004</v>
      </c>
      <c r="V32">
        <v>0.6</v>
      </c>
      <c r="W32">
        <v>45</v>
      </c>
      <c r="X32">
        <v>89</v>
      </c>
      <c r="Z32">
        <f t="shared" si="4"/>
        <v>1.05</v>
      </c>
      <c r="AA32">
        <f t="shared" si="5"/>
        <v>3.03</v>
      </c>
      <c r="AB32">
        <f t="shared" si="6"/>
        <v>0.54999999999999993</v>
      </c>
      <c r="AC32">
        <f t="shared" si="7"/>
        <v>44.561132399329601</v>
      </c>
      <c r="AD32">
        <f t="shared" si="14"/>
        <v>3</v>
      </c>
      <c r="AE32" s="11">
        <f t="shared" si="8"/>
        <v>3.1248419358068653</v>
      </c>
      <c r="AF32" s="4">
        <f t="shared" si="13"/>
        <v>3.1248419358068653</v>
      </c>
      <c r="AG32">
        <f t="shared" si="9"/>
        <v>44.662407700237175</v>
      </c>
      <c r="AH32">
        <f t="shared" si="10"/>
        <v>3.1248419358068653</v>
      </c>
      <c r="AI32">
        <f t="shared" si="11"/>
        <v>34.534877609480446</v>
      </c>
      <c r="AK32">
        <f t="shared" si="12"/>
        <v>0</v>
      </c>
      <c r="AL32">
        <f>AE32-'式(15)Aoh0p'!AE64</f>
        <v>0</v>
      </c>
    </row>
    <row r="33" spans="1:38" x14ac:dyDescent="0.2">
      <c r="A33" s="8" t="str">
        <f t="shared" si="1"/>
        <v>30, -1.05, -1.025, 1.1, 2.1, 0.9, 1.05, 1.07, 0.88, 0.85, 0.98, 2.05, 1.02, 0.96, 0.92, 1.01, 0.97, 0.48, 0.52, 0.55, 0.6, 30, 89, 3.14143669860013</v>
      </c>
      <c r="B33" t="str">
        <f t="shared" si="0"/>
        <v>[30, -1.05, -1.025, 1.1, 2.1, 0.9, 1.05, 1.07, 0.88, 0.85, 0.98, 2.05, 1.02, 0.96, 0.92, 1.01, 0.97, 0.48, 0.52, 0.55, 0.6, 30, 89, 3.14143669860013]</v>
      </c>
      <c r="C33" s="2">
        <f t="shared" si="2"/>
        <v>-1.05</v>
      </c>
      <c r="D33" s="2">
        <f t="shared" si="3"/>
        <v>-1.0249999999999999</v>
      </c>
      <c r="E33">
        <v>1.1000000000000001</v>
      </c>
      <c r="F33">
        <v>2.1</v>
      </c>
      <c r="G33">
        <v>0.9</v>
      </c>
      <c r="H33" s="1">
        <v>1.05</v>
      </c>
      <c r="I33" s="1">
        <v>1.07</v>
      </c>
      <c r="J33" s="1">
        <v>0.88</v>
      </c>
      <c r="K33" s="1">
        <v>0.85</v>
      </c>
      <c r="L33">
        <v>0.98</v>
      </c>
      <c r="M33">
        <v>2.0499999999999998</v>
      </c>
      <c r="N33">
        <v>1.02</v>
      </c>
      <c r="O33" s="1">
        <v>0.96</v>
      </c>
      <c r="P33" s="1">
        <v>0.92</v>
      </c>
      <c r="Q33" s="1">
        <v>1.01</v>
      </c>
      <c r="R33" s="1">
        <v>0.97</v>
      </c>
      <c r="S33">
        <v>0.48</v>
      </c>
      <c r="T33">
        <v>0.52</v>
      </c>
      <c r="U33">
        <v>0.55000000000000004</v>
      </c>
      <c r="V33">
        <v>0.6</v>
      </c>
      <c r="W33">
        <v>30</v>
      </c>
      <c r="X33">
        <v>89</v>
      </c>
      <c r="Z33">
        <f t="shared" si="4"/>
        <v>1.05</v>
      </c>
      <c r="AA33">
        <f t="shared" si="5"/>
        <v>3.03</v>
      </c>
      <c r="AB33">
        <f t="shared" si="6"/>
        <v>0.31754264805429416</v>
      </c>
      <c r="AC33">
        <f t="shared" si="7"/>
        <v>36.384012246320339</v>
      </c>
      <c r="AD33">
        <f t="shared" si="14"/>
        <v>3</v>
      </c>
      <c r="AE33" s="11">
        <f t="shared" si="8"/>
        <v>3.1414366986001316</v>
      </c>
      <c r="AF33" s="4">
        <f t="shared" si="13"/>
        <v>3.1414366986001316</v>
      </c>
      <c r="AG33">
        <f t="shared" si="9"/>
        <v>63.162182697911959</v>
      </c>
      <c r="AH33">
        <f t="shared" si="10"/>
        <v>3.1414366986001316</v>
      </c>
      <c r="AI33">
        <f t="shared" si="11"/>
        <v>32.426475060868142</v>
      </c>
      <c r="AK33">
        <f t="shared" si="12"/>
        <v>0</v>
      </c>
      <c r="AL33">
        <f>AE33-'式(15)Aoh0p'!AE65</f>
        <v>0</v>
      </c>
    </row>
    <row r="34" spans="1:38" x14ac:dyDescent="0.2">
      <c r="A34" s="8" t="str">
        <f>ROW(A34)-ROW($B$3)&amp;", "&amp;C34&amp;", "&amp;D34&amp;", "&amp;E34&amp;", "&amp;F34&amp;", "&amp;G34&amp;", "&amp;H34&amp;", "&amp;I34&amp;", "&amp;J34&amp;", "&amp;K34&amp;", "&amp;L34&amp;", "&amp;M34&amp;", "&amp;N34&amp;", "&amp;O34&amp;", "&amp;P34&amp;", "&amp;Q34&amp;", "&amp;R34&amp;", "&amp;S34&amp;", "&amp;T34&amp;", "&amp;U34&amp;", "&amp;V34&amp;", "&amp;W34&amp;", "&amp;X34&amp;", "&amp;AE34</f>
        <v>31, -1.05, -1.025, 1.1, 2.1, 0.9, 1.05, 1.07, 0.88, 0.85, 0.98, 2.05, 1.02, 0.96, 0.92, 1.01, 0.97, 0.48, 0.52, 0.55, 0.6, 1, 89, 3.1801015979615</v>
      </c>
      <c r="B34" t="str">
        <f t="shared" si="0"/>
        <v>[31, -1.05, -1.025, 1.1, 2.1, 0.9, 1.05, 1.07, 0.88, 0.85, 0.98, 2.05, 1.02, 0.96, 0.92, 1.01, 0.97, 0.48, 0.52, 0.55, 0.6, 1, 89, 3.1801015979615]</v>
      </c>
      <c r="C34" s="2">
        <f t="shared" si="2"/>
        <v>-1.05</v>
      </c>
      <c r="D34" s="2">
        <f t="shared" si="3"/>
        <v>-1.0249999999999999</v>
      </c>
      <c r="E34">
        <v>1.1000000000000001</v>
      </c>
      <c r="F34">
        <v>2.1</v>
      </c>
      <c r="G34">
        <v>0.9</v>
      </c>
      <c r="H34" s="1">
        <v>1.05</v>
      </c>
      <c r="I34" s="1">
        <v>1.07</v>
      </c>
      <c r="J34" s="1">
        <v>0.88</v>
      </c>
      <c r="K34" s="1">
        <v>0.85</v>
      </c>
      <c r="L34">
        <v>0.98</v>
      </c>
      <c r="M34">
        <v>2.0499999999999998</v>
      </c>
      <c r="N34">
        <v>1.02</v>
      </c>
      <c r="O34" s="1">
        <v>0.96</v>
      </c>
      <c r="P34" s="1">
        <v>0.92</v>
      </c>
      <c r="Q34" s="1">
        <v>1.01</v>
      </c>
      <c r="R34" s="1">
        <v>0.97</v>
      </c>
      <c r="S34">
        <v>0.48</v>
      </c>
      <c r="T34">
        <v>0.52</v>
      </c>
      <c r="U34">
        <v>0.55000000000000004</v>
      </c>
      <c r="V34">
        <v>0.6</v>
      </c>
      <c r="W34">
        <v>1</v>
      </c>
      <c r="X34">
        <v>89</v>
      </c>
      <c r="Z34">
        <f t="shared" si="4"/>
        <v>1.05</v>
      </c>
      <c r="AA34">
        <f t="shared" si="5"/>
        <v>3.03</v>
      </c>
      <c r="AB34">
        <f t="shared" si="6"/>
        <v>9.6002857105196727E-3</v>
      </c>
      <c r="AC34">
        <f t="shared" si="7"/>
        <v>31.514278674202448</v>
      </c>
      <c r="AD34">
        <f t="shared" si="14"/>
        <v>3</v>
      </c>
      <c r="AE34" s="11">
        <f t="shared" si="8"/>
        <v>3.1801015979615004</v>
      </c>
      <c r="AF34" s="4">
        <f>IF(AD34=1,0,0)+IF(AD34=2,Z34*AC34/AB34*Z34/2,0)+IF(AD34=3,AA34*(Z34+Z34-(AB34/AC34*AA34))/2,0)+IF(AD34=4,(Z34+(Z34-AB34))/2*AC34,0)</f>
        <v>3.1801015979615004</v>
      </c>
      <c r="AG34">
        <f t="shared" si="9"/>
        <v>1809.5551156480867</v>
      </c>
      <c r="AH34">
        <f t="shared" si="10"/>
        <v>3.1801015979615004</v>
      </c>
      <c r="AI34">
        <f t="shared" si="11"/>
        <v>32.93871956829593</v>
      </c>
      <c r="AK34">
        <f t="shared" si="12"/>
        <v>0</v>
      </c>
      <c r="AL34">
        <f>AE34-'式(15)Aoh0p'!AE66</f>
        <v>0</v>
      </c>
    </row>
    <row r="36" spans="1:38" x14ac:dyDescent="0.2">
      <c r="B36" t="str">
        <f t="shared" ref="B36:B66" si="15">"["&amp;ROW(B36)-ROW($B$3)&amp;", "&amp;C36&amp;", "&amp;D36&amp;", "&amp;E36&amp;", "&amp;F36&amp;", "&amp;G36&amp;", "&amp;H36&amp;", "&amp;I36&amp;", "&amp;J36&amp;", "&amp;K36&amp;", "&amp;L36&amp;", "&amp;M36&amp;", "&amp;N36&amp;", "&amp;O36&amp;", "&amp;P36&amp;", "&amp;Q36&amp;", "&amp;R36&amp;", "&amp;S36&amp;", "&amp;T36&amp;", "&amp;U36&amp;", "&amp;V36&amp;", "&amp;W36&amp;", "&amp;X36&amp;", "&amp;AE36&amp;"]"</f>
        <v>[33, 1.05, -1.025, 0.9, 2.1, 1.1, 0.88, 0.85, 1.05, 1.07, 0.98, 2.05, 1.02, 0.92, 0.96, 0.97, 1.01, 0.52, 0.48, 0, 0.6, 89, 10, 0]</v>
      </c>
      <c r="C36" s="2">
        <f>F36/2</f>
        <v>1.05</v>
      </c>
      <c r="D36" s="2">
        <f>-M36/2</f>
        <v>-1.0249999999999999</v>
      </c>
      <c r="E36">
        <f>'式(15)Aoh0p'!G4</f>
        <v>0.9</v>
      </c>
      <c r="F36">
        <f>'式(15)Aoh0p'!F4</f>
        <v>2.1</v>
      </c>
      <c r="G36">
        <f>'式(15)Aoh0p'!E4</f>
        <v>1.1000000000000001</v>
      </c>
      <c r="H36" s="1">
        <f>'式(15)Aoh0p'!J4</f>
        <v>0.88</v>
      </c>
      <c r="I36" s="1">
        <f>'式(15)Aoh0p'!K4</f>
        <v>0.85</v>
      </c>
      <c r="J36" s="1">
        <f>'式(15)Aoh0p'!H4</f>
        <v>1.05</v>
      </c>
      <c r="K36" s="1">
        <f>'式(15)Aoh0p'!I4</f>
        <v>1.07</v>
      </c>
      <c r="L36">
        <f>'式(15)Aoh0p'!L4</f>
        <v>0.98</v>
      </c>
      <c r="M36">
        <f>'式(15)Aoh0p'!M4</f>
        <v>2.0499999999999998</v>
      </c>
      <c r="N36">
        <f>'式(15)Aoh0p'!N4</f>
        <v>1.02</v>
      </c>
      <c r="O36" s="1">
        <f>'式(15)Aoh0p'!P4</f>
        <v>0.92</v>
      </c>
      <c r="P36" s="1">
        <f>'式(15)Aoh0p'!O4</f>
        <v>0.96</v>
      </c>
      <c r="Q36" s="1">
        <f>'式(15)Aoh0p'!R4</f>
        <v>0.97</v>
      </c>
      <c r="R36" s="1">
        <f>'式(15)Aoh0p'!Q4</f>
        <v>1.01</v>
      </c>
      <c r="S36">
        <f>'式(15)Aoh0p'!T4</f>
        <v>0.52</v>
      </c>
      <c r="T36">
        <f>'式(15)Aoh0p'!S4</f>
        <v>0.48</v>
      </c>
      <c r="U36" s="8">
        <f>'式(15)Aoh0p'!U4</f>
        <v>0</v>
      </c>
      <c r="V36">
        <f>'式(15)Aoh0p'!V4</f>
        <v>0.6</v>
      </c>
      <c r="W36">
        <f>-'式(15)Aoh0p'!W4</f>
        <v>89</v>
      </c>
      <c r="X36">
        <f>'式(15)Aoh0p'!X4</f>
        <v>10</v>
      </c>
      <c r="Z36">
        <f>H36+F36/2+C36</f>
        <v>2.9800000000000004</v>
      </c>
      <c r="AA36">
        <f>L36+M36/2-D36</f>
        <v>3.03</v>
      </c>
      <c r="AB36">
        <f>U36*TAN(RADIANS(ABS(W36)))</f>
        <v>0</v>
      </c>
      <c r="AC36">
        <f>U36*TAN(RADIANS(X36))/COS(RADIANS(W36))</f>
        <v>0</v>
      </c>
      <c r="AD36">
        <f>IF(U36=0,1,IF(AND(Z36&gt;=AB36,AA36&gt;=AC36),4,IF(AA36/Z36&gt;=AC36/AB36,2,IF(AA36/Z36&lt;AC36/AB36,3,0
))))</f>
        <v>1</v>
      </c>
      <c r="AE36" s="11">
        <f>IF(U36=0,0,IF(AND((H36+F36/2+C36)&gt;=(U36*TAN(RADIANS(ABS(W36)))),(L36+M36/2-D36)&gt;=(U36*TAN(RADIANS(X36))/COS(RADIANS(W36)))),((H36+F36/2+C36)+((H36+F36/2+C36)-(U36*TAN(RADIANS(ABS(W36))))))/2*(U36*TAN(RADIANS(X36))/COS(RADIANS(W36))),IF((L36+M36/2-D36)/(H36+F36/2+C36)&gt;=(U36*TAN(RADIANS(X36))/COS(RADIANS(W36)))/(U36*TAN(RADIANS(ABS(W36)))),(H36+F36/2+C36)*(U36*TAN(RADIANS(X36))/COS(RADIANS(W36)))/(U36*TAN(RADIANS(ABS(W36))))*(H36+F36/2+C36)/2,IF((L36+M36/2-D36)/(H36+F36/2+C36)&lt;(U36*TAN(RADIANS(X36))/COS(RADIANS(W36)))/(U36*TAN(RADIANS(ABS(W36)))),(L36+M36/2-D36)*((H36+F36/2+C36)+(H36+F36/2+C36)-((U36*TAN(RADIANS(ABS(W36))))/(U36*TAN(RADIANS(X36))/COS(RADIANS(W36)))*(L36+M36/2-D36)))/2,0)
)))</f>
        <v>0</v>
      </c>
      <c r="AF36" s="4">
        <f>IF(AD36=1,0,0)+IF(AD36=2,Z36*AC36/AB36*Z36/2,0)+IF(AD36=3,AA36*(Z36+Z36-(AB36/AC36*AA36))/2,0)+IF(AD36=4,(Z36+(Z36-AB36))/2*AC36,0)</f>
        <v>0</v>
      </c>
      <c r="AG36" t="e">
        <f>Z36*(Z36/AB36*AC36)/2</f>
        <v>#DIV/0!</v>
      </c>
      <c r="AH36" t="e">
        <f>(Z36+Z36-(AB36/AC36*AA36))/2*AA36</f>
        <v>#DIV/0!</v>
      </c>
      <c r="AI36">
        <f>(Z36+Z36-AB36)/2*AC36</f>
        <v>0</v>
      </c>
      <c r="AK36">
        <f>AE36-AF36</f>
        <v>0</v>
      </c>
      <c r="AL36">
        <f>AE36-'式(15)Aoh0p'!AE4</f>
        <v>0</v>
      </c>
    </row>
    <row r="37" spans="1:38" x14ac:dyDescent="0.2">
      <c r="B37" t="str">
        <f t="shared" si="15"/>
        <v>[34, 1.05, -1.025, 0.9, 2.1, 1.1, 0.88, 0.85, 1.05, 1.07, 0.98, 2.05, 1.02, 0.92, 0.96, 0.97, 1.01, 0.52, 0.48, 0.55, 0.6, 89, 1, 0.0775157853238327]</v>
      </c>
      <c r="C37" s="2">
        <f t="shared" ref="C37:C66" si="16">F37/2</f>
        <v>1.05</v>
      </c>
      <c r="D37" s="2">
        <f t="shared" ref="D37:D66" si="17">-M37/2</f>
        <v>-1.0249999999999999</v>
      </c>
      <c r="E37">
        <f>'式(15)Aoh0p'!G5</f>
        <v>0.9</v>
      </c>
      <c r="F37">
        <f>'式(15)Aoh0p'!F5</f>
        <v>2.1</v>
      </c>
      <c r="G37">
        <f>'式(15)Aoh0p'!E5</f>
        <v>1.1000000000000001</v>
      </c>
      <c r="H37" s="1">
        <f>'式(15)Aoh0p'!J5</f>
        <v>0.88</v>
      </c>
      <c r="I37" s="1">
        <f>'式(15)Aoh0p'!K5</f>
        <v>0.85</v>
      </c>
      <c r="J37" s="1">
        <f>'式(15)Aoh0p'!H5</f>
        <v>1.05</v>
      </c>
      <c r="K37" s="1">
        <f>'式(15)Aoh0p'!I5</f>
        <v>1.07</v>
      </c>
      <c r="L37">
        <f>'式(15)Aoh0p'!L5</f>
        <v>0.98</v>
      </c>
      <c r="M37">
        <f>'式(15)Aoh0p'!M5</f>
        <v>2.0499999999999998</v>
      </c>
      <c r="N37">
        <f>'式(15)Aoh0p'!N5</f>
        <v>1.02</v>
      </c>
      <c r="O37" s="1">
        <f>'式(15)Aoh0p'!P5</f>
        <v>0.92</v>
      </c>
      <c r="P37" s="1">
        <f>'式(15)Aoh0p'!O5</f>
        <v>0.96</v>
      </c>
      <c r="Q37" s="1">
        <f>'式(15)Aoh0p'!R5</f>
        <v>0.97</v>
      </c>
      <c r="R37" s="1">
        <f>'式(15)Aoh0p'!Q5</f>
        <v>1.01</v>
      </c>
      <c r="S37">
        <f>'式(15)Aoh0p'!T5</f>
        <v>0.52</v>
      </c>
      <c r="T37">
        <f>'式(15)Aoh0p'!S5</f>
        <v>0.48</v>
      </c>
      <c r="U37">
        <f>'式(15)Aoh0p'!U5</f>
        <v>0.55000000000000004</v>
      </c>
      <c r="V37">
        <f>'式(15)Aoh0p'!V5</f>
        <v>0.6</v>
      </c>
      <c r="W37">
        <f>-'式(15)Aoh0p'!W5</f>
        <v>89</v>
      </c>
      <c r="X37">
        <f>'式(15)Aoh0p'!X5</f>
        <v>1</v>
      </c>
      <c r="Z37">
        <f t="shared" ref="Z37:Z66" si="18">H37+F37/2+C37</f>
        <v>2.9800000000000004</v>
      </c>
      <c r="AA37">
        <f t="shared" ref="AA37:AA66" si="19">L37+M37/2-D37</f>
        <v>3.03</v>
      </c>
      <c r="AB37">
        <f t="shared" ref="AB37:AB66" si="20">U37*TAN(RADIANS(ABS(W37)))</f>
        <v>31.509478896917532</v>
      </c>
      <c r="AC37">
        <f t="shared" ref="AC37:AC66" si="21">U37*TAN(RADIANS(X37))/COS(RADIANS(W37))</f>
        <v>0.55008378042414652</v>
      </c>
      <c r="AD37">
        <f>IF(U37=0,1,IF(AND(Z37&gt;=AB37,AA37&gt;=AC37),4,IF(AA37/Z37&gt;=AC37/AB37,2,IF(AA37/Z37&lt;AC37/AB37,3,0
))))</f>
        <v>2</v>
      </c>
      <c r="AE37" s="11">
        <f t="shared" ref="AE37:AE66" si="22">IF(U37=0,0,IF(AND((H37+F37/2+C37)&gt;=(U37*TAN(RADIANS(ABS(W37)))),(L37+M37/2-D37)&gt;=(U37*TAN(RADIANS(X37))/COS(RADIANS(W37)))),((H37+F37/2+C37)+((H37+F37/2+C37)-(U37*TAN(RADIANS(ABS(W37))))))/2*(U37*TAN(RADIANS(X37))/COS(RADIANS(W37))),IF((L37+M37/2-D37)/(H37+F37/2+C37)&gt;=(U37*TAN(RADIANS(X37))/COS(RADIANS(W37)))/(U37*TAN(RADIANS(ABS(W37)))),(H37+F37/2+C37)*(U37*TAN(RADIANS(X37))/COS(RADIANS(W37)))/(U37*TAN(RADIANS(ABS(W37))))*(H37+F37/2+C37)/2,IF((L37+M37/2-D37)/(H37+F37/2+C37)&lt;(U37*TAN(RADIANS(X37))/COS(RADIANS(W37)))/(U37*TAN(RADIANS(ABS(W37)))),(L37+M37/2-D37)*((H37+F37/2+C37)+(H37+F37/2+C37)-((U37*TAN(RADIANS(ABS(W37))))/(U37*TAN(RADIANS(X37))/COS(RADIANS(W37)))*(L37+M37/2-D37)))/2,0)
)))</f>
        <v>7.7515785323832687E-2</v>
      </c>
      <c r="AF37" s="4">
        <f>IF(AD37=1,0,0)+IF(AD37=2,Z37*AC37/AB37*Z37/2,0)+IF(AD37=3,AA37*(Z37+Z37-(AB37/AC37*AA37))/2,0)+IF(AD37=4,(Z37+(Z37-AB37))/2*AC37,0)</f>
        <v>7.7515785323832687E-2</v>
      </c>
      <c r="AG37">
        <f t="shared" ref="AG37:AG66" si="23">Z37*(Z37/AB37*AC37)/2</f>
        <v>7.7515785323832687E-2</v>
      </c>
      <c r="AH37">
        <f t="shared" ref="AH37:AH66" si="24">(Z37+Z37-(AB37/AC37*AA37))/2*AA37</f>
        <v>-253.91725021903963</v>
      </c>
      <c r="AI37">
        <f t="shared" ref="AI37:AI66" si="25">(Z37+Z37-AB37)/2*AC37</f>
        <v>-7.0271769697416744</v>
      </c>
      <c r="AK37">
        <f t="shared" ref="AK37:AK66" si="26">AE37-AF37</f>
        <v>0</v>
      </c>
      <c r="AL37">
        <f>AE37-'式(15)Aoh0p'!AE5</f>
        <v>0</v>
      </c>
    </row>
    <row r="38" spans="1:38" x14ac:dyDescent="0.2">
      <c r="B38" t="str">
        <f t="shared" si="15"/>
        <v>[35, 1.05, -1.025, 0.9, 2.1, 1.1, 0.88, 0.85, 1.05, 1.07, 0.98, 2.05, 1.02, 0.92, 0.96, 0.97, 1.01, 0.52, 0.48, 0.55, 0.6, 85, 1, 0.0778000319041388]</v>
      </c>
      <c r="C38" s="2">
        <f t="shared" si="16"/>
        <v>1.05</v>
      </c>
      <c r="D38" s="2">
        <f t="shared" si="17"/>
        <v>-1.0249999999999999</v>
      </c>
      <c r="E38">
        <f>'式(15)Aoh0p'!G6</f>
        <v>0.9</v>
      </c>
      <c r="F38">
        <f>'式(15)Aoh0p'!F6</f>
        <v>2.1</v>
      </c>
      <c r="G38">
        <f>'式(15)Aoh0p'!E6</f>
        <v>1.1000000000000001</v>
      </c>
      <c r="H38" s="1">
        <f>'式(15)Aoh0p'!J6</f>
        <v>0.88</v>
      </c>
      <c r="I38" s="1">
        <f>'式(15)Aoh0p'!K6</f>
        <v>0.85</v>
      </c>
      <c r="J38" s="1">
        <f>'式(15)Aoh0p'!H6</f>
        <v>1.05</v>
      </c>
      <c r="K38" s="1">
        <f>'式(15)Aoh0p'!I6</f>
        <v>1.07</v>
      </c>
      <c r="L38">
        <f>'式(15)Aoh0p'!L6</f>
        <v>0.98</v>
      </c>
      <c r="M38">
        <f>'式(15)Aoh0p'!M6</f>
        <v>2.0499999999999998</v>
      </c>
      <c r="N38">
        <f>'式(15)Aoh0p'!N6</f>
        <v>1.02</v>
      </c>
      <c r="O38" s="1">
        <f>'式(15)Aoh0p'!P6</f>
        <v>0.92</v>
      </c>
      <c r="P38" s="1">
        <f>'式(15)Aoh0p'!O6</f>
        <v>0.96</v>
      </c>
      <c r="Q38" s="1">
        <f>'式(15)Aoh0p'!R6</f>
        <v>0.97</v>
      </c>
      <c r="R38" s="1">
        <f>'式(15)Aoh0p'!Q6</f>
        <v>1.01</v>
      </c>
      <c r="S38">
        <f>'式(15)Aoh0p'!T6</f>
        <v>0.52</v>
      </c>
      <c r="T38">
        <f>'式(15)Aoh0p'!S6</f>
        <v>0.48</v>
      </c>
      <c r="U38">
        <f>'式(15)Aoh0p'!U6</f>
        <v>0.55000000000000004</v>
      </c>
      <c r="V38">
        <f>'式(15)Aoh0p'!V6</f>
        <v>0.6</v>
      </c>
      <c r="W38">
        <f>-'式(15)Aoh0p'!W6</f>
        <v>85</v>
      </c>
      <c r="X38">
        <f>'式(15)Aoh0p'!X6</f>
        <v>1</v>
      </c>
      <c r="Z38">
        <f t="shared" si="18"/>
        <v>2.9800000000000004</v>
      </c>
      <c r="AA38">
        <f t="shared" si="19"/>
        <v>3.03</v>
      </c>
      <c r="AB38">
        <f t="shared" si="20"/>
        <v>6.2865287665187424</v>
      </c>
      <c r="AC38">
        <f t="shared" si="21"/>
        <v>0.11015092531900465</v>
      </c>
      <c r="AD38">
        <f>IF(U38=0,1,IF(AND(Z38&gt;=AB38,AA38&gt;=AC38),4,IF(AA38/Z38&gt;=AC38/AB38,2,IF(AA38/Z38&lt;AC38/AB38,3,0
))))</f>
        <v>2</v>
      </c>
      <c r="AE38" s="11">
        <f t="shared" si="22"/>
        <v>7.7800031904138811E-2</v>
      </c>
      <c r="AF38" s="4">
        <f t="shared" ref="AF38:AF65" si="27">IF(AD38=1,0,0)+IF(AD38=2,Z38*AC38/AB38*Z38/2,0)+IF(AD38=3,AA38*(Z38+Z38-(AB38/AC38*AA38))/2,0)+IF(AD38=4,(Z38+(Z38-AB38))/2*AC38,0)</f>
        <v>7.7800031904138811E-2</v>
      </c>
      <c r="AG38">
        <f t="shared" si="23"/>
        <v>7.7800031904138825E-2</v>
      </c>
      <c r="AH38">
        <f t="shared" si="24"/>
        <v>-252.95656055994274</v>
      </c>
      <c r="AI38">
        <f t="shared" si="25"/>
        <v>-1.7983722887656303E-2</v>
      </c>
      <c r="AK38">
        <f t="shared" si="26"/>
        <v>0</v>
      </c>
      <c r="AL38">
        <f>AE38-'式(15)Aoh0p'!AE6</f>
        <v>0</v>
      </c>
    </row>
    <row r="39" spans="1:38" x14ac:dyDescent="0.2">
      <c r="B39" t="str">
        <f t="shared" si="15"/>
        <v>[36, 1.05, -1.025, 0.9, 2.1, 1.1, 0.88, 0.85, 1.05, 1.07, 0.98, 2.05, 1.02, 0.92, 0.96, 0.97, 1.01, 0.52, 0.48, 0.55, 0.6, 45, 1, 0.0367253907583509]</v>
      </c>
      <c r="C39" s="2">
        <f t="shared" si="16"/>
        <v>1.05</v>
      </c>
      <c r="D39" s="2">
        <f t="shared" si="17"/>
        <v>-1.0249999999999999</v>
      </c>
      <c r="E39">
        <f>'式(15)Aoh0p'!G7</f>
        <v>0.9</v>
      </c>
      <c r="F39">
        <f>'式(15)Aoh0p'!F7</f>
        <v>2.1</v>
      </c>
      <c r="G39">
        <f>'式(15)Aoh0p'!E7</f>
        <v>1.1000000000000001</v>
      </c>
      <c r="H39" s="1">
        <f>'式(15)Aoh0p'!J7</f>
        <v>0.88</v>
      </c>
      <c r="I39" s="1">
        <f>'式(15)Aoh0p'!K7</f>
        <v>0.85</v>
      </c>
      <c r="J39" s="1">
        <f>'式(15)Aoh0p'!H7</f>
        <v>1.05</v>
      </c>
      <c r="K39" s="1">
        <f>'式(15)Aoh0p'!I7</f>
        <v>1.07</v>
      </c>
      <c r="L39">
        <f>'式(15)Aoh0p'!L7</f>
        <v>0.98</v>
      </c>
      <c r="M39">
        <f>'式(15)Aoh0p'!M7</f>
        <v>2.0499999999999998</v>
      </c>
      <c r="N39">
        <f>'式(15)Aoh0p'!N7</f>
        <v>1.02</v>
      </c>
      <c r="O39" s="1">
        <f>'式(15)Aoh0p'!P7</f>
        <v>0.92</v>
      </c>
      <c r="P39" s="1">
        <f>'式(15)Aoh0p'!O7</f>
        <v>0.96</v>
      </c>
      <c r="Q39" s="1">
        <f>'式(15)Aoh0p'!R7</f>
        <v>0.97</v>
      </c>
      <c r="R39" s="1">
        <f>'式(15)Aoh0p'!Q7</f>
        <v>1.01</v>
      </c>
      <c r="S39">
        <f>'式(15)Aoh0p'!T7</f>
        <v>0.52</v>
      </c>
      <c r="T39">
        <f>'式(15)Aoh0p'!S7</f>
        <v>0.48</v>
      </c>
      <c r="U39">
        <f>'式(15)Aoh0p'!U7</f>
        <v>0.55000000000000004</v>
      </c>
      <c r="V39">
        <f>'式(15)Aoh0p'!V7</f>
        <v>0.6</v>
      </c>
      <c r="W39">
        <f>-'式(15)Aoh0p'!W7</f>
        <v>45</v>
      </c>
      <c r="X39">
        <f>'式(15)Aoh0p'!X7</f>
        <v>1</v>
      </c>
      <c r="Z39">
        <f t="shared" si="18"/>
        <v>2.9800000000000004</v>
      </c>
      <c r="AA39">
        <f t="shared" si="19"/>
        <v>3.03</v>
      </c>
      <c r="AB39">
        <f t="shared" si="20"/>
        <v>0.54999999999999993</v>
      </c>
      <c r="AC39">
        <f t="shared" si="21"/>
        <v>1.3576854254473546E-2</v>
      </c>
      <c r="AD39">
        <f t="shared" ref="AD39:AD66" si="28">IF(U39=0,1,IF(AND(Z39&gt;=AB39,AA39&gt;=AC39),4,IF(AA39/Z39&gt;=AC39/AB39,2,IF(AA39/Z39&lt;AC39/AB39,3,0
))))</f>
        <v>4</v>
      </c>
      <c r="AE39" s="11">
        <f t="shared" si="22"/>
        <v>3.6725390758350948E-2</v>
      </c>
      <c r="AF39" s="4">
        <f t="shared" si="27"/>
        <v>3.6725390758350948E-2</v>
      </c>
      <c r="AG39">
        <f t="shared" si="23"/>
        <v>0.10960717865584266</v>
      </c>
      <c r="AH39">
        <f t="shared" si="24"/>
        <v>-176.93028202045775</v>
      </c>
      <c r="AI39">
        <f t="shared" si="25"/>
        <v>3.6725390758350948E-2</v>
      </c>
      <c r="AK39">
        <f t="shared" si="26"/>
        <v>0</v>
      </c>
      <c r="AL39">
        <f>AE39-'式(15)Aoh0p'!AE7</f>
        <v>0</v>
      </c>
    </row>
    <row r="40" spans="1:38" x14ac:dyDescent="0.2">
      <c r="B40" t="str">
        <f t="shared" si="15"/>
        <v>[37, 1.05, -1.025, 0.9, 2.1, 1.1, 0.88, 0.85, 1.05, 1.07, 0.98, 2.05, 1.02, 0.92, 0.96, 0.97, 1.01, 0.52, 0.48, 0.55, 0.6, 30, 1, 0.0312746037537625]</v>
      </c>
      <c r="C40" s="2">
        <f t="shared" si="16"/>
        <v>1.05</v>
      </c>
      <c r="D40" s="2">
        <f t="shared" si="17"/>
        <v>-1.0249999999999999</v>
      </c>
      <c r="E40">
        <f>'式(15)Aoh0p'!G8</f>
        <v>0.9</v>
      </c>
      <c r="F40">
        <f>'式(15)Aoh0p'!F8</f>
        <v>2.1</v>
      </c>
      <c r="G40">
        <f>'式(15)Aoh0p'!E8</f>
        <v>1.1000000000000001</v>
      </c>
      <c r="H40" s="1">
        <f>'式(15)Aoh0p'!J8</f>
        <v>0.88</v>
      </c>
      <c r="I40" s="1">
        <f>'式(15)Aoh0p'!K8</f>
        <v>0.85</v>
      </c>
      <c r="J40" s="1">
        <f>'式(15)Aoh0p'!H8</f>
        <v>1.05</v>
      </c>
      <c r="K40" s="1">
        <f>'式(15)Aoh0p'!I8</f>
        <v>1.07</v>
      </c>
      <c r="L40">
        <f>'式(15)Aoh0p'!L8</f>
        <v>0.98</v>
      </c>
      <c r="M40">
        <f>'式(15)Aoh0p'!M8</f>
        <v>2.0499999999999998</v>
      </c>
      <c r="N40">
        <f>'式(15)Aoh0p'!N8</f>
        <v>1.02</v>
      </c>
      <c r="O40" s="1">
        <f>'式(15)Aoh0p'!P8</f>
        <v>0.92</v>
      </c>
      <c r="P40" s="1">
        <f>'式(15)Aoh0p'!O8</f>
        <v>0.96</v>
      </c>
      <c r="Q40" s="1">
        <f>'式(15)Aoh0p'!R8</f>
        <v>0.97</v>
      </c>
      <c r="R40" s="1">
        <f>'式(15)Aoh0p'!Q8</f>
        <v>1.01</v>
      </c>
      <c r="S40">
        <f>'式(15)Aoh0p'!T8</f>
        <v>0.52</v>
      </c>
      <c r="T40">
        <f>'式(15)Aoh0p'!S8</f>
        <v>0.48</v>
      </c>
      <c r="U40">
        <f>'式(15)Aoh0p'!U8</f>
        <v>0.55000000000000004</v>
      </c>
      <c r="V40">
        <f>'式(15)Aoh0p'!V8</f>
        <v>0.6</v>
      </c>
      <c r="W40">
        <f>-'式(15)Aoh0p'!W8</f>
        <v>30</v>
      </c>
      <c r="X40">
        <f>'式(15)Aoh0p'!X8</f>
        <v>1</v>
      </c>
      <c r="Z40">
        <f t="shared" si="18"/>
        <v>2.9800000000000004</v>
      </c>
      <c r="AA40">
        <f t="shared" si="19"/>
        <v>3.03</v>
      </c>
      <c r="AB40">
        <f t="shared" si="20"/>
        <v>0.31754264805429416</v>
      </c>
      <c r="AC40">
        <f t="shared" si="21"/>
        <v>1.1085455078531701E-2</v>
      </c>
      <c r="AD40">
        <f t="shared" si="28"/>
        <v>4</v>
      </c>
      <c r="AE40" s="11">
        <f t="shared" si="22"/>
        <v>3.1274603753762537E-2</v>
      </c>
      <c r="AF40" s="4">
        <f t="shared" si="27"/>
        <v>3.1274603753762537E-2</v>
      </c>
      <c r="AG40">
        <f t="shared" si="23"/>
        <v>0.15500795858854349</v>
      </c>
      <c r="AH40">
        <f t="shared" si="24"/>
        <v>-122.46395218395976</v>
      </c>
      <c r="AI40">
        <f t="shared" si="25"/>
        <v>3.1274603753762537E-2</v>
      </c>
      <c r="AK40">
        <f t="shared" si="26"/>
        <v>0</v>
      </c>
      <c r="AL40">
        <f>AE40-'式(15)Aoh0p'!AE8</f>
        <v>0</v>
      </c>
    </row>
    <row r="41" spans="1:38" x14ac:dyDescent="0.2">
      <c r="B41" t="str">
        <f t="shared" si="15"/>
        <v>[38, 1.05, -1.025, 0.9, 2.1, 1.1, 0.88, 0.85, 1.05, 1.07, 0.98, 2.05, 1.02, 0.92, 0.96, 0.97, 1.01, 0.52, 0.48, 0.55, 0.6, 1, 1, 0.0285671195851676]</v>
      </c>
      <c r="C41" s="2">
        <f t="shared" si="16"/>
        <v>1.05</v>
      </c>
      <c r="D41" s="2">
        <f t="shared" si="17"/>
        <v>-1.0249999999999999</v>
      </c>
      <c r="E41">
        <f>'式(15)Aoh0p'!G9</f>
        <v>0.9</v>
      </c>
      <c r="F41">
        <f>'式(15)Aoh0p'!F9</f>
        <v>2.1</v>
      </c>
      <c r="G41">
        <f>'式(15)Aoh0p'!E9</f>
        <v>1.1000000000000001</v>
      </c>
      <c r="H41" s="1">
        <f>'式(15)Aoh0p'!J9</f>
        <v>0.88</v>
      </c>
      <c r="I41" s="1">
        <f>'式(15)Aoh0p'!K9</f>
        <v>0.85</v>
      </c>
      <c r="J41" s="1">
        <f>'式(15)Aoh0p'!H9</f>
        <v>1.05</v>
      </c>
      <c r="K41" s="1">
        <f>'式(15)Aoh0p'!I9</f>
        <v>1.07</v>
      </c>
      <c r="L41">
        <f>'式(15)Aoh0p'!L9</f>
        <v>0.98</v>
      </c>
      <c r="M41">
        <f>'式(15)Aoh0p'!M9</f>
        <v>2.0499999999999998</v>
      </c>
      <c r="N41">
        <f>'式(15)Aoh0p'!N9</f>
        <v>1.02</v>
      </c>
      <c r="O41" s="1">
        <f>'式(15)Aoh0p'!P9</f>
        <v>0.92</v>
      </c>
      <c r="P41" s="1">
        <f>'式(15)Aoh0p'!O9</f>
        <v>0.96</v>
      </c>
      <c r="Q41" s="1">
        <f>'式(15)Aoh0p'!R9</f>
        <v>0.97</v>
      </c>
      <c r="R41" s="1">
        <f>'式(15)Aoh0p'!Q9</f>
        <v>1.01</v>
      </c>
      <c r="S41">
        <f>'式(15)Aoh0p'!T9</f>
        <v>0.52</v>
      </c>
      <c r="T41">
        <f>'式(15)Aoh0p'!S9</f>
        <v>0.48</v>
      </c>
      <c r="U41">
        <f>'式(15)Aoh0p'!U9</f>
        <v>0.55000000000000004</v>
      </c>
      <c r="V41">
        <f>'式(15)Aoh0p'!V9</f>
        <v>0.6</v>
      </c>
      <c r="W41">
        <f>-'式(15)Aoh0p'!W9</f>
        <v>1</v>
      </c>
      <c r="X41">
        <f>'式(15)Aoh0p'!X9</f>
        <v>1</v>
      </c>
      <c r="Z41">
        <f t="shared" si="18"/>
        <v>2.9800000000000004</v>
      </c>
      <c r="AA41">
        <f t="shared" si="19"/>
        <v>3.03</v>
      </c>
      <c r="AB41">
        <f t="shared" si="20"/>
        <v>9.6002857105196727E-3</v>
      </c>
      <c r="AC41">
        <f t="shared" si="21"/>
        <v>9.6017481032629106E-3</v>
      </c>
      <c r="AD41">
        <f t="shared" si="28"/>
        <v>4</v>
      </c>
      <c r="AE41" s="11">
        <f t="shared" si="22"/>
        <v>2.8567119585167597E-2</v>
      </c>
      <c r="AF41" s="4">
        <f t="shared" si="27"/>
        <v>2.8567119585167597E-2</v>
      </c>
      <c r="AG41">
        <f t="shared" si="23"/>
        <v>4.4408763669805591</v>
      </c>
      <c r="AH41">
        <f t="shared" si="24"/>
        <v>4.4396491477693445</v>
      </c>
      <c r="AI41">
        <f t="shared" si="25"/>
        <v>2.8567119585167593E-2</v>
      </c>
      <c r="AK41">
        <f t="shared" si="26"/>
        <v>0</v>
      </c>
      <c r="AL41">
        <f>AE41-'式(15)Aoh0p'!AE9</f>
        <v>0</v>
      </c>
    </row>
    <row r="42" spans="1:38" x14ac:dyDescent="0.2">
      <c r="B42" t="str">
        <f t="shared" si="15"/>
        <v>[39, 1.05, -1.025, 0.9, 2.1, 1.1, 0.88, 0.85, 1.05, 1.07, 0.98, 2.05, 1.02, 0.92, 0.96, 0.97, 1.01, 0.52, 0.48, 0.55, 0.6, 89, 10, 0.783046321489259]</v>
      </c>
      <c r="C42" s="2">
        <f t="shared" si="16"/>
        <v>1.05</v>
      </c>
      <c r="D42" s="2">
        <f t="shared" si="17"/>
        <v>-1.0249999999999999</v>
      </c>
      <c r="E42">
        <f>'式(15)Aoh0p'!G10</f>
        <v>0.9</v>
      </c>
      <c r="F42">
        <f>'式(15)Aoh0p'!F10</f>
        <v>2.1</v>
      </c>
      <c r="G42">
        <f>'式(15)Aoh0p'!E10</f>
        <v>1.1000000000000001</v>
      </c>
      <c r="H42" s="1">
        <f>'式(15)Aoh0p'!J10</f>
        <v>0.88</v>
      </c>
      <c r="I42" s="1">
        <f>'式(15)Aoh0p'!K10</f>
        <v>0.85</v>
      </c>
      <c r="J42" s="1">
        <f>'式(15)Aoh0p'!H10</f>
        <v>1.05</v>
      </c>
      <c r="K42" s="1">
        <f>'式(15)Aoh0p'!I10</f>
        <v>1.07</v>
      </c>
      <c r="L42">
        <f>'式(15)Aoh0p'!L10</f>
        <v>0.98</v>
      </c>
      <c r="M42">
        <f>'式(15)Aoh0p'!M10</f>
        <v>2.0499999999999998</v>
      </c>
      <c r="N42">
        <f>'式(15)Aoh0p'!N10</f>
        <v>1.02</v>
      </c>
      <c r="O42" s="1">
        <f>'式(15)Aoh0p'!P10</f>
        <v>0.92</v>
      </c>
      <c r="P42" s="1">
        <f>'式(15)Aoh0p'!O10</f>
        <v>0.96</v>
      </c>
      <c r="Q42" s="1">
        <f>'式(15)Aoh0p'!R10</f>
        <v>0.97</v>
      </c>
      <c r="R42" s="1">
        <f>'式(15)Aoh0p'!Q10</f>
        <v>1.01</v>
      </c>
      <c r="S42">
        <f>'式(15)Aoh0p'!T10</f>
        <v>0.52</v>
      </c>
      <c r="T42">
        <f>'式(15)Aoh0p'!S10</f>
        <v>0.48</v>
      </c>
      <c r="U42">
        <f>'式(15)Aoh0p'!U10</f>
        <v>0.55000000000000004</v>
      </c>
      <c r="V42">
        <f>'式(15)Aoh0p'!V10</f>
        <v>0.6</v>
      </c>
      <c r="W42">
        <f>-'式(15)Aoh0p'!W10</f>
        <v>89</v>
      </c>
      <c r="X42">
        <f>'式(15)Aoh0p'!X10</f>
        <v>10</v>
      </c>
      <c r="Z42">
        <f t="shared" si="18"/>
        <v>2.9800000000000004</v>
      </c>
      <c r="AA42">
        <f t="shared" si="19"/>
        <v>3.03</v>
      </c>
      <c r="AB42">
        <f t="shared" si="20"/>
        <v>31.509478896917532</v>
      </c>
      <c r="AC42">
        <f t="shared" si="21"/>
        <v>5.5568176078272851</v>
      </c>
      <c r="AD42">
        <f t="shared" si="28"/>
        <v>2</v>
      </c>
      <c r="AE42" s="11">
        <f t="shared" si="22"/>
        <v>0.78304632148925923</v>
      </c>
      <c r="AF42" s="4">
        <f t="shared" si="27"/>
        <v>0.78304632148925923</v>
      </c>
      <c r="AG42">
        <f t="shared" si="23"/>
        <v>0.78304632148925923</v>
      </c>
      <c r="AH42">
        <f t="shared" si="24"/>
        <v>-17.0003705648306</v>
      </c>
      <c r="AI42">
        <f t="shared" si="25"/>
        <v>-70.986897102601489</v>
      </c>
      <c r="AK42">
        <f t="shared" si="26"/>
        <v>0</v>
      </c>
      <c r="AL42">
        <f>AE42-'式(15)Aoh0p'!AE10</f>
        <v>0</v>
      </c>
    </row>
    <row r="43" spans="1:38" x14ac:dyDescent="0.2">
      <c r="B43" t="str">
        <f t="shared" si="15"/>
        <v>[40, 1.05, -1.025, 0.9, 2.1, 1.1, 0.88, 0.85, 1.05, 1.07, 0.98, 2.05, 1.02, 0.92, 0.96, 0.97, 1.01, 0.52, 0.48, 0.55, 0.6, 85, 10, 0.78591771391823]</v>
      </c>
      <c r="C43" s="2">
        <f t="shared" si="16"/>
        <v>1.05</v>
      </c>
      <c r="D43" s="2">
        <f t="shared" si="17"/>
        <v>-1.0249999999999999</v>
      </c>
      <c r="E43">
        <f>'式(15)Aoh0p'!G11</f>
        <v>0.9</v>
      </c>
      <c r="F43">
        <f>'式(15)Aoh0p'!F11</f>
        <v>2.1</v>
      </c>
      <c r="G43">
        <f>'式(15)Aoh0p'!E11</f>
        <v>1.1000000000000001</v>
      </c>
      <c r="H43" s="1">
        <f>'式(15)Aoh0p'!J11</f>
        <v>0.88</v>
      </c>
      <c r="I43" s="1">
        <f>'式(15)Aoh0p'!K11</f>
        <v>0.85</v>
      </c>
      <c r="J43" s="1">
        <f>'式(15)Aoh0p'!H11</f>
        <v>1.05</v>
      </c>
      <c r="K43" s="1">
        <f>'式(15)Aoh0p'!I11</f>
        <v>1.07</v>
      </c>
      <c r="L43">
        <f>'式(15)Aoh0p'!L11</f>
        <v>0.98</v>
      </c>
      <c r="M43">
        <f>'式(15)Aoh0p'!M11</f>
        <v>2.0499999999999998</v>
      </c>
      <c r="N43">
        <f>'式(15)Aoh0p'!N11</f>
        <v>1.02</v>
      </c>
      <c r="O43" s="1">
        <f>'式(15)Aoh0p'!P11</f>
        <v>0.92</v>
      </c>
      <c r="P43" s="1">
        <f>'式(15)Aoh0p'!O11</f>
        <v>0.96</v>
      </c>
      <c r="Q43" s="1">
        <f>'式(15)Aoh0p'!R11</f>
        <v>0.97</v>
      </c>
      <c r="R43" s="1">
        <f>'式(15)Aoh0p'!Q11</f>
        <v>1.01</v>
      </c>
      <c r="S43">
        <f>'式(15)Aoh0p'!T11</f>
        <v>0.52</v>
      </c>
      <c r="T43">
        <f>'式(15)Aoh0p'!S11</f>
        <v>0.48</v>
      </c>
      <c r="U43">
        <f>'式(15)Aoh0p'!U11</f>
        <v>0.55000000000000004</v>
      </c>
      <c r="V43">
        <f>'式(15)Aoh0p'!V11</f>
        <v>0.6</v>
      </c>
      <c r="W43">
        <f>-'式(15)Aoh0p'!W11</f>
        <v>85</v>
      </c>
      <c r="X43">
        <f>'式(15)Aoh0p'!X11</f>
        <v>10</v>
      </c>
      <c r="Z43">
        <f t="shared" si="18"/>
        <v>2.9800000000000004</v>
      </c>
      <c r="AA43">
        <f t="shared" si="19"/>
        <v>3.03</v>
      </c>
      <c r="AB43">
        <f t="shared" si="20"/>
        <v>6.2865287665187424</v>
      </c>
      <c r="AC43">
        <f t="shared" si="21"/>
        <v>1.1127188677680289</v>
      </c>
      <c r="AD43">
        <f t="shared" si="28"/>
        <v>2</v>
      </c>
      <c r="AE43" s="11">
        <f t="shared" si="22"/>
        <v>0.7859177139182304</v>
      </c>
      <c r="AF43" s="4">
        <f t="shared" si="27"/>
        <v>0.7859177139182304</v>
      </c>
      <c r="AG43">
        <f t="shared" si="23"/>
        <v>0.78591771391823051</v>
      </c>
      <c r="AH43">
        <f t="shared" si="24"/>
        <v>-16.905269404996599</v>
      </c>
      <c r="AI43">
        <f t="shared" si="25"/>
        <v>-0.18166735968721257</v>
      </c>
      <c r="AK43">
        <f t="shared" si="26"/>
        <v>0</v>
      </c>
      <c r="AL43">
        <f>AE43-'式(15)Aoh0p'!AE11</f>
        <v>0</v>
      </c>
    </row>
    <row r="44" spans="1:38" x14ac:dyDescent="0.2">
      <c r="B44" t="str">
        <f t="shared" si="15"/>
        <v>[41, 1.05, -1.025, 0.9, 2.1, 1.1, 0.88, 0.85, 1.05, 1.07, 0.98, 2.05, 1.02, 0.92, 0.96, 0.97, 1.01, 0.52, 0.48, 0.55, 0.6, 45, 10, 0.37099130220307]</v>
      </c>
      <c r="C44" s="2">
        <f t="shared" si="16"/>
        <v>1.05</v>
      </c>
      <c r="D44" s="2">
        <f t="shared" si="17"/>
        <v>-1.0249999999999999</v>
      </c>
      <c r="E44">
        <f>'式(15)Aoh0p'!G12</f>
        <v>0.9</v>
      </c>
      <c r="F44">
        <f>'式(15)Aoh0p'!F12</f>
        <v>2.1</v>
      </c>
      <c r="G44">
        <f>'式(15)Aoh0p'!E12</f>
        <v>1.1000000000000001</v>
      </c>
      <c r="H44" s="1">
        <f>'式(15)Aoh0p'!J12</f>
        <v>0.88</v>
      </c>
      <c r="I44" s="1">
        <f>'式(15)Aoh0p'!K12</f>
        <v>0.85</v>
      </c>
      <c r="J44" s="1">
        <f>'式(15)Aoh0p'!H12</f>
        <v>1.05</v>
      </c>
      <c r="K44" s="1">
        <f>'式(15)Aoh0p'!I12</f>
        <v>1.07</v>
      </c>
      <c r="L44">
        <f>'式(15)Aoh0p'!L12</f>
        <v>0.98</v>
      </c>
      <c r="M44">
        <f>'式(15)Aoh0p'!M12</f>
        <v>2.0499999999999998</v>
      </c>
      <c r="N44">
        <f>'式(15)Aoh0p'!N12</f>
        <v>1.02</v>
      </c>
      <c r="O44" s="1">
        <f>'式(15)Aoh0p'!P12</f>
        <v>0.92</v>
      </c>
      <c r="P44" s="1">
        <f>'式(15)Aoh0p'!O12</f>
        <v>0.96</v>
      </c>
      <c r="Q44" s="1">
        <f>'式(15)Aoh0p'!R12</f>
        <v>0.97</v>
      </c>
      <c r="R44" s="1">
        <f>'式(15)Aoh0p'!Q12</f>
        <v>1.01</v>
      </c>
      <c r="S44">
        <f>'式(15)Aoh0p'!T12</f>
        <v>0.52</v>
      </c>
      <c r="T44">
        <f>'式(15)Aoh0p'!S12</f>
        <v>0.48</v>
      </c>
      <c r="U44">
        <f>'式(15)Aoh0p'!U12</f>
        <v>0.55000000000000004</v>
      </c>
      <c r="V44">
        <f>'式(15)Aoh0p'!V12</f>
        <v>0.6</v>
      </c>
      <c r="W44">
        <f>-'式(15)Aoh0p'!W12</f>
        <v>45</v>
      </c>
      <c r="X44">
        <f>'式(15)Aoh0p'!X12</f>
        <v>10</v>
      </c>
      <c r="Z44">
        <f t="shared" si="18"/>
        <v>2.9800000000000004</v>
      </c>
      <c r="AA44">
        <f t="shared" si="19"/>
        <v>3.03</v>
      </c>
      <c r="AB44">
        <f t="shared" si="20"/>
        <v>0.54999999999999993</v>
      </c>
      <c r="AC44">
        <f t="shared" si="21"/>
        <v>0.13715020414161566</v>
      </c>
      <c r="AD44">
        <f t="shared" si="28"/>
        <v>4</v>
      </c>
      <c r="AE44" s="11">
        <f t="shared" si="22"/>
        <v>0.37099130220307042</v>
      </c>
      <c r="AF44" s="4">
        <f t="shared" si="27"/>
        <v>0.37099130220307042</v>
      </c>
      <c r="AG44">
        <f t="shared" si="23"/>
        <v>1.1072260662356401</v>
      </c>
      <c r="AH44">
        <f t="shared" si="24"/>
        <v>-9.3792310027876358</v>
      </c>
      <c r="AI44">
        <f t="shared" si="25"/>
        <v>0.37099130220307042</v>
      </c>
      <c r="AK44">
        <f t="shared" si="26"/>
        <v>0</v>
      </c>
      <c r="AL44">
        <f>AE44-'式(15)Aoh0p'!AE12</f>
        <v>0</v>
      </c>
    </row>
    <row r="45" spans="1:38" x14ac:dyDescent="0.2">
      <c r="B45" t="str">
        <f t="shared" si="15"/>
        <v>[42, 1.05, -1.025, 0.9, 2.1, 1.1, 0.88, 0.85, 1.05, 1.07, 0.98, 2.05, 1.02, 0.92, 0.96, 0.97, 1.01, 0.52, 0.48, 0.55, 0.6, 30, 10, 0.315928727588966]</v>
      </c>
      <c r="C45" s="2">
        <f t="shared" si="16"/>
        <v>1.05</v>
      </c>
      <c r="D45" s="2">
        <f t="shared" si="17"/>
        <v>-1.0249999999999999</v>
      </c>
      <c r="E45">
        <f>'式(15)Aoh0p'!G13</f>
        <v>0.9</v>
      </c>
      <c r="F45">
        <f>'式(15)Aoh0p'!F13</f>
        <v>2.1</v>
      </c>
      <c r="G45">
        <f>'式(15)Aoh0p'!E13</f>
        <v>1.1000000000000001</v>
      </c>
      <c r="H45" s="1">
        <f>'式(15)Aoh0p'!J13</f>
        <v>0.88</v>
      </c>
      <c r="I45" s="1">
        <f>'式(15)Aoh0p'!K13</f>
        <v>0.85</v>
      </c>
      <c r="J45" s="1">
        <f>'式(15)Aoh0p'!H13</f>
        <v>1.05</v>
      </c>
      <c r="K45" s="1">
        <f>'式(15)Aoh0p'!I13</f>
        <v>1.07</v>
      </c>
      <c r="L45">
        <f>'式(15)Aoh0p'!L13</f>
        <v>0.98</v>
      </c>
      <c r="M45">
        <f>'式(15)Aoh0p'!M13</f>
        <v>2.0499999999999998</v>
      </c>
      <c r="N45">
        <f>'式(15)Aoh0p'!N13</f>
        <v>1.02</v>
      </c>
      <c r="O45" s="1">
        <f>'式(15)Aoh0p'!P13</f>
        <v>0.92</v>
      </c>
      <c r="P45" s="1">
        <f>'式(15)Aoh0p'!O13</f>
        <v>0.96</v>
      </c>
      <c r="Q45" s="1">
        <f>'式(15)Aoh0p'!R13</f>
        <v>0.97</v>
      </c>
      <c r="R45" s="1">
        <f>'式(15)Aoh0p'!Q13</f>
        <v>1.01</v>
      </c>
      <c r="S45">
        <f>'式(15)Aoh0p'!T13</f>
        <v>0.52</v>
      </c>
      <c r="T45">
        <f>'式(15)Aoh0p'!S13</f>
        <v>0.48</v>
      </c>
      <c r="U45">
        <f>'式(15)Aoh0p'!U13</f>
        <v>0.55000000000000004</v>
      </c>
      <c r="V45">
        <f>'式(15)Aoh0p'!V13</f>
        <v>0.6</v>
      </c>
      <c r="W45">
        <f>-'式(15)Aoh0p'!W13</f>
        <v>30</v>
      </c>
      <c r="X45">
        <f>'式(15)Aoh0p'!X13</f>
        <v>10</v>
      </c>
      <c r="Z45">
        <f t="shared" si="18"/>
        <v>2.9800000000000004</v>
      </c>
      <c r="AA45">
        <f t="shared" si="19"/>
        <v>3.03</v>
      </c>
      <c r="AB45">
        <f t="shared" si="20"/>
        <v>0.31754264805429416</v>
      </c>
      <c r="AC45">
        <f t="shared" si="21"/>
        <v>0.11198267275516884</v>
      </c>
      <c r="AD45">
        <f t="shared" si="28"/>
        <v>4</v>
      </c>
      <c r="AE45" s="11">
        <f t="shared" si="22"/>
        <v>0.31592872758896628</v>
      </c>
      <c r="AF45" s="4">
        <f t="shared" si="27"/>
        <v>0.31592872758896628</v>
      </c>
      <c r="AG45">
        <f t="shared" si="23"/>
        <v>1.565854119483453</v>
      </c>
      <c r="AH45">
        <f t="shared" si="24"/>
        <v>-3.9874678144320517</v>
      </c>
      <c r="AI45">
        <f t="shared" si="25"/>
        <v>0.31592872758896628</v>
      </c>
      <c r="AK45">
        <f t="shared" si="26"/>
        <v>0</v>
      </c>
      <c r="AL45">
        <f>AE45-'式(15)Aoh0p'!AE13</f>
        <v>0</v>
      </c>
    </row>
    <row r="46" spans="1:38" x14ac:dyDescent="0.2">
      <c r="B46" t="str">
        <f t="shared" si="15"/>
        <v>[43, 1.05, -1.025, 0.9, 2.1, 1.1, 0.88, 0.85, 1.05, 1.07, 0.98, 2.05, 1.02, 0.92, 0.96, 0.97, 1.01, 0.52, 0.48, 0.55, 0.6, 1, 10, 0.28857835617943]</v>
      </c>
      <c r="C46" s="2">
        <f t="shared" si="16"/>
        <v>1.05</v>
      </c>
      <c r="D46" s="2">
        <f t="shared" si="17"/>
        <v>-1.0249999999999999</v>
      </c>
      <c r="E46">
        <f>'式(15)Aoh0p'!G14</f>
        <v>0.9</v>
      </c>
      <c r="F46">
        <f>'式(15)Aoh0p'!F14</f>
        <v>2.1</v>
      </c>
      <c r="G46">
        <f>'式(15)Aoh0p'!E14</f>
        <v>1.1000000000000001</v>
      </c>
      <c r="H46" s="1">
        <f>'式(15)Aoh0p'!J14</f>
        <v>0.88</v>
      </c>
      <c r="I46" s="1">
        <f>'式(15)Aoh0p'!K14</f>
        <v>0.85</v>
      </c>
      <c r="J46" s="1">
        <f>'式(15)Aoh0p'!H14</f>
        <v>1.05</v>
      </c>
      <c r="K46" s="1">
        <f>'式(15)Aoh0p'!I14</f>
        <v>1.07</v>
      </c>
      <c r="L46">
        <f>'式(15)Aoh0p'!L14</f>
        <v>0.98</v>
      </c>
      <c r="M46">
        <f>'式(15)Aoh0p'!M14</f>
        <v>2.0499999999999998</v>
      </c>
      <c r="N46">
        <f>'式(15)Aoh0p'!N14</f>
        <v>1.02</v>
      </c>
      <c r="O46" s="1">
        <f>'式(15)Aoh0p'!P14</f>
        <v>0.92</v>
      </c>
      <c r="P46" s="1">
        <f>'式(15)Aoh0p'!O14</f>
        <v>0.96</v>
      </c>
      <c r="Q46" s="1">
        <f>'式(15)Aoh0p'!R14</f>
        <v>0.97</v>
      </c>
      <c r="R46" s="1">
        <f>'式(15)Aoh0p'!Q14</f>
        <v>1.01</v>
      </c>
      <c r="S46">
        <f>'式(15)Aoh0p'!T14</f>
        <v>0.52</v>
      </c>
      <c r="T46">
        <f>'式(15)Aoh0p'!S14</f>
        <v>0.48</v>
      </c>
      <c r="U46">
        <f>'式(15)Aoh0p'!U14</f>
        <v>0.55000000000000004</v>
      </c>
      <c r="V46">
        <f>'式(15)Aoh0p'!V14</f>
        <v>0.6</v>
      </c>
      <c r="W46">
        <f>-'式(15)Aoh0p'!W14</f>
        <v>1</v>
      </c>
      <c r="X46">
        <f>'式(15)Aoh0p'!X14</f>
        <v>10</v>
      </c>
      <c r="Z46">
        <f t="shared" si="18"/>
        <v>2.9800000000000004</v>
      </c>
      <c r="AA46">
        <f t="shared" si="19"/>
        <v>3.03</v>
      </c>
      <c r="AB46">
        <f t="shared" si="20"/>
        <v>9.6002857105196727E-3</v>
      </c>
      <c r="AC46">
        <f t="shared" si="21"/>
        <v>9.699461213888845E-2</v>
      </c>
      <c r="AD46">
        <f t="shared" si="28"/>
        <v>4</v>
      </c>
      <c r="AE46" s="11">
        <f t="shared" si="22"/>
        <v>0.28857835617943045</v>
      </c>
      <c r="AF46" s="4">
        <f t="shared" si="27"/>
        <v>0.28857835617943045</v>
      </c>
      <c r="AG46">
        <f t="shared" si="23"/>
        <v>44.860693713226972</v>
      </c>
      <c r="AH46">
        <f t="shared" si="24"/>
        <v>8.5750486647242763</v>
      </c>
      <c r="AI46">
        <f t="shared" si="25"/>
        <v>0.28857835617943045</v>
      </c>
      <c r="AK46">
        <f t="shared" si="26"/>
        <v>0</v>
      </c>
      <c r="AL46">
        <f>AE46-'式(15)Aoh0p'!AE14</f>
        <v>0</v>
      </c>
    </row>
    <row r="47" spans="1:38" x14ac:dyDescent="0.2">
      <c r="B47" t="str">
        <f t="shared" si="15"/>
        <v>[44, 1.05, -1.025, 0.9, 2.1, 1.1, 0.88, 0.85, 1.05, 1.07, 0.98, 2.05, 1.02, 0.92, 0.96, 0.97, 1.01, 0.52, 0.48, 0.55, 0.6, 89, 30, 2.56394116591407]</v>
      </c>
      <c r="C47" s="2">
        <f t="shared" si="16"/>
        <v>1.05</v>
      </c>
      <c r="D47" s="2">
        <f t="shared" si="17"/>
        <v>-1.0249999999999999</v>
      </c>
      <c r="E47">
        <f>'式(15)Aoh0p'!G15</f>
        <v>0.9</v>
      </c>
      <c r="F47">
        <f>'式(15)Aoh0p'!F15</f>
        <v>2.1</v>
      </c>
      <c r="G47">
        <f>'式(15)Aoh0p'!E15</f>
        <v>1.1000000000000001</v>
      </c>
      <c r="H47" s="1">
        <f>'式(15)Aoh0p'!J15</f>
        <v>0.88</v>
      </c>
      <c r="I47" s="1">
        <f>'式(15)Aoh0p'!K15</f>
        <v>0.85</v>
      </c>
      <c r="J47" s="1">
        <f>'式(15)Aoh0p'!H15</f>
        <v>1.05</v>
      </c>
      <c r="K47" s="1">
        <f>'式(15)Aoh0p'!I15</f>
        <v>1.07</v>
      </c>
      <c r="L47">
        <f>'式(15)Aoh0p'!L15</f>
        <v>0.98</v>
      </c>
      <c r="M47">
        <f>'式(15)Aoh0p'!M15</f>
        <v>2.0499999999999998</v>
      </c>
      <c r="N47">
        <f>'式(15)Aoh0p'!N15</f>
        <v>1.02</v>
      </c>
      <c r="O47" s="1">
        <f>'式(15)Aoh0p'!P15</f>
        <v>0.92</v>
      </c>
      <c r="P47" s="1">
        <f>'式(15)Aoh0p'!O15</f>
        <v>0.96</v>
      </c>
      <c r="Q47" s="1">
        <f>'式(15)Aoh0p'!R15</f>
        <v>0.97</v>
      </c>
      <c r="R47" s="1">
        <f>'式(15)Aoh0p'!Q15</f>
        <v>1.01</v>
      </c>
      <c r="S47">
        <f>'式(15)Aoh0p'!T15</f>
        <v>0.52</v>
      </c>
      <c r="T47">
        <f>'式(15)Aoh0p'!S15</f>
        <v>0.48</v>
      </c>
      <c r="U47">
        <f>'式(15)Aoh0p'!U15</f>
        <v>0.55000000000000004</v>
      </c>
      <c r="V47">
        <f>'式(15)Aoh0p'!V15</f>
        <v>0.6</v>
      </c>
      <c r="W47">
        <f>-'式(15)Aoh0p'!W15</f>
        <v>89</v>
      </c>
      <c r="X47">
        <f>'式(15)Aoh0p'!X15</f>
        <v>30</v>
      </c>
      <c r="Z47">
        <f t="shared" si="18"/>
        <v>2.9800000000000004</v>
      </c>
      <c r="AA47">
        <f t="shared" si="19"/>
        <v>3.03</v>
      </c>
      <c r="AB47">
        <f t="shared" si="20"/>
        <v>31.509478896917532</v>
      </c>
      <c r="AC47">
        <f t="shared" si="21"/>
        <v>18.194777275867665</v>
      </c>
      <c r="AD47">
        <f t="shared" si="28"/>
        <v>2</v>
      </c>
      <c r="AE47" s="11">
        <f t="shared" si="22"/>
        <v>2.5639411659140734</v>
      </c>
      <c r="AF47" s="4">
        <f t="shared" si="27"/>
        <v>2.5639411659140734</v>
      </c>
      <c r="AG47">
        <f t="shared" si="23"/>
        <v>2.5639411659140734</v>
      </c>
      <c r="AH47">
        <f t="shared" si="24"/>
        <v>1.0797183298539506</v>
      </c>
      <c r="AI47">
        <f t="shared" si="25"/>
        <v>-232.43353902194778</v>
      </c>
      <c r="AK47">
        <f t="shared" si="26"/>
        <v>0</v>
      </c>
      <c r="AL47">
        <f>AE47-'式(15)Aoh0p'!AE15</f>
        <v>0</v>
      </c>
    </row>
    <row r="48" spans="1:38" x14ac:dyDescent="0.2">
      <c r="B48" t="str">
        <f t="shared" si="15"/>
        <v>[45, 1.05, -1.025, 0.9, 2.1, 1.1, 0.88, 0.85, 1.05, 1.07, 0.98, 2.05, 1.02, 0.92, 0.96, 0.97, 1.01, 0.52, 0.48, 0.55, 0.6, 85, 30, 2.57334301233119]</v>
      </c>
      <c r="C48" s="2">
        <f t="shared" si="16"/>
        <v>1.05</v>
      </c>
      <c r="D48" s="2">
        <f t="shared" si="17"/>
        <v>-1.0249999999999999</v>
      </c>
      <c r="E48">
        <f>'式(15)Aoh0p'!G16</f>
        <v>0.9</v>
      </c>
      <c r="F48">
        <f>'式(15)Aoh0p'!F16</f>
        <v>2.1</v>
      </c>
      <c r="G48">
        <f>'式(15)Aoh0p'!E16</f>
        <v>1.1000000000000001</v>
      </c>
      <c r="H48" s="1">
        <f>'式(15)Aoh0p'!J16</f>
        <v>0.88</v>
      </c>
      <c r="I48" s="1">
        <f>'式(15)Aoh0p'!K16</f>
        <v>0.85</v>
      </c>
      <c r="J48" s="1">
        <f>'式(15)Aoh0p'!H16</f>
        <v>1.05</v>
      </c>
      <c r="K48" s="1">
        <f>'式(15)Aoh0p'!I16</f>
        <v>1.07</v>
      </c>
      <c r="L48">
        <f>'式(15)Aoh0p'!L16</f>
        <v>0.98</v>
      </c>
      <c r="M48">
        <f>'式(15)Aoh0p'!M16</f>
        <v>2.0499999999999998</v>
      </c>
      <c r="N48">
        <f>'式(15)Aoh0p'!N16</f>
        <v>1.02</v>
      </c>
      <c r="O48" s="1">
        <f>'式(15)Aoh0p'!P16</f>
        <v>0.92</v>
      </c>
      <c r="P48" s="1">
        <f>'式(15)Aoh0p'!O16</f>
        <v>0.96</v>
      </c>
      <c r="Q48" s="1">
        <f>'式(15)Aoh0p'!R16</f>
        <v>0.97</v>
      </c>
      <c r="R48" s="1">
        <f>'式(15)Aoh0p'!Q16</f>
        <v>1.01</v>
      </c>
      <c r="S48">
        <f>'式(15)Aoh0p'!T16</f>
        <v>0.52</v>
      </c>
      <c r="T48">
        <f>'式(15)Aoh0p'!S16</f>
        <v>0.48</v>
      </c>
      <c r="U48">
        <f>'式(15)Aoh0p'!U16</f>
        <v>0.55000000000000004</v>
      </c>
      <c r="V48">
        <f>'式(15)Aoh0p'!V16</f>
        <v>0.6</v>
      </c>
      <c r="W48">
        <f>-'式(15)Aoh0p'!W16</f>
        <v>85</v>
      </c>
      <c r="X48">
        <f>'式(15)Aoh0p'!X16</f>
        <v>30</v>
      </c>
      <c r="Z48">
        <f t="shared" si="18"/>
        <v>2.9800000000000004</v>
      </c>
      <c r="AA48">
        <f t="shared" si="19"/>
        <v>3.03</v>
      </c>
      <c r="AB48">
        <f t="shared" si="20"/>
        <v>6.2865287665187424</v>
      </c>
      <c r="AC48">
        <f t="shared" si="21"/>
        <v>3.6433932870456376</v>
      </c>
      <c r="AD48">
        <f t="shared" si="28"/>
        <v>2</v>
      </c>
      <c r="AE48" s="11">
        <f t="shared" si="22"/>
        <v>2.5733430123311938</v>
      </c>
      <c r="AF48" s="4">
        <f t="shared" si="27"/>
        <v>2.5733430123311938</v>
      </c>
      <c r="AG48">
        <f t="shared" si="23"/>
        <v>2.5733430123311938</v>
      </c>
      <c r="AH48">
        <f t="shared" si="24"/>
        <v>1.1087629172912079</v>
      </c>
      <c r="AI48">
        <f t="shared" si="25"/>
        <v>-0.59483635798083756</v>
      </c>
      <c r="AK48">
        <f t="shared" si="26"/>
        <v>0</v>
      </c>
      <c r="AL48">
        <f>AE48-'式(15)Aoh0p'!AE16</f>
        <v>0</v>
      </c>
    </row>
    <row r="49" spans="2:38" x14ac:dyDescent="0.2">
      <c r="B49" t="str">
        <f t="shared" si="15"/>
        <v>[46, 1.05, -1.025, 0.9, 2.1, 1.1, 0.88, 0.85, 1.05, 1.07, 0.98, 2.05, 1.02, 0.92, 0.96, 0.97, 1.01, 0.52, 0.48, 0.55, 0.6, 45, 30, 1.21474278827522]</v>
      </c>
      <c r="C49" s="2">
        <f t="shared" si="16"/>
        <v>1.05</v>
      </c>
      <c r="D49" s="2">
        <f t="shared" si="17"/>
        <v>-1.0249999999999999</v>
      </c>
      <c r="E49">
        <f>'式(15)Aoh0p'!G17</f>
        <v>0.9</v>
      </c>
      <c r="F49">
        <f>'式(15)Aoh0p'!F17</f>
        <v>2.1</v>
      </c>
      <c r="G49">
        <f>'式(15)Aoh0p'!E17</f>
        <v>1.1000000000000001</v>
      </c>
      <c r="H49" s="1">
        <f>'式(15)Aoh0p'!J17</f>
        <v>0.88</v>
      </c>
      <c r="I49" s="1">
        <f>'式(15)Aoh0p'!K17</f>
        <v>0.85</v>
      </c>
      <c r="J49" s="1">
        <f>'式(15)Aoh0p'!H17</f>
        <v>1.05</v>
      </c>
      <c r="K49" s="1">
        <f>'式(15)Aoh0p'!I17</f>
        <v>1.07</v>
      </c>
      <c r="L49">
        <f>'式(15)Aoh0p'!L17</f>
        <v>0.98</v>
      </c>
      <c r="M49">
        <f>'式(15)Aoh0p'!M17</f>
        <v>2.0499999999999998</v>
      </c>
      <c r="N49">
        <f>'式(15)Aoh0p'!N17</f>
        <v>1.02</v>
      </c>
      <c r="O49" s="1">
        <f>'式(15)Aoh0p'!P17</f>
        <v>0.92</v>
      </c>
      <c r="P49" s="1">
        <f>'式(15)Aoh0p'!O17</f>
        <v>0.96</v>
      </c>
      <c r="Q49" s="1">
        <f>'式(15)Aoh0p'!R17</f>
        <v>0.97</v>
      </c>
      <c r="R49" s="1">
        <f>'式(15)Aoh0p'!Q17</f>
        <v>1.01</v>
      </c>
      <c r="S49">
        <f>'式(15)Aoh0p'!T17</f>
        <v>0.52</v>
      </c>
      <c r="T49">
        <f>'式(15)Aoh0p'!S17</f>
        <v>0.48</v>
      </c>
      <c r="U49">
        <f>'式(15)Aoh0p'!U17</f>
        <v>0.55000000000000004</v>
      </c>
      <c r="V49">
        <f>'式(15)Aoh0p'!V17</f>
        <v>0.6</v>
      </c>
      <c r="W49">
        <f>-'式(15)Aoh0p'!W17</f>
        <v>45</v>
      </c>
      <c r="X49">
        <f>'式(15)Aoh0p'!X17</f>
        <v>30</v>
      </c>
      <c r="Z49">
        <f t="shared" si="18"/>
        <v>2.9800000000000004</v>
      </c>
      <c r="AA49">
        <f t="shared" si="19"/>
        <v>3.03</v>
      </c>
      <c r="AB49">
        <f t="shared" si="20"/>
        <v>0.54999999999999993</v>
      </c>
      <c r="AC49">
        <f t="shared" si="21"/>
        <v>0.44907311951024925</v>
      </c>
      <c r="AD49">
        <f t="shared" si="28"/>
        <v>4</v>
      </c>
      <c r="AE49" s="11">
        <f t="shared" si="22"/>
        <v>1.2147427882752244</v>
      </c>
      <c r="AF49" s="4">
        <f t="shared" si="27"/>
        <v>1.2147427882752244</v>
      </c>
      <c r="AG49">
        <f t="shared" si="23"/>
        <v>3.6254081186352898</v>
      </c>
      <c r="AH49">
        <f t="shared" si="24"/>
        <v>3.4072699051204811</v>
      </c>
      <c r="AI49">
        <f t="shared" si="25"/>
        <v>1.2147427882752244</v>
      </c>
      <c r="AK49">
        <f t="shared" si="26"/>
        <v>0</v>
      </c>
      <c r="AL49">
        <f>AE49-'式(15)Aoh0p'!AE17</f>
        <v>0</v>
      </c>
    </row>
    <row r="50" spans="2:38" x14ac:dyDescent="0.2">
      <c r="B50" t="str">
        <f t="shared" si="15"/>
        <v>[47, 1.05, -1.025, 0.9, 2.1, 1.1, 0.88, 0.85, 1.05, 1.07, 0.98, 2.05, 1.02, 0.92, 0.96, 0.97, 1.01, 0.52, 0.48, 0.55, 0.6, 30, 30, 1.03445051452338]</v>
      </c>
      <c r="C50" s="2">
        <f t="shared" si="16"/>
        <v>1.05</v>
      </c>
      <c r="D50" s="2">
        <f t="shared" si="17"/>
        <v>-1.0249999999999999</v>
      </c>
      <c r="E50">
        <f>'式(15)Aoh0p'!G18</f>
        <v>0.9</v>
      </c>
      <c r="F50">
        <f>'式(15)Aoh0p'!F18</f>
        <v>2.1</v>
      </c>
      <c r="G50">
        <f>'式(15)Aoh0p'!E18</f>
        <v>1.1000000000000001</v>
      </c>
      <c r="H50" s="1">
        <f>'式(15)Aoh0p'!J18</f>
        <v>0.88</v>
      </c>
      <c r="I50" s="1">
        <f>'式(15)Aoh0p'!K18</f>
        <v>0.85</v>
      </c>
      <c r="J50" s="1">
        <f>'式(15)Aoh0p'!H18</f>
        <v>1.05</v>
      </c>
      <c r="K50" s="1">
        <f>'式(15)Aoh0p'!I18</f>
        <v>1.07</v>
      </c>
      <c r="L50">
        <f>'式(15)Aoh0p'!L18</f>
        <v>0.98</v>
      </c>
      <c r="M50">
        <f>'式(15)Aoh0p'!M18</f>
        <v>2.0499999999999998</v>
      </c>
      <c r="N50">
        <f>'式(15)Aoh0p'!N18</f>
        <v>1.02</v>
      </c>
      <c r="O50" s="1">
        <f>'式(15)Aoh0p'!P18</f>
        <v>0.92</v>
      </c>
      <c r="P50" s="1">
        <f>'式(15)Aoh0p'!O18</f>
        <v>0.96</v>
      </c>
      <c r="Q50" s="1">
        <f>'式(15)Aoh0p'!R18</f>
        <v>0.97</v>
      </c>
      <c r="R50" s="1">
        <f>'式(15)Aoh0p'!Q18</f>
        <v>1.01</v>
      </c>
      <c r="S50">
        <f>'式(15)Aoh0p'!T18</f>
        <v>0.52</v>
      </c>
      <c r="T50">
        <f>'式(15)Aoh0p'!S18</f>
        <v>0.48</v>
      </c>
      <c r="U50">
        <f>'式(15)Aoh0p'!U18</f>
        <v>0.55000000000000004</v>
      </c>
      <c r="V50">
        <f>'式(15)Aoh0p'!V18</f>
        <v>0.6</v>
      </c>
      <c r="W50">
        <f>-'式(15)Aoh0p'!W18</f>
        <v>30</v>
      </c>
      <c r="X50">
        <f>'式(15)Aoh0p'!X18</f>
        <v>30</v>
      </c>
      <c r="Z50">
        <f t="shared" si="18"/>
        <v>2.9800000000000004</v>
      </c>
      <c r="AA50">
        <f t="shared" si="19"/>
        <v>3.03</v>
      </c>
      <c r="AB50">
        <f t="shared" si="20"/>
        <v>0.31754264805429416</v>
      </c>
      <c r="AC50">
        <f t="shared" si="21"/>
        <v>0.36666666666666664</v>
      </c>
      <c r="AD50">
        <f t="shared" si="28"/>
        <v>4</v>
      </c>
      <c r="AE50" s="11">
        <f t="shared" si="22"/>
        <v>1.0344505145233795</v>
      </c>
      <c r="AF50" s="4">
        <f t="shared" si="27"/>
        <v>1.0344505145233795</v>
      </c>
      <c r="AG50">
        <f t="shared" si="23"/>
        <v>5.1271013305115538</v>
      </c>
      <c r="AH50">
        <f t="shared" si="24"/>
        <v>5.0539536851977243</v>
      </c>
      <c r="AI50">
        <f t="shared" si="25"/>
        <v>1.0344505145233795</v>
      </c>
      <c r="AK50">
        <f t="shared" si="26"/>
        <v>0</v>
      </c>
      <c r="AL50">
        <f>AE50-'式(15)Aoh0p'!AE18</f>
        <v>0</v>
      </c>
    </row>
    <row r="51" spans="2:38" x14ac:dyDescent="0.2">
      <c r="B51" t="str">
        <f t="shared" si="15"/>
        <v>[48, 1.05, -1.025, 0.9, 2.1, 1.1, 0.88, 0.85, 1.05, 1.07, 0.98, 2.05, 1.02, 0.92, 0.96, 0.97, 1.01, 0.52, 0.48, 0.55, 0.6, 1, 30, 0.944896753480764]</v>
      </c>
      <c r="C51" s="2">
        <f t="shared" si="16"/>
        <v>1.05</v>
      </c>
      <c r="D51" s="2">
        <f t="shared" si="17"/>
        <v>-1.0249999999999999</v>
      </c>
      <c r="E51">
        <f>'式(15)Aoh0p'!G19</f>
        <v>0.9</v>
      </c>
      <c r="F51">
        <f>'式(15)Aoh0p'!F19</f>
        <v>2.1</v>
      </c>
      <c r="G51">
        <f>'式(15)Aoh0p'!E19</f>
        <v>1.1000000000000001</v>
      </c>
      <c r="H51" s="1">
        <f>'式(15)Aoh0p'!J19</f>
        <v>0.88</v>
      </c>
      <c r="I51" s="1">
        <f>'式(15)Aoh0p'!K19</f>
        <v>0.85</v>
      </c>
      <c r="J51" s="1">
        <f>'式(15)Aoh0p'!H19</f>
        <v>1.05</v>
      </c>
      <c r="K51" s="1">
        <f>'式(15)Aoh0p'!I19</f>
        <v>1.07</v>
      </c>
      <c r="L51">
        <f>'式(15)Aoh0p'!L19</f>
        <v>0.98</v>
      </c>
      <c r="M51">
        <f>'式(15)Aoh0p'!M19</f>
        <v>2.0499999999999998</v>
      </c>
      <c r="N51">
        <f>'式(15)Aoh0p'!N19</f>
        <v>1.02</v>
      </c>
      <c r="O51" s="1">
        <f>'式(15)Aoh0p'!P19</f>
        <v>0.92</v>
      </c>
      <c r="P51" s="1">
        <f>'式(15)Aoh0p'!O19</f>
        <v>0.96</v>
      </c>
      <c r="Q51" s="1">
        <f>'式(15)Aoh0p'!R19</f>
        <v>0.97</v>
      </c>
      <c r="R51" s="1">
        <f>'式(15)Aoh0p'!Q19</f>
        <v>1.01</v>
      </c>
      <c r="S51">
        <f>'式(15)Aoh0p'!T19</f>
        <v>0.52</v>
      </c>
      <c r="T51">
        <f>'式(15)Aoh0p'!S19</f>
        <v>0.48</v>
      </c>
      <c r="U51">
        <f>'式(15)Aoh0p'!U19</f>
        <v>0.55000000000000004</v>
      </c>
      <c r="V51">
        <f>'式(15)Aoh0p'!V19</f>
        <v>0.6</v>
      </c>
      <c r="W51">
        <f>-'式(15)Aoh0p'!W19</f>
        <v>1</v>
      </c>
      <c r="X51">
        <f>'式(15)Aoh0p'!X19</f>
        <v>30</v>
      </c>
      <c r="Z51">
        <f t="shared" si="18"/>
        <v>2.9800000000000004</v>
      </c>
      <c r="AA51">
        <f t="shared" si="19"/>
        <v>3.03</v>
      </c>
      <c r="AB51">
        <f t="shared" si="20"/>
        <v>9.6002857105196727E-3</v>
      </c>
      <c r="AC51">
        <f t="shared" si="21"/>
        <v>0.3175910187047295</v>
      </c>
      <c r="AD51">
        <f t="shared" si="28"/>
        <v>4</v>
      </c>
      <c r="AE51" s="11">
        <f t="shared" si="22"/>
        <v>0.94489675348076396</v>
      </c>
      <c r="AF51" s="4">
        <f t="shared" si="27"/>
        <v>0.94489675348076396</v>
      </c>
      <c r="AG51">
        <f t="shared" si="23"/>
        <v>146.88809101874182</v>
      </c>
      <c r="AH51">
        <f t="shared" si="24"/>
        <v>8.89063779028894</v>
      </c>
      <c r="AI51">
        <f t="shared" si="25"/>
        <v>0.94489675348076385</v>
      </c>
      <c r="AK51">
        <f t="shared" si="26"/>
        <v>0</v>
      </c>
      <c r="AL51">
        <f>AE51-'式(15)Aoh0p'!AE19</f>
        <v>0</v>
      </c>
    </row>
    <row r="52" spans="2:38" x14ac:dyDescent="0.2">
      <c r="B52" t="str">
        <f t="shared" si="15"/>
        <v>[49, 1.05, -1.025, 0.9, 2.1, 1.1, 0.88, 0.85, 1.05, 1.07, 0.98, 2.05, 1.02, 0.92, 0.96, 0.97, 1.01, 0.52, 0.48, 0.55, 0.6, 89, 60, 6.37950610995132]</v>
      </c>
      <c r="C52" s="2">
        <f t="shared" si="16"/>
        <v>1.05</v>
      </c>
      <c r="D52" s="2">
        <f t="shared" si="17"/>
        <v>-1.0249999999999999</v>
      </c>
      <c r="E52">
        <f>'式(15)Aoh0p'!G20</f>
        <v>0.9</v>
      </c>
      <c r="F52">
        <f>'式(15)Aoh0p'!F20</f>
        <v>2.1</v>
      </c>
      <c r="G52">
        <f>'式(15)Aoh0p'!E20</f>
        <v>1.1000000000000001</v>
      </c>
      <c r="H52" s="1">
        <f>'式(15)Aoh0p'!J20</f>
        <v>0.88</v>
      </c>
      <c r="I52" s="1">
        <f>'式(15)Aoh0p'!K20</f>
        <v>0.85</v>
      </c>
      <c r="J52" s="1">
        <f>'式(15)Aoh0p'!H20</f>
        <v>1.05</v>
      </c>
      <c r="K52" s="1">
        <f>'式(15)Aoh0p'!I20</f>
        <v>1.07</v>
      </c>
      <c r="L52">
        <f>'式(15)Aoh0p'!L20</f>
        <v>0.98</v>
      </c>
      <c r="M52">
        <f>'式(15)Aoh0p'!M20</f>
        <v>2.0499999999999998</v>
      </c>
      <c r="N52">
        <f>'式(15)Aoh0p'!N20</f>
        <v>1.02</v>
      </c>
      <c r="O52" s="1">
        <f>'式(15)Aoh0p'!P20</f>
        <v>0.92</v>
      </c>
      <c r="P52" s="1">
        <f>'式(15)Aoh0p'!O20</f>
        <v>0.96</v>
      </c>
      <c r="Q52" s="1">
        <f>'式(15)Aoh0p'!R20</f>
        <v>0.97</v>
      </c>
      <c r="R52" s="1">
        <f>'式(15)Aoh0p'!Q20</f>
        <v>1.01</v>
      </c>
      <c r="S52">
        <f>'式(15)Aoh0p'!T20</f>
        <v>0.52</v>
      </c>
      <c r="T52">
        <f>'式(15)Aoh0p'!S20</f>
        <v>0.48</v>
      </c>
      <c r="U52">
        <f>'式(15)Aoh0p'!U20</f>
        <v>0.55000000000000004</v>
      </c>
      <c r="V52">
        <f>'式(15)Aoh0p'!V20</f>
        <v>0.6</v>
      </c>
      <c r="W52">
        <f>-'式(15)Aoh0p'!W20</f>
        <v>89</v>
      </c>
      <c r="X52">
        <f>'式(15)Aoh0p'!X20</f>
        <v>60</v>
      </c>
      <c r="Z52">
        <f t="shared" si="18"/>
        <v>2.9800000000000004</v>
      </c>
      <c r="AA52">
        <f t="shared" si="19"/>
        <v>3.03</v>
      </c>
      <c r="AB52">
        <f t="shared" si="20"/>
        <v>31.509478896917532</v>
      </c>
      <c r="AC52">
        <f t="shared" si="21"/>
        <v>54.584331827602988</v>
      </c>
      <c r="AD52">
        <f t="shared" si="28"/>
        <v>3</v>
      </c>
      <c r="AE52" s="11">
        <f t="shared" si="22"/>
        <v>6.3795061099513166</v>
      </c>
      <c r="AF52" s="4">
        <f t="shared" si="27"/>
        <v>6.3795061099513166</v>
      </c>
      <c r="AG52">
        <f t="shared" si="23"/>
        <v>7.6918234977422184</v>
      </c>
      <c r="AH52">
        <f t="shared" si="24"/>
        <v>6.3795061099513166</v>
      </c>
      <c r="AI52">
        <f t="shared" si="25"/>
        <v>-697.3006170658432</v>
      </c>
      <c r="AK52">
        <f t="shared" si="26"/>
        <v>0</v>
      </c>
      <c r="AL52">
        <f>AE52-'式(15)Aoh0p'!AE20</f>
        <v>0</v>
      </c>
    </row>
    <row r="53" spans="2:38" x14ac:dyDescent="0.2">
      <c r="B53" t="str">
        <f t="shared" si="15"/>
        <v>[50, 1.05, -1.025, 0.9, 2.1, 1.1, 0.88, 0.85, 1.05, 1.07, 0.98, 2.05, 1.02, 0.92, 0.96, 0.97, 1.01, 0.52, 0.48, 0.55, 0.6, 85, 60, 6.38918763909707]</v>
      </c>
      <c r="C53" s="2">
        <f t="shared" si="16"/>
        <v>1.05</v>
      </c>
      <c r="D53" s="2">
        <f t="shared" si="17"/>
        <v>-1.0249999999999999</v>
      </c>
      <c r="E53">
        <f>'式(15)Aoh0p'!G21</f>
        <v>0.9</v>
      </c>
      <c r="F53">
        <f>'式(15)Aoh0p'!F21</f>
        <v>2.1</v>
      </c>
      <c r="G53">
        <f>'式(15)Aoh0p'!E21</f>
        <v>1.1000000000000001</v>
      </c>
      <c r="H53" s="1">
        <f>'式(15)Aoh0p'!J21</f>
        <v>0.88</v>
      </c>
      <c r="I53" s="1">
        <f>'式(15)Aoh0p'!K21</f>
        <v>0.85</v>
      </c>
      <c r="J53" s="1">
        <f>'式(15)Aoh0p'!H21</f>
        <v>1.05</v>
      </c>
      <c r="K53" s="1">
        <f>'式(15)Aoh0p'!I21</f>
        <v>1.07</v>
      </c>
      <c r="L53">
        <f>'式(15)Aoh0p'!L21</f>
        <v>0.98</v>
      </c>
      <c r="M53">
        <f>'式(15)Aoh0p'!M21</f>
        <v>2.0499999999999998</v>
      </c>
      <c r="N53">
        <f>'式(15)Aoh0p'!N21</f>
        <v>1.02</v>
      </c>
      <c r="O53" s="1">
        <f>'式(15)Aoh0p'!P21</f>
        <v>0.92</v>
      </c>
      <c r="P53" s="1">
        <f>'式(15)Aoh0p'!O21</f>
        <v>0.96</v>
      </c>
      <c r="Q53" s="1">
        <f>'式(15)Aoh0p'!R21</f>
        <v>0.97</v>
      </c>
      <c r="R53" s="1">
        <f>'式(15)Aoh0p'!Q21</f>
        <v>1.01</v>
      </c>
      <c r="S53">
        <f>'式(15)Aoh0p'!T21</f>
        <v>0.52</v>
      </c>
      <c r="T53">
        <f>'式(15)Aoh0p'!S21</f>
        <v>0.48</v>
      </c>
      <c r="U53">
        <f>'式(15)Aoh0p'!U21</f>
        <v>0.55000000000000004</v>
      </c>
      <c r="V53">
        <f>'式(15)Aoh0p'!V21</f>
        <v>0.6</v>
      </c>
      <c r="W53">
        <f>-'式(15)Aoh0p'!W21</f>
        <v>85</v>
      </c>
      <c r="X53">
        <f>'式(15)Aoh0p'!X21</f>
        <v>60</v>
      </c>
      <c r="Z53">
        <f t="shared" si="18"/>
        <v>2.9800000000000004</v>
      </c>
      <c r="AA53">
        <f t="shared" si="19"/>
        <v>3.03</v>
      </c>
      <c r="AB53">
        <f t="shared" si="20"/>
        <v>6.2865287665187424</v>
      </c>
      <c r="AC53">
        <f t="shared" si="21"/>
        <v>10.93017986113691</v>
      </c>
      <c r="AD53">
        <f t="shared" si="28"/>
        <v>3</v>
      </c>
      <c r="AE53" s="11">
        <f t="shared" si="22"/>
        <v>6.3891876390970692</v>
      </c>
      <c r="AF53" s="4">
        <f t="shared" si="27"/>
        <v>6.3891876390970692</v>
      </c>
      <c r="AG53">
        <f t="shared" si="23"/>
        <v>7.72002903699358</v>
      </c>
      <c r="AH53">
        <f t="shared" si="24"/>
        <v>6.3891876390970692</v>
      </c>
      <c r="AI53">
        <f t="shared" si="25"/>
        <v>-1.7845090739425125</v>
      </c>
      <c r="AK53">
        <f t="shared" si="26"/>
        <v>0</v>
      </c>
      <c r="AL53">
        <f>AE53-'式(15)Aoh0p'!AE21</f>
        <v>0</v>
      </c>
    </row>
    <row r="54" spans="2:38" x14ac:dyDescent="0.2">
      <c r="B54" t="str">
        <f t="shared" si="15"/>
        <v>[51, 1.05, -1.025, 0.9, 2.1, 1.1, 0.88, 0.85, 1.05, 1.07, 0.98, 2.05, 1.02, 0.92, 0.96, 0.97, 1.01, 0.52, 0.48, 0.55, 0.6, 45, 60, 3.64422836482567]</v>
      </c>
      <c r="C54" s="2">
        <f t="shared" si="16"/>
        <v>1.05</v>
      </c>
      <c r="D54" s="2">
        <f t="shared" si="17"/>
        <v>-1.0249999999999999</v>
      </c>
      <c r="E54">
        <f>'式(15)Aoh0p'!G22</f>
        <v>0.9</v>
      </c>
      <c r="F54">
        <f>'式(15)Aoh0p'!F22</f>
        <v>2.1</v>
      </c>
      <c r="G54">
        <f>'式(15)Aoh0p'!E22</f>
        <v>1.1000000000000001</v>
      </c>
      <c r="H54" s="1">
        <f>'式(15)Aoh0p'!J22</f>
        <v>0.88</v>
      </c>
      <c r="I54" s="1">
        <f>'式(15)Aoh0p'!K22</f>
        <v>0.85</v>
      </c>
      <c r="J54" s="1">
        <f>'式(15)Aoh0p'!H22</f>
        <v>1.05</v>
      </c>
      <c r="K54" s="1">
        <f>'式(15)Aoh0p'!I22</f>
        <v>1.07</v>
      </c>
      <c r="L54">
        <f>'式(15)Aoh0p'!L22</f>
        <v>0.98</v>
      </c>
      <c r="M54">
        <f>'式(15)Aoh0p'!M22</f>
        <v>2.0499999999999998</v>
      </c>
      <c r="N54">
        <f>'式(15)Aoh0p'!N22</f>
        <v>1.02</v>
      </c>
      <c r="O54" s="1">
        <f>'式(15)Aoh0p'!P22</f>
        <v>0.92</v>
      </c>
      <c r="P54" s="1">
        <f>'式(15)Aoh0p'!O22</f>
        <v>0.96</v>
      </c>
      <c r="Q54" s="1">
        <f>'式(15)Aoh0p'!R22</f>
        <v>0.97</v>
      </c>
      <c r="R54" s="1">
        <f>'式(15)Aoh0p'!Q22</f>
        <v>1.01</v>
      </c>
      <c r="S54">
        <f>'式(15)Aoh0p'!T22</f>
        <v>0.52</v>
      </c>
      <c r="T54">
        <f>'式(15)Aoh0p'!S22</f>
        <v>0.48</v>
      </c>
      <c r="U54">
        <f>'式(15)Aoh0p'!U22</f>
        <v>0.55000000000000004</v>
      </c>
      <c r="V54">
        <f>'式(15)Aoh0p'!V22</f>
        <v>0.6</v>
      </c>
      <c r="W54">
        <f>-'式(15)Aoh0p'!W22</f>
        <v>45</v>
      </c>
      <c r="X54">
        <f>'式(15)Aoh0p'!X22</f>
        <v>60</v>
      </c>
      <c r="Z54">
        <f t="shared" si="18"/>
        <v>2.9800000000000004</v>
      </c>
      <c r="AA54">
        <f t="shared" si="19"/>
        <v>3.03</v>
      </c>
      <c r="AB54">
        <f t="shared" si="20"/>
        <v>0.54999999999999993</v>
      </c>
      <c r="AC54">
        <f t="shared" si="21"/>
        <v>1.3472193585307477</v>
      </c>
      <c r="AD54">
        <f t="shared" si="28"/>
        <v>4</v>
      </c>
      <c r="AE54" s="11">
        <f t="shared" si="22"/>
        <v>3.6442283648256732</v>
      </c>
      <c r="AF54" s="4">
        <f t="shared" si="27"/>
        <v>3.6442283648256732</v>
      </c>
      <c r="AG54">
        <f t="shared" si="23"/>
        <v>10.876224355905871</v>
      </c>
      <c r="AH54">
        <f t="shared" si="24"/>
        <v>7.1553566350401612</v>
      </c>
      <c r="AI54">
        <f t="shared" si="25"/>
        <v>3.6442283648256732</v>
      </c>
      <c r="AK54">
        <f t="shared" si="26"/>
        <v>0</v>
      </c>
      <c r="AL54">
        <f>AE54-'式(15)Aoh0p'!AE22</f>
        <v>0</v>
      </c>
    </row>
    <row r="55" spans="2:38" x14ac:dyDescent="0.2">
      <c r="B55" t="str">
        <f t="shared" si="15"/>
        <v>[52, 1.05, -1.025, 0.9, 2.1, 1.1, 0.88, 0.85, 1.05, 1.07, 0.98, 2.05, 1.02, 0.92, 0.96, 0.97, 1.01, 0.52, 0.48, 0.55, 0.6, 30, 60, 3.10335154357014]</v>
      </c>
      <c r="C55" s="2">
        <f t="shared" si="16"/>
        <v>1.05</v>
      </c>
      <c r="D55" s="2">
        <f t="shared" si="17"/>
        <v>-1.0249999999999999</v>
      </c>
      <c r="E55">
        <f>'式(15)Aoh0p'!G23</f>
        <v>0.9</v>
      </c>
      <c r="F55">
        <f>'式(15)Aoh0p'!F23</f>
        <v>2.1</v>
      </c>
      <c r="G55">
        <f>'式(15)Aoh0p'!E23</f>
        <v>1.1000000000000001</v>
      </c>
      <c r="H55" s="1">
        <f>'式(15)Aoh0p'!J23</f>
        <v>0.88</v>
      </c>
      <c r="I55" s="1">
        <f>'式(15)Aoh0p'!K23</f>
        <v>0.85</v>
      </c>
      <c r="J55" s="1">
        <f>'式(15)Aoh0p'!H23</f>
        <v>1.05</v>
      </c>
      <c r="K55" s="1">
        <f>'式(15)Aoh0p'!I23</f>
        <v>1.07</v>
      </c>
      <c r="L55">
        <f>'式(15)Aoh0p'!L23</f>
        <v>0.98</v>
      </c>
      <c r="M55">
        <f>'式(15)Aoh0p'!M23</f>
        <v>2.0499999999999998</v>
      </c>
      <c r="N55">
        <f>'式(15)Aoh0p'!N23</f>
        <v>1.02</v>
      </c>
      <c r="O55" s="1">
        <f>'式(15)Aoh0p'!P23</f>
        <v>0.92</v>
      </c>
      <c r="P55" s="1">
        <f>'式(15)Aoh0p'!O23</f>
        <v>0.96</v>
      </c>
      <c r="Q55" s="1">
        <f>'式(15)Aoh0p'!R23</f>
        <v>0.97</v>
      </c>
      <c r="R55" s="1">
        <f>'式(15)Aoh0p'!Q23</f>
        <v>1.01</v>
      </c>
      <c r="S55">
        <f>'式(15)Aoh0p'!T23</f>
        <v>0.52</v>
      </c>
      <c r="T55">
        <f>'式(15)Aoh0p'!S23</f>
        <v>0.48</v>
      </c>
      <c r="U55">
        <f>'式(15)Aoh0p'!U23</f>
        <v>0.55000000000000004</v>
      </c>
      <c r="V55">
        <f>'式(15)Aoh0p'!V23</f>
        <v>0.6</v>
      </c>
      <c r="W55">
        <f>-'式(15)Aoh0p'!W23</f>
        <v>30</v>
      </c>
      <c r="X55">
        <f>'式(15)Aoh0p'!X23</f>
        <v>60</v>
      </c>
      <c r="Z55">
        <f t="shared" si="18"/>
        <v>2.9800000000000004</v>
      </c>
      <c r="AA55">
        <f t="shared" si="19"/>
        <v>3.03</v>
      </c>
      <c r="AB55">
        <f t="shared" si="20"/>
        <v>0.31754264805429416</v>
      </c>
      <c r="AC55">
        <f t="shared" si="21"/>
        <v>1.0999999999999996</v>
      </c>
      <c r="AD55">
        <f t="shared" si="28"/>
        <v>4</v>
      </c>
      <c r="AE55" s="11">
        <f t="shared" si="22"/>
        <v>3.1033515435701378</v>
      </c>
      <c r="AF55" s="4">
        <f t="shared" si="27"/>
        <v>3.1033515435701378</v>
      </c>
      <c r="AG55">
        <f t="shared" si="23"/>
        <v>15.381303991534658</v>
      </c>
      <c r="AH55">
        <f t="shared" si="24"/>
        <v>7.7042512283992419</v>
      </c>
      <c r="AI55">
        <f t="shared" si="25"/>
        <v>3.1033515435701378</v>
      </c>
      <c r="AK55">
        <f t="shared" si="26"/>
        <v>0</v>
      </c>
      <c r="AL55">
        <f>AE55-'式(15)Aoh0p'!AE23</f>
        <v>0</v>
      </c>
    </row>
    <row r="56" spans="2:38" x14ac:dyDescent="0.2">
      <c r="B56" t="str">
        <f t="shared" si="15"/>
        <v>[53, 1.05, -1.025, 0.9, 2.1, 1.1, 0.88, 0.85, 1.05, 1.07, 0.98, 2.05, 1.02, 0.92, 0.96, 0.97, 1.01, 0.52, 0.48, 0.55, 0.6, 1, 60, 2.83469026044229]</v>
      </c>
      <c r="C56" s="2">
        <f t="shared" si="16"/>
        <v>1.05</v>
      </c>
      <c r="D56" s="2">
        <f t="shared" si="17"/>
        <v>-1.0249999999999999</v>
      </c>
      <c r="E56">
        <f>'式(15)Aoh0p'!G24</f>
        <v>0.9</v>
      </c>
      <c r="F56">
        <f>'式(15)Aoh0p'!F24</f>
        <v>2.1</v>
      </c>
      <c r="G56">
        <f>'式(15)Aoh0p'!E24</f>
        <v>1.1000000000000001</v>
      </c>
      <c r="H56" s="1">
        <f>'式(15)Aoh0p'!J24</f>
        <v>0.88</v>
      </c>
      <c r="I56" s="1">
        <f>'式(15)Aoh0p'!K24</f>
        <v>0.85</v>
      </c>
      <c r="J56" s="1">
        <f>'式(15)Aoh0p'!H24</f>
        <v>1.05</v>
      </c>
      <c r="K56" s="1">
        <f>'式(15)Aoh0p'!I24</f>
        <v>1.07</v>
      </c>
      <c r="L56">
        <f>'式(15)Aoh0p'!L24</f>
        <v>0.98</v>
      </c>
      <c r="M56">
        <f>'式(15)Aoh0p'!M24</f>
        <v>2.0499999999999998</v>
      </c>
      <c r="N56">
        <f>'式(15)Aoh0p'!N24</f>
        <v>1.02</v>
      </c>
      <c r="O56" s="1">
        <f>'式(15)Aoh0p'!P24</f>
        <v>0.92</v>
      </c>
      <c r="P56" s="1">
        <f>'式(15)Aoh0p'!O24</f>
        <v>0.96</v>
      </c>
      <c r="Q56" s="1">
        <f>'式(15)Aoh0p'!R24</f>
        <v>0.97</v>
      </c>
      <c r="R56" s="1">
        <f>'式(15)Aoh0p'!Q24</f>
        <v>1.01</v>
      </c>
      <c r="S56">
        <f>'式(15)Aoh0p'!T24</f>
        <v>0.52</v>
      </c>
      <c r="T56">
        <f>'式(15)Aoh0p'!S24</f>
        <v>0.48</v>
      </c>
      <c r="U56">
        <f>'式(15)Aoh0p'!U24</f>
        <v>0.55000000000000004</v>
      </c>
      <c r="V56">
        <f>'式(15)Aoh0p'!V24</f>
        <v>0.6</v>
      </c>
      <c r="W56">
        <f>-'式(15)Aoh0p'!W24</f>
        <v>1</v>
      </c>
      <c r="X56">
        <f>'式(15)Aoh0p'!X24</f>
        <v>60</v>
      </c>
      <c r="Z56">
        <f t="shared" si="18"/>
        <v>2.9800000000000004</v>
      </c>
      <c r="AA56">
        <f t="shared" si="19"/>
        <v>3.03</v>
      </c>
      <c r="AB56">
        <f t="shared" si="20"/>
        <v>9.6002857105196727E-3</v>
      </c>
      <c r="AC56">
        <f t="shared" si="21"/>
        <v>0.95277305611418839</v>
      </c>
      <c r="AD56">
        <f t="shared" si="28"/>
        <v>4</v>
      </c>
      <c r="AE56" s="11">
        <f t="shared" si="22"/>
        <v>2.8346902604422914</v>
      </c>
      <c r="AF56" s="4">
        <f t="shared" si="27"/>
        <v>2.8346902604422914</v>
      </c>
      <c r="AG56">
        <f t="shared" si="23"/>
        <v>440.66427305622545</v>
      </c>
      <c r="AH56">
        <f t="shared" si="24"/>
        <v>8.983145930096315</v>
      </c>
      <c r="AI56">
        <f t="shared" si="25"/>
        <v>2.834690260442291</v>
      </c>
      <c r="AK56">
        <f t="shared" si="26"/>
        <v>0</v>
      </c>
      <c r="AL56">
        <f>AE56-'式(15)Aoh0p'!AE24</f>
        <v>0</v>
      </c>
    </row>
    <row r="57" spans="2:38" x14ac:dyDescent="0.2">
      <c r="B57" t="str">
        <f t="shared" si="15"/>
        <v>[54, 1.05, -1.025, 0.9, 2.1, 1.1, 0.88, 0.85, 1.05, 1.07, 0.98, 2.05, 1.02, 0.92, 0.96, 0.97, 1.01, 0.52, 0.48, 0.55, 0.6, 89, 85, 8.62784883202137]</v>
      </c>
      <c r="C57" s="2">
        <f t="shared" si="16"/>
        <v>1.05</v>
      </c>
      <c r="D57" s="2">
        <f t="shared" si="17"/>
        <v>-1.0249999999999999</v>
      </c>
      <c r="E57">
        <f>'式(15)Aoh0p'!G25</f>
        <v>0.9</v>
      </c>
      <c r="F57">
        <f>'式(15)Aoh0p'!F25</f>
        <v>2.1</v>
      </c>
      <c r="G57">
        <f>'式(15)Aoh0p'!E25</f>
        <v>1.1000000000000001</v>
      </c>
      <c r="H57" s="1">
        <f>'式(15)Aoh0p'!J25</f>
        <v>0.88</v>
      </c>
      <c r="I57" s="1">
        <f>'式(15)Aoh0p'!K25</f>
        <v>0.85</v>
      </c>
      <c r="J57" s="1">
        <f>'式(15)Aoh0p'!H25</f>
        <v>1.05</v>
      </c>
      <c r="K57" s="1">
        <f>'式(15)Aoh0p'!I25</f>
        <v>1.07</v>
      </c>
      <c r="L57">
        <f>'式(15)Aoh0p'!L25</f>
        <v>0.98</v>
      </c>
      <c r="M57">
        <f>'式(15)Aoh0p'!M25</f>
        <v>2.0499999999999998</v>
      </c>
      <c r="N57">
        <f>'式(15)Aoh0p'!N25</f>
        <v>1.02</v>
      </c>
      <c r="O57" s="1">
        <f>'式(15)Aoh0p'!P25</f>
        <v>0.92</v>
      </c>
      <c r="P57" s="1">
        <f>'式(15)Aoh0p'!O25</f>
        <v>0.96</v>
      </c>
      <c r="Q57" s="1">
        <f>'式(15)Aoh0p'!R25</f>
        <v>0.97</v>
      </c>
      <c r="R57" s="1">
        <f>'式(15)Aoh0p'!Q25</f>
        <v>1.01</v>
      </c>
      <c r="S57">
        <f>'式(15)Aoh0p'!T25</f>
        <v>0.52</v>
      </c>
      <c r="T57">
        <f>'式(15)Aoh0p'!S25</f>
        <v>0.48</v>
      </c>
      <c r="U57">
        <f>'式(15)Aoh0p'!U25</f>
        <v>0.55000000000000004</v>
      </c>
      <c r="V57">
        <f>'式(15)Aoh0p'!V25</f>
        <v>0.6</v>
      </c>
      <c r="W57">
        <f>-'式(15)Aoh0p'!W25</f>
        <v>89</v>
      </c>
      <c r="X57">
        <f>'式(15)Aoh0p'!X25</f>
        <v>85</v>
      </c>
      <c r="Z57">
        <f t="shared" si="18"/>
        <v>2.9800000000000004</v>
      </c>
      <c r="AA57">
        <f t="shared" si="19"/>
        <v>3.03</v>
      </c>
      <c r="AB57">
        <f t="shared" si="20"/>
        <v>31.509478896917532</v>
      </c>
      <c r="AC57">
        <f t="shared" si="21"/>
        <v>360.20985352993057</v>
      </c>
      <c r="AD57">
        <f t="shared" si="28"/>
        <v>3</v>
      </c>
      <c r="AE57" s="11">
        <f t="shared" si="22"/>
        <v>8.6278488320213711</v>
      </c>
      <c r="AF57" s="4">
        <f t="shared" si="27"/>
        <v>8.6278488320213711</v>
      </c>
      <c r="AG57">
        <f t="shared" si="23"/>
        <v>50.759449144684602</v>
      </c>
      <c r="AH57">
        <f t="shared" si="24"/>
        <v>8.6278488320213711</v>
      </c>
      <c r="AI57">
        <f t="shared" si="25"/>
        <v>-4601.587025612358</v>
      </c>
      <c r="AK57">
        <f t="shared" si="26"/>
        <v>0</v>
      </c>
      <c r="AL57">
        <f>AE57-'式(15)Aoh0p'!AE25</f>
        <v>0</v>
      </c>
    </row>
    <row r="58" spans="2:38" x14ac:dyDescent="0.2">
      <c r="B58" t="str">
        <f t="shared" si="15"/>
        <v>[55, 1.05, -1.025, 0.9, 2.1, 1.1, 0.88, 0.85, 1.05, 1.07, 0.98, 2.05, 1.02, 0.92, 0.96, 0.97, 1.01, 0.52, 0.48, 0.55, 0.6, 85, 85, 8.62931592070401]</v>
      </c>
      <c r="C58" s="2">
        <f t="shared" si="16"/>
        <v>1.05</v>
      </c>
      <c r="D58" s="2">
        <f t="shared" si="17"/>
        <v>-1.0249999999999999</v>
      </c>
      <c r="E58">
        <f>'式(15)Aoh0p'!G26</f>
        <v>0.9</v>
      </c>
      <c r="F58">
        <f>'式(15)Aoh0p'!F26</f>
        <v>2.1</v>
      </c>
      <c r="G58">
        <f>'式(15)Aoh0p'!E26</f>
        <v>1.1000000000000001</v>
      </c>
      <c r="H58" s="1">
        <f>'式(15)Aoh0p'!J26</f>
        <v>0.88</v>
      </c>
      <c r="I58" s="1">
        <f>'式(15)Aoh0p'!K26</f>
        <v>0.85</v>
      </c>
      <c r="J58" s="1">
        <f>'式(15)Aoh0p'!H26</f>
        <v>1.05</v>
      </c>
      <c r="K58" s="1">
        <f>'式(15)Aoh0p'!I26</f>
        <v>1.07</v>
      </c>
      <c r="L58">
        <f>'式(15)Aoh0p'!L26</f>
        <v>0.98</v>
      </c>
      <c r="M58">
        <f>'式(15)Aoh0p'!M26</f>
        <v>2.0499999999999998</v>
      </c>
      <c r="N58">
        <f>'式(15)Aoh0p'!N26</f>
        <v>1.02</v>
      </c>
      <c r="O58" s="1">
        <f>'式(15)Aoh0p'!P26</f>
        <v>0.92</v>
      </c>
      <c r="P58" s="1">
        <f>'式(15)Aoh0p'!O26</f>
        <v>0.96</v>
      </c>
      <c r="Q58" s="1">
        <f>'式(15)Aoh0p'!R26</f>
        <v>0.97</v>
      </c>
      <c r="R58" s="1">
        <f>'式(15)Aoh0p'!Q26</f>
        <v>1.01</v>
      </c>
      <c r="S58">
        <f>'式(15)Aoh0p'!T26</f>
        <v>0.52</v>
      </c>
      <c r="T58">
        <f>'式(15)Aoh0p'!S26</f>
        <v>0.48</v>
      </c>
      <c r="U58">
        <f>'式(15)Aoh0p'!U26</f>
        <v>0.55000000000000004</v>
      </c>
      <c r="V58">
        <f>'式(15)Aoh0p'!V26</f>
        <v>0.6</v>
      </c>
      <c r="W58">
        <f>-'式(15)Aoh0p'!W26</f>
        <v>85</v>
      </c>
      <c r="X58">
        <f>'式(15)Aoh0p'!X26</f>
        <v>85</v>
      </c>
      <c r="Z58">
        <f t="shared" si="18"/>
        <v>2.9800000000000004</v>
      </c>
      <c r="AA58">
        <f t="shared" si="19"/>
        <v>3.03</v>
      </c>
      <c r="AB58">
        <f t="shared" si="20"/>
        <v>6.2865287665187424</v>
      </c>
      <c r="AC58">
        <f t="shared" si="21"/>
        <v>72.1298283776907</v>
      </c>
      <c r="AD58">
        <f t="shared" si="28"/>
        <v>3</v>
      </c>
      <c r="AE58" s="11">
        <f t="shared" si="22"/>
        <v>8.6293159207040127</v>
      </c>
      <c r="AF58" s="4">
        <f t="shared" si="27"/>
        <v>8.6293159207040127</v>
      </c>
      <c r="AG58">
        <f t="shared" si="23"/>
        <v>50.945581553423331</v>
      </c>
      <c r="AH58">
        <f t="shared" si="24"/>
        <v>8.6293159207040127</v>
      </c>
      <c r="AI58">
        <f t="shared" si="25"/>
        <v>-11.776231944687931</v>
      </c>
      <c r="AK58">
        <f t="shared" si="26"/>
        <v>0</v>
      </c>
      <c r="AL58">
        <f>AE58-'式(15)Aoh0p'!AE26</f>
        <v>0</v>
      </c>
    </row>
    <row r="59" spans="2:38" x14ac:dyDescent="0.2">
      <c r="B59" t="str">
        <f t="shared" si="15"/>
        <v>[56, 1.05, -1.025, 0.9, 2.1, 1.1, 0.88, 0.85, 1.05, 1.07, 0.98, 2.05, 1.02, 0.92, 0.96, 0.97, 1.01, 0.52, 0.48, 0.55, 0.6, 45, 85, 8.7454171941721]</v>
      </c>
      <c r="C59" s="2">
        <f t="shared" si="16"/>
        <v>1.05</v>
      </c>
      <c r="D59" s="2">
        <f t="shared" si="17"/>
        <v>-1.0249999999999999</v>
      </c>
      <c r="E59">
        <f>'式(15)Aoh0p'!G27</f>
        <v>0.9</v>
      </c>
      <c r="F59">
        <f>'式(15)Aoh0p'!F27</f>
        <v>2.1</v>
      </c>
      <c r="G59">
        <f>'式(15)Aoh0p'!E27</f>
        <v>1.1000000000000001</v>
      </c>
      <c r="H59" s="1">
        <f>'式(15)Aoh0p'!J27</f>
        <v>0.88</v>
      </c>
      <c r="I59" s="1">
        <f>'式(15)Aoh0p'!K27</f>
        <v>0.85</v>
      </c>
      <c r="J59" s="1">
        <f>'式(15)Aoh0p'!H27</f>
        <v>1.05</v>
      </c>
      <c r="K59" s="1">
        <f>'式(15)Aoh0p'!I27</f>
        <v>1.07</v>
      </c>
      <c r="L59">
        <f>'式(15)Aoh0p'!L27</f>
        <v>0.98</v>
      </c>
      <c r="M59">
        <f>'式(15)Aoh0p'!M27</f>
        <v>2.0499999999999998</v>
      </c>
      <c r="N59">
        <f>'式(15)Aoh0p'!N27</f>
        <v>1.02</v>
      </c>
      <c r="O59" s="1">
        <f>'式(15)Aoh0p'!P27</f>
        <v>0.92</v>
      </c>
      <c r="P59" s="1">
        <f>'式(15)Aoh0p'!O27</f>
        <v>0.96</v>
      </c>
      <c r="Q59" s="1">
        <f>'式(15)Aoh0p'!R27</f>
        <v>0.97</v>
      </c>
      <c r="R59" s="1">
        <f>'式(15)Aoh0p'!Q27</f>
        <v>1.01</v>
      </c>
      <c r="S59">
        <f>'式(15)Aoh0p'!T27</f>
        <v>0.52</v>
      </c>
      <c r="T59">
        <f>'式(15)Aoh0p'!S27</f>
        <v>0.48</v>
      </c>
      <c r="U59">
        <f>'式(15)Aoh0p'!U27</f>
        <v>0.55000000000000004</v>
      </c>
      <c r="V59">
        <f>'式(15)Aoh0p'!V27</f>
        <v>0.6</v>
      </c>
      <c r="W59">
        <f>-'式(15)Aoh0p'!W27</f>
        <v>45</v>
      </c>
      <c r="X59">
        <f>'式(15)Aoh0p'!X27</f>
        <v>85</v>
      </c>
      <c r="Z59">
        <f t="shared" si="18"/>
        <v>2.9800000000000004</v>
      </c>
      <c r="AA59">
        <f t="shared" si="19"/>
        <v>3.03</v>
      </c>
      <c r="AB59">
        <f t="shared" si="20"/>
        <v>0.54999999999999993</v>
      </c>
      <c r="AC59">
        <f t="shared" si="21"/>
        <v>8.8904942418594093</v>
      </c>
      <c r="AD59">
        <f t="shared" si="28"/>
        <v>3</v>
      </c>
      <c r="AE59" s="11">
        <f t="shared" si="22"/>
        <v>8.7454171941721022</v>
      </c>
      <c r="AF59" s="4">
        <f t="shared" si="27"/>
        <v>8.7454171941721022</v>
      </c>
      <c r="AG59">
        <f t="shared" si="23"/>
        <v>71.773768241280294</v>
      </c>
      <c r="AH59">
        <f t="shared" si="24"/>
        <v>8.7454171941721022</v>
      </c>
      <c r="AI59">
        <f t="shared" si="25"/>
        <v>24.048786924229706</v>
      </c>
      <c r="AK59">
        <f t="shared" si="26"/>
        <v>0</v>
      </c>
      <c r="AL59">
        <f>AE59-'式(15)Aoh0p'!AE27</f>
        <v>0</v>
      </c>
    </row>
    <row r="60" spans="2:38" x14ac:dyDescent="0.2">
      <c r="B60" t="str">
        <f t="shared" si="15"/>
        <v>[57, 1.05, -1.025, 0.9, 2.1, 1.1, 0.88, 0.85, 1.05, 1.07, 0.98, 2.05, 1.02, 0.92, 0.96, 0.97, 1.01, 0.52, 0.48, 0.55, 0.6, 30, 85, 8.82859383225871]</v>
      </c>
      <c r="C60" s="2">
        <f t="shared" si="16"/>
        <v>1.05</v>
      </c>
      <c r="D60" s="2">
        <f t="shared" si="17"/>
        <v>-1.0249999999999999</v>
      </c>
      <c r="E60">
        <f>'式(15)Aoh0p'!G28</f>
        <v>0.9</v>
      </c>
      <c r="F60">
        <f>'式(15)Aoh0p'!F28</f>
        <v>2.1</v>
      </c>
      <c r="G60">
        <f>'式(15)Aoh0p'!E28</f>
        <v>1.1000000000000001</v>
      </c>
      <c r="H60" s="1">
        <f>'式(15)Aoh0p'!J28</f>
        <v>0.88</v>
      </c>
      <c r="I60" s="1">
        <f>'式(15)Aoh0p'!K28</f>
        <v>0.85</v>
      </c>
      <c r="J60" s="1">
        <f>'式(15)Aoh0p'!H28</f>
        <v>1.05</v>
      </c>
      <c r="K60" s="1">
        <f>'式(15)Aoh0p'!I28</f>
        <v>1.07</v>
      </c>
      <c r="L60">
        <f>'式(15)Aoh0p'!L28</f>
        <v>0.98</v>
      </c>
      <c r="M60">
        <f>'式(15)Aoh0p'!M28</f>
        <v>2.0499999999999998</v>
      </c>
      <c r="N60">
        <f>'式(15)Aoh0p'!N28</f>
        <v>1.02</v>
      </c>
      <c r="O60" s="1">
        <f>'式(15)Aoh0p'!P28</f>
        <v>0.92</v>
      </c>
      <c r="P60" s="1">
        <f>'式(15)Aoh0p'!O28</f>
        <v>0.96</v>
      </c>
      <c r="Q60" s="1">
        <f>'式(15)Aoh0p'!R28</f>
        <v>0.97</v>
      </c>
      <c r="R60" s="1">
        <f>'式(15)Aoh0p'!Q28</f>
        <v>1.01</v>
      </c>
      <c r="S60">
        <f>'式(15)Aoh0p'!T28</f>
        <v>0.52</v>
      </c>
      <c r="T60">
        <f>'式(15)Aoh0p'!S28</f>
        <v>0.48</v>
      </c>
      <c r="U60">
        <f>'式(15)Aoh0p'!U28</f>
        <v>0.55000000000000004</v>
      </c>
      <c r="V60">
        <f>'式(15)Aoh0p'!V28</f>
        <v>0.6</v>
      </c>
      <c r="W60">
        <f>-'式(15)Aoh0p'!W28</f>
        <v>30</v>
      </c>
      <c r="X60">
        <f>'式(15)Aoh0p'!X28</f>
        <v>85</v>
      </c>
      <c r="Z60">
        <f t="shared" si="18"/>
        <v>2.9800000000000004</v>
      </c>
      <c r="AA60">
        <f t="shared" si="19"/>
        <v>3.03</v>
      </c>
      <c r="AB60">
        <f t="shared" si="20"/>
        <v>0.31754264805429416</v>
      </c>
      <c r="AC60">
        <f t="shared" si="21"/>
        <v>7.259058151235843</v>
      </c>
      <c r="AD60">
        <f t="shared" si="28"/>
        <v>3</v>
      </c>
      <c r="AE60" s="11">
        <f t="shared" si="22"/>
        <v>8.8285938322587114</v>
      </c>
      <c r="AF60" s="4">
        <f t="shared" si="27"/>
        <v>8.8285938322587114</v>
      </c>
      <c r="AG60">
        <f t="shared" si="23"/>
        <v>101.50343646944191</v>
      </c>
      <c r="AH60">
        <f t="shared" si="24"/>
        <v>8.8285938322587114</v>
      </c>
      <c r="AI60">
        <f t="shared" si="25"/>
        <v>20.479463016821047</v>
      </c>
      <c r="AK60">
        <f t="shared" si="26"/>
        <v>0</v>
      </c>
      <c r="AL60">
        <f>AE60-'式(15)Aoh0p'!AE28</f>
        <v>0</v>
      </c>
    </row>
    <row r="61" spans="2:38" x14ac:dyDescent="0.2">
      <c r="B61" t="str">
        <f t="shared" si="15"/>
        <v>[58, 1.05, -1.025, 0.9, 2.1, 1.1, 0.88, 0.85, 1.05, 1.07, 0.98, 2.05, 1.02, 0.92, 0.96, 0.97, 1.01, 0.52, 0.48, 0.55, 0.6, 1, 85, 9.02239089829093]</v>
      </c>
      <c r="C61" s="2">
        <f t="shared" si="16"/>
        <v>1.05</v>
      </c>
      <c r="D61" s="2">
        <f t="shared" si="17"/>
        <v>-1.0249999999999999</v>
      </c>
      <c r="E61">
        <f>'式(15)Aoh0p'!G29</f>
        <v>0.9</v>
      </c>
      <c r="F61">
        <f>'式(15)Aoh0p'!F29</f>
        <v>2.1</v>
      </c>
      <c r="G61">
        <f>'式(15)Aoh0p'!E29</f>
        <v>1.1000000000000001</v>
      </c>
      <c r="H61" s="1">
        <f>'式(15)Aoh0p'!J29</f>
        <v>0.88</v>
      </c>
      <c r="I61" s="1">
        <f>'式(15)Aoh0p'!K29</f>
        <v>0.85</v>
      </c>
      <c r="J61" s="1">
        <f>'式(15)Aoh0p'!H29</f>
        <v>1.05</v>
      </c>
      <c r="K61" s="1">
        <f>'式(15)Aoh0p'!I29</f>
        <v>1.07</v>
      </c>
      <c r="L61">
        <f>'式(15)Aoh0p'!L29</f>
        <v>0.98</v>
      </c>
      <c r="M61">
        <f>'式(15)Aoh0p'!M29</f>
        <v>2.0499999999999998</v>
      </c>
      <c r="N61">
        <f>'式(15)Aoh0p'!N29</f>
        <v>1.02</v>
      </c>
      <c r="O61" s="1">
        <f>'式(15)Aoh0p'!P29</f>
        <v>0.92</v>
      </c>
      <c r="P61" s="1">
        <f>'式(15)Aoh0p'!O29</f>
        <v>0.96</v>
      </c>
      <c r="Q61" s="1">
        <f>'式(15)Aoh0p'!R29</f>
        <v>0.97</v>
      </c>
      <c r="R61" s="1">
        <f>'式(15)Aoh0p'!Q29</f>
        <v>1.01</v>
      </c>
      <c r="S61">
        <f>'式(15)Aoh0p'!T29</f>
        <v>0.52</v>
      </c>
      <c r="T61">
        <f>'式(15)Aoh0p'!S29</f>
        <v>0.48</v>
      </c>
      <c r="U61">
        <f>'式(15)Aoh0p'!U29</f>
        <v>0.55000000000000004</v>
      </c>
      <c r="V61">
        <f>'式(15)Aoh0p'!V29</f>
        <v>0.6</v>
      </c>
      <c r="W61">
        <f>-'式(15)Aoh0p'!W29</f>
        <v>1</v>
      </c>
      <c r="X61">
        <f>'式(15)Aoh0p'!X29</f>
        <v>85</v>
      </c>
      <c r="Z61">
        <f t="shared" si="18"/>
        <v>2.9800000000000004</v>
      </c>
      <c r="AA61">
        <f t="shared" si="19"/>
        <v>3.03</v>
      </c>
      <c r="AB61">
        <f t="shared" si="20"/>
        <v>9.6002857105196727E-3</v>
      </c>
      <c r="AC61">
        <f t="shared" si="21"/>
        <v>6.2874863811487156</v>
      </c>
      <c r="AD61">
        <f t="shared" si="28"/>
        <v>3</v>
      </c>
      <c r="AE61" s="11">
        <f t="shared" si="22"/>
        <v>9.0223908982909311</v>
      </c>
      <c r="AF61" s="4">
        <f t="shared" si="27"/>
        <v>9.0223908982909311</v>
      </c>
      <c r="AG61">
        <f t="shared" si="23"/>
        <v>2908.006893897465</v>
      </c>
      <c r="AH61">
        <f t="shared" si="24"/>
        <v>9.0223908982909311</v>
      </c>
      <c r="AI61">
        <f t="shared" si="25"/>
        <v>18.706528582993158</v>
      </c>
      <c r="AK61">
        <f t="shared" si="26"/>
        <v>0</v>
      </c>
      <c r="AL61">
        <f>AE61-'式(15)Aoh0p'!AE29</f>
        <v>0</v>
      </c>
    </row>
    <row r="62" spans="2:38" x14ac:dyDescent="0.2">
      <c r="B62" t="str">
        <f t="shared" si="15"/>
        <v>[59, 1.05, -1.025, 0.9, 2.1, 1.1, 0.88, 0.85, 1.05, 1.07, 0.98, 2.05, 1.02, 0.92, 0.96, 0.97, 1.01, 0.52, 0.48, 0.55, 0.6, 89, 89, 8.94928560086997]</v>
      </c>
      <c r="C62" s="2">
        <f t="shared" si="16"/>
        <v>1.05</v>
      </c>
      <c r="D62" s="2">
        <f t="shared" si="17"/>
        <v>-1.0249999999999999</v>
      </c>
      <c r="E62">
        <f>'式(15)Aoh0p'!G30</f>
        <v>0.9</v>
      </c>
      <c r="F62">
        <f>'式(15)Aoh0p'!F30</f>
        <v>2.1</v>
      </c>
      <c r="G62">
        <f>'式(15)Aoh0p'!E30</f>
        <v>1.1000000000000001</v>
      </c>
      <c r="H62" s="1">
        <f>'式(15)Aoh0p'!J30</f>
        <v>0.88</v>
      </c>
      <c r="I62" s="1">
        <f>'式(15)Aoh0p'!K30</f>
        <v>0.85</v>
      </c>
      <c r="J62" s="1">
        <f>'式(15)Aoh0p'!H30</f>
        <v>1.05</v>
      </c>
      <c r="K62" s="1">
        <f>'式(15)Aoh0p'!I30</f>
        <v>1.07</v>
      </c>
      <c r="L62">
        <f>'式(15)Aoh0p'!L30</f>
        <v>0.98</v>
      </c>
      <c r="M62">
        <f>'式(15)Aoh0p'!M30</f>
        <v>2.0499999999999998</v>
      </c>
      <c r="N62">
        <f>'式(15)Aoh0p'!N30</f>
        <v>1.02</v>
      </c>
      <c r="O62" s="1">
        <f>'式(15)Aoh0p'!P30</f>
        <v>0.92</v>
      </c>
      <c r="P62" s="1">
        <f>'式(15)Aoh0p'!O30</f>
        <v>0.96</v>
      </c>
      <c r="Q62" s="1">
        <f>'式(15)Aoh0p'!R30</f>
        <v>0.97</v>
      </c>
      <c r="R62" s="1">
        <f>'式(15)Aoh0p'!Q30</f>
        <v>1.01</v>
      </c>
      <c r="S62">
        <f>'式(15)Aoh0p'!T30</f>
        <v>0.52</v>
      </c>
      <c r="T62">
        <f>'式(15)Aoh0p'!S30</f>
        <v>0.48</v>
      </c>
      <c r="U62">
        <f>'式(15)Aoh0p'!U30</f>
        <v>0.55000000000000004</v>
      </c>
      <c r="V62">
        <f>'式(15)Aoh0p'!V30</f>
        <v>0.6</v>
      </c>
      <c r="W62">
        <f>-'式(15)Aoh0p'!W30</f>
        <v>89</v>
      </c>
      <c r="X62">
        <f>'式(15)Aoh0p'!X30</f>
        <v>89</v>
      </c>
      <c r="Z62">
        <f t="shared" si="18"/>
        <v>2.9800000000000004</v>
      </c>
      <c r="AA62">
        <f t="shared" si="19"/>
        <v>3.03</v>
      </c>
      <c r="AB62">
        <f t="shared" si="20"/>
        <v>31.509478896917532</v>
      </c>
      <c r="AC62">
        <f t="shared" si="21"/>
        <v>1805.4518160661094</v>
      </c>
      <c r="AD62">
        <f t="shared" si="28"/>
        <v>3</v>
      </c>
      <c r="AE62" s="11">
        <f t="shared" si="22"/>
        <v>8.9492856008699722</v>
      </c>
      <c r="AF62" s="4">
        <f t="shared" si="27"/>
        <v>8.9492856008699722</v>
      </c>
      <c r="AG62">
        <f t="shared" si="23"/>
        <v>254.41763667126133</v>
      </c>
      <c r="AH62">
        <f t="shared" si="24"/>
        <v>8.9492856008699722</v>
      </c>
      <c r="AI62">
        <f t="shared" si="25"/>
        <v>-23064.176536991246</v>
      </c>
      <c r="AK62">
        <f t="shared" si="26"/>
        <v>0</v>
      </c>
      <c r="AL62">
        <f>AE62-'式(15)Aoh0p'!AE30</f>
        <v>0</v>
      </c>
    </row>
    <row r="63" spans="2:38" x14ac:dyDescent="0.2">
      <c r="B63" t="str">
        <f t="shared" si="15"/>
        <v>[60, 1.05, -1.025, 0.9, 2.1, 1.1, 0.88, 0.85, 1.05, 1.07, 0.98, 2.05, 1.02, 0.92, 0.96, 0.97, 1.01, 0.52, 0.48, 0.55, 0.6, 85, 89, 8.9495783031148]</v>
      </c>
      <c r="C63" s="2">
        <f t="shared" si="16"/>
        <v>1.05</v>
      </c>
      <c r="D63" s="2">
        <f t="shared" si="17"/>
        <v>-1.0249999999999999</v>
      </c>
      <c r="E63">
        <f>'式(15)Aoh0p'!G31</f>
        <v>0.9</v>
      </c>
      <c r="F63">
        <f>'式(15)Aoh0p'!F31</f>
        <v>2.1</v>
      </c>
      <c r="G63">
        <f>'式(15)Aoh0p'!E31</f>
        <v>1.1000000000000001</v>
      </c>
      <c r="H63" s="1">
        <f>'式(15)Aoh0p'!J31</f>
        <v>0.88</v>
      </c>
      <c r="I63" s="1">
        <f>'式(15)Aoh0p'!K31</f>
        <v>0.85</v>
      </c>
      <c r="J63" s="1">
        <f>'式(15)Aoh0p'!H31</f>
        <v>1.05</v>
      </c>
      <c r="K63" s="1">
        <f>'式(15)Aoh0p'!I31</f>
        <v>1.07</v>
      </c>
      <c r="L63">
        <f>'式(15)Aoh0p'!L31</f>
        <v>0.98</v>
      </c>
      <c r="M63">
        <f>'式(15)Aoh0p'!M31</f>
        <v>2.0499999999999998</v>
      </c>
      <c r="N63">
        <f>'式(15)Aoh0p'!N31</f>
        <v>1.02</v>
      </c>
      <c r="O63" s="1">
        <f>'式(15)Aoh0p'!P31</f>
        <v>0.92</v>
      </c>
      <c r="P63" s="1">
        <f>'式(15)Aoh0p'!O31</f>
        <v>0.96</v>
      </c>
      <c r="Q63" s="1">
        <f>'式(15)Aoh0p'!R31</f>
        <v>0.97</v>
      </c>
      <c r="R63" s="1">
        <f>'式(15)Aoh0p'!Q31</f>
        <v>1.01</v>
      </c>
      <c r="S63">
        <f>'式(15)Aoh0p'!T31</f>
        <v>0.52</v>
      </c>
      <c r="T63">
        <f>'式(15)Aoh0p'!S31</f>
        <v>0.48</v>
      </c>
      <c r="U63">
        <f>'式(15)Aoh0p'!U31</f>
        <v>0.55000000000000004</v>
      </c>
      <c r="V63">
        <f>'式(15)Aoh0p'!V31</f>
        <v>0.6</v>
      </c>
      <c r="W63">
        <f>-'式(15)Aoh0p'!W31</f>
        <v>85</v>
      </c>
      <c r="X63">
        <f>'式(15)Aoh0p'!X31</f>
        <v>89</v>
      </c>
      <c r="Z63">
        <f t="shared" si="18"/>
        <v>2.9800000000000004</v>
      </c>
      <c r="AA63">
        <f t="shared" si="19"/>
        <v>3.03</v>
      </c>
      <c r="AB63">
        <f t="shared" si="20"/>
        <v>6.2865287665187424</v>
      </c>
      <c r="AC63">
        <f t="shared" si="21"/>
        <v>361.53072538371759</v>
      </c>
      <c r="AD63">
        <f t="shared" si="28"/>
        <v>3</v>
      </c>
      <c r="AE63" s="11">
        <f t="shared" si="22"/>
        <v>8.9495783031147997</v>
      </c>
      <c r="AF63" s="4">
        <f t="shared" si="27"/>
        <v>8.9495783031147997</v>
      </c>
      <c r="AG63">
        <f t="shared" si="23"/>
        <v>255.35057365811187</v>
      </c>
      <c r="AH63">
        <f t="shared" si="24"/>
        <v>8.9495783031147997</v>
      </c>
      <c r="AI63">
        <f t="shared" si="25"/>
        <v>-59.025090909085591</v>
      </c>
      <c r="AK63">
        <f t="shared" si="26"/>
        <v>0</v>
      </c>
      <c r="AL63">
        <f>AE63-'式(15)Aoh0p'!AE31</f>
        <v>0</v>
      </c>
    </row>
    <row r="64" spans="2:38" x14ac:dyDescent="0.2">
      <c r="B64" t="str">
        <f t="shared" si="15"/>
        <v>[61, 1.05, -1.025, 0.9, 2.1, 1.1, 0.88, 0.85, 1.05, 1.07, 0.98, 2.05, 1.02, 0.92, 0.96, 0.97, 1.01, 0.52, 0.48, 0.55, 0.6, 45, 89, 8.97274193580687]</v>
      </c>
      <c r="C64" s="2">
        <f t="shared" si="16"/>
        <v>1.05</v>
      </c>
      <c r="D64" s="2">
        <f t="shared" si="17"/>
        <v>-1.0249999999999999</v>
      </c>
      <c r="E64">
        <f>'式(15)Aoh0p'!G32</f>
        <v>0.9</v>
      </c>
      <c r="F64">
        <f>'式(15)Aoh0p'!F32</f>
        <v>2.1</v>
      </c>
      <c r="G64">
        <f>'式(15)Aoh0p'!E32</f>
        <v>1.1000000000000001</v>
      </c>
      <c r="H64" s="1">
        <f>'式(15)Aoh0p'!J32</f>
        <v>0.88</v>
      </c>
      <c r="I64" s="1">
        <f>'式(15)Aoh0p'!K32</f>
        <v>0.85</v>
      </c>
      <c r="J64" s="1">
        <f>'式(15)Aoh0p'!H32</f>
        <v>1.05</v>
      </c>
      <c r="K64" s="1">
        <f>'式(15)Aoh0p'!I32</f>
        <v>1.07</v>
      </c>
      <c r="L64">
        <f>'式(15)Aoh0p'!L32</f>
        <v>0.98</v>
      </c>
      <c r="M64">
        <f>'式(15)Aoh0p'!M32</f>
        <v>2.0499999999999998</v>
      </c>
      <c r="N64">
        <f>'式(15)Aoh0p'!N32</f>
        <v>1.02</v>
      </c>
      <c r="O64" s="1">
        <f>'式(15)Aoh0p'!P32</f>
        <v>0.92</v>
      </c>
      <c r="P64" s="1">
        <f>'式(15)Aoh0p'!O32</f>
        <v>0.96</v>
      </c>
      <c r="Q64" s="1">
        <f>'式(15)Aoh0p'!R32</f>
        <v>0.97</v>
      </c>
      <c r="R64" s="1">
        <f>'式(15)Aoh0p'!Q32</f>
        <v>1.01</v>
      </c>
      <c r="S64">
        <f>'式(15)Aoh0p'!T32</f>
        <v>0.52</v>
      </c>
      <c r="T64">
        <f>'式(15)Aoh0p'!S32</f>
        <v>0.48</v>
      </c>
      <c r="U64">
        <f>'式(15)Aoh0p'!U32</f>
        <v>0.55000000000000004</v>
      </c>
      <c r="V64">
        <f>'式(15)Aoh0p'!V32</f>
        <v>0.6</v>
      </c>
      <c r="W64">
        <f>-'式(15)Aoh0p'!W32</f>
        <v>45</v>
      </c>
      <c r="X64">
        <f>'式(15)Aoh0p'!X32</f>
        <v>89</v>
      </c>
      <c r="Z64">
        <f t="shared" si="18"/>
        <v>2.9800000000000004</v>
      </c>
      <c r="AA64">
        <f t="shared" si="19"/>
        <v>3.03</v>
      </c>
      <c r="AB64">
        <f t="shared" si="20"/>
        <v>0.54999999999999993</v>
      </c>
      <c r="AC64">
        <f t="shared" si="21"/>
        <v>44.561132399329601</v>
      </c>
      <c r="AD64">
        <f t="shared" si="28"/>
        <v>3</v>
      </c>
      <c r="AE64" s="11">
        <f t="shared" si="22"/>
        <v>8.9727419358068659</v>
      </c>
      <c r="AF64" s="4">
        <f t="shared" si="27"/>
        <v>8.9727419358068659</v>
      </c>
      <c r="AG64">
        <f t="shared" si="23"/>
        <v>359.74607287182431</v>
      </c>
      <c r="AH64">
        <f t="shared" si="24"/>
        <v>8.9727419358068659</v>
      </c>
      <c r="AI64">
        <f t="shared" si="25"/>
        <v>120.53786314018659</v>
      </c>
      <c r="AK64">
        <f t="shared" si="26"/>
        <v>0</v>
      </c>
      <c r="AL64">
        <f>AE64-'式(15)Aoh0p'!AE32</f>
        <v>0</v>
      </c>
    </row>
    <row r="65" spans="1:38" x14ac:dyDescent="0.2">
      <c r="B65" t="str">
        <f t="shared" si="15"/>
        <v>[62, 1.05, -1.025, 0.9, 2.1, 1.1, 0.88, 0.85, 1.05, 1.07, 0.98, 2.05, 1.02, 0.92, 0.96, 0.97, 1.01, 0.52, 0.48, 0.55, 0.6, 30, 89, 8.98933669860013]</v>
      </c>
      <c r="C65" s="2">
        <f t="shared" si="16"/>
        <v>1.05</v>
      </c>
      <c r="D65" s="2">
        <f t="shared" si="17"/>
        <v>-1.0249999999999999</v>
      </c>
      <c r="E65">
        <f>'式(15)Aoh0p'!G33</f>
        <v>0.9</v>
      </c>
      <c r="F65">
        <f>'式(15)Aoh0p'!F33</f>
        <v>2.1</v>
      </c>
      <c r="G65">
        <f>'式(15)Aoh0p'!E33</f>
        <v>1.1000000000000001</v>
      </c>
      <c r="H65" s="1">
        <f>'式(15)Aoh0p'!J33</f>
        <v>0.88</v>
      </c>
      <c r="I65" s="1">
        <f>'式(15)Aoh0p'!K33</f>
        <v>0.85</v>
      </c>
      <c r="J65" s="1">
        <f>'式(15)Aoh0p'!H33</f>
        <v>1.05</v>
      </c>
      <c r="K65" s="1">
        <f>'式(15)Aoh0p'!I33</f>
        <v>1.07</v>
      </c>
      <c r="L65">
        <f>'式(15)Aoh0p'!L33</f>
        <v>0.98</v>
      </c>
      <c r="M65">
        <f>'式(15)Aoh0p'!M33</f>
        <v>2.0499999999999998</v>
      </c>
      <c r="N65">
        <f>'式(15)Aoh0p'!N33</f>
        <v>1.02</v>
      </c>
      <c r="O65" s="1">
        <f>'式(15)Aoh0p'!P33</f>
        <v>0.92</v>
      </c>
      <c r="P65" s="1">
        <f>'式(15)Aoh0p'!O33</f>
        <v>0.96</v>
      </c>
      <c r="Q65" s="1">
        <f>'式(15)Aoh0p'!R33</f>
        <v>0.97</v>
      </c>
      <c r="R65" s="1">
        <f>'式(15)Aoh0p'!Q33</f>
        <v>1.01</v>
      </c>
      <c r="S65">
        <f>'式(15)Aoh0p'!T33</f>
        <v>0.52</v>
      </c>
      <c r="T65">
        <f>'式(15)Aoh0p'!S33</f>
        <v>0.48</v>
      </c>
      <c r="U65">
        <f>'式(15)Aoh0p'!U33</f>
        <v>0.55000000000000004</v>
      </c>
      <c r="V65">
        <f>'式(15)Aoh0p'!V33</f>
        <v>0.6</v>
      </c>
      <c r="W65">
        <f>-'式(15)Aoh0p'!W33</f>
        <v>30</v>
      </c>
      <c r="X65">
        <f>'式(15)Aoh0p'!X33</f>
        <v>89</v>
      </c>
      <c r="Z65">
        <f t="shared" si="18"/>
        <v>2.9800000000000004</v>
      </c>
      <c r="AA65">
        <f t="shared" si="19"/>
        <v>3.03</v>
      </c>
      <c r="AB65">
        <f t="shared" si="20"/>
        <v>0.31754264805429416</v>
      </c>
      <c r="AC65">
        <f t="shared" si="21"/>
        <v>36.384012246320339</v>
      </c>
      <c r="AD65">
        <f t="shared" si="28"/>
        <v>3</v>
      </c>
      <c r="AE65" s="11">
        <f t="shared" si="22"/>
        <v>8.9893366986001322</v>
      </c>
      <c r="AF65" s="4">
        <f t="shared" si="27"/>
        <v>8.9893366986001322</v>
      </c>
      <c r="AG65">
        <f t="shared" si="23"/>
        <v>508.75777526579367</v>
      </c>
      <c r="AH65">
        <f t="shared" si="24"/>
        <v>8.9893366986001322</v>
      </c>
      <c r="AI65">
        <f t="shared" si="25"/>
        <v>102.64761869626641</v>
      </c>
      <c r="AK65">
        <f t="shared" si="26"/>
        <v>0</v>
      </c>
      <c r="AL65">
        <f>AE65-'式(15)Aoh0p'!AE33</f>
        <v>0</v>
      </c>
    </row>
    <row r="66" spans="1:38" x14ac:dyDescent="0.2">
      <c r="B66" t="str">
        <f t="shared" si="15"/>
        <v>[63, 1.05, -1.025, 0.9, 2.1, 1.1, 0.88, 0.85, 1.05, 1.07, 0.98, 2.05, 1.02, 0.92, 0.96, 0.97, 1.01, 0.52, 0.48, 0.55, 0.6, 1, 89, 9.0280015979615]</v>
      </c>
      <c r="C66" s="2">
        <f t="shared" si="16"/>
        <v>1.05</v>
      </c>
      <c r="D66" s="2">
        <f t="shared" si="17"/>
        <v>-1.0249999999999999</v>
      </c>
      <c r="E66">
        <f>'式(15)Aoh0p'!G34</f>
        <v>0.9</v>
      </c>
      <c r="F66">
        <f>'式(15)Aoh0p'!F34</f>
        <v>2.1</v>
      </c>
      <c r="G66">
        <f>'式(15)Aoh0p'!E34</f>
        <v>1.1000000000000001</v>
      </c>
      <c r="H66" s="1">
        <f>'式(15)Aoh0p'!J34</f>
        <v>0.88</v>
      </c>
      <c r="I66" s="1">
        <f>'式(15)Aoh0p'!K34</f>
        <v>0.85</v>
      </c>
      <c r="J66" s="1">
        <f>'式(15)Aoh0p'!H34</f>
        <v>1.05</v>
      </c>
      <c r="K66" s="1">
        <f>'式(15)Aoh0p'!I34</f>
        <v>1.07</v>
      </c>
      <c r="L66">
        <f>'式(15)Aoh0p'!L34</f>
        <v>0.98</v>
      </c>
      <c r="M66">
        <f>'式(15)Aoh0p'!M34</f>
        <v>2.0499999999999998</v>
      </c>
      <c r="N66">
        <f>'式(15)Aoh0p'!N34</f>
        <v>1.02</v>
      </c>
      <c r="O66" s="1">
        <f>'式(15)Aoh0p'!P34</f>
        <v>0.92</v>
      </c>
      <c r="P66" s="1">
        <f>'式(15)Aoh0p'!O34</f>
        <v>0.96</v>
      </c>
      <c r="Q66" s="1">
        <f>'式(15)Aoh0p'!R34</f>
        <v>0.97</v>
      </c>
      <c r="R66" s="1">
        <f>'式(15)Aoh0p'!Q34</f>
        <v>1.01</v>
      </c>
      <c r="S66">
        <f>'式(15)Aoh0p'!T34</f>
        <v>0.52</v>
      </c>
      <c r="T66">
        <f>'式(15)Aoh0p'!S34</f>
        <v>0.48</v>
      </c>
      <c r="U66">
        <f>'式(15)Aoh0p'!U34</f>
        <v>0.55000000000000004</v>
      </c>
      <c r="V66">
        <f>'式(15)Aoh0p'!V34</f>
        <v>0.6</v>
      </c>
      <c r="W66">
        <f>-'式(15)Aoh0p'!W34</f>
        <v>1</v>
      </c>
      <c r="X66">
        <f>'式(15)Aoh0p'!X34</f>
        <v>89</v>
      </c>
      <c r="Z66">
        <f t="shared" si="18"/>
        <v>2.9800000000000004</v>
      </c>
      <c r="AA66">
        <f t="shared" si="19"/>
        <v>3.03</v>
      </c>
      <c r="AB66">
        <f t="shared" si="20"/>
        <v>9.6002857105196727E-3</v>
      </c>
      <c r="AC66">
        <f t="shared" si="21"/>
        <v>31.514278674202448</v>
      </c>
      <c r="AD66">
        <f t="shared" si="28"/>
        <v>3</v>
      </c>
      <c r="AE66" s="11">
        <f t="shared" si="22"/>
        <v>9.0280015979615005</v>
      </c>
      <c r="AF66" s="4">
        <f>IF(AD66=1,0,0)+IF(AD66=2,Z66*AC66/AB66*Z66/2,0)+IF(AD66=3,AA66*(Z66+Z66-(AB66/AC66*AA66))/2,0)+IF(AD66=4,(Z66+(Z66-AB66))/2*AC66,0)</f>
        <v>9.0280015979615005</v>
      </c>
      <c r="AG66">
        <f t="shared" si="23"/>
        <v>14575.576643085053</v>
      </c>
      <c r="AH66">
        <f t="shared" si="24"/>
        <v>9.0280015979615005</v>
      </c>
      <c r="AI66">
        <f t="shared" si="25"/>
        <v>93.761277409506661</v>
      </c>
      <c r="AK66">
        <f t="shared" si="26"/>
        <v>0</v>
      </c>
      <c r="AL66">
        <f>AE66-'式(15)Aoh0p'!AE34</f>
        <v>0</v>
      </c>
    </row>
    <row r="68" spans="1:38" x14ac:dyDescent="0.2">
      <c r="B68" s="9" t="s">
        <v>39</v>
      </c>
    </row>
    <row r="70" spans="1:38" x14ac:dyDescent="0.2">
      <c r="B70" t="s">
        <v>55</v>
      </c>
    </row>
    <row r="71" spans="1:38" x14ac:dyDescent="0.2">
      <c r="A71">
        <f>ROW(B4)</f>
        <v>4</v>
      </c>
      <c r="B71" t="str">
        <f ca="1">INDIRECT(ADDRESS(A71,COLUMN($B$3)))</f>
        <v>[1, -1.05, -1.025, 1.1, 2.1, 0.9, 1.05, 1.07, 0.88, 0.85, 0.98, 2.05, 1.02, 0.96, 0.92, 1.01, 0.97, 0.48, 0.52, 0, 0.6, 89, 10, 0]</v>
      </c>
    </row>
    <row r="72" spans="1:38" x14ac:dyDescent="0.2">
      <c r="B72" t="s">
        <v>56</v>
      </c>
    </row>
    <row r="73" spans="1:38" x14ac:dyDescent="0.2">
      <c r="B73" t="s">
        <v>57</v>
      </c>
    </row>
    <row r="75" spans="1:38" x14ac:dyDescent="0.2">
      <c r="B75" s="1" t="str">
        <f>B70</f>
        <v>[case, XX, YY, X1, X2, X3, X1yp, X1ym, X3yp, X3ym, Y1, Y2, Y3, Y1xp, Y1xm, Y3xp, Y3xm, Zxp, Zxm, Zyp, Zym, Azw, hs, Aoh0mA] = \</v>
      </c>
    </row>
    <row r="76" spans="1:38" x14ac:dyDescent="0.2">
      <c r="A76">
        <f>A71+1</f>
        <v>5</v>
      </c>
      <c r="B76" t="str">
        <f ca="1">INDIRECT(ADDRESS(A76,COLUMN($B$3)))</f>
        <v>[2, -1.05, -1.025, 1.1, 2.1, 0.9, 1.05, 1.07, 0.88, 0.85, 0.98, 2.05, 1.02, 0.96, 0.92, 1.01, 0.97, 0.48, 0.52, 0.55, 0.6, 89, 1, 0.00962357025804305]</v>
      </c>
    </row>
    <row r="77" spans="1:38" x14ac:dyDescent="0.2">
      <c r="B77" s="1" t="str">
        <f>B72</f>
        <v>Aoh0m = calc_Aoh0m(XX, YY, X1, X2, X3, X1yp, X1ym, X3yp, X3ym, Y1, Y2, Y3, Y1xp, Y1xm, Y3xp, Y3xm, Zxp, Zxm, Zyp, Zym, Azw, hs)</v>
      </c>
    </row>
    <row r="78" spans="1:38" x14ac:dyDescent="0.2">
      <c r="B78" s="1" t="str">
        <f>B73</f>
        <v>print('case{}: Aoh0m = {}, 期待値 = {}, 残差 = {}'.format( case, Aoh0m, Aoh0mA, Aoh0m - Aoh0mA ))</v>
      </c>
    </row>
    <row r="80" spans="1:38" x14ac:dyDescent="0.2">
      <c r="B80" s="1" t="str">
        <f t="shared" ref="B80" si="29">B75</f>
        <v>[case, XX, YY, X1, X2, X3, X1yp, X1ym, X3yp, X3ym, Y1, Y2, Y3, Y1xp, Y1xm, Y3xp, Y3xm, Zxp, Zxm, Zyp, Zym, Azw, hs, Aoh0mA] = \</v>
      </c>
    </row>
    <row r="81" spans="1:2" x14ac:dyDescent="0.2">
      <c r="A81">
        <f t="shared" ref="A81" si="30">A76+1</f>
        <v>6</v>
      </c>
      <c r="B81" t="str">
        <f t="shared" ref="B81" ca="1" si="31">INDIRECT(ADDRESS(A81,COLUMN($B$3)))</f>
        <v>[3, -1.05, -1.025, 1.1, 2.1, 0.9, 1.05, 1.07, 0.88, 0.85, 0.98, 2.05, 1.02, 0.96, 0.92, 1.01, 0.97, 0.48, 0.52, 0.55, 0.6, 85, 1, 0.00965885941785427]</v>
      </c>
    </row>
    <row r="82" spans="1:2" x14ac:dyDescent="0.2">
      <c r="B82" s="1" t="str">
        <f t="shared" ref="B82:B83" si="32">B77</f>
        <v>Aoh0m = calc_Aoh0m(XX, YY, X1, X2, X3, X1yp, X1ym, X3yp, X3ym, Y1, Y2, Y3, Y1xp, Y1xm, Y3xp, Y3xm, Zxp, Zxm, Zyp, Zym, Azw, hs)</v>
      </c>
    </row>
    <row r="83" spans="1:2" x14ac:dyDescent="0.2">
      <c r="B83" s="1" t="str">
        <f t="shared" si="32"/>
        <v>print('case{}: Aoh0m = {}, 期待値 = {}, 残差 = {}'.format( case, Aoh0m, Aoh0mA, Aoh0m - Aoh0mA ))</v>
      </c>
    </row>
    <row r="85" spans="1:2" x14ac:dyDescent="0.2">
      <c r="B85" s="1" t="str">
        <f t="shared" ref="B85" si="33">B80</f>
        <v>[case, XX, YY, X1, X2, X3, X1yp, X1ym, X3yp, X3ym, Y1, Y2, Y3, Y1xp, Y1xm, Y3xp, Y3xm, Zxp, Zxm, Zyp, Zym, Azw, hs, Aoh0mA] = \</v>
      </c>
    </row>
    <row r="86" spans="1:2" x14ac:dyDescent="0.2">
      <c r="A86">
        <f t="shared" ref="A86" si="34">A81+1</f>
        <v>7</v>
      </c>
      <c r="B86" t="str">
        <f t="shared" ref="B86" ca="1" si="35">INDIRECT(ADDRESS(A86,COLUMN($B$3)))</f>
        <v>[4, -1.05, -1.025, 1.1, 2.1, 0.9, 1.05, 1.07, 0.88, 0.85, 0.98, 2.05, 1.02, 0.96, 0.92, 1.01, 0.97, 0.48, 0.52, 0.55, 0.6, 45, 1, 0.010522062047217]</v>
      </c>
    </row>
    <row r="87" spans="1:2" x14ac:dyDescent="0.2">
      <c r="B87" s="1" t="str">
        <f t="shared" ref="B87:B88" si="36">B82</f>
        <v>Aoh0m = calc_Aoh0m(XX, YY, X1, X2, X3, X1yp, X1ym, X3yp, X3ym, Y1, Y2, Y3, Y1xp, Y1xm, Y3xp, Y3xm, Zxp, Zxm, Zyp, Zym, Azw, hs)</v>
      </c>
    </row>
    <row r="88" spans="1:2" x14ac:dyDescent="0.2">
      <c r="B88" s="1" t="str">
        <f t="shared" si="36"/>
        <v>print('case{}: Aoh0m = {}, 期待値 = {}, 残差 = {}'.format( case, Aoh0m, Aoh0mA, Aoh0m - Aoh0mA ))</v>
      </c>
    </row>
    <row r="90" spans="1:2" x14ac:dyDescent="0.2">
      <c r="B90" s="1" t="str">
        <f t="shared" ref="B90" si="37">B85</f>
        <v>[case, XX, YY, X1, X2, X3, X1yp, X1ym, X3yp, X3ym, Y1, Y2, Y3, Y1xp, Y1xm, Y3xp, Y3xm, Zxp, Zxm, Zyp, Zym, Azw, hs, Aoh0mA] = \</v>
      </c>
    </row>
    <row r="91" spans="1:2" x14ac:dyDescent="0.2">
      <c r="A91">
        <f t="shared" ref="A91" si="38">A86+1</f>
        <v>8</v>
      </c>
      <c r="B91" t="str">
        <f t="shared" ref="B91" ca="1" si="39">INDIRECT(ADDRESS(A91,COLUMN($B$3)))</f>
        <v>[5, -1.05, -1.025, 1.1, 2.1, 0.9, 1.05, 1.07, 0.88, 0.85, 0.98, 2.05, 1.02, 0.96, 0.92, 1.01, 0.97, 0.48, 0.52, 0.55, 0.6, 30, 1, 0.00987967545219635]</v>
      </c>
    </row>
    <row r="92" spans="1:2" x14ac:dyDescent="0.2">
      <c r="B92" s="1" t="str">
        <f t="shared" ref="B92:B93" si="40">B87</f>
        <v>Aoh0m = calc_Aoh0m(XX, YY, X1, X2, X3, X1yp, X1ym, X3yp, X3ym, Y1, Y2, Y3, Y1xp, Y1xm, Y3xp, Y3xm, Zxp, Zxm, Zyp, Zym, Azw, hs)</v>
      </c>
    </row>
    <row r="93" spans="1:2" x14ac:dyDescent="0.2">
      <c r="B93" s="1" t="str">
        <f t="shared" si="40"/>
        <v>print('case{}: Aoh0m = {}, 期待値 = {}, 残差 = {}'.format( case, Aoh0m, Aoh0mA, Aoh0m - Aoh0mA ))</v>
      </c>
    </row>
    <row r="95" spans="1:2" x14ac:dyDescent="0.2">
      <c r="B95" s="1" t="str">
        <f t="shared" ref="B95" si="41">B90</f>
        <v>[case, XX, YY, X1, X2, X3, X1yp, X1ym, X3yp, X3ym, Y1, Y2, Y3, Y1xp, Y1xm, Y3xp, Y3xm, Zxp, Zxm, Zyp, Zym, Azw, hs, Aoh0mA] = \</v>
      </c>
    </row>
    <row r="96" spans="1:2" x14ac:dyDescent="0.2">
      <c r="A96">
        <f t="shared" ref="A96" si="42">A91+1</f>
        <v>9</v>
      </c>
      <c r="B96" t="str">
        <f t="shared" ref="B96" ca="1" si="43">INDIRECT(ADDRESS(A96,COLUMN($B$3)))</f>
        <v>[6, -1.05, -1.025, 1.1, 2.1, 0.9, 1.05, 1.07, 0.88, 0.85, 0.98, 2.05, 1.02, 0.96, 0.92, 1.01, 0.97, 0.48, 0.52, 0.55, 0.6, 1, 1, 0.0100357457458702]</v>
      </c>
    </row>
    <row r="97" spans="1:2" x14ac:dyDescent="0.2">
      <c r="B97" s="1" t="str">
        <f t="shared" ref="B97:B98" si="44">B92</f>
        <v>Aoh0m = calc_Aoh0m(XX, YY, X1, X2, X3, X1yp, X1ym, X3yp, X3ym, Y1, Y2, Y3, Y1xp, Y1xm, Y3xp, Y3xm, Zxp, Zxm, Zyp, Zym, Azw, hs)</v>
      </c>
    </row>
    <row r="98" spans="1:2" x14ac:dyDescent="0.2">
      <c r="B98" s="1" t="str">
        <f t="shared" si="44"/>
        <v>print('case{}: Aoh0m = {}, 期待値 = {}, 残差 = {}'.format( case, Aoh0m, Aoh0mA, Aoh0m - Aoh0mA ))</v>
      </c>
    </row>
    <row r="100" spans="1:2" x14ac:dyDescent="0.2">
      <c r="B100" s="1" t="str">
        <f t="shared" ref="B100" si="45">B95</f>
        <v>[case, XX, YY, X1, X2, X3, X1yp, X1ym, X3yp, X3ym, Y1, Y2, Y3, Y1xp, Y1xm, Y3xp, Y3xm, Zxp, Zxm, Zyp, Zym, Azw, hs, Aoh0mA] = \</v>
      </c>
    </row>
    <row r="101" spans="1:2" x14ac:dyDescent="0.2">
      <c r="A101">
        <f t="shared" ref="A101" si="46">A96+1</f>
        <v>10</v>
      </c>
      <c r="B101" t="str">
        <f t="shared" ref="B101" ca="1" si="47">INDIRECT(ADDRESS(A101,COLUMN($B$3)))</f>
        <v>[7, -1.05, -1.025, 1.1, 2.1, 0.9, 1.05, 1.07, 0.88, 0.85, 0.98, 2.05, 1.02, 0.96, 0.92, 1.01, 0.97, 0.48, 0.52, 0.55, 0.6, 89, 10, 0.0972150544392041]</v>
      </c>
    </row>
    <row r="102" spans="1:2" x14ac:dyDescent="0.2">
      <c r="B102" s="1" t="str">
        <f t="shared" ref="B102:B103" si="48">B97</f>
        <v>Aoh0m = calc_Aoh0m(XX, YY, X1, X2, X3, X1yp, X1ym, X3yp, X3ym, Y1, Y2, Y3, Y1xp, Y1xm, Y3xp, Y3xm, Zxp, Zxm, Zyp, Zym, Azw, hs)</v>
      </c>
    </row>
    <row r="103" spans="1:2" x14ac:dyDescent="0.2">
      <c r="B103" s="1" t="str">
        <f t="shared" si="48"/>
        <v>print('case{}: Aoh0m = {}, 期待値 = {}, 残差 = {}'.format( case, Aoh0m, Aoh0mA, Aoh0m - Aoh0mA ))</v>
      </c>
    </row>
    <row r="105" spans="1:2" x14ac:dyDescent="0.2">
      <c r="B105" s="1" t="str">
        <f t="shared" ref="B105" si="49">B100</f>
        <v>[case, XX, YY, X1, X2, X3, X1yp, X1ym, X3yp, X3ym, Y1, Y2, Y3, Y1xp, Y1xm, Y3xp, Y3xm, Zxp, Zxm, Zyp, Zym, Azw, hs, Aoh0mA] = \</v>
      </c>
    </row>
    <row r="106" spans="1:2" x14ac:dyDescent="0.2">
      <c r="A106">
        <f t="shared" ref="A106" si="50">A101+1</f>
        <v>11</v>
      </c>
      <c r="B106" t="str">
        <f t="shared" ref="B106" ca="1" si="51">INDIRECT(ADDRESS(A106,COLUMN($B$3)))</f>
        <v>[8, -1.05, -1.025, 1.1, 2.1, 0.9, 1.05, 1.07, 0.88, 0.85, 0.98, 2.05, 1.02, 0.96, 0.92, 1.01, 0.97, 0.48, 0.52, 0.55, 0.6, 85, 10, 0.0975715372725158]</v>
      </c>
    </row>
    <row r="107" spans="1:2" x14ac:dyDescent="0.2">
      <c r="B107" s="1" t="str">
        <f t="shared" ref="B107:B108" si="52">B102</f>
        <v>Aoh0m = calc_Aoh0m(XX, YY, X1, X2, X3, X1yp, X1ym, X3yp, X3ym, Y1, Y2, Y3, Y1xp, Y1xm, Y3xp, Y3xm, Zxp, Zxm, Zyp, Zym, Azw, hs)</v>
      </c>
    </row>
    <row r="108" spans="1:2" x14ac:dyDescent="0.2">
      <c r="B108" s="1" t="str">
        <f t="shared" si="52"/>
        <v>print('case{}: Aoh0m = {}, 期待値 = {}, 残差 = {}'.format( case, Aoh0m, Aoh0mA, Aoh0m - Aoh0mA ))</v>
      </c>
    </row>
    <row r="110" spans="1:2" x14ac:dyDescent="0.2">
      <c r="B110" s="1" t="str">
        <f t="shared" ref="B110" si="53">B105</f>
        <v>[case, XX, YY, X1, X2, X3, X1yp, X1ym, X3yp, X3ym, Y1, Y2, Y3, Y1xp, Y1xm, Y3xp, Y3xm, Zxp, Zxm, Zyp, Zym, Azw, hs, Aoh0mA] = \</v>
      </c>
    </row>
    <row r="111" spans="1:2" x14ac:dyDescent="0.2">
      <c r="A111">
        <f t="shared" ref="A111" si="54">A106+1</f>
        <v>12</v>
      </c>
      <c r="B111" t="str">
        <f t="shared" ref="B111" ca="1" si="55">INDIRECT(ADDRESS(A111,COLUMN($B$3)))</f>
        <v>[9, -1.05, -1.025, 1.1, 2.1, 0.9, 1.05, 1.07, 0.88, 0.85, 0.98, 2.05, 1.02, 0.96, 0.92, 1.01, 0.97, 0.48, 0.52, 0.55, 0.6, 45, 10, 0.106291408209752]</v>
      </c>
    </row>
    <row r="112" spans="1:2" x14ac:dyDescent="0.2">
      <c r="B112" s="1" t="str">
        <f t="shared" ref="B112:B113" si="56">B107</f>
        <v>Aoh0m = calc_Aoh0m(XX, YY, X1, X2, X3, X1yp, X1ym, X3yp, X3ym, Y1, Y2, Y3, Y1xp, Y1xm, Y3xp, Y3xm, Zxp, Zxm, Zyp, Zym, Azw, hs)</v>
      </c>
    </row>
    <row r="113" spans="1:2" x14ac:dyDescent="0.2">
      <c r="B113" s="1" t="str">
        <f t="shared" si="56"/>
        <v>print('case{}: Aoh0m = {}, 期待値 = {}, 残差 = {}'.format( case, Aoh0m, Aoh0mA, Aoh0m - Aoh0mA ))</v>
      </c>
    </row>
    <row r="115" spans="1:2" x14ac:dyDescent="0.2">
      <c r="B115" s="1" t="str">
        <f t="shared" ref="B115" si="57">B110</f>
        <v>[case, XX, YY, X1, X2, X3, X1yp, X1ym, X3yp, X3ym, Y1, Y2, Y3, Y1xp, Y1xm, Y3xp, Y3xm, Zxp, Zxm, Zyp, Zym, Azw, hs, Aoh0mA] = \</v>
      </c>
    </row>
    <row r="116" spans="1:2" x14ac:dyDescent="0.2">
      <c r="A116">
        <f t="shared" ref="A116" si="58">A111+1</f>
        <v>13</v>
      </c>
      <c r="B116" t="str">
        <f t="shared" ref="B116" ca="1" si="59">INDIRECT(ADDRESS(A116,COLUMN($B$3)))</f>
        <v>[10, -1.05, -1.025, 1.1, 2.1, 0.9, 1.05, 1.07, 0.88, 0.85, 0.98, 2.05, 1.02, 0.96, 0.92, 1.01, 0.97, 0.48, 0.52, 0.55, 0.6, 30, 10, 0.0998021691714904]</v>
      </c>
    </row>
    <row r="117" spans="1:2" x14ac:dyDescent="0.2">
      <c r="B117" s="1" t="str">
        <f t="shared" ref="B117:B118" si="60">B112</f>
        <v>Aoh0m = calc_Aoh0m(XX, YY, X1, X2, X3, X1yp, X1ym, X3yp, X3ym, Y1, Y2, Y3, Y1xp, Y1xm, Y3xp, Y3xm, Zxp, Zxm, Zyp, Zym, Azw, hs)</v>
      </c>
    </row>
    <row r="118" spans="1:2" x14ac:dyDescent="0.2">
      <c r="B118" s="1" t="str">
        <f t="shared" si="60"/>
        <v>print('case{}: Aoh0m = {}, 期待値 = {}, 残差 = {}'.format( case, Aoh0m, Aoh0mA, Aoh0m - Aoh0mA ))</v>
      </c>
    </row>
    <row r="120" spans="1:2" x14ac:dyDescent="0.2">
      <c r="B120" s="1" t="str">
        <f t="shared" ref="B120" si="61">B115</f>
        <v>[case, XX, YY, X1, X2, X3, X1yp, X1ym, X3yp, X3ym, Y1, Y2, Y3, Y1xp, Y1xm, Y3xp, Y3xm, Zxp, Zxm, Zyp, Zym, Azw, hs, Aoh0mA] = \</v>
      </c>
    </row>
    <row r="121" spans="1:2" x14ac:dyDescent="0.2">
      <c r="A121">
        <f t="shared" ref="A121" si="62">A116+1</f>
        <v>14</v>
      </c>
      <c r="B121" t="str">
        <f t="shared" ref="B121" ca="1" si="63">INDIRECT(ADDRESS(A121,COLUMN($B$3)))</f>
        <v>[11, -1.05, -1.025, 1.1, 2.1, 0.9, 1.05, 1.07, 0.88, 0.85, 0.98, 2.05, 1.02, 0.96, 0.92, 1.01, 0.97, 0.48, 0.52, 0.55, 0.6, 1, 10, 0.101378754751376]</v>
      </c>
    </row>
    <row r="122" spans="1:2" x14ac:dyDescent="0.2">
      <c r="B122" s="1" t="str">
        <f t="shared" ref="B122:B123" si="64">B117</f>
        <v>Aoh0m = calc_Aoh0m(XX, YY, X1, X2, X3, X1yp, X1ym, X3yp, X3ym, Y1, Y2, Y3, Y1xp, Y1xm, Y3xp, Y3xm, Zxp, Zxm, Zyp, Zym, Azw, hs)</v>
      </c>
    </row>
    <row r="123" spans="1:2" x14ac:dyDescent="0.2">
      <c r="B123" s="1" t="str">
        <f t="shared" si="64"/>
        <v>print('case{}: Aoh0m = {}, 期待値 = {}, 残差 = {}'.format( case, Aoh0m, Aoh0mA, Aoh0m - Aoh0mA ))</v>
      </c>
    </row>
    <row r="125" spans="1:2" x14ac:dyDescent="0.2">
      <c r="B125" s="1" t="str">
        <f t="shared" ref="B125" si="65">B120</f>
        <v>[case, XX, YY, X1, X2, X3, X1yp, X1ym, X3yp, X3ym, Y1, Y2, Y3, Y1xp, Y1xm, Y3xp, Y3xm, Zxp, Zxm, Zyp, Zym, Azw, hs, Aoh0mA] = \</v>
      </c>
    </row>
    <row r="126" spans="1:2" x14ac:dyDescent="0.2">
      <c r="A126">
        <f t="shared" ref="A126" si="66">A121+1</f>
        <v>15</v>
      </c>
      <c r="B126" t="str">
        <f t="shared" ref="B126" ca="1" si="67">INDIRECT(ADDRESS(A126,COLUMN($B$3)))</f>
        <v>[12, -1.05, -1.025, 1.1, 2.1, 0.9, 1.05, 1.07, 0.88, 0.85, 0.98, 2.05, 1.02, 0.96, 0.92, 1.01, 0.97, 0.48, 0.52, 0.55, 0.6, 89, 30, 0.318312816474513]</v>
      </c>
    </row>
    <row r="127" spans="1:2" x14ac:dyDescent="0.2">
      <c r="B127" s="1" t="str">
        <f t="shared" ref="B127:B128" si="68">B122</f>
        <v>Aoh0m = calc_Aoh0m(XX, YY, X1, X2, X3, X1yp, X1ym, X3yp, X3ym, Y1, Y2, Y3, Y1xp, Y1xm, Y3xp, Y3xm, Zxp, Zxm, Zyp, Zym, Azw, hs)</v>
      </c>
    </row>
    <row r="128" spans="1:2" x14ac:dyDescent="0.2">
      <c r="B128" s="1" t="str">
        <f t="shared" si="68"/>
        <v>print('case{}: Aoh0m = {}, 期待値 = {}, 残差 = {}'.format( case, Aoh0m, Aoh0mA, Aoh0m - Aoh0mA ))</v>
      </c>
    </row>
    <row r="130" spans="1:2" x14ac:dyDescent="0.2">
      <c r="B130" s="1" t="str">
        <f t="shared" ref="B130" si="69">B125</f>
        <v>[case, XX, YY, X1, X2, X3, X1yp, X1ym, X3yp, X3ym, Y1, Y2, Y3, Y1xp, Y1xm, Y3xp, Y3xm, Zxp, Zxm, Zyp, Zym, Azw, hs, Aoh0mA] = \</v>
      </c>
    </row>
    <row r="131" spans="1:2" x14ac:dyDescent="0.2">
      <c r="A131">
        <f t="shared" ref="A131" si="70">A126+1</f>
        <v>16</v>
      </c>
      <c r="B131" t="str">
        <f t="shared" ref="B131" ca="1" si="71">INDIRECT(ADDRESS(A131,COLUMN($B$3)))</f>
        <v>[13, -1.05, -1.025, 1.1, 2.1, 0.9, 1.05, 1.07, 0.88, 0.85, 0.98, 2.05, 1.02, 0.96, 0.92, 1.01, 0.97, 0.48, 0.52, 0.55, 0.6, 85, 30, 0.319480053949725]</v>
      </c>
    </row>
    <row r="132" spans="1:2" x14ac:dyDescent="0.2">
      <c r="B132" s="1" t="str">
        <f t="shared" ref="B132:B133" si="72">B127</f>
        <v>Aoh0m = calc_Aoh0m(XX, YY, X1, X2, X3, X1yp, X1ym, X3yp, X3ym, Y1, Y2, Y3, Y1xp, Y1xm, Y3xp, Y3xm, Zxp, Zxm, Zyp, Zym, Azw, hs)</v>
      </c>
    </row>
    <row r="133" spans="1:2" x14ac:dyDescent="0.2">
      <c r="B133" s="1" t="str">
        <f t="shared" si="72"/>
        <v>print('case{}: Aoh0m = {}, 期待値 = {}, 残差 = {}'.format( case, Aoh0m, Aoh0mA, Aoh0m - Aoh0mA ))</v>
      </c>
    </row>
    <row r="135" spans="1:2" x14ac:dyDescent="0.2">
      <c r="B135" s="1" t="str">
        <f t="shared" ref="B135" si="73">B130</f>
        <v>[case, XX, YY, X1, X2, X3, X1yp, X1ym, X3yp, X3ym, Y1, Y2, Y3, Y1xp, Y1xm, Y3xp, Y3xm, Zxp, Zxm, Zyp, Zym, Azw, hs, Aoh0mA] = \</v>
      </c>
    </row>
    <row r="136" spans="1:2" x14ac:dyDescent="0.2">
      <c r="A136">
        <f t="shared" ref="A136" si="74">A131+1</f>
        <v>17</v>
      </c>
      <c r="B136" t="str">
        <f t="shared" ref="B136" ca="1" si="75">INDIRECT(ADDRESS(A136,COLUMN($B$3)))</f>
        <v>[14, -1.05, -1.025, 1.1, 2.1, 0.9, 1.05, 1.07, 0.88, 0.85, 0.98, 2.05, 1.02, 0.96, 0.92, 1.01, 0.97, 0.48, 0.52, 0.55, 0.6, 45, 30, 0.348031667620443]</v>
      </c>
    </row>
    <row r="137" spans="1:2" x14ac:dyDescent="0.2">
      <c r="B137" s="1" t="str">
        <f t="shared" ref="B137:B138" si="76">B132</f>
        <v>Aoh0m = calc_Aoh0m(XX, YY, X1, X2, X3, X1yp, X1ym, X3yp, X3ym, Y1, Y2, Y3, Y1xp, Y1xm, Y3xp, Y3xm, Zxp, Zxm, Zyp, Zym, Azw, hs)</v>
      </c>
    </row>
    <row r="138" spans="1:2" x14ac:dyDescent="0.2">
      <c r="B138" s="1" t="str">
        <f t="shared" si="76"/>
        <v>print('case{}: Aoh0m = {}, 期待値 = {}, 残差 = {}'.format( case, Aoh0m, Aoh0mA, Aoh0m - Aoh0mA ))</v>
      </c>
    </row>
    <row r="140" spans="1:2" x14ac:dyDescent="0.2">
      <c r="B140" s="1" t="str">
        <f t="shared" ref="B140" si="77">B135</f>
        <v>[case, XX, YY, X1, X2, X3, X1yp, X1ym, X3yp, X3ym, Y1, Y2, Y3, Y1xp, Y1xm, Y3xp, Y3xm, Zxp, Zxm, Zyp, Zym, Azw, hs, Aoh0mA] = \</v>
      </c>
    </row>
    <row r="141" spans="1:2" x14ac:dyDescent="0.2">
      <c r="A141">
        <f t="shared" ref="A141" si="78">A136+1</f>
        <v>18</v>
      </c>
      <c r="B141" t="str">
        <f t="shared" ref="B141" ca="1" si="79">INDIRECT(ADDRESS(A141,COLUMN($B$3)))</f>
        <v>[15, -1.05, -1.025, 1.1, 2.1, 0.9, 1.05, 1.07, 0.88, 0.85, 0.98, 2.05, 1.02, 0.96, 0.92, 1.01, 0.97, 0.48, 0.52, 0.55, 0.6, 30, 30, 0.326783847856713]</v>
      </c>
    </row>
    <row r="142" spans="1:2" x14ac:dyDescent="0.2">
      <c r="B142" s="1" t="str">
        <f t="shared" ref="B142:B143" si="80">B137</f>
        <v>Aoh0m = calc_Aoh0m(XX, YY, X1, X2, X3, X1yp, X1ym, X3yp, X3ym, Y1, Y2, Y3, Y1xp, Y1xm, Y3xp, Y3xm, Zxp, Zxm, Zyp, Zym, Azw, hs)</v>
      </c>
    </row>
    <row r="143" spans="1:2" x14ac:dyDescent="0.2">
      <c r="B143" s="1" t="str">
        <f t="shared" si="80"/>
        <v>print('case{}: Aoh0m = {}, 期待値 = {}, 残差 = {}'.format( case, Aoh0m, Aoh0mA, Aoh0m - Aoh0mA ))</v>
      </c>
    </row>
    <row r="145" spans="1:2" x14ac:dyDescent="0.2">
      <c r="B145" s="1" t="str">
        <f t="shared" ref="B145" si="81">B140</f>
        <v>[case, XX, YY, X1, X2, X3, X1yp, X1ym, X3yp, X3ym, Y1, Y2, Y3, Y1xp, Y1xm, Y3xp, Y3xm, Zxp, Zxm, Zyp, Zym, Azw, hs, Aoh0mA] = \</v>
      </c>
    </row>
    <row r="146" spans="1:2" x14ac:dyDescent="0.2">
      <c r="A146">
        <f t="shared" ref="A146" si="82">A141+1</f>
        <v>19</v>
      </c>
      <c r="B146" t="str">
        <f t="shared" ref="B146" ca="1" si="83">INDIRECT(ADDRESS(A146,COLUMN($B$3)))</f>
        <v>[16, -1.05, -1.025, 1.1, 2.1, 0.9, 1.05, 1.07, 0.88, 0.85, 0.98, 2.05, 1.02, 0.96, 0.92, 1.01, 0.97, 0.48, 0.52, 0.55, 0.6, 1, 30, 0.331946087380636]</v>
      </c>
    </row>
    <row r="147" spans="1:2" x14ac:dyDescent="0.2">
      <c r="B147" s="1" t="str">
        <f t="shared" ref="B147:B148" si="84">B142</f>
        <v>Aoh0m = calc_Aoh0m(XX, YY, X1, X2, X3, X1yp, X1ym, X3yp, X3ym, Y1, Y2, Y3, Y1xp, Y1xm, Y3xp, Y3xm, Zxp, Zxm, Zyp, Zym, Azw, hs)</v>
      </c>
    </row>
    <row r="148" spans="1:2" x14ac:dyDescent="0.2">
      <c r="B148" s="1" t="str">
        <f t="shared" si="84"/>
        <v>print('case{}: Aoh0m = {}, 期待値 = {}, 残差 = {}'.format( case, Aoh0m, Aoh0mA, Aoh0m - Aoh0mA ))</v>
      </c>
    </row>
    <row r="150" spans="1:2" x14ac:dyDescent="0.2">
      <c r="B150" s="1" t="str">
        <f t="shared" ref="B150" si="85">B145</f>
        <v>[case, XX, YY, X1, X2, X3, X1yp, X1ym, X3yp, X3ym, Y1, Y2, Y3, Y1xp, Y1xm, Y3xp, Y3xm, Zxp, Zxm, Zyp, Zym, Azw, hs, Aoh0mA] = \</v>
      </c>
    </row>
    <row r="151" spans="1:2" x14ac:dyDescent="0.2">
      <c r="A151">
        <f t="shared" ref="A151" si="86">A146+1</f>
        <v>20</v>
      </c>
      <c r="B151" t="str">
        <f t="shared" ref="B151" ca="1" si="87">INDIRECT(ADDRESS(A151,COLUMN($B$3)))</f>
        <v>[17, -1.05, -1.025, 1.1, 2.1, 0.9, 1.05, 1.07, 0.88, 0.85, 0.98, 2.05, 1.02, 0.96, 0.92, 1.01, 0.97, 0.48, 0.52, 0.55, 0.6, 89, 60, 0.954938449423539]</v>
      </c>
    </row>
    <row r="152" spans="1:2" x14ac:dyDescent="0.2">
      <c r="B152" s="1" t="str">
        <f t="shared" ref="B152:B153" si="88">B147</f>
        <v>Aoh0m = calc_Aoh0m(XX, YY, X1, X2, X3, X1yp, X1ym, X3yp, X3ym, Y1, Y2, Y3, Y1xp, Y1xm, Y3xp, Y3xm, Zxp, Zxm, Zyp, Zym, Azw, hs)</v>
      </c>
    </row>
    <row r="153" spans="1:2" x14ac:dyDescent="0.2">
      <c r="B153" s="1" t="str">
        <f t="shared" si="88"/>
        <v>print('case{}: Aoh0m = {}, 期待値 = {}, 残差 = {}'.format( case, Aoh0m, Aoh0mA, Aoh0m - Aoh0mA ))</v>
      </c>
    </row>
    <row r="155" spans="1:2" x14ac:dyDescent="0.2">
      <c r="B155" s="1" t="str">
        <f t="shared" ref="B155" si="89">B150</f>
        <v>[case, XX, YY, X1, X2, X3, X1yp, X1ym, X3yp, X3ym, Y1, Y2, Y3, Y1xp, Y1xm, Y3xp, Y3xm, Zxp, Zxm, Zyp, Zym, Azw, hs, Aoh0mA] = \</v>
      </c>
    </row>
    <row r="156" spans="1:2" x14ac:dyDescent="0.2">
      <c r="A156">
        <f t="shared" ref="A156" si="90">A151+1</f>
        <v>21</v>
      </c>
      <c r="B156" t="str">
        <f t="shared" ref="B156" ca="1" si="91">INDIRECT(ADDRESS(A156,COLUMN($B$3)))</f>
        <v>[18, -1.05, -1.025, 1.1, 2.1, 0.9, 1.05, 1.07, 0.88, 0.85, 0.98, 2.05, 1.02, 0.96, 0.92, 1.01, 0.97, 0.48, 0.52, 0.55, 0.6, 85, 60, 0.958440161849176]</v>
      </c>
    </row>
    <row r="157" spans="1:2" x14ac:dyDescent="0.2">
      <c r="B157" s="1" t="str">
        <f t="shared" ref="B157:B158" si="92">B152</f>
        <v>Aoh0m = calc_Aoh0m(XX, YY, X1, X2, X3, X1yp, X1ym, X3yp, X3ym, Y1, Y2, Y3, Y1xp, Y1xm, Y3xp, Y3xm, Zxp, Zxm, Zyp, Zym, Azw, hs)</v>
      </c>
    </row>
    <row r="158" spans="1:2" x14ac:dyDescent="0.2">
      <c r="B158" s="1" t="str">
        <f t="shared" si="92"/>
        <v>print('case{}: Aoh0m = {}, 期待値 = {}, 残差 = {}'.format( case, Aoh0m, Aoh0mA, Aoh0m - Aoh0mA ))</v>
      </c>
    </row>
    <row r="160" spans="1:2" x14ac:dyDescent="0.2">
      <c r="B160" s="1" t="str">
        <f t="shared" ref="B160" si="93">B155</f>
        <v>[case, XX, YY, X1, X2, X3, X1yp, X1ym, X3yp, X3ym, Y1, Y2, Y3, Y1xp, Y1xm, Y3xp, Y3xm, Zxp, Zxm, Zyp, Zym, Azw, hs, Aoh0mA] = \</v>
      </c>
    </row>
    <row r="161" spans="1:2" x14ac:dyDescent="0.2">
      <c r="A161">
        <f t="shared" ref="A161" si="94">A156+1</f>
        <v>22</v>
      </c>
      <c r="B161" t="str">
        <f t="shared" ref="B161" ca="1" si="95">INDIRECT(ADDRESS(A161,COLUMN($B$3)))</f>
        <v>[19, -1.05, -1.025, 1.1, 2.1, 0.9, 1.05, 1.07, 0.88, 0.85, 0.98, 2.05, 1.02, 0.96, 0.92, 1.01, 0.97, 0.48, 0.52, 0.55, 0.6, 45, 60, 1.04409500286133]</v>
      </c>
    </row>
    <row r="162" spans="1:2" x14ac:dyDescent="0.2">
      <c r="B162" s="1" t="str">
        <f t="shared" ref="B162:B163" si="96">B157</f>
        <v>Aoh0m = calc_Aoh0m(XX, YY, X1, X2, X3, X1yp, X1ym, X3yp, X3ym, Y1, Y2, Y3, Y1xp, Y1xm, Y3xp, Y3xm, Zxp, Zxm, Zyp, Zym, Azw, hs)</v>
      </c>
    </row>
    <row r="163" spans="1:2" x14ac:dyDescent="0.2">
      <c r="B163" s="1" t="str">
        <f t="shared" si="96"/>
        <v>print('case{}: Aoh0m = {}, 期待値 = {}, 残差 = {}'.format( case, Aoh0m, Aoh0mA, Aoh0m - Aoh0mA ))</v>
      </c>
    </row>
    <row r="165" spans="1:2" x14ac:dyDescent="0.2">
      <c r="B165" s="1" t="str">
        <f t="shared" ref="B165" si="97">B160</f>
        <v>[case, XX, YY, X1, X2, X3, X1yp, X1ym, X3yp, X3ym, Y1, Y2, Y3, Y1xp, Y1xm, Y3xp, Y3xm, Zxp, Zxm, Zyp, Zym, Azw, hs, Aoh0mA] = \</v>
      </c>
    </row>
    <row r="166" spans="1:2" x14ac:dyDescent="0.2">
      <c r="A166">
        <f t="shared" ref="A166" si="98">A161+1</f>
        <v>23</v>
      </c>
      <c r="B166" t="str">
        <f t="shared" ref="B166" ca="1" si="99">INDIRECT(ADDRESS(A166,COLUMN($B$3)))</f>
        <v>[20, -1.05, -1.025, 1.1, 2.1, 0.9, 1.05, 1.07, 0.88, 0.85, 0.98, 2.05, 1.02, 0.96, 0.92, 1.01, 0.97, 0.48, 0.52, 0.55, 0.6, 30, 60, 0.980351543570138]</v>
      </c>
    </row>
    <row r="167" spans="1:2" x14ac:dyDescent="0.2">
      <c r="B167" s="1" t="str">
        <f t="shared" ref="B167:B168" si="100">B162</f>
        <v>Aoh0m = calc_Aoh0m(XX, YY, X1, X2, X3, X1yp, X1ym, X3yp, X3ym, Y1, Y2, Y3, Y1xp, Y1xm, Y3xp, Y3xm, Zxp, Zxm, Zyp, Zym, Azw, hs)</v>
      </c>
    </row>
    <row r="168" spans="1:2" x14ac:dyDescent="0.2">
      <c r="B168" s="1" t="str">
        <f t="shared" si="100"/>
        <v>print('case{}: Aoh0m = {}, 期待値 = {}, 残差 = {}'.format( case, Aoh0m, Aoh0mA, Aoh0m - Aoh0mA ))</v>
      </c>
    </row>
    <row r="170" spans="1:2" x14ac:dyDescent="0.2">
      <c r="B170" s="1" t="str">
        <f t="shared" ref="B170" si="101">B165</f>
        <v>[case, XX, YY, X1, X2, X3, X1yp, X1ym, X3yp, X3ym, Y1, Y2, Y3, Y1xp, Y1xm, Y3xp, Y3xm, Zxp, Zxm, Zyp, Zym, Azw, hs, Aoh0mA] = \</v>
      </c>
    </row>
    <row r="171" spans="1:2" x14ac:dyDescent="0.2">
      <c r="A171">
        <f t="shared" ref="A171" si="102">A166+1</f>
        <v>24</v>
      </c>
      <c r="B171" t="str">
        <f t="shared" ref="B171" ca="1" si="103">INDIRECT(ADDRESS(A171,COLUMN($B$3)))</f>
        <v>[21, -1.05, -1.025, 1.1, 2.1, 0.9, 1.05, 1.07, 0.88, 0.85, 0.98, 2.05, 1.02, 0.96, 0.92, 1.01, 0.97, 0.48, 0.52, 0.55, 0.6, 1, 60, 0.995838262141907]</v>
      </c>
    </row>
    <row r="172" spans="1:2" x14ac:dyDescent="0.2">
      <c r="B172" s="1" t="str">
        <f t="shared" ref="B172:B173" si="104">B167</f>
        <v>Aoh0m = calc_Aoh0m(XX, YY, X1, X2, X3, X1yp, X1ym, X3yp, X3ym, Y1, Y2, Y3, Y1xp, Y1xm, Y3xp, Y3xm, Zxp, Zxm, Zyp, Zym, Azw, hs)</v>
      </c>
    </row>
    <row r="173" spans="1:2" x14ac:dyDescent="0.2">
      <c r="B173" s="1" t="str">
        <f t="shared" si="104"/>
        <v>print('case{}: Aoh0m = {}, 期待値 = {}, 残差 = {}'.format( case, Aoh0m, Aoh0mA, Aoh0m - Aoh0mA ))</v>
      </c>
    </row>
    <row r="175" spans="1:2" x14ac:dyDescent="0.2">
      <c r="B175" s="1" t="str">
        <f t="shared" ref="B175" si="105">B170</f>
        <v>[case, XX, YY, X1, X2, X3, X1yp, X1ym, X3yp, X3ym, Y1, Y2, Y3, Y1xp, Y1xm, Y3xp, Y3xm, Zxp, Zxm, Zyp, Zym, Azw, hs, Aoh0mA] = \</v>
      </c>
    </row>
    <row r="176" spans="1:2" x14ac:dyDescent="0.2">
      <c r="A176">
        <f t="shared" ref="A176" si="106">A171+1</f>
        <v>25</v>
      </c>
      <c r="B176" t="str">
        <f t="shared" ref="B176" ca="1" si="107">INDIRECT(ADDRESS(A176,COLUMN($B$3)))</f>
        <v>[22, -1.05, -1.025, 1.1, 2.1, 0.9, 1.05, 1.07, 0.88, 0.85, 0.98, 2.05, 1.02, 0.96, 0.92, 1.01, 0.97, 0.48, 0.52, 0.55, 0.6, 89, 85, 2.77994883202137]</v>
      </c>
    </row>
    <row r="177" spans="1:2" x14ac:dyDescent="0.2">
      <c r="B177" s="1" t="str">
        <f t="shared" ref="B177:B178" si="108">B172</f>
        <v>Aoh0m = calc_Aoh0m(XX, YY, X1, X2, X3, X1yp, X1ym, X3yp, X3ym, Y1, Y2, Y3, Y1xp, Y1xm, Y3xp, Y3xm, Zxp, Zxm, Zyp, Zym, Azw, hs)</v>
      </c>
    </row>
    <row r="178" spans="1:2" x14ac:dyDescent="0.2">
      <c r="B178" s="1" t="str">
        <f t="shared" si="108"/>
        <v>print('case{}: Aoh0m = {}, 期待値 = {}, 残差 = {}'.format( case, Aoh0m, Aoh0mA, Aoh0m - Aoh0mA ))</v>
      </c>
    </row>
    <row r="180" spans="1:2" x14ac:dyDescent="0.2">
      <c r="B180" s="1" t="str">
        <f t="shared" ref="B180" si="109">B175</f>
        <v>[case, XX, YY, X1, X2, X3, X1yp, X1ym, X3yp, X3ym, Y1, Y2, Y3, Y1xp, Y1xm, Y3xp, Y3xm, Zxp, Zxm, Zyp, Zym, Azw, hs, Aoh0mA] = \</v>
      </c>
    </row>
    <row r="181" spans="1:2" x14ac:dyDescent="0.2">
      <c r="A181">
        <f t="shared" ref="A181" si="110">A176+1</f>
        <v>26</v>
      </c>
      <c r="B181" t="str">
        <f t="shared" ref="B181" ca="1" si="111">INDIRECT(ADDRESS(A181,COLUMN($B$3)))</f>
        <v>[23, -1.05, -1.025, 1.1, 2.1, 0.9, 1.05, 1.07, 0.88, 0.85, 0.98, 2.05, 1.02, 0.96, 0.92, 1.01, 0.97, 0.48, 0.52, 0.55, 0.6, 85, 85, 2.78141592070401]</v>
      </c>
    </row>
    <row r="182" spans="1:2" x14ac:dyDescent="0.2">
      <c r="B182" s="1" t="str">
        <f t="shared" ref="B182:B183" si="112">B177</f>
        <v>Aoh0m = calc_Aoh0m(XX, YY, X1, X2, X3, X1yp, X1ym, X3yp, X3ym, Y1, Y2, Y3, Y1xp, Y1xm, Y3xp, Y3xm, Zxp, Zxm, Zyp, Zym, Azw, hs)</v>
      </c>
    </row>
    <row r="183" spans="1:2" x14ac:dyDescent="0.2">
      <c r="B183" s="1" t="str">
        <f t="shared" si="112"/>
        <v>print('case{}: Aoh0m = {}, 期待値 = {}, 残差 = {}'.format( case, Aoh0m, Aoh0mA, Aoh0m - Aoh0mA ))</v>
      </c>
    </row>
    <row r="185" spans="1:2" x14ac:dyDescent="0.2">
      <c r="B185" s="1" t="str">
        <f t="shared" ref="B185" si="113">B180</f>
        <v>[case, XX, YY, X1, X2, X3, X1yp, X1ym, X3yp, X3ym, Y1, Y2, Y3, Y1xp, Y1xm, Y3xp, Y3xm, Zxp, Zxm, Zyp, Zym, Azw, hs, Aoh0mA] = \</v>
      </c>
    </row>
    <row r="186" spans="1:2" x14ac:dyDescent="0.2">
      <c r="A186">
        <f t="shared" ref="A186" si="114">A181+1</f>
        <v>27</v>
      </c>
      <c r="B186" t="str">
        <f t="shared" ref="B186" ca="1" si="115">INDIRECT(ADDRESS(A186,COLUMN($B$3)))</f>
        <v>[24, -1.05, -1.025, 1.1, 2.1, 0.9, 1.05, 1.07, 0.88, 0.85, 0.98, 2.05, 1.02, 0.96, 0.92, 1.01, 0.97, 0.48, 0.52, 0.55, 0.6, 45, 85, 2.8975171941721]</v>
      </c>
    </row>
    <row r="187" spans="1:2" x14ac:dyDescent="0.2">
      <c r="B187" s="1" t="str">
        <f t="shared" ref="B187:B188" si="116">B182</f>
        <v>Aoh0m = calc_Aoh0m(XX, YY, X1, X2, X3, X1yp, X1ym, X3yp, X3ym, Y1, Y2, Y3, Y1xp, Y1xm, Y3xp, Y3xm, Zxp, Zxm, Zyp, Zym, Azw, hs)</v>
      </c>
    </row>
    <row r="188" spans="1:2" x14ac:dyDescent="0.2">
      <c r="B188" s="1" t="str">
        <f t="shared" si="116"/>
        <v>print('case{}: Aoh0m = {}, 期待値 = {}, 残差 = {}'.format( case, Aoh0m, Aoh0mA, Aoh0m - Aoh0mA ))</v>
      </c>
    </row>
    <row r="190" spans="1:2" x14ac:dyDescent="0.2">
      <c r="B190" s="1" t="str">
        <f t="shared" ref="B190" si="117">B185</f>
        <v>[case, XX, YY, X1, X2, X3, X1yp, X1ym, X3yp, X3ym, Y1, Y2, Y3, Y1xp, Y1xm, Y3xp, Y3xm, Zxp, Zxm, Zyp, Zym, Azw, hs, Aoh0mA] = \</v>
      </c>
    </row>
    <row r="191" spans="1:2" x14ac:dyDescent="0.2">
      <c r="A191">
        <f t="shared" ref="A191" si="118">A186+1</f>
        <v>28</v>
      </c>
      <c r="B191" t="str">
        <f t="shared" ref="B191" ca="1" si="119">INDIRECT(ADDRESS(A191,COLUMN($B$3)))</f>
        <v>[25, -1.05, -1.025, 1.1, 2.1, 0.9, 1.05, 1.07, 0.88, 0.85, 0.98, 2.05, 1.02, 0.96, 0.92, 1.01, 0.97, 0.48, 0.52, 0.55, 0.6, 30, 85, 2.98069383225871]</v>
      </c>
    </row>
    <row r="192" spans="1:2" x14ac:dyDescent="0.2">
      <c r="B192" s="1" t="str">
        <f t="shared" ref="B192:B193" si="120">B187</f>
        <v>Aoh0m = calc_Aoh0m(XX, YY, X1, X2, X3, X1yp, X1ym, X3yp, X3ym, Y1, Y2, Y3, Y1xp, Y1xm, Y3xp, Y3xm, Zxp, Zxm, Zyp, Zym, Azw, hs)</v>
      </c>
    </row>
    <row r="193" spans="1:2" x14ac:dyDescent="0.2">
      <c r="B193" s="1" t="str">
        <f t="shared" si="120"/>
        <v>print('case{}: Aoh0m = {}, 期待値 = {}, 残差 = {}'.format( case, Aoh0m, Aoh0mA, Aoh0m - Aoh0mA ))</v>
      </c>
    </row>
    <row r="195" spans="1:2" x14ac:dyDescent="0.2">
      <c r="B195" s="1" t="str">
        <f t="shared" ref="B195" si="121">B190</f>
        <v>[case, XX, YY, X1, X2, X3, X1yp, X1ym, X3yp, X3ym, Y1, Y2, Y3, Y1xp, Y1xm, Y3xp, Y3xm, Zxp, Zxm, Zyp, Zym, Azw, hs, Aoh0mA] = \</v>
      </c>
    </row>
    <row r="196" spans="1:2" x14ac:dyDescent="0.2">
      <c r="A196">
        <f t="shared" ref="A196" si="122">A191+1</f>
        <v>29</v>
      </c>
      <c r="B196" t="str">
        <f t="shared" ref="B196" ca="1" si="123">INDIRECT(ADDRESS(A196,COLUMN($B$3)))</f>
        <v>[26, -1.05, -1.025, 1.1, 2.1, 0.9, 1.05, 1.07, 0.88, 0.85, 0.98, 2.05, 1.02, 0.96, 0.92, 1.01, 0.97, 0.48, 0.52, 0.55, 0.6, 1, 85, 3.17449089829093]</v>
      </c>
    </row>
    <row r="197" spans="1:2" x14ac:dyDescent="0.2">
      <c r="B197" s="1" t="str">
        <f t="shared" ref="B197:B198" si="124">B192</f>
        <v>Aoh0m = calc_Aoh0m(XX, YY, X1, X2, X3, X1yp, X1ym, X3yp, X3ym, Y1, Y2, Y3, Y1xp, Y1xm, Y3xp, Y3xm, Zxp, Zxm, Zyp, Zym, Azw, hs)</v>
      </c>
    </row>
    <row r="198" spans="1:2" x14ac:dyDescent="0.2">
      <c r="B198" s="1" t="str">
        <f t="shared" si="124"/>
        <v>print('case{}: Aoh0m = {}, 期待値 = {}, 残差 = {}'.format( case, Aoh0m, Aoh0mA, Aoh0m - Aoh0mA ))</v>
      </c>
    </row>
    <row r="200" spans="1:2" x14ac:dyDescent="0.2">
      <c r="B200" s="1" t="str">
        <f t="shared" ref="B200" si="125">B195</f>
        <v>[case, XX, YY, X1, X2, X3, X1yp, X1ym, X3yp, X3ym, Y1, Y2, Y3, Y1xp, Y1xm, Y3xp, Y3xm, Zxp, Zxm, Zyp, Zym, Azw, hs, Aoh0mA] = \</v>
      </c>
    </row>
    <row r="201" spans="1:2" x14ac:dyDescent="0.2">
      <c r="A201">
        <f t="shared" ref="A201" si="126">A196+1</f>
        <v>30</v>
      </c>
      <c r="B201" t="str">
        <f t="shared" ref="B201" ca="1" si="127">INDIRECT(ADDRESS(A201,COLUMN($B$3)))</f>
        <v>[27, -1.05, -1.025, 1.1, 2.1, 0.9, 1.05, 1.07, 0.88, 0.85, 0.98, 2.05, 1.02, 0.96, 0.92, 1.01, 0.97, 0.48, 0.52, 0.55, 0.6, 89, 89, 3.10138560086997]</v>
      </c>
    </row>
    <row r="202" spans="1:2" x14ac:dyDescent="0.2">
      <c r="B202" s="1" t="str">
        <f t="shared" ref="B202:B203" si="128">B197</f>
        <v>Aoh0m = calc_Aoh0m(XX, YY, X1, X2, X3, X1yp, X1ym, X3yp, X3ym, Y1, Y2, Y3, Y1xp, Y1xm, Y3xp, Y3xm, Zxp, Zxm, Zyp, Zym, Azw, hs)</v>
      </c>
    </row>
    <row r="203" spans="1:2" x14ac:dyDescent="0.2">
      <c r="B203" s="1" t="str">
        <f t="shared" si="128"/>
        <v>print('case{}: Aoh0m = {}, 期待値 = {}, 残差 = {}'.format( case, Aoh0m, Aoh0mA, Aoh0m - Aoh0mA ))</v>
      </c>
    </row>
    <row r="205" spans="1:2" x14ac:dyDescent="0.2">
      <c r="B205" s="1" t="str">
        <f t="shared" ref="B205" si="129">B200</f>
        <v>[case, XX, YY, X1, X2, X3, X1yp, X1ym, X3yp, X3ym, Y1, Y2, Y3, Y1xp, Y1xm, Y3xp, Y3xm, Zxp, Zxm, Zyp, Zym, Azw, hs, Aoh0mA] = \</v>
      </c>
    </row>
    <row r="206" spans="1:2" x14ac:dyDescent="0.2">
      <c r="A206">
        <f t="shared" ref="A206" si="130">A201+1</f>
        <v>31</v>
      </c>
      <c r="B206" t="str">
        <f t="shared" ref="B206" ca="1" si="131">INDIRECT(ADDRESS(A206,COLUMN($B$3)))</f>
        <v>[28, -1.05, -1.025, 1.1, 2.1, 0.9, 1.05, 1.07, 0.88, 0.85, 0.98, 2.05, 1.02, 0.96, 0.92, 1.01, 0.97, 0.48, 0.52, 0.55, 0.6, 85, 89, 3.1016783031148]</v>
      </c>
    </row>
    <row r="207" spans="1:2" x14ac:dyDescent="0.2">
      <c r="B207" s="1" t="str">
        <f t="shared" ref="B207:B208" si="132">B202</f>
        <v>Aoh0m = calc_Aoh0m(XX, YY, X1, X2, X3, X1yp, X1ym, X3yp, X3ym, Y1, Y2, Y3, Y1xp, Y1xm, Y3xp, Y3xm, Zxp, Zxm, Zyp, Zym, Azw, hs)</v>
      </c>
    </row>
    <row r="208" spans="1:2" x14ac:dyDescent="0.2">
      <c r="B208" s="1" t="str">
        <f t="shared" si="132"/>
        <v>print('case{}: Aoh0m = {}, 期待値 = {}, 残差 = {}'.format( case, Aoh0m, Aoh0mA, Aoh0m - Aoh0mA ))</v>
      </c>
    </row>
    <row r="210" spans="1:2" x14ac:dyDescent="0.2">
      <c r="B210" s="1" t="str">
        <f t="shared" ref="B210" si="133">B205</f>
        <v>[case, XX, YY, X1, X2, X3, X1yp, X1ym, X3yp, X3ym, Y1, Y2, Y3, Y1xp, Y1xm, Y3xp, Y3xm, Zxp, Zxm, Zyp, Zym, Azw, hs, Aoh0mA] = \</v>
      </c>
    </row>
    <row r="211" spans="1:2" x14ac:dyDescent="0.2">
      <c r="A211">
        <f t="shared" ref="A211" si="134">A206+1</f>
        <v>32</v>
      </c>
      <c r="B211" t="str">
        <f t="shared" ref="B211" ca="1" si="135">INDIRECT(ADDRESS(A211,COLUMN($B$3)))</f>
        <v>[29, -1.05, -1.025, 1.1, 2.1, 0.9, 1.05, 1.07, 0.88, 0.85, 0.98, 2.05, 1.02, 0.96, 0.92, 1.01, 0.97, 0.48, 0.52, 0.55, 0.6, 45, 89, 3.12484193580687]</v>
      </c>
    </row>
    <row r="212" spans="1:2" x14ac:dyDescent="0.2">
      <c r="B212" s="1" t="str">
        <f t="shared" ref="B212:B213" si="136">B207</f>
        <v>Aoh0m = calc_Aoh0m(XX, YY, X1, X2, X3, X1yp, X1ym, X3yp, X3ym, Y1, Y2, Y3, Y1xp, Y1xm, Y3xp, Y3xm, Zxp, Zxm, Zyp, Zym, Azw, hs)</v>
      </c>
    </row>
    <row r="213" spans="1:2" x14ac:dyDescent="0.2">
      <c r="B213" s="1" t="str">
        <f t="shared" si="136"/>
        <v>print('case{}: Aoh0m = {}, 期待値 = {}, 残差 = {}'.format( case, Aoh0m, Aoh0mA, Aoh0m - Aoh0mA ))</v>
      </c>
    </row>
    <row r="215" spans="1:2" x14ac:dyDescent="0.2">
      <c r="B215" s="1" t="str">
        <f t="shared" ref="B215" si="137">B210</f>
        <v>[case, XX, YY, X1, X2, X3, X1yp, X1ym, X3yp, X3ym, Y1, Y2, Y3, Y1xp, Y1xm, Y3xp, Y3xm, Zxp, Zxm, Zyp, Zym, Azw, hs, Aoh0mA] = \</v>
      </c>
    </row>
    <row r="216" spans="1:2" x14ac:dyDescent="0.2">
      <c r="A216">
        <f t="shared" ref="A216" si="138">A211+1</f>
        <v>33</v>
      </c>
      <c r="B216" t="str">
        <f t="shared" ref="B216" ca="1" si="139">INDIRECT(ADDRESS(A216,COLUMN($B$3)))</f>
        <v>[30, -1.05, -1.025, 1.1, 2.1, 0.9, 1.05, 1.07, 0.88, 0.85, 0.98, 2.05, 1.02, 0.96, 0.92, 1.01, 0.97, 0.48, 0.52, 0.55, 0.6, 30, 89, 3.14143669860013]</v>
      </c>
    </row>
    <row r="217" spans="1:2" x14ac:dyDescent="0.2">
      <c r="B217" s="1" t="str">
        <f t="shared" ref="B217:B218" si="140">B212</f>
        <v>Aoh0m = calc_Aoh0m(XX, YY, X1, X2, X3, X1yp, X1ym, X3yp, X3ym, Y1, Y2, Y3, Y1xp, Y1xm, Y3xp, Y3xm, Zxp, Zxm, Zyp, Zym, Azw, hs)</v>
      </c>
    </row>
    <row r="218" spans="1:2" x14ac:dyDescent="0.2">
      <c r="B218" s="1" t="str">
        <f t="shared" si="140"/>
        <v>print('case{}: Aoh0m = {}, 期待値 = {}, 残差 = {}'.format( case, Aoh0m, Aoh0mA, Aoh0m - Aoh0mA ))</v>
      </c>
    </row>
    <row r="220" spans="1:2" x14ac:dyDescent="0.2">
      <c r="B220" s="1" t="str">
        <f t="shared" ref="B220" si="141">B215</f>
        <v>[case, XX, YY, X1, X2, X3, X1yp, X1ym, X3yp, X3ym, Y1, Y2, Y3, Y1xp, Y1xm, Y3xp, Y3xm, Zxp, Zxm, Zyp, Zym, Azw, hs, Aoh0mA] = \</v>
      </c>
    </row>
    <row r="221" spans="1:2" x14ac:dyDescent="0.2">
      <c r="A221">
        <f t="shared" ref="A221" si="142">A216+1</f>
        <v>34</v>
      </c>
      <c r="B221" t="str">
        <f t="shared" ref="B221" ca="1" si="143">INDIRECT(ADDRESS(A221,COLUMN($B$3)))</f>
        <v>[31, -1.05, -1.025, 1.1, 2.1, 0.9, 1.05, 1.07, 0.88, 0.85, 0.98, 2.05, 1.02, 0.96, 0.92, 1.01, 0.97, 0.48, 0.52, 0.55, 0.6, 1, 89, 3.1801015979615]</v>
      </c>
    </row>
    <row r="222" spans="1:2" x14ac:dyDescent="0.2">
      <c r="B222" s="1" t="str">
        <f t="shared" ref="B222:B223" si="144">B217</f>
        <v>Aoh0m = calc_Aoh0m(XX, YY, X1, X2, X3, X1yp, X1ym, X3yp, X3ym, Y1, Y2, Y3, Y1xp, Y1xm, Y3xp, Y3xm, Zxp, Zxm, Zyp, Zym, Azw, hs)</v>
      </c>
    </row>
    <row r="223" spans="1:2" x14ac:dyDescent="0.2">
      <c r="B223" s="1" t="str">
        <f t="shared" si="144"/>
        <v>print('case{}: Aoh0m = {}, 期待値 = {}, 残差 = {}'.format( case, Aoh0m, Aoh0mA, Aoh0m - Aoh0mA ))</v>
      </c>
    </row>
  </sheetData>
  <phoneticPr fontId="1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23"/>
  <sheetViews>
    <sheetView topLeftCell="C2" workbookViewId="0">
      <selection activeCell="E3" sqref="E3:V5"/>
    </sheetView>
  </sheetViews>
  <sheetFormatPr defaultRowHeight="13.2" x14ac:dyDescent="0.2"/>
  <cols>
    <col min="1" max="1" width="120.77734375" customWidth="1"/>
    <col min="2" max="2" width="127.6640625" bestFit="1" customWidth="1"/>
    <col min="22" max="22" width="12.33203125" customWidth="1"/>
    <col min="24" max="24" width="3.77734375" customWidth="1"/>
    <col min="32" max="32" width="12.77734375" bestFit="1" customWidth="1"/>
    <col min="33" max="33" width="11.5546875" bestFit="1" customWidth="1"/>
    <col min="34" max="34" width="11.6640625" bestFit="1" customWidth="1"/>
  </cols>
  <sheetData>
    <row r="1" spans="1:37" x14ac:dyDescent="0.2">
      <c r="V1" t="s">
        <v>54</v>
      </c>
    </row>
    <row r="2" spans="1:37" x14ac:dyDescent="0.2">
      <c r="A2" s="9" t="s">
        <v>73</v>
      </c>
      <c r="C2" s="6" t="s">
        <v>34</v>
      </c>
      <c r="W2" t="s">
        <v>24</v>
      </c>
      <c r="X2" t="s">
        <v>24</v>
      </c>
      <c r="Z2" s="10" t="s">
        <v>40</v>
      </c>
      <c r="AE2" s="7" t="s">
        <v>33</v>
      </c>
    </row>
    <row r="3" spans="1:37" x14ac:dyDescent="0.2">
      <c r="A3" s="8" t="str">
        <f>"Asf0m_case"&amp;", "&amp;C3&amp;", "&amp;D3&amp;", "&amp;E3&amp;", "&amp;F3&amp;", "&amp;G3&amp;", "&amp;H3&amp;", "&amp;I3&amp;", "&amp;J3&amp;", "&amp;K3&amp;", "&amp;L3&amp;", "&amp;M3&amp;", "&amp;N3&amp;", "&amp;O3&amp;", "&amp;P3&amp;", "&amp;Q3&amp;", "&amp;R3&amp;", "&amp;S3&amp;", "&amp;T3&amp;", "&amp;U3&amp;", "&amp;V3&amp;", "&amp;W3&amp;", "&amp;X3&amp;", "&amp;AE3</f>
        <v>Asf0m_case, XX,  YY,  X1,  X2,  X3,  X1yp,  X1ym,  X3yp,  X3ym,  Y1,  Y2,  Y3,  Y1xp,  Y1xm,  Y3xp,  Y3xm,  Zxp,  Zxm,  Zyp,  Zym,  Azw,  hs, Asf0p</v>
      </c>
      <c r="B3" t="s">
        <v>61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Z3" t="s">
        <v>22</v>
      </c>
      <c r="AA3" t="s">
        <v>23</v>
      </c>
      <c r="AB3" t="s">
        <v>35</v>
      </c>
      <c r="AC3" t="s">
        <v>36</v>
      </c>
      <c r="AD3" t="s">
        <v>27</v>
      </c>
      <c r="AE3" s="4" t="s">
        <v>42</v>
      </c>
      <c r="AG3" t="s">
        <v>30</v>
      </c>
      <c r="AH3" t="s">
        <v>31</v>
      </c>
      <c r="AI3" t="s">
        <v>29</v>
      </c>
    </row>
    <row r="4" spans="1:37" x14ac:dyDescent="0.2">
      <c r="A4" s="8" t="str">
        <f>ROW(A4)-ROW($B$3)&amp;",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"&amp;AE4</f>
        <v>1, -1.05, -1.025, 1.1, 2.1, 0.9, 1.05, 1.07, 0.88, 0.85, 0.98, 2.05, 1.02, 0.96, 0.92, 1.01, 0.97, 0.48, 0, 0.55, 0.6, 89, 10, 0</v>
      </c>
      <c r="B4" t="str">
        <f t="shared" ref="B4:B34" si="0">"["&amp;ROW(B4)-ROW($B$3)&amp;",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"&amp;AE4&amp;"]"</f>
        <v>[1, -1.05, -1.025, 1.1, 2.1, 0.9, 1.05, 1.07, 0.88, 0.85, 0.98, 2.05, 1.02, 0.96, 0.92, 1.01, 0.97, 0.48, 0, 0.55, 0.6, 89, 10, 0]</v>
      </c>
      <c r="C4" s="2">
        <f>-F4/2</f>
        <v>-1.05</v>
      </c>
      <c r="D4" s="2">
        <f>-M4/2</f>
        <v>-1.0249999999999999</v>
      </c>
      <c r="E4">
        <v>1.1000000000000001</v>
      </c>
      <c r="F4">
        <v>2.1</v>
      </c>
      <c r="G4">
        <v>0.9</v>
      </c>
      <c r="H4" s="1">
        <v>1.05</v>
      </c>
      <c r="I4" s="1">
        <v>1.07</v>
      </c>
      <c r="J4" s="1">
        <v>0.88</v>
      </c>
      <c r="K4" s="1">
        <v>0.85</v>
      </c>
      <c r="L4">
        <v>0.98</v>
      </c>
      <c r="M4">
        <v>2.0499999999999998</v>
      </c>
      <c r="N4">
        <v>1.02</v>
      </c>
      <c r="O4" s="1">
        <v>0.96</v>
      </c>
      <c r="P4" s="1">
        <v>0.92</v>
      </c>
      <c r="Q4" s="1">
        <v>1.01</v>
      </c>
      <c r="R4" s="1">
        <v>0.97</v>
      </c>
      <c r="S4">
        <v>0.48</v>
      </c>
      <c r="T4" s="8">
        <v>0</v>
      </c>
      <c r="U4">
        <v>0.55000000000000004</v>
      </c>
      <c r="V4">
        <v>0.6</v>
      </c>
      <c r="W4">
        <v>89</v>
      </c>
      <c r="X4">
        <v>10</v>
      </c>
      <c r="Z4">
        <f>P4+M4/2-D4</f>
        <v>2.9699999999999998</v>
      </c>
      <c r="AA4">
        <f>E4+F4/2+C4</f>
        <v>1.1000000000000003</v>
      </c>
      <c r="AB4">
        <f>T4*TAN(RADIANS(X4))/COS(RADIANS(W4))</f>
        <v>0</v>
      </c>
      <c r="AC4">
        <f>T4*TAN(RADIANS(ABS(W4)))</f>
        <v>0</v>
      </c>
      <c r="AD4">
        <f>IF(T4=0,1,IF(AND(Z4&gt;=AB4,AA4&gt;=AC4),4,IF(AA4/Z4&gt;=AC4/AB4,2,IF(AA4/Z4&lt;AC4/AB4,3,0
))))</f>
        <v>1</v>
      </c>
      <c r="AE4" s="11">
        <f>IF(T4=0,0,IF(AND((P4+M4/2-D4)&gt;=(T4*TAN(RADIANS(X4))/COS(RADIANS(W4))),(E4+F4/2+C4)&gt;=(T4*TAN(RADIANS(ABS(W4))))),((P4+M4/2-D4)+((P4+M4/2-D4)-(T4*TAN(RADIANS(X4))/COS(RADIANS(W4)))))/2*(T4*TAN(RADIANS(ABS(W4)))),IF((E4+F4/2+C4)/(P4+M4/2-D4)&gt;=(T4*TAN(RADIANS(ABS(W4))))/(T4*TAN(RADIANS(X4))/COS(RADIANS(W4))),(P4+M4/2-D4)*(T4*TAN(RADIANS(ABS(W4))))/(T4*TAN(RADIANS(X4))/COS(RADIANS(W4)))*(P4+M4/2-D4)/2,IF((E4+F4/2+C4)/(P4+M4/2-D4)&lt;(T4*TAN(RADIANS(ABS(W4))))/(T4*TAN(RADIANS(X4))/COS(RADIANS(W4))),(E4+F4/2+C4)*((P4+M4/2-D4)+(P4+M4/2-D4)-((T4*TAN(RADIANS(X4))/COS(RADIANS(W4)))/(T4*TAN(RADIANS(ABS(W4))))*(E4+F4/2+C4)))/2,0)
)))</f>
        <v>0</v>
      </c>
      <c r="AF4" s="4">
        <f>IF(AD4=1,0,IF(AD4=4,(Z4+(Z4-AB4))/2*AC4,IF(AD4=2,Z4*AC4/AB4*Z4/2,IF(AD4=3,AA4*(Z4+Z4-(AB4/AC4*AA4))/2,0)
)))</f>
        <v>0</v>
      </c>
      <c r="AG4" t="e">
        <f>Z4*(Z4/AB4*AC4)/2</f>
        <v>#DIV/0!</v>
      </c>
      <c r="AH4" t="e">
        <f>(Z4+Z4-(AB4/AC4*AA4))/2*AA4</f>
        <v>#DIV/0!</v>
      </c>
      <c r="AI4">
        <f>(Z4+Z4-AB4)/2*AC4</f>
        <v>0</v>
      </c>
      <c r="AK4">
        <f>AE4-AF4</f>
        <v>0</v>
      </c>
    </row>
    <row r="5" spans="1:37" x14ac:dyDescent="0.2">
      <c r="A5" s="8" t="str">
        <f t="shared" ref="A5:A34" si="1">ROW(A5)-ROW($B$3)&amp;", "&amp;C5&amp;", "&amp;D5&amp;",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"&amp;X5&amp;", "&amp;AE5</f>
        <v>2, -1.05, -1.025, 1.1, 2.1, 0.9, 1.05, 1.07, 0.88, 0.85, 0.98, 2.05, 1.02, 0.96, 0.92, 1.01, 0.97, 0.48, 0.52, 0.55, 0.6, 89, 1, 3.25643807708641</v>
      </c>
      <c r="B5" t="str">
        <f t="shared" si="0"/>
        <v>[2, -1.05, -1.025, 1.1, 2.1, 0.9, 1.05, 1.07, 0.88, 0.85, 0.98, 2.05, 1.02, 0.96, 0.92, 1.01, 0.97, 0.48, 0.52, 0.55, 0.6, 89, 1, 3.25643807708641]</v>
      </c>
      <c r="C5" s="2">
        <f t="shared" ref="C5:C34" si="2">-F5/2</f>
        <v>-1.05</v>
      </c>
      <c r="D5" s="2">
        <f t="shared" ref="D5:D34" si="3">-M5/2</f>
        <v>-1.0249999999999999</v>
      </c>
      <c r="E5">
        <v>1.1000000000000001</v>
      </c>
      <c r="F5">
        <v>2.1</v>
      </c>
      <c r="G5">
        <v>0.9</v>
      </c>
      <c r="H5" s="1">
        <v>1.05</v>
      </c>
      <c r="I5" s="1">
        <v>1.07</v>
      </c>
      <c r="J5" s="1">
        <v>0.88</v>
      </c>
      <c r="K5" s="1">
        <v>0.85</v>
      </c>
      <c r="L5">
        <v>0.98</v>
      </c>
      <c r="M5">
        <v>2.0499999999999998</v>
      </c>
      <c r="N5">
        <v>1.02</v>
      </c>
      <c r="O5" s="1">
        <v>0.96</v>
      </c>
      <c r="P5" s="1">
        <v>0.92</v>
      </c>
      <c r="Q5" s="1">
        <v>1.01</v>
      </c>
      <c r="R5" s="1">
        <v>0.97</v>
      </c>
      <c r="S5">
        <v>0.48</v>
      </c>
      <c r="T5">
        <v>0.52</v>
      </c>
      <c r="U5">
        <v>0.55000000000000004</v>
      </c>
      <c r="V5">
        <v>0.6</v>
      </c>
      <c r="W5">
        <v>89</v>
      </c>
      <c r="X5">
        <v>1</v>
      </c>
      <c r="Z5">
        <f t="shared" ref="Z5:Z22" si="4">P5+M5/2-D5</f>
        <v>2.9699999999999998</v>
      </c>
      <c r="AA5">
        <f t="shared" ref="AA5:AA34" si="5">E5+F5/2+C5</f>
        <v>1.1000000000000003</v>
      </c>
      <c r="AB5">
        <f t="shared" ref="AB5:AB21" si="6">T5*TAN(RADIANS(X5))/COS(RADIANS(W5))</f>
        <v>0.52007921058282935</v>
      </c>
      <c r="AC5">
        <f t="shared" ref="AC5:AC22" si="7">T5*TAN(RADIANS(ABS(W5)))</f>
        <v>29.790780047994755</v>
      </c>
      <c r="AD5">
        <f t="shared" ref="AD5:AD34" si="8">IF(T5=0,1,IF(AND(Z5&gt;=AB5,AA5&gt;=AC5),4,IF(AA5/Z5&gt;=AC5/AB5,2,IF(AA5/Z5&lt;AC5/AB5,3,0
))))</f>
        <v>3</v>
      </c>
      <c r="AE5" s="11">
        <f t="shared" ref="AE5:AE34" si="9">IF(T5=0,0,IF(AND((P5+M5/2-D5)&gt;=(T5*TAN(RADIANS(X5))/COS(RADIANS(W5))),(E5+F5/2+C5)&gt;=(T5*TAN(RADIANS(ABS(W5))))),((P5+M5/2-D5)+((P5+M5/2-D5)-(T5*TAN(RADIANS(X5))/COS(RADIANS(W5)))))/2*(T5*TAN(RADIANS(ABS(W5)))),IF((E5+F5/2+C5)/(P5+M5/2-D5)&gt;=(T5*TAN(RADIANS(ABS(W5))))/(T5*TAN(RADIANS(X5))/COS(RADIANS(W5))),(P5+M5/2-D5)*(T5*TAN(RADIANS(ABS(W5))))/(T5*TAN(RADIANS(X5))/COS(RADIANS(W5)))*(P5+M5/2-D5)/2,IF((E5+F5/2+C5)/(P5+M5/2-D5)&lt;(T5*TAN(RADIANS(ABS(W5))))/(T5*TAN(RADIANS(X5))/COS(RADIANS(W5))),(E5+F5/2+C5)*((P5+M5/2-D5)+(P5+M5/2-D5)-((T5*TAN(RADIANS(X5))/COS(RADIANS(W5)))/(T5*TAN(RADIANS(ABS(W5))))*(E5+F5/2+C5)))/2,0)
)))</f>
        <v>3.2564380770864116</v>
      </c>
      <c r="AF5" s="4">
        <f t="shared" ref="AF5:AF34" si="10">IF(AD5=1,0,IF(AD5=4,(Z5+(Z5-AB5))/2*AC5,IF(AD5=2,Z5*AC5/AB5*Z5/2,IF(AD5=3,AA5*(Z5+Z5-(AB5/AC5*AA5))/2,0)
)))</f>
        <v>3.2564380770864116</v>
      </c>
      <c r="AG5">
        <f t="shared" ref="AG5:AG34" si="11">Z5*(Z5/AB5*AC5)/2</f>
        <v>252.63602772245932</v>
      </c>
      <c r="AH5">
        <f t="shared" ref="AH5:AH34" si="12">(Z5+Z5-(AB5/AC5*AA5))/2*AA5</f>
        <v>3.2564380770864116</v>
      </c>
      <c r="AI5">
        <f t="shared" ref="AI5:AI34" si="13">(Z5+Z5-AB5)/2*AC5</f>
        <v>80.73183405754051</v>
      </c>
      <c r="AK5">
        <f t="shared" ref="AK5:AK34" si="14">AE5-AF5</f>
        <v>0</v>
      </c>
    </row>
    <row r="6" spans="1:37" x14ac:dyDescent="0.2">
      <c r="A6" s="8" t="str">
        <f t="shared" si="1"/>
        <v>3, -1.05, -1.025, 1.1, 2.1, 0.9, 1.05, 1.07, 0.88, 0.85, 0.98, 2.05, 1.02, 0.96, 0.92, 1.01, 0.97, 0.48, 0.52, 0.55, 0.6, 85, 1, 3.25639934703347</v>
      </c>
      <c r="B6" t="str">
        <f t="shared" si="0"/>
        <v>[3, -1.05, -1.025, 1.1, 2.1, 0.9, 1.05, 1.07, 0.88, 0.85, 0.98, 2.05, 1.02, 0.96, 0.92, 1.01, 0.97, 0.48, 0.52, 0.55, 0.6, 85, 1, 3.25639934703347]</v>
      </c>
      <c r="C6" s="2">
        <f t="shared" si="2"/>
        <v>-1.05</v>
      </c>
      <c r="D6" s="2">
        <f t="shared" si="3"/>
        <v>-1.0249999999999999</v>
      </c>
      <c r="E6">
        <v>1.1000000000000001</v>
      </c>
      <c r="F6">
        <v>2.1</v>
      </c>
      <c r="G6">
        <v>0.9</v>
      </c>
      <c r="H6" s="1">
        <v>1.05</v>
      </c>
      <c r="I6" s="1">
        <v>1.07</v>
      </c>
      <c r="J6" s="1">
        <v>0.88</v>
      </c>
      <c r="K6" s="1">
        <v>0.85</v>
      </c>
      <c r="L6">
        <v>0.98</v>
      </c>
      <c r="M6">
        <v>2.0499999999999998</v>
      </c>
      <c r="N6">
        <v>1.02</v>
      </c>
      <c r="O6" s="1">
        <v>0.96</v>
      </c>
      <c r="P6" s="1">
        <v>0.92</v>
      </c>
      <c r="Q6" s="1">
        <v>1.01</v>
      </c>
      <c r="R6" s="1">
        <v>0.97</v>
      </c>
      <c r="S6">
        <v>0.48</v>
      </c>
      <c r="T6">
        <v>0.52</v>
      </c>
      <c r="U6">
        <v>0.55000000000000004</v>
      </c>
      <c r="V6">
        <v>0.6</v>
      </c>
      <c r="W6">
        <v>85</v>
      </c>
      <c r="X6">
        <v>1</v>
      </c>
      <c r="Z6">
        <f t="shared" si="4"/>
        <v>2.9699999999999998</v>
      </c>
      <c r="AA6">
        <f t="shared" si="5"/>
        <v>1.1000000000000003</v>
      </c>
      <c r="AB6">
        <f t="shared" si="6"/>
        <v>0.10414269302887712</v>
      </c>
      <c r="AC6">
        <f t="shared" si="7"/>
        <v>5.9436271974359016</v>
      </c>
      <c r="AD6">
        <f t="shared" si="8"/>
        <v>3</v>
      </c>
      <c r="AE6" s="11">
        <f t="shared" si="9"/>
        <v>3.2563993470334665</v>
      </c>
      <c r="AF6" s="4">
        <f t="shared" si="10"/>
        <v>3.2563993470334665</v>
      </c>
      <c r="AG6">
        <f t="shared" si="11"/>
        <v>251.71300847446324</v>
      </c>
      <c r="AH6">
        <f t="shared" si="12"/>
        <v>3.2563993470334665</v>
      </c>
      <c r="AI6">
        <f t="shared" si="13"/>
        <v>17.3430801050343</v>
      </c>
      <c r="AK6">
        <f t="shared" si="14"/>
        <v>0</v>
      </c>
    </row>
    <row r="7" spans="1:37" x14ac:dyDescent="0.2">
      <c r="A7" s="8" t="str">
        <f t="shared" si="1"/>
        <v>4, -1.05, -1.025, 1.1, 2.1, 0.9, 1.05, 1.07, 0.88, 0.85, 0.98, 2.05, 1.02, 0.96, 0.92, 1.01, 0.97, 0.48, 0.52, 0.55, 0.6, 45, 1, 1.54106256237235</v>
      </c>
      <c r="B7" t="str">
        <f t="shared" si="0"/>
        <v>[4, -1.05, -1.025, 1.1, 2.1, 0.9, 1.05, 1.07, 0.88, 0.85, 0.98, 2.05, 1.02, 0.96, 0.92, 1.01, 0.97, 0.48, 0.52, 0.55, 0.6, 45, 1, 1.54106256237235]</v>
      </c>
      <c r="C7" s="2">
        <f t="shared" si="2"/>
        <v>-1.05</v>
      </c>
      <c r="D7" s="2">
        <f t="shared" si="3"/>
        <v>-1.0249999999999999</v>
      </c>
      <c r="E7">
        <v>1.1000000000000001</v>
      </c>
      <c r="F7">
        <v>2.1</v>
      </c>
      <c r="G7">
        <v>0.9</v>
      </c>
      <c r="H7" s="1">
        <v>1.05</v>
      </c>
      <c r="I7" s="1">
        <v>1.07</v>
      </c>
      <c r="J7" s="1">
        <v>0.88</v>
      </c>
      <c r="K7" s="1">
        <v>0.85</v>
      </c>
      <c r="L7">
        <v>0.98</v>
      </c>
      <c r="M7">
        <v>2.0499999999999998</v>
      </c>
      <c r="N7">
        <v>1.02</v>
      </c>
      <c r="O7" s="1">
        <v>0.96</v>
      </c>
      <c r="P7" s="1">
        <v>0.92</v>
      </c>
      <c r="Q7" s="1">
        <v>1.01</v>
      </c>
      <c r="R7" s="1">
        <v>0.97</v>
      </c>
      <c r="S7">
        <v>0.48</v>
      </c>
      <c r="T7">
        <v>0.52</v>
      </c>
      <c r="U7">
        <v>0.55000000000000004</v>
      </c>
      <c r="V7">
        <v>0.6</v>
      </c>
      <c r="W7">
        <v>45</v>
      </c>
      <c r="X7">
        <v>1</v>
      </c>
      <c r="Z7">
        <f t="shared" si="4"/>
        <v>2.9699999999999998</v>
      </c>
      <c r="AA7">
        <f t="shared" si="5"/>
        <v>1.1000000000000003</v>
      </c>
      <c r="AB7">
        <f t="shared" si="6"/>
        <v>1.2836298567865896E-2</v>
      </c>
      <c r="AC7">
        <f t="shared" si="7"/>
        <v>0.51999999999999991</v>
      </c>
      <c r="AD7">
        <f t="shared" si="8"/>
        <v>4</v>
      </c>
      <c r="AE7" s="11">
        <f t="shared" si="9"/>
        <v>1.5410625623723546</v>
      </c>
      <c r="AF7" s="4">
        <f t="shared" si="10"/>
        <v>1.5410625623723546</v>
      </c>
      <c r="AG7">
        <f t="shared" si="11"/>
        <v>178.66786035511288</v>
      </c>
      <c r="AH7">
        <f t="shared" si="12"/>
        <v>3.2520654603200798</v>
      </c>
      <c r="AI7">
        <f t="shared" si="13"/>
        <v>1.5410625623723546</v>
      </c>
      <c r="AK7">
        <f t="shared" si="14"/>
        <v>0</v>
      </c>
    </row>
    <row r="8" spans="1:37" x14ac:dyDescent="0.2">
      <c r="A8" s="8" t="str">
        <f t="shared" si="1"/>
        <v>5, -1.05, -1.025, 1.1, 2.1, 0.9, 1.05, 1.07, 0.88, 0.85, 0.98, 2.05, 1.02, 0.96, 0.92, 1.01, 0.97, 0.48, 0.52, 0.55, 0.6, 30, 1, 0.890086472550928</v>
      </c>
      <c r="B8" t="str">
        <f t="shared" si="0"/>
        <v>[5, -1.05, -1.025, 1.1, 2.1, 0.9, 1.05, 1.07, 0.88, 0.85, 0.98, 2.05, 1.02, 0.96, 0.92, 1.01, 0.97, 0.48, 0.52, 0.55, 0.6, 30, 1, 0.890086472550928]</v>
      </c>
      <c r="C8" s="2">
        <f t="shared" si="2"/>
        <v>-1.05</v>
      </c>
      <c r="D8" s="2">
        <f t="shared" si="3"/>
        <v>-1.0249999999999999</v>
      </c>
      <c r="E8">
        <v>1.1000000000000001</v>
      </c>
      <c r="F8">
        <v>2.1</v>
      </c>
      <c r="G8">
        <v>0.9</v>
      </c>
      <c r="H8" s="1">
        <v>1.05</v>
      </c>
      <c r="I8" s="1">
        <v>1.07</v>
      </c>
      <c r="J8" s="1">
        <v>0.88</v>
      </c>
      <c r="K8" s="1">
        <v>0.85</v>
      </c>
      <c r="L8">
        <v>0.98</v>
      </c>
      <c r="M8">
        <v>2.0499999999999998</v>
      </c>
      <c r="N8">
        <v>1.02</v>
      </c>
      <c r="O8" s="1">
        <v>0.96</v>
      </c>
      <c r="P8" s="1">
        <v>0.92</v>
      </c>
      <c r="Q8" s="1">
        <v>1.01</v>
      </c>
      <c r="R8" s="1">
        <v>0.97</v>
      </c>
      <c r="S8">
        <v>0.48</v>
      </c>
      <c r="T8">
        <v>0.52</v>
      </c>
      <c r="U8">
        <v>0.55000000000000004</v>
      </c>
      <c r="V8">
        <v>0.6</v>
      </c>
      <c r="W8">
        <v>30</v>
      </c>
      <c r="X8">
        <v>1</v>
      </c>
      <c r="Z8">
        <f t="shared" si="4"/>
        <v>2.9699999999999998</v>
      </c>
      <c r="AA8">
        <f t="shared" si="5"/>
        <v>1.1000000000000003</v>
      </c>
      <c r="AB8">
        <f t="shared" si="6"/>
        <v>1.0480793892429971E-2</v>
      </c>
      <c r="AC8">
        <f t="shared" si="7"/>
        <v>0.30022213997860542</v>
      </c>
      <c r="AD8">
        <f t="shared" si="8"/>
        <v>4</v>
      </c>
      <c r="AE8" s="11">
        <f t="shared" si="9"/>
        <v>0.89008647255092799</v>
      </c>
      <c r="AF8" s="4">
        <f t="shared" si="10"/>
        <v>0.89008647255092799</v>
      </c>
      <c r="AG8">
        <f t="shared" si="11"/>
        <v>126.33725563719146</v>
      </c>
      <c r="AH8">
        <f t="shared" si="12"/>
        <v>3.2458793714368572</v>
      </c>
      <c r="AI8">
        <f t="shared" si="13"/>
        <v>0.89008647255092799</v>
      </c>
      <c r="AK8">
        <f t="shared" si="14"/>
        <v>0</v>
      </c>
    </row>
    <row r="9" spans="1:37" x14ac:dyDescent="0.2">
      <c r="A9" s="8" t="str">
        <f t="shared" si="1"/>
        <v>6, -1.05, -1.025, 1.1, 2.1, 0.9, 1.05, 1.07, 0.88, 0.85, 0.98, 2.05, 1.02, 0.96, 0.92, 1.01, 0.97, 0.48, 0.52, 0.55, 0.6, 1, 1, 0.0269164033601141</v>
      </c>
      <c r="B9" t="str">
        <f t="shared" si="0"/>
        <v>[6, -1.05, -1.025, 1.1, 2.1, 0.9, 1.05, 1.07, 0.88, 0.85, 0.98, 2.05, 1.02, 0.96, 0.92, 1.01, 0.97, 0.48, 0.52, 0.55, 0.6, 1, 1, 0.0269164033601141]</v>
      </c>
      <c r="C9" s="2">
        <f t="shared" si="2"/>
        <v>-1.05</v>
      </c>
      <c r="D9" s="2">
        <f t="shared" si="3"/>
        <v>-1.0249999999999999</v>
      </c>
      <c r="E9">
        <v>1.1000000000000001</v>
      </c>
      <c r="F9">
        <v>2.1</v>
      </c>
      <c r="G9">
        <v>0.9</v>
      </c>
      <c r="H9" s="1">
        <v>1.05</v>
      </c>
      <c r="I9" s="1">
        <v>1.07</v>
      </c>
      <c r="J9" s="1">
        <v>0.88</v>
      </c>
      <c r="K9" s="1">
        <v>0.85</v>
      </c>
      <c r="L9">
        <v>0.98</v>
      </c>
      <c r="M9">
        <v>2.0499999999999998</v>
      </c>
      <c r="N9">
        <v>1.02</v>
      </c>
      <c r="O9" s="1">
        <v>0.96</v>
      </c>
      <c r="P9" s="1">
        <v>0.92</v>
      </c>
      <c r="Q9" s="1">
        <v>1.01</v>
      </c>
      <c r="R9" s="1">
        <v>0.97</v>
      </c>
      <c r="S9">
        <v>0.48</v>
      </c>
      <c r="T9">
        <v>0.52</v>
      </c>
      <c r="U9">
        <v>0.55000000000000004</v>
      </c>
      <c r="V9">
        <v>0.6</v>
      </c>
      <c r="W9">
        <v>1</v>
      </c>
      <c r="X9">
        <v>1</v>
      </c>
      <c r="Z9">
        <f t="shared" si="4"/>
        <v>2.9699999999999998</v>
      </c>
      <c r="AA9">
        <f t="shared" si="5"/>
        <v>1.1000000000000003</v>
      </c>
      <c r="AB9">
        <f t="shared" si="6"/>
        <v>9.0780163885394779E-3</v>
      </c>
      <c r="AC9">
        <f t="shared" si="7"/>
        <v>9.076633762673144E-3</v>
      </c>
      <c r="AD9">
        <f t="shared" si="8"/>
        <v>4</v>
      </c>
      <c r="AE9" s="11">
        <f t="shared" si="9"/>
        <v>2.6916403360114079E-2</v>
      </c>
      <c r="AF9" s="4">
        <f t="shared" si="10"/>
        <v>2.6916403360114079E-2</v>
      </c>
      <c r="AG9">
        <f t="shared" si="11"/>
        <v>4.4097782671025048</v>
      </c>
      <c r="AH9">
        <f t="shared" si="12"/>
        <v>2.6619078415334365</v>
      </c>
      <c r="AI9">
        <f t="shared" si="13"/>
        <v>2.6916403360114079E-2</v>
      </c>
      <c r="AK9">
        <f t="shared" si="14"/>
        <v>0</v>
      </c>
    </row>
    <row r="10" spans="1:37" x14ac:dyDescent="0.2">
      <c r="A10" s="8" t="str">
        <f t="shared" si="1"/>
        <v>7, -1.05, -1.025, 1.1, 2.1, 0.9, 1.05, 1.07, 0.88, 0.85, 0.98, 2.05, 1.02, 0.96, 0.92, 1.01, 0.97, 0.48, 0.52, 0.55, 0.6, 89, 10, 3.16030592664722</v>
      </c>
      <c r="B10" t="str">
        <f t="shared" si="0"/>
        <v>[7, -1.05, -1.025, 1.1, 2.1, 0.9, 1.05, 1.07, 0.88, 0.85, 0.98, 2.05, 1.02, 0.96, 0.92, 1.01, 0.97, 0.48, 0.52, 0.55, 0.6, 89, 10, 3.16030592664722]</v>
      </c>
      <c r="C10" s="2">
        <f t="shared" si="2"/>
        <v>-1.05</v>
      </c>
      <c r="D10" s="2">
        <f t="shared" si="3"/>
        <v>-1.0249999999999999</v>
      </c>
      <c r="E10">
        <v>1.1000000000000001</v>
      </c>
      <c r="F10">
        <v>2.1</v>
      </c>
      <c r="G10">
        <v>0.9</v>
      </c>
      <c r="H10" s="1">
        <v>1.05</v>
      </c>
      <c r="I10" s="1">
        <v>1.07</v>
      </c>
      <c r="J10" s="1">
        <v>0.88</v>
      </c>
      <c r="K10" s="1">
        <v>0.85</v>
      </c>
      <c r="L10">
        <v>0.98</v>
      </c>
      <c r="M10">
        <v>2.0499999999999998</v>
      </c>
      <c r="N10">
        <v>1.02</v>
      </c>
      <c r="O10" s="1">
        <v>0.96</v>
      </c>
      <c r="P10" s="1">
        <v>0.92</v>
      </c>
      <c r="Q10" s="1">
        <v>1.01</v>
      </c>
      <c r="R10" s="1">
        <v>0.97</v>
      </c>
      <c r="S10">
        <v>0.48</v>
      </c>
      <c r="T10">
        <v>0.52</v>
      </c>
      <c r="U10">
        <v>0.55000000000000004</v>
      </c>
      <c r="V10">
        <v>0.6</v>
      </c>
      <c r="W10">
        <v>89</v>
      </c>
      <c r="X10">
        <v>10</v>
      </c>
      <c r="Z10">
        <f t="shared" si="4"/>
        <v>2.9699999999999998</v>
      </c>
      <c r="AA10">
        <f t="shared" si="5"/>
        <v>1.1000000000000003</v>
      </c>
      <c r="AB10">
        <f t="shared" si="6"/>
        <v>5.2537184655821596</v>
      </c>
      <c r="AC10">
        <f t="shared" si="7"/>
        <v>29.790780047994755</v>
      </c>
      <c r="AD10">
        <f t="shared" si="8"/>
        <v>3</v>
      </c>
      <c r="AE10" s="11">
        <f t="shared" si="9"/>
        <v>3.1603059266472231</v>
      </c>
      <c r="AF10" s="4">
        <f t="shared" si="10"/>
        <v>3.1603059266472231</v>
      </c>
      <c r="AG10">
        <f t="shared" si="11"/>
        <v>25.009095314763723</v>
      </c>
      <c r="AH10">
        <f t="shared" si="12"/>
        <v>3.1603059266472231</v>
      </c>
      <c r="AI10">
        <f t="shared" si="13"/>
        <v>10.222431121421105</v>
      </c>
      <c r="AK10">
        <f t="shared" si="14"/>
        <v>0</v>
      </c>
    </row>
    <row r="11" spans="1:37" x14ac:dyDescent="0.2">
      <c r="A11" s="8" t="str">
        <f t="shared" si="1"/>
        <v>8, -1.05, -1.025, 1.1, 2.1, 0.9, 1.05, 1.07, 0.88, 0.85, 0.98, 2.05, 1.02, 0.96, 0.92, 1.01, 0.97, 0.48, 0.52, 0.55, 0.6, 85, 10, 3.15991468471679</v>
      </c>
      <c r="B11" t="str">
        <f t="shared" si="0"/>
        <v>[8, -1.05, -1.025, 1.1, 2.1, 0.9, 1.05, 1.07, 0.88, 0.85, 0.98, 2.05, 1.02, 0.96, 0.92, 1.01, 0.97, 0.48, 0.52, 0.55, 0.6, 85, 10, 3.15991468471679]</v>
      </c>
      <c r="C11" s="2">
        <f t="shared" si="2"/>
        <v>-1.05</v>
      </c>
      <c r="D11" s="2">
        <f t="shared" si="3"/>
        <v>-1.0249999999999999</v>
      </c>
      <c r="E11">
        <v>1.1000000000000001</v>
      </c>
      <c r="F11">
        <v>2.1</v>
      </c>
      <c r="G11">
        <v>0.9</v>
      </c>
      <c r="H11" s="1">
        <v>1.05</v>
      </c>
      <c r="I11" s="1">
        <v>1.07</v>
      </c>
      <c r="J11" s="1">
        <v>0.88</v>
      </c>
      <c r="K11" s="1">
        <v>0.85</v>
      </c>
      <c r="L11">
        <v>0.98</v>
      </c>
      <c r="M11">
        <v>2.0499999999999998</v>
      </c>
      <c r="N11">
        <v>1.02</v>
      </c>
      <c r="O11" s="1">
        <v>0.96</v>
      </c>
      <c r="P11" s="1">
        <v>0.92</v>
      </c>
      <c r="Q11" s="1">
        <v>1.01</v>
      </c>
      <c r="R11" s="1">
        <v>0.97</v>
      </c>
      <c r="S11">
        <v>0.48</v>
      </c>
      <c r="T11">
        <v>0.52</v>
      </c>
      <c r="U11">
        <v>0.55000000000000004</v>
      </c>
      <c r="V11">
        <v>0.6</v>
      </c>
      <c r="W11">
        <v>85</v>
      </c>
      <c r="X11">
        <v>10</v>
      </c>
      <c r="Z11">
        <f t="shared" si="4"/>
        <v>2.9699999999999998</v>
      </c>
      <c r="AA11">
        <f t="shared" si="5"/>
        <v>1.1000000000000003</v>
      </c>
      <c r="AB11">
        <f t="shared" si="6"/>
        <v>1.052025111344318</v>
      </c>
      <c r="AC11">
        <f t="shared" si="7"/>
        <v>5.9436271974359016</v>
      </c>
      <c r="AD11">
        <f t="shared" si="8"/>
        <v>3</v>
      </c>
      <c r="AE11" s="11">
        <f t="shared" si="9"/>
        <v>3.159914684716786</v>
      </c>
      <c r="AF11" s="4">
        <f t="shared" si="10"/>
        <v>3.159914684716786</v>
      </c>
      <c r="AG11">
        <f t="shared" si="11"/>
        <v>24.917723246580898</v>
      </c>
      <c r="AH11">
        <f t="shared" si="12"/>
        <v>3.159914684716786</v>
      </c>
      <c r="AI11">
        <f t="shared" si="13"/>
        <v>14.526150244298815</v>
      </c>
      <c r="AK11">
        <f t="shared" si="14"/>
        <v>0</v>
      </c>
    </row>
    <row r="12" spans="1:37" x14ac:dyDescent="0.2">
      <c r="A12" s="8" t="str">
        <f t="shared" si="1"/>
        <v>9, -1.05, -1.025, 1.1, 2.1, 0.9, 1.05, 1.07, 0.88, 0.85, 0.98, 2.05, 1.02, 0.96, 0.92, 1.01, 0.97, 0.48, 0.52, 0.55, 0.6, 45, 10, 1.51068598618192</v>
      </c>
      <c r="B12" t="str">
        <f t="shared" si="0"/>
        <v>[9, -1.05, -1.025, 1.1, 2.1, 0.9, 1.05, 1.07, 0.88, 0.85, 0.98, 2.05, 1.02, 0.96, 0.92, 1.01, 0.97, 0.48, 0.52, 0.55, 0.6, 45, 10, 1.51068598618192]</v>
      </c>
      <c r="C12" s="2">
        <f t="shared" si="2"/>
        <v>-1.05</v>
      </c>
      <c r="D12" s="2">
        <f t="shared" si="3"/>
        <v>-1.0249999999999999</v>
      </c>
      <c r="E12">
        <v>1.1000000000000001</v>
      </c>
      <c r="F12">
        <v>2.1</v>
      </c>
      <c r="G12">
        <v>0.9</v>
      </c>
      <c r="H12" s="1">
        <v>1.05</v>
      </c>
      <c r="I12" s="1">
        <v>1.07</v>
      </c>
      <c r="J12" s="1">
        <v>0.88</v>
      </c>
      <c r="K12" s="1">
        <v>0.85</v>
      </c>
      <c r="L12">
        <v>0.98</v>
      </c>
      <c r="M12">
        <v>2.0499999999999998</v>
      </c>
      <c r="N12">
        <v>1.02</v>
      </c>
      <c r="O12" s="1">
        <v>0.96</v>
      </c>
      <c r="P12" s="1">
        <v>0.92</v>
      </c>
      <c r="Q12" s="1">
        <v>1.01</v>
      </c>
      <c r="R12" s="1">
        <v>0.97</v>
      </c>
      <c r="S12">
        <v>0.48</v>
      </c>
      <c r="T12">
        <v>0.52</v>
      </c>
      <c r="U12">
        <v>0.55000000000000004</v>
      </c>
      <c r="V12">
        <v>0.6</v>
      </c>
      <c r="W12">
        <v>45</v>
      </c>
      <c r="X12">
        <v>10</v>
      </c>
      <c r="Z12">
        <f t="shared" si="4"/>
        <v>2.9699999999999998</v>
      </c>
      <c r="AA12">
        <f t="shared" si="5"/>
        <v>1.1000000000000003</v>
      </c>
      <c r="AB12">
        <f t="shared" si="6"/>
        <v>0.12966928391570934</v>
      </c>
      <c r="AC12">
        <f t="shared" si="7"/>
        <v>0.51999999999999991</v>
      </c>
      <c r="AD12">
        <f t="shared" si="8"/>
        <v>4</v>
      </c>
      <c r="AE12" s="11">
        <f t="shared" si="9"/>
        <v>1.5106859861819151</v>
      </c>
      <c r="AF12" s="4">
        <f t="shared" si="10"/>
        <v>1.5106859861819151</v>
      </c>
      <c r="AG12">
        <f t="shared" si="11"/>
        <v>17.686794672906739</v>
      </c>
      <c r="AH12">
        <f t="shared" si="12"/>
        <v>3.1161347754442232</v>
      </c>
      <c r="AI12">
        <f t="shared" si="13"/>
        <v>1.5106859861819151</v>
      </c>
      <c r="AK12">
        <f t="shared" si="14"/>
        <v>0</v>
      </c>
    </row>
    <row r="13" spans="1:37" x14ac:dyDescent="0.2">
      <c r="A13" s="8" t="str">
        <f t="shared" si="1"/>
        <v>10, -1.05, -1.025, 1.1, 2.1, 0.9, 1.05, 1.07, 0.88, 0.85, 0.98, 2.05, 1.02, 0.96, 0.92, 1.01, 0.97, 0.48, 0.52, 0.55, 0.6, 30, 10, 0.875766817208602</v>
      </c>
      <c r="B13" t="str">
        <f t="shared" si="0"/>
        <v>[10, -1.05, -1.025, 1.1, 2.1, 0.9, 1.05, 1.07, 0.88, 0.85, 0.98, 2.05, 1.02, 0.96, 0.92, 1.01, 0.97, 0.48, 0.52, 0.55, 0.6, 30, 10, 0.875766817208602]</v>
      </c>
      <c r="C13" s="2">
        <f t="shared" si="2"/>
        <v>-1.05</v>
      </c>
      <c r="D13" s="2">
        <f t="shared" si="3"/>
        <v>-1.0249999999999999</v>
      </c>
      <c r="E13">
        <v>1.1000000000000001</v>
      </c>
      <c r="F13">
        <v>2.1</v>
      </c>
      <c r="G13">
        <v>0.9</v>
      </c>
      <c r="H13" s="1">
        <v>1.05</v>
      </c>
      <c r="I13" s="1">
        <v>1.07</v>
      </c>
      <c r="J13" s="1">
        <v>0.88</v>
      </c>
      <c r="K13" s="1">
        <v>0.85</v>
      </c>
      <c r="L13">
        <v>0.98</v>
      </c>
      <c r="M13">
        <v>2.0499999999999998</v>
      </c>
      <c r="N13">
        <v>1.02</v>
      </c>
      <c r="O13" s="1">
        <v>0.96</v>
      </c>
      <c r="P13" s="1">
        <v>0.92</v>
      </c>
      <c r="Q13" s="1">
        <v>1.01</v>
      </c>
      <c r="R13" s="1">
        <v>0.97</v>
      </c>
      <c r="S13">
        <v>0.48</v>
      </c>
      <c r="T13">
        <v>0.52</v>
      </c>
      <c r="U13">
        <v>0.55000000000000004</v>
      </c>
      <c r="V13">
        <v>0.6</v>
      </c>
      <c r="W13">
        <v>30</v>
      </c>
      <c r="X13">
        <v>10</v>
      </c>
      <c r="Z13">
        <f t="shared" si="4"/>
        <v>2.9699999999999998</v>
      </c>
      <c r="AA13">
        <f t="shared" si="5"/>
        <v>1.1000000000000003</v>
      </c>
      <c r="AB13">
        <f t="shared" si="6"/>
        <v>0.10587452696852326</v>
      </c>
      <c r="AC13">
        <f t="shared" si="7"/>
        <v>0.30022213997860542</v>
      </c>
      <c r="AD13">
        <f t="shared" si="8"/>
        <v>4</v>
      </c>
      <c r="AE13" s="11">
        <f t="shared" si="9"/>
        <v>0.87576681720860172</v>
      </c>
      <c r="AF13" s="4">
        <f t="shared" si="10"/>
        <v>0.87576681720860172</v>
      </c>
      <c r="AG13">
        <f t="shared" si="11"/>
        <v>12.50645245066646</v>
      </c>
      <c r="AH13">
        <f t="shared" si="12"/>
        <v>3.053644353342758</v>
      </c>
      <c r="AI13">
        <f t="shared" si="13"/>
        <v>0.87576681720860172</v>
      </c>
      <c r="AK13">
        <f t="shared" si="14"/>
        <v>0</v>
      </c>
    </row>
    <row r="14" spans="1:37" x14ac:dyDescent="0.2">
      <c r="A14" s="8" t="str">
        <f t="shared" si="1"/>
        <v>11, -1.05, -1.025, 1.1, 2.1, 0.9, 1.05, 1.07, 0.88, 0.85, 0.98, 2.05, 1.02, 0.96, 0.92, 1.01, 0.97, 0.48, 0.52, 0.55, 0.6, 1, 10, 0.0265414204777798</v>
      </c>
      <c r="B14" t="str">
        <f t="shared" si="0"/>
        <v>[11, -1.05, -1.025, 1.1, 2.1, 0.9, 1.05, 1.07, 0.88, 0.85, 0.98, 2.05, 1.02, 0.96, 0.92, 1.01, 0.97, 0.48, 0.52, 0.55, 0.6, 1, 10, 0.0265414204777798]</v>
      </c>
      <c r="C14" s="2">
        <f t="shared" si="2"/>
        <v>-1.05</v>
      </c>
      <c r="D14" s="2">
        <f t="shared" si="3"/>
        <v>-1.0249999999999999</v>
      </c>
      <c r="E14">
        <v>1.1000000000000001</v>
      </c>
      <c r="F14">
        <v>2.1</v>
      </c>
      <c r="G14">
        <v>0.9</v>
      </c>
      <c r="H14" s="1">
        <v>1.05</v>
      </c>
      <c r="I14" s="1">
        <v>1.07</v>
      </c>
      <c r="J14" s="1">
        <v>0.88</v>
      </c>
      <c r="K14" s="1">
        <v>0.85</v>
      </c>
      <c r="L14">
        <v>0.98</v>
      </c>
      <c r="M14">
        <v>2.0499999999999998</v>
      </c>
      <c r="N14">
        <v>1.02</v>
      </c>
      <c r="O14" s="1">
        <v>0.96</v>
      </c>
      <c r="P14" s="1">
        <v>0.92</v>
      </c>
      <c r="Q14" s="1">
        <v>1.01</v>
      </c>
      <c r="R14" s="1">
        <v>0.97</v>
      </c>
      <c r="S14">
        <v>0.48</v>
      </c>
      <c r="T14">
        <v>0.52</v>
      </c>
      <c r="U14">
        <v>0.55000000000000004</v>
      </c>
      <c r="V14">
        <v>0.6</v>
      </c>
      <c r="W14">
        <v>1</v>
      </c>
      <c r="X14">
        <v>10</v>
      </c>
      <c r="Z14">
        <f t="shared" si="4"/>
        <v>2.9699999999999998</v>
      </c>
      <c r="AA14">
        <f t="shared" si="5"/>
        <v>1.1000000000000003</v>
      </c>
      <c r="AB14">
        <f t="shared" si="6"/>
        <v>9.1703996931312717E-2</v>
      </c>
      <c r="AC14">
        <f t="shared" si="7"/>
        <v>9.076633762673144E-3</v>
      </c>
      <c r="AD14">
        <f t="shared" si="8"/>
        <v>4</v>
      </c>
      <c r="AE14" s="11">
        <f t="shared" si="9"/>
        <v>2.6541420477779819E-2</v>
      </c>
      <c r="AF14" s="4">
        <f t="shared" si="10"/>
        <v>2.6541420477779819E-2</v>
      </c>
      <c r="AG14">
        <f t="shared" si="11"/>
        <v>0.43653538251518292</v>
      </c>
      <c r="AH14">
        <f t="shared" si="12"/>
        <v>-2.8454993686100458</v>
      </c>
      <c r="AI14">
        <f t="shared" si="13"/>
        <v>2.6541420477779822E-2</v>
      </c>
      <c r="AK14">
        <f t="shared" si="14"/>
        <v>0</v>
      </c>
    </row>
    <row r="15" spans="1:37" x14ac:dyDescent="0.2">
      <c r="A15" s="8" t="str">
        <f t="shared" si="1"/>
        <v>12, -1.05, -1.025, 1.1, 2.1, 0.9, 1.05, 1.07, 0.88, 0.85, 0.98, 2.05, 1.02, 0.96, 0.92, 1.01, 0.97, 0.48, 0.52, 0.55, 0.6, 89, 30, 2.9176498794248</v>
      </c>
      <c r="B15" t="str">
        <f t="shared" si="0"/>
        <v>[12, -1.05, -1.025, 1.1, 2.1, 0.9, 1.05, 1.07, 0.88, 0.85, 0.98, 2.05, 1.02, 0.96, 0.92, 1.01, 0.97, 0.48, 0.52, 0.55, 0.6, 89, 30, 2.9176498794248]</v>
      </c>
      <c r="C15" s="2">
        <f t="shared" si="2"/>
        <v>-1.05</v>
      </c>
      <c r="D15" s="2">
        <f t="shared" si="3"/>
        <v>-1.0249999999999999</v>
      </c>
      <c r="E15">
        <v>1.1000000000000001</v>
      </c>
      <c r="F15">
        <v>2.1</v>
      </c>
      <c r="G15">
        <v>0.9</v>
      </c>
      <c r="H15" s="1">
        <v>1.05</v>
      </c>
      <c r="I15" s="1">
        <v>1.07</v>
      </c>
      <c r="J15" s="1">
        <v>0.88</v>
      </c>
      <c r="K15" s="1">
        <v>0.85</v>
      </c>
      <c r="L15">
        <v>0.98</v>
      </c>
      <c r="M15">
        <v>2.0499999999999998</v>
      </c>
      <c r="N15">
        <v>1.02</v>
      </c>
      <c r="O15" s="1">
        <v>0.96</v>
      </c>
      <c r="P15" s="1">
        <v>0.92</v>
      </c>
      <c r="Q15" s="1">
        <v>1.01</v>
      </c>
      <c r="R15" s="1">
        <v>0.97</v>
      </c>
      <c r="S15">
        <v>0.48</v>
      </c>
      <c r="T15">
        <v>0.52</v>
      </c>
      <c r="U15">
        <v>0.55000000000000004</v>
      </c>
      <c r="V15">
        <v>0.6</v>
      </c>
      <c r="W15">
        <v>89</v>
      </c>
      <c r="X15">
        <v>30</v>
      </c>
      <c r="Z15">
        <f t="shared" si="4"/>
        <v>2.9699999999999998</v>
      </c>
      <c r="AA15">
        <f t="shared" si="5"/>
        <v>1.1000000000000003</v>
      </c>
      <c r="AB15">
        <f t="shared" si="6"/>
        <v>17.202334879002159</v>
      </c>
      <c r="AC15">
        <f t="shared" si="7"/>
        <v>29.790780047994755</v>
      </c>
      <c r="AD15">
        <f t="shared" si="8"/>
        <v>3</v>
      </c>
      <c r="AE15" s="11">
        <f t="shared" si="9"/>
        <v>2.9176498794247983</v>
      </c>
      <c r="AF15" s="4">
        <f t="shared" si="10"/>
        <v>2.9176498794247983</v>
      </c>
      <c r="AG15">
        <f t="shared" si="11"/>
        <v>7.6379600087345763</v>
      </c>
      <c r="AH15">
        <f t="shared" si="12"/>
        <v>2.9176498794247983</v>
      </c>
      <c r="AI15">
        <f t="shared" si="13"/>
        <v>-167.75687060360647</v>
      </c>
      <c r="AK15">
        <f t="shared" si="14"/>
        <v>0</v>
      </c>
    </row>
    <row r="16" spans="1:37" x14ac:dyDescent="0.2">
      <c r="A16" s="8" t="str">
        <f t="shared" si="1"/>
        <v>13, -1.05, -1.025, 1.1, 2.1, 0.9, 1.05, 1.07, 0.88, 0.85, 0.98, 2.05, 1.02, 0.96, 0.92, 1.01, 0.97, 0.48, 0.52, 0.55, 0.6, 85, 30, 2.91636882967876</v>
      </c>
      <c r="B16" t="str">
        <f t="shared" si="0"/>
        <v>[13, -1.05, -1.025, 1.1, 2.1, 0.9, 1.05, 1.07, 0.88, 0.85, 0.98, 2.05, 1.02, 0.96, 0.92, 1.01, 0.97, 0.48, 0.52, 0.55, 0.6, 85, 30, 2.91636882967876]</v>
      </c>
      <c r="C16" s="2">
        <f t="shared" si="2"/>
        <v>-1.05</v>
      </c>
      <c r="D16" s="2">
        <f t="shared" si="3"/>
        <v>-1.0249999999999999</v>
      </c>
      <c r="E16">
        <v>1.1000000000000001</v>
      </c>
      <c r="F16">
        <v>2.1</v>
      </c>
      <c r="G16">
        <v>0.9</v>
      </c>
      <c r="H16" s="1">
        <v>1.05</v>
      </c>
      <c r="I16" s="1">
        <v>1.07</v>
      </c>
      <c r="J16" s="1">
        <v>0.88</v>
      </c>
      <c r="K16" s="1">
        <v>0.85</v>
      </c>
      <c r="L16">
        <v>0.98</v>
      </c>
      <c r="M16">
        <v>2.0499999999999998</v>
      </c>
      <c r="N16">
        <v>1.02</v>
      </c>
      <c r="O16" s="1">
        <v>0.96</v>
      </c>
      <c r="P16" s="1">
        <v>0.92</v>
      </c>
      <c r="Q16" s="1">
        <v>1.01</v>
      </c>
      <c r="R16" s="1">
        <v>0.97</v>
      </c>
      <c r="S16">
        <v>0.48</v>
      </c>
      <c r="T16">
        <v>0.52</v>
      </c>
      <c r="U16">
        <v>0.55000000000000004</v>
      </c>
      <c r="V16">
        <v>0.6</v>
      </c>
      <c r="W16">
        <v>85</v>
      </c>
      <c r="X16">
        <v>30</v>
      </c>
      <c r="Z16">
        <f t="shared" si="4"/>
        <v>2.9699999999999998</v>
      </c>
      <c r="AA16">
        <f t="shared" si="5"/>
        <v>1.1000000000000003</v>
      </c>
      <c r="AB16">
        <f t="shared" si="6"/>
        <v>3.4446627441158757</v>
      </c>
      <c r="AC16">
        <f t="shared" si="7"/>
        <v>5.9436271974359016</v>
      </c>
      <c r="AD16">
        <f t="shared" si="8"/>
        <v>3</v>
      </c>
      <c r="AE16" s="11">
        <f t="shared" si="9"/>
        <v>2.9163688296787598</v>
      </c>
      <c r="AF16" s="4">
        <f t="shared" si="10"/>
        <v>2.9163688296787598</v>
      </c>
      <c r="AG16">
        <f t="shared" si="11"/>
        <v>7.6100543130701768</v>
      </c>
      <c r="AH16">
        <f t="shared" si="12"/>
        <v>2.9163688296787598</v>
      </c>
      <c r="AI16">
        <f t="shared" si="13"/>
        <v>7.415677190423974</v>
      </c>
      <c r="AK16">
        <f t="shared" si="14"/>
        <v>0</v>
      </c>
    </row>
    <row r="17" spans="1:37" x14ac:dyDescent="0.2">
      <c r="A17" s="8" t="str">
        <f t="shared" si="1"/>
        <v>14, -1.05, -1.025, 1.1, 2.1, 0.9, 1.05, 1.07, 0.88, 0.85, 0.98, 2.05, 1.02, 0.96, 0.92, 1.01, 0.97, 0.48, 0.52, 0.55, 0.6, 45, 30, 1.43400966225857</v>
      </c>
      <c r="B17" t="str">
        <f t="shared" si="0"/>
        <v>[14, -1.05, -1.025, 1.1, 2.1, 0.9, 1.05, 1.07, 0.88, 0.85, 0.98, 2.05, 1.02, 0.96, 0.92, 1.01, 0.97, 0.48, 0.52, 0.55, 0.6, 45, 30, 1.43400966225857]</v>
      </c>
      <c r="C17" s="2">
        <f t="shared" si="2"/>
        <v>-1.05</v>
      </c>
      <c r="D17" s="2">
        <f t="shared" si="3"/>
        <v>-1.0249999999999999</v>
      </c>
      <c r="E17">
        <v>1.1000000000000001</v>
      </c>
      <c r="F17">
        <v>2.1</v>
      </c>
      <c r="G17">
        <v>0.9</v>
      </c>
      <c r="H17" s="1">
        <v>1.05</v>
      </c>
      <c r="I17" s="1">
        <v>1.07</v>
      </c>
      <c r="J17" s="1">
        <v>0.88</v>
      </c>
      <c r="K17" s="1">
        <v>0.85</v>
      </c>
      <c r="L17">
        <v>0.98</v>
      </c>
      <c r="M17">
        <v>2.0499999999999998</v>
      </c>
      <c r="N17">
        <v>1.02</v>
      </c>
      <c r="O17" s="1">
        <v>0.96</v>
      </c>
      <c r="P17" s="1">
        <v>0.92</v>
      </c>
      <c r="Q17" s="1">
        <v>1.01</v>
      </c>
      <c r="R17" s="1">
        <v>0.97</v>
      </c>
      <c r="S17">
        <v>0.48</v>
      </c>
      <c r="T17">
        <v>0.52</v>
      </c>
      <c r="U17">
        <v>0.55000000000000004</v>
      </c>
      <c r="V17">
        <v>0.6</v>
      </c>
      <c r="W17">
        <v>45</v>
      </c>
      <c r="X17">
        <v>30</v>
      </c>
      <c r="Z17">
        <f t="shared" si="4"/>
        <v>2.9699999999999998</v>
      </c>
      <c r="AA17">
        <f t="shared" si="5"/>
        <v>1.1000000000000003</v>
      </c>
      <c r="AB17">
        <f t="shared" si="6"/>
        <v>0.42457822208241752</v>
      </c>
      <c r="AC17">
        <f t="shared" si="7"/>
        <v>0.51999999999999991</v>
      </c>
      <c r="AD17">
        <f t="shared" si="8"/>
        <v>4</v>
      </c>
      <c r="AE17" s="11">
        <f t="shared" si="9"/>
        <v>1.434009662258571</v>
      </c>
      <c r="AF17" s="4">
        <f t="shared" si="10"/>
        <v>1.434009662258571</v>
      </c>
      <c r="AG17">
        <f t="shared" si="11"/>
        <v>5.4016760180290317</v>
      </c>
      <c r="AH17">
        <f t="shared" si="12"/>
        <v>2.773019568538726</v>
      </c>
      <c r="AI17">
        <f t="shared" si="13"/>
        <v>1.434009662258571</v>
      </c>
      <c r="AK17">
        <f t="shared" si="14"/>
        <v>0</v>
      </c>
    </row>
    <row r="18" spans="1:37" x14ac:dyDescent="0.2">
      <c r="A18" s="8" t="str">
        <f t="shared" si="1"/>
        <v>15, -1.05, -1.025, 1.1, 2.1, 0.9, 1.05, 1.07, 0.88, 0.85, 0.98, 2.05, 1.02, 0.96, 0.92, 1.01, 0.97, 0.48, 0.52, 0.55, 0.6, 30, 30, 0.8396212514735</v>
      </c>
      <c r="B18" t="str">
        <f t="shared" si="0"/>
        <v>[15, -1.05, -1.025, 1.1, 2.1, 0.9, 1.05, 1.07, 0.88, 0.85, 0.98, 2.05, 1.02, 0.96, 0.92, 1.01, 0.97, 0.48, 0.52, 0.55, 0.6, 30, 30, 0.8396212514735]</v>
      </c>
      <c r="C18" s="2">
        <f t="shared" si="2"/>
        <v>-1.05</v>
      </c>
      <c r="D18" s="2">
        <f t="shared" si="3"/>
        <v>-1.0249999999999999</v>
      </c>
      <c r="E18">
        <v>1.1000000000000001</v>
      </c>
      <c r="F18">
        <v>2.1</v>
      </c>
      <c r="G18">
        <v>0.9</v>
      </c>
      <c r="H18" s="1">
        <v>1.05</v>
      </c>
      <c r="I18" s="1">
        <v>1.07</v>
      </c>
      <c r="J18" s="1">
        <v>0.88</v>
      </c>
      <c r="K18" s="1">
        <v>0.85</v>
      </c>
      <c r="L18">
        <v>0.98</v>
      </c>
      <c r="M18">
        <v>2.0499999999999998</v>
      </c>
      <c r="N18">
        <v>1.02</v>
      </c>
      <c r="O18" s="1">
        <v>0.96</v>
      </c>
      <c r="P18" s="1">
        <v>0.92</v>
      </c>
      <c r="Q18" s="1">
        <v>1.01</v>
      </c>
      <c r="R18" s="1">
        <v>0.97</v>
      </c>
      <c r="S18">
        <v>0.48</v>
      </c>
      <c r="T18">
        <v>0.52</v>
      </c>
      <c r="U18">
        <v>0.55000000000000004</v>
      </c>
      <c r="V18">
        <v>0.6</v>
      </c>
      <c r="W18">
        <v>30</v>
      </c>
      <c r="X18">
        <v>30</v>
      </c>
      <c r="Z18">
        <f t="shared" si="4"/>
        <v>2.9699999999999998</v>
      </c>
      <c r="AA18">
        <f t="shared" si="5"/>
        <v>1.1000000000000003</v>
      </c>
      <c r="AB18">
        <f t="shared" si="6"/>
        <v>0.34666666666666668</v>
      </c>
      <c r="AC18">
        <f t="shared" si="7"/>
        <v>0.30022213997860542</v>
      </c>
      <c r="AD18">
        <f t="shared" si="8"/>
        <v>4</v>
      </c>
      <c r="AE18" s="11">
        <f t="shared" si="9"/>
        <v>0.83962125147349975</v>
      </c>
      <c r="AF18" s="4">
        <f t="shared" si="10"/>
        <v>0.83962125147349975</v>
      </c>
      <c r="AG18">
        <f t="shared" si="11"/>
        <v>3.8195617421210772</v>
      </c>
      <c r="AH18">
        <f t="shared" si="12"/>
        <v>2.5684061742805531</v>
      </c>
      <c r="AI18">
        <f t="shared" si="13"/>
        <v>0.83962125147349975</v>
      </c>
      <c r="AK18">
        <f t="shared" si="14"/>
        <v>0</v>
      </c>
    </row>
    <row r="19" spans="1:37" x14ac:dyDescent="0.2">
      <c r="A19" s="8" t="str">
        <f t="shared" si="1"/>
        <v>16, -1.05, -1.025, 1.1, 2.1, 0.9, 1.05, 1.07, 0.88, 0.85, 0.98, 2.05, 1.02, 0.96, 0.92, 1.01, 0.97, 0.48, 0.52, 0.55, 0.6, 1, 30, 0.0255948915216751</v>
      </c>
      <c r="B19" t="str">
        <f t="shared" si="0"/>
        <v>[16, -1.05, -1.025, 1.1, 2.1, 0.9, 1.05, 1.07, 0.88, 0.85, 0.98, 2.05, 1.02, 0.96, 0.92, 1.01, 0.97, 0.48, 0.52, 0.55, 0.6, 1, 30, 0.0255948915216751]</v>
      </c>
      <c r="C19" s="2">
        <f t="shared" si="2"/>
        <v>-1.05</v>
      </c>
      <c r="D19" s="2">
        <f t="shared" si="3"/>
        <v>-1.0249999999999999</v>
      </c>
      <c r="E19">
        <v>1.1000000000000001</v>
      </c>
      <c r="F19">
        <v>2.1</v>
      </c>
      <c r="G19">
        <v>0.9</v>
      </c>
      <c r="H19" s="1">
        <v>1.05</v>
      </c>
      <c r="I19" s="1">
        <v>1.07</v>
      </c>
      <c r="J19" s="1">
        <v>0.88</v>
      </c>
      <c r="K19" s="1">
        <v>0.85</v>
      </c>
      <c r="L19">
        <v>0.98</v>
      </c>
      <c r="M19">
        <v>2.0499999999999998</v>
      </c>
      <c r="N19">
        <v>1.02</v>
      </c>
      <c r="O19" s="1">
        <v>0.96</v>
      </c>
      <c r="P19" s="1">
        <v>0.92</v>
      </c>
      <c r="Q19" s="1">
        <v>1.01</v>
      </c>
      <c r="R19" s="1">
        <v>0.97</v>
      </c>
      <c r="S19">
        <v>0.48</v>
      </c>
      <c r="T19">
        <v>0.52</v>
      </c>
      <c r="U19">
        <v>0.55000000000000004</v>
      </c>
      <c r="V19">
        <v>0.6</v>
      </c>
      <c r="W19">
        <v>1</v>
      </c>
      <c r="X19">
        <v>30</v>
      </c>
      <c r="Z19">
        <f t="shared" si="4"/>
        <v>2.9699999999999998</v>
      </c>
      <c r="AA19">
        <f t="shared" si="5"/>
        <v>1.1000000000000003</v>
      </c>
      <c r="AB19">
        <f t="shared" si="6"/>
        <v>0.30026787222992612</v>
      </c>
      <c r="AC19">
        <f t="shared" si="7"/>
        <v>9.076633762673144E-3</v>
      </c>
      <c r="AD19">
        <f t="shared" si="8"/>
        <v>4</v>
      </c>
      <c r="AE19" s="11">
        <f t="shared" si="9"/>
        <v>2.5594891521675149E-2</v>
      </c>
      <c r="AF19" s="4">
        <f t="shared" si="10"/>
        <v>2.5594891521675149E-2</v>
      </c>
      <c r="AG19">
        <f t="shared" si="11"/>
        <v>0.13332108787159141</v>
      </c>
      <c r="AH19">
        <f t="shared" si="12"/>
        <v>-16.747255003454544</v>
      </c>
      <c r="AI19">
        <f t="shared" si="13"/>
        <v>2.5594891521675149E-2</v>
      </c>
      <c r="AK19">
        <f t="shared" si="14"/>
        <v>0</v>
      </c>
    </row>
    <row r="20" spans="1:37" x14ac:dyDescent="0.2">
      <c r="A20" s="8" t="str">
        <f t="shared" si="1"/>
        <v>17, -1.05, -1.025, 1.1, 2.1, 0.9, 1.05, 1.07, 0.88, 0.85, 0.98, 2.05, 1.02, 0.96, 0.92, 1.01, 0.97, 0.48, 0.52, 0.55, 0.6, 89, 60, 2.21894963827439</v>
      </c>
      <c r="B20" t="str">
        <f t="shared" si="0"/>
        <v>[17, -1.05, -1.025, 1.1, 2.1, 0.9, 1.05, 1.07, 0.88, 0.85, 0.98, 2.05, 1.02, 0.96, 0.92, 1.01, 0.97, 0.48, 0.52, 0.55, 0.6, 89, 60, 2.21894963827439]</v>
      </c>
      <c r="C20" s="2">
        <f t="shared" si="2"/>
        <v>-1.05</v>
      </c>
      <c r="D20" s="2">
        <f t="shared" si="3"/>
        <v>-1.0249999999999999</v>
      </c>
      <c r="E20">
        <v>1.1000000000000001</v>
      </c>
      <c r="F20">
        <v>2.1</v>
      </c>
      <c r="G20">
        <v>0.9</v>
      </c>
      <c r="H20" s="1">
        <v>1.05</v>
      </c>
      <c r="I20" s="1">
        <v>1.07</v>
      </c>
      <c r="J20" s="1">
        <v>0.88</v>
      </c>
      <c r="K20" s="1">
        <v>0.85</v>
      </c>
      <c r="L20">
        <v>0.98</v>
      </c>
      <c r="M20">
        <v>2.0499999999999998</v>
      </c>
      <c r="N20">
        <v>1.02</v>
      </c>
      <c r="O20" s="1">
        <v>0.96</v>
      </c>
      <c r="P20" s="1">
        <v>0.92</v>
      </c>
      <c r="Q20" s="1">
        <v>1.01</v>
      </c>
      <c r="R20" s="1">
        <v>0.97</v>
      </c>
      <c r="S20">
        <v>0.48</v>
      </c>
      <c r="T20">
        <v>0.52</v>
      </c>
      <c r="U20">
        <v>0.55000000000000004</v>
      </c>
      <c r="V20">
        <v>0.6</v>
      </c>
      <c r="W20">
        <v>89</v>
      </c>
      <c r="X20">
        <v>60</v>
      </c>
      <c r="Z20">
        <f t="shared" si="4"/>
        <v>2.9699999999999998</v>
      </c>
      <c r="AA20">
        <f t="shared" si="5"/>
        <v>1.1000000000000003</v>
      </c>
      <c r="AB20">
        <f t="shared" si="6"/>
        <v>51.607004637006455</v>
      </c>
      <c r="AC20">
        <f t="shared" si="7"/>
        <v>29.790780047994755</v>
      </c>
      <c r="AD20">
        <f t="shared" si="8"/>
        <v>3</v>
      </c>
      <c r="AE20" s="11">
        <f t="shared" si="9"/>
        <v>2.2189496382743932</v>
      </c>
      <c r="AF20" s="4">
        <f t="shared" si="10"/>
        <v>2.2189496382743932</v>
      </c>
      <c r="AG20">
        <f t="shared" si="11"/>
        <v>2.545986669578193</v>
      </c>
      <c r="AH20">
        <f t="shared" si="12"/>
        <v>2.2189496382743932</v>
      </c>
      <c r="AI20">
        <f t="shared" si="13"/>
        <v>-680.22784529590797</v>
      </c>
      <c r="AK20">
        <f t="shared" si="14"/>
        <v>0</v>
      </c>
    </row>
    <row r="21" spans="1:37" x14ac:dyDescent="0.2">
      <c r="A21" s="8" t="str">
        <f t="shared" si="1"/>
        <v>18, -1.05, -1.025, 1.1, 2.1, 0.9, 1.05, 1.07, 0.88, 0.85, 0.98, 2.05, 1.02, 0.96, 0.92, 1.01, 0.97, 0.48, 0.52, 0.55, 0.6, 85, 60, 2.21510648903628</v>
      </c>
      <c r="B21" t="str">
        <f t="shared" si="0"/>
        <v>[18, -1.05, -1.025, 1.1, 2.1, 0.9, 1.05, 1.07, 0.88, 0.85, 0.98, 2.05, 1.02, 0.96, 0.92, 1.01, 0.97, 0.48, 0.52, 0.55, 0.6, 85, 60, 2.21510648903628]</v>
      </c>
      <c r="C21" s="2">
        <f t="shared" si="2"/>
        <v>-1.05</v>
      </c>
      <c r="D21" s="2">
        <f t="shared" si="3"/>
        <v>-1.0249999999999999</v>
      </c>
      <c r="E21">
        <v>1.1000000000000001</v>
      </c>
      <c r="F21">
        <v>2.1</v>
      </c>
      <c r="G21">
        <v>0.9</v>
      </c>
      <c r="H21" s="1">
        <v>1.05</v>
      </c>
      <c r="I21" s="1">
        <v>1.07</v>
      </c>
      <c r="J21" s="1">
        <v>0.88</v>
      </c>
      <c r="K21" s="1">
        <v>0.85</v>
      </c>
      <c r="L21">
        <v>0.98</v>
      </c>
      <c r="M21">
        <v>2.0499999999999998</v>
      </c>
      <c r="N21">
        <v>1.02</v>
      </c>
      <c r="O21" s="1">
        <v>0.96</v>
      </c>
      <c r="P21" s="1">
        <v>0.92</v>
      </c>
      <c r="Q21" s="1">
        <v>1.01</v>
      </c>
      <c r="R21" s="1">
        <v>0.97</v>
      </c>
      <c r="S21">
        <v>0.48</v>
      </c>
      <c r="T21">
        <v>0.52</v>
      </c>
      <c r="U21">
        <v>0.55000000000000004</v>
      </c>
      <c r="V21">
        <v>0.6</v>
      </c>
      <c r="W21">
        <v>85</v>
      </c>
      <c r="X21">
        <v>60</v>
      </c>
      <c r="Z21">
        <f t="shared" si="4"/>
        <v>2.9699999999999998</v>
      </c>
      <c r="AA21">
        <f t="shared" si="5"/>
        <v>1.1000000000000003</v>
      </c>
      <c r="AB21">
        <f t="shared" si="6"/>
        <v>10.333988232347624</v>
      </c>
      <c r="AC21">
        <f t="shared" si="7"/>
        <v>5.9436271974359016</v>
      </c>
      <c r="AD21">
        <f t="shared" si="8"/>
        <v>3</v>
      </c>
      <c r="AE21" s="11">
        <f t="shared" si="9"/>
        <v>2.2151064890362786</v>
      </c>
      <c r="AF21" s="4">
        <f t="shared" si="10"/>
        <v>2.2151064890362786</v>
      </c>
      <c r="AG21">
        <f t="shared" si="11"/>
        <v>2.5366847710233928</v>
      </c>
      <c r="AH21">
        <f t="shared" si="12"/>
        <v>2.2151064890362786</v>
      </c>
      <c r="AI21">
        <f t="shared" si="13"/>
        <v>-13.05811398149732</v>
      </c>
      <c r="AK21">
        <f t="shared" si="14"/>
        <v>0</v>
      </c>
    </row>
    <row r="22" spans="1:37" x14ac:dyDescent="0.2">
      <c r="A22" s="8" t="str">
        <f t="shared" si="1"/>
        <v>19, -1.05, -1.025, 1.1, 2.1, 0.9, 1.05, 1.07, 0.88, 0.85, 0.98, 2.05, 1.02, 0.96, 0.92, 1.01, 0.97, 0.48, 0.52, 0.55, 0.6, 45, 60, 1.21322898677571</v>
      </c>
      <c r="B22" t="str">
        <f t="shared" si="0"/>
        <v>[19, -1.05, -1.025, 1.1, 2.1, 0.9, 1.05, 1.07, 0.88, 0.85, 0.98, 2.05, 1.02, 0.96, 0.92, 1.01, 0.97, 0.48, 0.52, 0.55, 0.6, 45, 60, 1.21322898677571]</v>
      </c>
      <c r="C22" s="2">
        <f t="shared" si="2"/>
        <v>-1.05</v>
      </c>
      <c r="D22" s="2">
        <f t="shared" si="3"/>
        <v>-1.0249999999999999</v>
      </c>
      <c r="E22">
        <v>1.1000000000000001</v>
      </c>
      <c r="F22">
        <v>2.1</v>
      </c>
      <c r="G22">
        <v>0.9</v>
      </c>
      <c r="H22" s="1">
        <v>1.05</v>
      </c>
      <c r="I22" s="1">
        <v>1.07</v>
      </c>
      <c r="J22" s="1">
        <v>0.88</v>
      </c>
      <c r="K22" s="1">
        <v>0.85</v>
      </c>
      <c r="L22">
        <v>0.98</v>
      </c>
      <c r="M22">
        <v>2.0499999999999998</v>
      </c>
      <c r="N22">
        <v>1.02</v>
      </c>
      <c r="O22" s="1">
        <v>0.96</v>
      </c>
      <c r="P22" s="1">
        <v>0.92</v>
      </c>
      <c r="Q22" s="1">
        <v>1.01</v>
      </c>
      <c r="R22" s="1">
        <v>0.97</v>
      </c>
      <c r="S22">
        <v>0.48</v>
      </c>
      <c r="T22">
        <v>0.52</v>
      </c>
      <c r="U22">
        <v>0.55000000000000004</v>
      </c>
      <c r="V22">
        <v>0.6</v>
      </c>
      <c r="W22">
        <v>45</v>
      </c>
      <c r="X22">
        <v>60</v>
      </c>
      <c r="Z22">
        <f t="shared" si="4"/>
        <v>2.9699999999999998</v>
      </c>
      <c r="AA22">
        <f t="shared" si="5"/>
        <v>1.1000000000000003</v>
      </c>
      <c r="AB22">
        <f>T22*TAN(RADIANS(X22))/COS(RADIANS(W22))</f>
        <v>1.2737346662472522</v>
      </c>
      <c r="AC22">
        <f t="shared" si="7"/>
        <v>0.51999999999999991</v>
      </c>
      <c r="AD22">
        <f t="shared" si="8"/>
        <v>4</v>
      </c>
      <c r="AE22" s="11">
        <f t="shared" si="9"/>
        <v>1.213228986775714</v>
      </c>
      <c r="AF22" s="4">
        <f t="shared" si="10"/>
        <v>1.213228986775714</v>
      </c>
      <c r="AG22">
        <f t="shared" si="11"/>
        <v>1.8005586726763445</v>
      </c>
      <c r="AH22">
        <f t="shared" si="12"/>
        <v>1.7850587056161773</v>
      </c>
      <c r="AI22">
        <f t="shared" si="13"/>
        <v>1.213228986775714</v>
      </c>
      <c r="AK22">
        <f t="shared" si="14"/>
        <v>0</v>
      </c>
    </row>
    <row r="23" spans="1:37" x14ac:dyDescent="0.2">
      <c r="A23" s="8" t="str">
        <f t="shared" si="1"/>
        <v>20, -1.05, -1.025, 1.1, 2.1, 0.9, 1.05, 1.07, 0.88, 0.85, 0.98, 2.05, 1.02, 0.96, 0.92, 1.01, 0.97, 0.48, 0.52, 0.55, 0.6, 30, 60, 0.735544242947583</v>
      </c>
      <c r="B23" t="str">
        <f t="shared" si="0"/>
        <v>[20, -1.05, -1.025, 1.1, 2.1, 0.9, 1.05, 1.07, 0.88, 0.85, 0.98, 2.05, 1.02, 0.96, 0.92, 1.01, 0.97, 0.48, 0.52, 0.55, 0.6, 30, 60, 0.735544242947583]</v>
      </c>
      <c r="C23" s="2">
        <f t="shared" si="2"/>
        <v>-1.05</v>
      </c>
      <c r="D23" s="2">
        <f t="shared" si="3"/>
        <v>-1.0249999999999999</v>
      </c>
      <c r="E23">
        <v>1.1000000000000001</v>
      </c>
      <c r="F23">
        <v>2.1</v>
      </c>
      <c r="G23">
        <v>0.9</v>
      </c>
      <c r="H23" s="1">
        <v>1.05</v>
      </c>
      <c r="I23" s="1">
        <v>1.07</v>
      </c>
      <c r="J23" s="1">
        <v>0.88</v>
      </c>
      <c r="K23" s="1">
        <v>0.85</v>
      </c>
      <c r="L23">
        <v>0.98</v>
      </c>
      <c r="M23">
        <v>2.0499999999999998</v>
      </c>
      <c r="N23">
        <v>1.02</v>
      </c>
      <c r="O23" s="1">
        <v>0.96</v>
      </c>
      <c r="P23" s="1">
        <v>0.92</v>
      </c>
      <c r="Q23" s="1">
        <v>1.01</v>
      </c>
      <c r="R23" s="1">
        <v>0.97</v>
      </c>
      <c r="S23">
        <v>0.48</v>
      </c>
      <c r="T23">
        <v>0.52</v>
      </c>
      <c r="U23">
        <v>0.55000000000000004</v>
      </c>
      <c r="V23">
        <v>0.6</v>
      </c>
      <c r="W23">
        <v>30</v>
      </c>
      <c r="X23">
        <v>60</v>
      </c>
      <c r="Z23">
        <f t="shared" ref="Z23:Z34" si="15">P23+M23/2-D23</f>
        <v>2.9699999999999998</v>
      </c>
      <c r="AA23">
        <f t="shared" si="5"/>
        <v>1.1000000000000003</v>
      </c>
      <c r="AB23">
        <f>T23*TAN(RADIANS(X23))/COS(RADIANS(W23))</f>
        <v>1.0399999999999996</v>
      </c>
      <c r="AC23">
        <f>T23*TAN(RADIANS(ABS(W23)))</f>
        <v>0.30022213997860542</v>
      </c>
      <c r="AD23">
        <f t="shared" si="8"/>
        <v>4</v>
      </c>
      <c r="AE23" s="11">
        <f t="shared" si="9"/>
        <v>0.73554424294758336</v>
      </c>
      <c r="AF23" s="4">
        <f t="shared" si="10"/>
        <v>0.73554424294758336</v>
      </c>
      <c r="AG23">
        <f t="shared" si="11"/>
        <v>1.2731872473736929</v>
      </c>
      <c r="AH23">
        <f t="shared" si="12"/>
        <v>1.1712185228416589</v>
      </c>
      <c r="AI23">
        <f t="shared" si="13"/>
        <v>0.73554424294758336</v>
      </c>
      <c r="AK23">
        <f t="shared" si="14"/>
        <v>0</v>
      </c>
    </row>
    <row r="24" spans="1:37" x14ac:dyDescent="0.2">
      <c r="A24" s="8" t="str">
        <f t="shared" si="1"/>
        <v>21, -1.05, -1.025, 1.1, 2.1, 0.9, 1.05, 1.07, 0.88, 0.85, 0.98, 2.05, 1.02, 0.96, 0.92, 1.01, 0.97, 0.48, 0.52, 0.55, 0.6, 1, 60, 0.022869470014747</v>
      </c>
      <c r="B24" t="str">
        <f t="shared" si="0"/>
        <v>[21, -1.05, -1.025, 1.1, 2.1, 0.9, 1.05, 1.07, 0.88, 0.85, 0.98, 2.05, 1.02, 0.96, 0.92, 1.01, 0.97, 0.48, 0.52, 0.55, 0.6, 1, 60, 0.022869470014747]</v>
      </c>
      <c r="C24" s="2">
        <f t="shared" si="2"/>
        <v>-1.05</v>
      </c>
      <c r="D24" s="2">
        <f t="shared" si="3"/>
        <v>-1.0249999999999999</v>
      </c>
      <c r="E24">
        <v>1.1000000000000001</v>
      </c>
      <c r="F24">
        <v>2.1</v>
      </c>
      <c r="G24">
        <v>0.9</v>
      </c>
      <c r="H24" s="1">
        <v>1.05</v>
      </c>
      <c r="I24" s="1">
        <v>1.07</v>
      </c>
      <c r="J24" s="1">
        <v>0.88</v>
      </c>
      <c r="K24" s="1">
        <v>0.85</v>
      </c>
      <c r="L24">
        <v>0.98</v>
      </c>
      <c r="M24">
        <v>2.0499999999999998</v>
      </c>
      <c r="N24">
        <v>1.02</v>
      </c>
      <c r="O24" s="1">
        <v>0.96</v>
      </c>
      <c r="P24" s="1">
        <v>0.92</v>
      </c>
      <c r="Q24" s="1">
        <v>1.01</v>
      </c>
      <c r="R24" s="1">
        <v>0.97</v>
      </c>
      <c r="S24">
        <v>0.48</v>
      </c>
      <c r="T24">
        <v>0.52</v>
      </c>
      <c r="U24">
        <v>0.55000000000000004</v>
      </c>
      <c r="V24">
        <v>0.6</v>
      </c>
      <c r="W24">
        <v>1</v>
      </c>
      <c r="X24">
        <v>60</v>
      </c>
      <c r="Z24">
        <f t="shared" si="15"/>
        <v>2.9699999999999998</v>
      </c>
      <c r="AA24">
        <f t="shared" si="5"/>
        <v>1.1000000000000003</v>
      </c>
      <c r="AB24">
        <f t="shared" ref="AB24:AB34" si="16">T24*TAN(RADIANS(X24))/COS(RADIANS(W24))</f>
        <v>0.90080361668977804</v>
      </c>
      <c r="AC24">
        <f t="shared" ref="AC24:AC34" si="17">T24*TAN(RADIANS(ABS(W24)))</f>
        <v>9.076633762673144E-3</v>
      </c>
      <c r="AD24">
        <f t="shared" si="8"/>
        <v>4</v>
      </c>
      <c r="AE24" s="11">
        <f t="shared" si="9"/>
        <v>2.2869470014746977E-2</v>
      </c>
      <c r="AF24" s="4">
        <f t="shared" si="10"/>
        <v>2.2869470014746977E-2</v>
      </c>
      <c r="AG24">
        <f t="shared" si="11"/>
        <v>4.4440362623863819E-2</v>
      </c>
      <c r="AH24">
        <f t="shared" si="12"/>
        <v>-56.775765010363607</v>
      </c>
      <c r="AI24">
        <f t="shared" si="13"/>
        <v>2.2869470014746977E-2</v>
      </c>
      <c r="AK24">
        <f t="shared" si="14"/>
        <v>0</v>
      </c>
    </row>
    <row r="25" spans="1:37" x14ac:dyDescent="0.2">
      <c r="A25" s="8" t="str">
        <f t="shared" si="1"/>
        <v>22, -1.05, -1.025, 1.1, 2.1, 0.9, 1.05, 1.07, 0.88, 0.85, 0.98, 2.05, 1.02, 0.96, 0.92, 1.01, 0.97, 0.48, 0.52, 0.55, 0.6, 89, 85, 0.385805607034463</v>
      </c>
      <c r="B25" t="str">
        <f t="shared" si="0"/>
        <v>[22, -1.05, -1.025, 1.1, 2.1, 0.9, 1.05, 1.07, 0.88, 0.85, 0.98, 2.05, 1.02, 0.96, 0.92, 1.01, 0.97, 0.48, 0.52, 0.55, 0.6, 89, 85, 0.385805607034463]</v>
      </c>
      <c r="C25" s="2">
        <f t="shared" si="2"/>
        <v>-1.05</v>
      </c>
      <c r="D25" s="2">
        <f t="shared" si="3"/>
        <v>-1.0249999999999999</v>
      </c>
      <c r="E25">
        <v>1.1000000000000001</v>
      </c>
      <c r="F25">
        <v>2.1</v>
      </c>
      <c r="G25">
        <v>0.9</v>
      </c>
      <c r="H25" s="1">
        <v>1.05</v>
      </c>
      <c r="I25" s="1">
        <v>1.07</v>
      </c>
      <c r="J25" s="1">
        <v>0.88</v>
      </c>
      <c r="K25" s="1">
        <v>0.85</v>
      </c>
      <c r="L25">
        <v>0.98</v>
      </c>
      <c r="M25">
        <v>2.0499999999999998</v>
      </c>
      <c r="N25">
        <v>1.02</v>
      </c>
      <c r="O25" s="1">
        <v>0.96</v>
      </c>
      <c r="P25" s="1">
        <v>0.92</v>
      </c>
      <c r="Q25" s="1">
        <v>1.01</v>
      </c>
      <c r="R25" s="1">
        <v>0.97</v>
      </c>
      <c r="S25">
        <v>0.48</v>
      </c>
      <c r="T25">
        <v>0.52</v>
      </c>
      <c r="U25">
        <v>0.55000000000000004</v>
      </c>
      <c r="V25">
        <v>0.6</v>
      </c>
      <c r="W25">
        <v>89</v>
      </c>
      <c r="X25">
        <v>85</v>
      </c>
      <c r="Z25">
        <f t="shared" si="15"/>
        <v>2.9699999999999998</v>
      </c>
      <c r="AA25">
        <f t="shared" si="5"/>
        <v>1.1000000000000003</v>
      </c>
      <c r="AB25">
        <f t="shared" si="16"/>
        <v>340.5620433373889</v>
      </c>
      <c r="AC25">
        <f t="shared" si="17"/>
        <v>29.790780047994755</v>
      </c>
      <c r="AD25">
        <f t="shared" si="8"/>
        <v>2</v>
      </c>
      <c r="AE25" s="11">
        <f t="shared" si="9"/>
        <v>0.38580560703446309</v>
      </c>
      <c r="AF25" s="4">
        <f t="shared" si="10"/>
        <v>0.38580560703446309</v>
      </c>
      <c r="AG25">
        <f t="shared" si="11"/>
        <v>0.38580560703446309</v>
      </c>
      <c r="AH25">
        <f t="shared" si="12"/>
        <v>-3.6492350192635903</v>
      </c>
      <c r="AI25">
        <f t="shared" si="13"/>
        <v>-4984.3258461373607</v>
      </c>
      <c r="AK25">
        <f t="shared" si="14"/>
        <v>0</v>
      </c>
    </row>
    <row r="26" spans="1:37" x14ac:dyDescent="0.2">
      <c r="A26" s="8" t="str">
        <f t="shared" si="1"/>
        <v>23, -1.05, -1.025, 1.1, 2.1, 0.9, 1.05, 1.07, 0.88, 0.85, 0.98, 2.05, 1.02, 0.96, 0.92, 1.01, 0.97, 0.48, 0.52, 0.55, 0.6, 85, 85, 0.384396045601409</v>
      </c>
      <c r="B26" t="str">
        <f t="shared" si="0"/>
        <v>[23, -1.05, -1.025, 1.1, 2.1, 0.9, 1.05, 1.07, 0.88, 0.85, 0.98, 2.05, 1.02, 0.96, 0.92, 1.01, 0.97, 0.48, 0.52, 0.55, 0.6, 85, 85, 0.384396045601409]</v>
      </c>
      <c r="C26" s="2">
        <f t="shared" si="2"/>
        <v>-1.05</v>
      </c>
      <c r="D26" s="2">
        <f t="shared" si="3"/>
        <v>-1.0249999999999999</v>
      </c>
      <c r="E26">
        <v>1.1000000000000001</v>
      </c>
      <c r="F26">
        <v>2.1</v>
      </c>
      <c r="G26">
        <v>0.9</v>
      </c>
      <c r="H26" s="1">
        <v>1.05</v>
      </c>
      <c r="I26" s="1">
        <v>1.07</v>
      </c>
      <c r="J26" s="1">
        <v>0.88</v>
      </c>
      <c r="K26" s="1">
        <v>0.85</v>
      </c>
      <c r="L26">
        <v>0.98</v>
      </c>
      <c r="M26">
        <v>2.0499999999999998</v>
      </c>
      <c r="N26">
        <v>1.02</v>
      </c>
      <c r="O26" s="1">
        <v>0.96</v>
      </c>
      <c r="P26" s="1">
        <v>0.92</v>
      </c>
      <c r="Q26" s="1">
        <v>1.01</v>
      </c>
      <c r="R26" s="1">
        <v>0.97</v>
      </c>
      <c r="S26">
        <v>0.48</v>
      </c>
      <c r="T26">
        <v>0.52</v>
      </c>
      <c r="U26">
        <v>0.55000000000000004</v>
      </c>
      <c r="V26">
        <v>0.6</v>
      </c>
      <c r="W26">
        <v>85</v>
      </c>
      <c r="X26">
        <v>85</v>
      </c>
      <c r="Z26">
        <f t="shared" si="15"/>
        <v>2.9699999999999998</v>
      </c>
      <c r="AA26">
        <f t="shared" si="5"/>
        <v>1.1000000000000003</v>
      </c>
      <c r="AB26">
        <f t="shared" si="16"/>
        <v>68.195474102543926</v>
      </c>
      <c r="AC26">
        <f t="shared" si="17"/>
        <v>5.9436271974359016</v>
      </c>
      <c r="AD26">
        <f t="shared" si="8"/>
        <v>2</v>
      </c>
      <c r="AE26" s="11">
        <f t="shared" si="9"/>
        <v>0.38439604560140883</v>
      </c>
      <c r="AF26" s="4">
        <f t="shared" si="10"/>
        <v>0.38439604560140883</v>
      </c>
      <c r="AG26">
        <f t="shared" si="11"/>
        <v>0.38439604560140883</v>
      </c>
      <c r="AH26">
        <f t="shared" si="12"/>
        <v>-3.6745965136302687</v>
      </c>
      <c r="AI26">
        <f t="shared" si="13"/>
        <v>-185.01166453257326</v>
      </c>
      <c r="AK26">
        <f t="shared" si="14"/>
        <v>0</v>
      </c>
    </row>
    <row r="27" spans="1:37" x14ac:dyDescent="0.2">
      <c r="A27" s="8" t="str">
        <f t="shared" si="1"/>
        <v>24, -1.05, -1.025, 1.1, 2.1, 0.9, 1.05, 1.07, 0.88, 0.85, 0.98, 2.05, 1.02, 0.96, 0.92, 1.01, 0.97, 0.48, 0.52, 0.55, 0.6, 45, 85, 0.272847316921794</v>
      </c>
      <c r="B27" t="str">
        <f t="shared" si="0"/>
        <v>[24, -1.05, -1.025, 1.1, 2.1, 0.9, 1.05, 1.07, 0.88, 0.85, 0.98, 2.05, 1.02, 0.96, 0.92, 1.01, 0.97, 0.48, 0.52, 0.55, 0.6, 45, 85, 0.272847316921794]</v>
      </c>
      <c r="C27" s="2">
        <f t="shared" si="2"/>
        <v>-1.05</v>
      </c>
      <c r="D27" s="2">
        <f t="shared" si="3"/>
        <v>-1.0249999999999999</v>
      </c>
      <c r="E27">
        <v>1.1000000000000001</v>
      </c>
      <c r="F27">
        <v>2.1</v>
      </c>
      <c r="G27">
        <v>0.9</v>
      </c>
      <c r="H27" s="1">
        <v>1.05</v>
      </c>
      <c r="I27" s="1">
        <v>1.07</v>
      </c>
      <c r="J27" s="1">
        <v>0.88</v>
      </c>
      <c r="K27" s="1">
        <v>0.85</v>
      </c>
      <c r="L27">
        <v>0.98</v>
      </c>
      <c r="M27">
        <v>2.0499999999999998</v>
      </c>
      <c r="N27">
        <v>1.02</v>
      </c>
      <c r="O27" s="1">
        <v>0.96</v>
      </c>
      <c r="P27" s="1">
        <v>0.92</v>
      </c>
      <c r="Q27" s="1">
        <v>1.01</v>
      </c>
      <c r="R27" s="1">
        <v>0.97</v>
      </c>
      <c r="S27">
        <v>0.48</v>
      </c>
      <c r="T27">
        <v>0.52</v>
      </c>
      <c r="U27">
        <v>0.55000000000000004</v>
      </c>
      <c r="V27">
        <v>0.6</v>
      </c>
      <c r="W27">
        <v>45</v>
      </c>
      <c r="X27">
        <v>85</v>
      </c>
      <c r="Z27">
        <f t="shared" si="15"/>
        <v>2.9699999999999998</v>
      </c>
      <c r="AA27">
        <f t="shared" si="5"/>
        <v>1.1000000000000003</v>
      </c>
      <c r="AB27">
        <f t="shared" si="16"/>
        <v>8.4055581923034417</v>
      </c>
      <c r="AC27">
        <f t="shared" si="17"/>
        <v>0.51999999999999991</v>
      </c>
      <c r="AD27">
        <f t="shared" si="8"/>
        <v>2</v>
      </c>
      <c r="AE27" s="11">
        <f t="shared" si="9"/>
        <v>0.27284731692179404</v>
      </c>
      <c r="AF27" s="4">
        <f t="shared" si="10"/>
        <v>0.27284731692179404</v>
      </c>
      <c r="AG27">
        <f t="shared" si="11"/>
        <v>0.27284731692179404</v>
      </c>
      <c r="AH27">
        <f t="shared" si="12"/>
        <v>-6.5125436660453584</v>
      </c>
      <c r="AI27">
        <f t="shared" si="13"/>
        <v>-0.64104512999889485</v>
      </c>
      <c r="AK27">
        <f t="shared" si="14"/>
        <v>0</v>
      </c>
    </row>
    <row r="28" spans="1:37" x14ac:dyDescent="0.2">
      <c r="A28" s="8" t="str">
        <f t="shared" si="1"/>
        <v>25, -1.05, -1.025, 1.1, 2.1, 0.9, 1.05, 1.07, 0.88, 0.85, 0.98, 2.05, 1.02, 0.96, 0.92, 1.01, 0.97, 0.48, 0.52, 0.55, 0.6, 30, 85, 0.192932188023956</v>
      </c>
      <c r="B28" t="str">
        <f t="shared" si="0"/>
        <v>[25, -1.05, -1.025, 1.1, 2.1, 0.9, 1.05, 1.07, 0.88, 0.85, 0.98, 2.05, 1.02, 0.96, 0.92, 1.01, 0.97, 0.48, 0.52, 0.55, 0.6, 30, 85, 0.192932188023956]</v>
      </c>
      <c r="C28" s="2">
        <f t="shared" si="2"/>
        <v>-1.05</v>
      </c>
      <c r="D28" s="2">
        <f t="shared" si="3"/>
        <v>-1.0249999999999999</v>
      </c>
      <c r="E28">
        <v>1.1000000000000001</v>
      </c>
      <c r="F28">
        <v>2.1</v>
      </c>
      <c r="G28">
        <v>0.9</v>
      </c>
      <c r="H28" s="1">
        <v>1.05</v>
      </c>
      <c r="I28" s="1">
        <v>1.07</v>
      </c>
      <c r="J28" s="1">
        <v>0.88</v>
      </c>
      <c r="K28" s="1">
        <v>0.85</v>
      </c>
      <c r="L28">
        <v>0.98</v>
      </c>
      <c r="M28">
        <v>2.0499999999999998</v>
      </c>
      <c r="N28">
        <v>1.02</v>
      </c>
      <c r="O28" s="1">
        <v>0.96</v>
      </c>
      <c r="P28" s="1">
        <v>0.92</v>
      </c>
      <c r="Q28" s="1">
        <v>1.01</v>
      </c>
      <c r="R28" s="1">
        <v>0.97</v>
      </c>
      <c r="S28">
        <v>0.48</v>
      </c>
      <c r="T28">
        <v>0.52</v>
      </c>
      <c r="U28">
        <v>0.55000000000000004</v>
      </c>
      <c r="V28">
        <v>0.6</v>
      </c>
      <c r="W28">
        <v>30</v>
      </c>
      <c r="X28">
        <v>85</v>
      </c>
      <c r="Z28">
        <f t="shared" si="15"/>
        <v>2.9699999999999998</v>
      </c>
      <c r="AA28">
        <f t="shared" si="5"/>
        <v>1.1000000000000003</v>
      </c>
      <c r="AB28">
        <f t="shared" si="16"/>
        <v>6.8631095248047966</v>
      </c>
      <c r="AC28">
        <f t="shared" si="17"/>
        <v>0.30022213997860542</v>
      </c>
      <c r="AD28">
        <f t="shared" si="8"/>
        <v>2</v>
      </c>
      <c r="AE28" s="11">
        <f t="shared" si="9"/>
        <v>0.1929321880239557</v>
      </c>
      <c r="AF28" s="4">
        <f t="shared" si="10"/>
        <v>0.1929321880239557</v>
      </c>
      <c r="AG28">
        <f t="shared" si="11"/>
        <v>0.19293218802395565</v>
      </c>
      <c r="AH28">
        <f t="shared" si="12"/>
        <v>-10.563363286341238</v>
      </c>
      <c r="AI28">
        <f t="shared" si="13"/>
        <v>-0.13856895848576486</v>
      </c>
      <c r="AK28">
        <f t="shared" si="14"/>
        <v>0</v>
      </c>
    </row>
    <row r="29" spans="1:37" x14ac:dyDescent="0.2">
      <c r="A29" s="8" t="str">
        <f t="shared" si="1"/>
        <v>26, -1.05, -1.025, 1.1, 2.1, 0.9, 1.05, 1.07, 0.88, 0.85, 0.98, 2.05, 1.02, 0.96, 0.92, 1.01, 0.97, 0.48, 0.52, 0.55, 0.6, 1, 85, 0.00673426192045695</v>
      </c>
      <c r="B29" t="str">
        <f t="shared" si="0"/>
        <v>[26, -1.05, -1.025, 1.1, 2.1, 0.9, 1.05, 1.07, 0.88, 0.85, 0.98, 2.05, 1.02, 0.96, 0.92, 1.01, 0.97, 0.48, 0.52, 0.55, 0.6, 1, 85, 0.00673426192045695]</v>
      </c>
      <c r="C29" s="2">
        <f t="shared" si="2"/>
        <v>-1.05</v>
      </c>
      <c r="D29" s="2">
        <f t="shared" si="3"/>
        <v>-1.0249999999999999</v>
      </c>
      <c r="E29">
        <v>1.1000000000000001</v>
      </c>
      <c r="F29">
        <v>2.1</v>
      </c>
      <c r="G29">
        <v>0.9</v>
      </c>
      <c r="H29" s="1">
        <v>1.05</v>
      </c>
      <c r="I29" s="1">
        <v>1.07</v>
      </c>
      <c r="J29" s="1">
        <v>0.88</v>
      </c>
      <c r="K29" s="1">
        <v>0.85</v>
      </c>
      <c r="L29">
        <v>0.98</v>
      </c>
      <c r="M29">
        <v>2.0499999999999998</v>
      </c>
      <c r="N29">
        <v>1.02</v>
      </c>
      <c r="O29" s="1">
        <v>0.96</v>
      </c>
      <c r="P29" s="1">
        <v>0.92</v>
      </c>
      <c r="Q29" s="1">
        <v>1.01</v>
      </c>
      <c r="R29" s="1">
        <v>0.97</v>
      </c>
      <c r="S29">
        <v>0.48</v>
      </c>
      <c r="T29">
        <v>0.52</v>
      </c>
      <c r="U29">
        <v>0.55000000000000004</v>
      </c>
      <c r="V29">
        <v>0.6</v>
      </c>
      <c r="W29">
        <v>1</v>
      </c>
      <c r="X29">
        <v>85</v>
      </c>
      <c r="Z29">
        <f t="shared" si="15"/>
        <v>2.9699999999999998</v>
      </c>
      <c r="AA29">
        <f t="shared" si="5"/>
        <v>1.1000000000000003</v>
      </c>
      <c r="AB29">
        <f t="shared" si="16"/>
        <v>5.9445325785406036</v>
      </c>
      <c r="AC29">
        <f t="shared" si="17"/>
        <v>9.076633762673144E-3</v>
      </c>
      <c r="AD29">
        <f t="shared" si="8"/>
        <v>2</v>
      </c>
      <c r="AE29" s="11">
        <f t="shared" si="9"/>
        <v>6.734261920456952E-3</v>
      </c>
      <c r="AF29" s="4">
        <f t="shared" si="10"/>
        <v>6.734261920456952E-3</v>
      </c>
      <c r="AG29">
        <f t="shared" si="11"/>
        <v>6.734261920456952E-3</v>
      </c>
      <c r="AH29">
        <f t="shared" si="12"/>
        <v>-392.96383888292576</v>
      </c>
      <c r="AI29">
        <f t="shared" si="13"/>
        <v>-2.0570277706807336E-5</v>
      </c>
      <c r="AK29">
        <f t="shared" si="14"/>
        <v>0</v>
      </c>
    </row>
    <row r="30" spans="1:37" x14ac:dyDescent="0.2">
      <c r="A30" s="8" t="str">
        <f t="shared" si="1"/>
        <v>27, -1.05, -1.025, 1.1, 2.1, 0.9, 1.05, 1.07, 0.88, 0.85, 0.98, 2.05, 1.02, 0.96, 0.92, 1.01, 0.97, 0.48, 0.52, 0.55, 0.6, 89, 89, 0.0769729659713174</v>
      </c>
      <c r="B30" t="str">
        <f t="shared" si="0"/>
        <v>[27, -1.05, -1.025, 1.1, 2.1, 0.9, 1.05, 1.07, 0.88, 0.85, 0.98, 2.05, 1.02, 0.96, 0.92, 1.01, 0.97, 0.48, 0.52, 0.55, 0.6, 89, 89, 0.0769729659713174]</v>
      </c>
      <c r="C30" s="2">
        <f t="shared" si="2"/>
        <v>-1.05</v>
      </c>
      <c r="D30" s="2">
        <f t="shared" si="3"/>
        <v>-1.0249999999999999</v>
      </c>
      <c r="E30">
        <v>1.1000000000000001</v>
      </c>
      <c r="F30">
        <v>2.1</v>
      </c>
      <c r="G30">
        <v>0.9</v>
      </c>
      <c r="H30" s="1">
        <v>1.05</v>
      </c>
      <c r="I30" s="1">
        <v>1.07</v>
      </c>
      <c r="J30" s="1">
        <v>0.88</v>
      </c>
      <c r="K30" s="1">
        <v>0.85</v>
      </c>
      <c r="L30">
        <v>0.98</v>
      </c>
      <c r="M30">
        <v>2.0499999999999998</v>
      </c>
      <c r="N30">
        <v>1.02</v>
      </c>
      <c r="O30" s="1">
        <v>0.96</v>
      </c>
      <c r="P30" s="1">
        <v>0.92</v>
      </c>
      <c r="Q30" s="1">
        <v>1.01</v>
      </c>
      <c r="R30" s="1">
        <v>0.97</v>
      </c>
      <c r="S30">
        <v>0.48</v>
      </c>
      <c r="T30">
        <v>0.52</v>
      </c>
      <c r="U30">
        <v>0.55000000000000004</v>
      </c>
      <c r="V30">
        <v>0.6</v>
      </c>
      <c r="W30">
        <v>89</v>
      </c>
      <c r="X30">
        <v>89</v>
      </c>
      <c r="Z30">
        <f t="shared" si="15"/>
        <v>2.9699999999999998</v>
      </c>
      <c r="AA30">
        <f t="shared" si="5"/>
        <v>1.1000000000000003</v>
      </c>
      <c r="AB30">
        <f t="shared" si="16"/>
        <v>1706.9726260988671</v>
      </c>
      <c r="AC30">
        <f t="shared" si="17"/>
        <v>29.790780047994755</v>
      </c>
      <c r="AD30">
        <f t="shared" si="8"/>
        <v>2</v>
      </c>
      <c r="AE30" s="11">
        <f t="shared" si="9"/>
        <v>7.6972965971317434E-2</v>
      </c>
      <c r="AF30" s="4">
        <f t="shared" si="10"/>
        <v>7.6972965971317434E-2</v>
      </c>
      <c r="AG30">
        <f t="shared" si="11"/>
        <v>7.697296597131742E-2</v>
      </c>
      <c r="AH30">
        <f t="shared" si="12"/>
        <v>-31.398706541622715</v>
      </c>
      <c r="AI30">
        <f t="shared" si="13"/>
        <v>-25337.544409287126</v>
      </c>
      <c r="AK30">
        <f t="shared" si="14"/>
        <v>0</v>
      </c>
    </row>
    <row r="31" spans="1:37" x14ac:dyDescent="0.2">
      <c r="A31" s="8" t="str">
        <f t="shared" si="1"/>
        <v>28, -1.05, -1.025, 1.1, 2.1, 0.9, 1.05, 1.07, 0.88, 0.85, 0.98, 2.05, 1.02, 0.96, 0.92, 1.01, 0.97, 0.48, 0.52, 0.55, 0.6, 85, 89, 0.0766917411206603</v>
      </c>
      <c r="B31" t="str">
        <f t="shared" si="0"/>
        <v>[28, -1.05, -1.025, 1.1, 2.1, 0.9, 1.05, 1.07, 0.88, 0.85, 0.98, 2.05, 1.02, 0.96, 0.92, 1.01, 0.97, 0.48, 0.52, 0.55, 0.6, 85, 89, 0.0766917411206603]</v>
      </c>
      <c r="C31" s="2">
        <f t="shared" si="2"/>
        <v>-1.05</v>
      </c>
      <c r="D31" s="2">
        <f t="shared" si="3"/>
        <v>-1.0249999999999999</v>
      </c>
      <c r="E31">
        <v>1.1000000000000001</v>
      </c>
      <c r="F31">
        <v>2.1</v>
      </c>
      <c r="G31">
        <v>0.9</v>
      </c>
      <c r="H31" s="1">
        <v>1.05</v>
      </c>
      <c r="I31" s="1">
        <v>1.07</v>
      </c>
      <c r="J31" s="1">
        <v>0.88</v>
      </c>
      <c r="K31" s="1">
        <v>0.85</v>
      </c>
      <c r="L31">
        <v>0.98</v>
      </c>
      <c r="M31">
        <v>2.0499999999999998</v>
      </c>
      <c r="N31">
        <v>1.02</v>
      </c>
      <c r="O31" s="1">
        <v>0.96</v>
      </c>
      <c r="P31" s="1">
        <v>0.92</v>
      </c>
      <c r="Q31" s="1">
        <v>1.01</v>
      </c>
      <c r="R31" s="1">
        <v>0.97</v>
      </c>
      <c r="S31">
        <v>0.48</v>
      </c>
      <c r="T31">
        <v>0.52</v>
      </c>
      <c r="U31">
        <v>0.55000000000000004</v>
      </c>
      <c r="V31">
        <v>0.6</v>
      </c>
      <c r="W31">
        <v>85</v>
      </c>
      <c r="X31">
        <v>89</v>
      </c>
      <c r="Z31">
        <f t="shared" si="15"/>
        <v>2.9699999999999998</v>
      </c>
      <c r="AA31">
        <f t="shared" si="5"/>
        <v>1.1000000000000003</v>
      </c>
      <c r="AB31">
        <f t="shared" si="16"/>
        <v>341.8108676355148</v>
      </c>
      <c r="AC31">
        <f t="shared" si="17"/>
        <v>5.9436271974359016</v>
      </c>
      <c r="AD31">
        <f t="shared" si="8"/>
        <v>2</v>
      </c>
      <c r="AE31" s="11">
        <f t="shared" si="9"/>
        <v>7.6691741120660253E-2</v>
      </c>
      <c r="AF31" s="4">
        <f t="shared" si="10"/>
        <v>7.6691741120660253E-2</v>
      </c>
      <c r="AG31">
        <f t="shared" si="11"/>
        <v>7.6691741120660253E-2</v>
      </c>
      <c r="AH31">
        <f t="shared" si="12"/>
        <v>-31.525823986117231</v>
      </c>
      <c r="AI31">
        <f t="shared" si="13"/>
        <v>-998.14561185241973</v>
      </c>
      <c r="AK31">
        <f t="shared" si="14"/>
        <v>0</v>
      </c>
    </row>
    <row r="32" spans="1:37" x14ac:dyDescent="0.2">
      <c r="A32" s="8" t="str">
        <f t="shared" si="1"/>
        <v>29, -1.05, -1.025, 1.1, 2.1, 0.9, 1.05, 1.07, 0.88, 0.85, 0.98, 2.05, 1.02, 0.96, 0.92, 1.01, 0.97, 0.48, 0.52, 0.55, 0.6, 45, 89, 0.0544363971333119</v>
      </c>
      <c r="B32" t="str">
        <f t="shared" si="0"/>
        <v>[29, -1.05, -1.025, 1.1, 2.1, 0.9, 1.05, 1.07, 0.88, 0.85, 0.98, 2.05, 1.02, 0.96, 0.92, 1.01, 0.97, 0.48, 0.52, 0.55, 0.6, 45, 89, 0.0544363971333119]</v>
      </c>
      <c r="C32" s="2">
        <f t="shared" si="2"/>
        <v>-1.05</v>
      </c>
      <c r="D32" s="2">
        <f t="shared" si="3"/>
        <v>-1.0249999999999999</v>
      </c>
      <c r="E32">
        <v>1.1000000000000001</v>
      </c>
      <c r="F32">
        <v>2.1</v>
      </c>
      <c r="G32">
        <v>0.9</v>
      </c>
      <c r="H32" s="1">
        <v>1.05</v>
      </c>
      <c r="I32" s="1">
        <v>1.07</v>
      </c>
      <c r="J32" s="1">
        <v>0.88</v>
      </c>
      <c r="K32" s="1">
        <v>0.85</v>
      </c>
      <c r="L32">
        <v>0.98</v>
      </c>
      <c r="M32">
        <v>2.0499999999999998</v>
      </c>
      <c r="N32">
        <v>1.02</v>
      </c>
      <c r="O32" s="1">
        <v>0.96</v>
      </c>
      <c r="P32" s="1">
        <v>0.92</v>
      </c>
      <c r="Q32" s="1">
        <v>1.01</v>
      </c>
      <c r="R32" s="1">
        <v>0.97</v>
      </c>
      <c r="S32">
        <v>0.48</v>
      </c>
      <c r="T32">
        <v>0.52</v>
      </c>
      <c r="U32">
        <v>0.55000000000000004</v>
      </c>
      <c r="V32">
        <v>0.6</v>
      </c>
      <c r="W32">
        <v>45</v>
      </c>
      <c r="X32">
        <v>89</v>
      </c>
      <c r="Z32">
        <f t="shared" si="15"/>
        <v>2.9699999999999998</v>
      </c>
      <c r="AA32">
        <f t="shared" si="5"/>
        <v>1.1000000000000003</v>
      </c>
      <c r="AB32">
        <f t="shared" si="16"/>
        <v>42.13052517754798</v>
      </c>
      <c r="AC32">
        <f t="shared" si="17"/>
        <v>0.51999999999999991</v>
      </c>
      <c r="AD32">
        <f t="shared" si="8"/>
        <v>2</v>
      </c>
      <c r="AE32" s="11">
        <f t="shared" si="9"/>
        <v>5.4436397133311928E-2</v>
      </c>
      <c r="AF32" s="4">
        <f t="shared" si="10"/>
        <v>5.4436397133311928E-2</v>
      </c>
      <c r="AG32">
        <f t="shared" si="11"/>
        <v>5.4436397133311928E-2</v>
      </c>
      <c r="AH32">
        <f t="shared" si="12"/>
        <v>-45.750245639262594</v>
      </c>
      <c r="AI32">
        <f t="shared" si="13"/>
        <v>-9.4095365461624745</v>
      </c>
      <c r="AK32">
        <f t="shared" si="14"/>
        <v>0</v>
      </c>
    </row>
    <row r="33" spans="1:38" x14ac:dyDescent="0.2">
      <c r="A33" s="8" t="str">
        <f t="shared" si="1"/>
        <v>30, -1.05, -1.025, 1.1, 2.1, 0.9, 1.05, 1.07, 0.88, 0.85, 0.98, 2.05, 1.02, 0.96, 0.92, 1.01, 0.97, 0.48, 0.52, 0.55, 0.6, 30, 89, 0.0384923455563288</v>
      </c>
      <c r="B33" t="str">
        <f t="shared" si="0"/>
        <v>[30, -1.05, -1.025, 1.1, 2.1, 0.9, 1.05, 1.07, 0.88, 0.85, 0.98, 2.05, 1.02, 0.96, 0.92, 1.01, 0.97, 0.48, 0.52, 0.55, 0.6, 30, 89, 0.0384923455563288]</v>
      </c>
      <c r="C33" s="2">
        <f t="shared" si="2"/>
        <v>-1.05</v>
      </c>
      <c r="D33" s="2">
        <f t="shared" si="3"/>
        <v>-1.0249999999999999</v>
      </c>
      <c r="E33">
        <v>1.1000000000000001</v>
      </c>
      <c r="F33">
        <v>2.1</v>
      </c>
      <c r="G33">
        <v>0.9</v>
      </c>
      <c r="H33" s="1">
        <v>1.05</v>
      </c>
      <c r="I33" s="1">
        <v>1.07</v>
      </c>
      <c r="J33" s="1">
        <v>0.88</v>
      </c>
      <c r="K33" s="1">
        <v>0.85</v>
      </c>
      <c r="L33">
        <v>0.98</v>
      </c>
      <c r="M33">
        <v>2.0499999999999998</v>
      </c>
      <c r="N33">
        <v>1.02</v>
      </c>
      <c r="O33" s="1">
        <v>0.96</v>
      </c>
      <c r="P33" s="1">
        <v>0.92</v>
      </c>
      <c r="Q33" s="1">
        <v>1.01</v>
      </c>
      <c r="R33" s="1">
        <v>0.97</v>
      </c>
      <c r="S33">
        <v>0.48</v>
      </c>
      <c r="T33">
        <v>0.52</v>
      </c>
      <c r="U33">
        <v>0.55000000000000004</v>
      </c>
      <c r="V33">
        <v>0.6</v>
      </c>
      <c r="W33">
        <v>30</v>
      </c>
      <c r="X33">
        <v>89</v>
      </c>
      <c r="Z33">
        <f t="shared" si="15"/>
        <v>2.9699999999999998</v>
      </c>
      <c r="AA33">
        <f t="shared" si="5"/>
        <v>1.1000000000000003</v>
      </c>
      <c r="AB33">
        <f t="shared" si="16"/>
        <v>34.399429760157403</v>
      </c>
      <c r="AC33">
        <f t="shared" si="17"/>
        <v>0.30022213997860542</v>
      </c>
      <c r="AD33">
        <f t="shared" si="8"/>
        <v>2</v>
      </c>
      <c r="AE33" s="11">
        <f t="shared" si="9"/>
        <v>3.8492345556328814E-2</v>
      </c>
      <c r="AF33" s="4">
        <f t="shared" si="10"/>
        <v>3.8492345556328814E-2</v>
      </c>
      <c r="AG33">
        <f t="shared" si="11"/>
        <v>3.8492345556328814E-2</v>
      </c>
      <c r="AH33">
        <f t="shared" si="12"/>
        <v>-66.053853573218589</v>
      </c>
      <c r="AI33">
        <f t="shared" si="13"/>
        <v>-4.2720754525826328</v>
      </c>
      <c r="AK33">
        <f t="shared" si="14"/>
        <v>0</v>
      </c>
    </row>
    <row r="34" spans="1:38" x14ac:dyDescent="0.2">
      <c r="A34" s="8" t="str">
        <f t="shared" si="1"/>
        <v>31, -1.05, -1.025, 1.1, 2.1, 0.9, 1.05, 1.07, 0.88, 0.85, 0.98, 2.05, 1.02, 0.96, 0.92, 1.01, 0.97, 0.48, 0.52, 0.55, 0.6, 1, 89, 0.00134356811874683</v>
      </c>
      <c r="B34" t="str">
        <f t="shared" si="0"/>
        <v>[31, -1.05, -1.025, 1.1, 2.1, 0.9, 1.05, 1.07, 0.88, 0.85, 0.98, 2.05, 1.02, 0.96, 0.92, 1.01, 0.97, 0.48, 0.52, 0.55, 0.6, 1, 89, 0.00134356811874683]</v>
      </c>
      <c r="C34" s="2">
        <f t="shared" si="2"/>
        <v>-1.05</v>
      </c>
      <c r="D34" s="2">
        <f t="shared" si="3"/>
        <v>-1.0249999999999999</v>
      </c>
      <c r="E34">
        <v>1.1000000000000001</v>
      </c>
      <c r="F34">
        <v>2.1</v>
      </c>
      <c r="G34">
        <v>0.9</v>
      </c>
      <c r="H34" s="1">
        <v>1.05</v>
      </c>
      <c r="I34" s="1">
        <v>1.07</v>
      </c>
      <c r="J34" s="1">
        <v>0.88</v>
      </c>
      <c r="K34" s="1">
        <v>0.85</v>
      </c>
      <c r="L34">
        <v>0.98</v>
      </c>
      <c r="M34">
        <v>2.0499999999999998</v>
      </c>
      <c r="N34">
        <v>1.02</v>
      </c>
      <c r="O34" s="1">
        <v>0.96</v>
      </c>
      <c r="P34" s="1">
        <v>0.92</v>
      </c>
      <c r="Q34" s="1">
        <v>1.01</v>
      </c>
      <c r="R34" s="1">
        <v>0.97</v>
      </c>
      <c r="S34">
        <v>0.48</v>
      </c>
      <c r="T34">
        <v>0.52</v>
      </c>
      <c r="U34">
        <v>0.55000000000000004</v>
      </c>
      <c r="V34">
        <v>0.6</v>
      </c>
      <c r="W34">
        <v>1</v>
      </c>
      <c r="X34">
        <v>89</v>
      </c>
      <c r="Z34">
        <f t="shared" si="15"/>
        <v>2.9699999999999998</v>
      </c>
      <c r="AA34">
        <f t="shared" si="5"/>
        <v>1.1000000000000003</v>
      </c>
      <c r="AB34">
        <f t="shared" si="16"/>
        <v>29.795318019245947</v>
      </c>
      <c r="AC34">
        <f t="shared" si="17"/>
        <v>9.076633762673144E-3</v>
      </c>
      <c r="AD34">
        <f t="shared" si="8"/>
        <v>2</v>
      </c>
      <c r="AE34" s="11">
        <f t="shared" si="9"/>
        <v>1.3435681187468286E-3</v>
      </c>
      <c r="AF34" s="4">
        <f t="shared" si="10"/>
        <v>1.3435681187468286E-3</v>
      </c>
      <c r="AG34">
        <f t="shared" si="11"/>
        <v>1.3435681187468286E-3</v>
      </c>
      <c r="AH34">
        <f t="shared" si="12"/>
        <v>-1982.7299976727311</v>
      </c>
      <c r="AI34">
        <f t="shared" si="13"/>
        <v>-0.10826299247639641</v>
      </c>
      <c r="AK34">
        <f t="shared" si="14"/>
        <v>0</v>
      </c>
    </row>
    <row r="35" spans="1:38" x14ac:dyDescent="0.2">
      <c r="C35" s="2"/>
      <c r="D35" s="2"/>
      <c r="AE35" s="11"/>
    </row>
    <row r="36" spans="1:38" x14ac:dyDescent="0.2">
      <c r="B36" t="str">
        <f t="shared" ref="B36:B66" si="18">"["&amp;ROW(B36)-ROW($B$3)&amp;", "&amp;C36&amp;", "&amp;D36&amp;", "&amp;E36&amp;", "&amp;F36&amp;", "&amp;G36&amp;", "&amp;H36&amp;", "&amp;I36&amp;", "&amp;J36&amp;", "&amp;K36&amp;", "&amp;L36&amp;", "&amp;M36&amp;", "&amp;N36&amp;", "&amp;O36&amp;", "&amp;P36&amp;", "&amp;Q36&amp;", "&amp;R36&amp;", "&amp;S36&amp;", "&amp;T36&amp;", "&amp;U36&amp;", "&amp;V36&amp;", "&amp;W36&amp;", "&amp;X36&amp;", "&amp;AE36&amp;"]"</f>
        <v>[33, 1.05, -1.025, 0.9, 2.1, 1.1, 0.88, 0.85, 1.05, 1.07, 0.98, 2.05, 1.02, 0.92, 0.96, 0.97, 1.01, 0.52, 0, 0.55, 0.6, 89, 10, 0]</v>
      </c>
      <c r="C36" s="2">
        <f>F36/2</f>
        <v>1.05</v>
      </c>
      <c r="D36" s="2">
        <f>-M36/2</f>
        <v>-1.0249999999999999</v>
      </c>
      <c r="E36">
        <f>'式(16)Asf0p'!G4</f>
        <v>0.9</v>
      </c>
      <c r="F36">
        <f>'式(16)Asf0p'!F4</f>
        <v>2.1</v>
      </c>
      <c r="G36">
        <f>'式(16)Asf0p'!E4</f>
        <v>1.1000000000000001</v>
      </c>
      <c r="H36" s="1">
        <f>'式(16)Asf0p'!J4</f>
        <v>0.88</v>
      </c>
      <c r="I36" s="1">
        <f>'式(16)Asf0p'!K4</f>
        <v>0.85</v>
      </c>
      <c r="J36" s="1">
        <f>'式(16)Asf0p'!H4</f>
        <v>1.05</v>
      </c>
      <c r="K36" s="1">
        <f>'式(16)Asf0p'!I4</f>
        <v>1.07</v>
      </c>
      <c r="L36">
        <f>'式(16)Asf0p'!L4</f>
        <v>0.98</v>
      </c>
      <c r="M36">
        <f>'式(16)Asf0p'!M4</f>
        <v>2.0499999999999998</v>
      </c>
      <c r="N36">
        <f>'式(16)Asf0p'!N4</f>
        <v>1.02</v>
      </c>
      <c r="O36" s="1">
        <f>'式(16)Asf0p'!P4</f>
        <v>0.92</v>
      </c>
      <c r="P36" s="1">
        <f>'式(16)Asf0p'!O4</f>
        <v>0.96</v>
      </c>
      <c r="Q36" s="1">
        <f>'式(16)Asf0p'!R4</f>
        <v>0.97</v>
      </c>
      <c r="R36" s="1">
        <f>'式(16)Asf0p'!Q4</f>
        <v>1.01</v>
      </c>
      <c r="S36">
        <f>'式(16)Asf0p'!T4</f>
        <v>0.52</v>
      </c>
      <c r="T36" s="8">
        <f>'式(16)Asf0p'!S4</f>
        <v>0</v>
      </c>
      <c r="U36">
        <f>'式(16)Asf0p'!U4</f>
        <v>0.55000000000000004</v>
      </c>
      <c r="V36">
        <f>'式(16)Asf0p'!V4</f>
        <v>0.6</v>
      </c>
      <c r="W36">
        <f>-'式(16)Asf0p'!W4</f>
        <v>89</v>
      </c>
      <c r="X36">
        <f>'式(16)Asf0p'!X4</f>
        <v>10</v>
      </c>
      <c r="Z36">
        <f>P36+M36/2-D36</f>
        <v>3.01</v>
      </c>
      <c r="AA36">
        <f>E36+F36/2+C36</f>
        <v>3</v>
      </c>
      <c r="AB36">
        <f>T36*TAN(RADIANS(X36))/COS(RADIANS(W36))</f>
        <v>0</v>
      </c>
      <c r="AC36">
        <f>T36*TAN(RADIANS(ABS(W36)))</f>
        <v>0</v>
      </c>
      <c r="AD36">
        <f>IF(T36=0,1,IF(AND(Z36&gt;=AB36,AA36&gt;=AC36),4,IF(AA36/Z36&gt;=AC36/AB36,2,IF(AA36/Z36&lt;AC36/AB36,3,0
))))</f>
        <v>1</v>
      </c>
      <c r="AE36" s="11">
        <f>IF(T36=0,0,IF(AND((P36+M36/2-D36)&gt;=(T36*TAN(RADIANS(X36))/COS(RADIANS(W36))),(E36+F36/2+C36)&gt;=(T36*TAN(RADIANS(ABS(W36))))),((P36+M36/2-D36)+((P36+M36/2-D36)-(T36*TAN(RADIANS(X36))/COS(RADIANS(W36)))))/2*(T36*TAN(RADIANS(ABS(W36)))),IF((E36+F36/2+C36)/(P36+M36/2-D36)&gt;=(T36*TAN(RADIANS(ABS(W36))))/(T36*TAN(RADIANS(X36))/COS(RADIANS(W36))),(P36+M36/2-D36)*(T36*TAN(RADIANS(ABS(W36))))/(T36*TAN(RADIANS(X36))/COS(RADIANS(W36)))*(P36+M36/2-D36)/2,IF((E36+F36/2+C36)/(P36+M36/2-D36)&lt;(T36*TAN(RADIANS(ABS(W36))))/(T36*TAN(RADIANS(X36))/COS(RADIANS(W36))),(E36+F36/2+C36)*((P36+M36/2-D36)+(P36+M36/2-D36)-((T36*TAN(RADIANS(X36))/COS(RADIANS(W36)))/(T36*TAN(RADIANS(ABS(W36))))*(E36+F36/2+C36)))/2,0)
)))</f>
        <v>0</v>
      </c>
      <c r="AF36" s="4">
        <f>IF(AD36=1,0,IF(AD36=4,(Z36+(Z36-AB36))/2*AC36,IF(AD36=2,Z36*AC36/AB36*Z36/2,IF(AD36=3,AA36*(Z36+Z36-(AB36/AC36*AA36))/2,0)
)))</f>
        <v>0</v>
      </c>
      <c r="AG36" t="e">
        <f>Z36*(Z36/AB36*AC36)/2</f>
        <v>#DIV/0!</v>
      </c>
      <c r="AH36" t="e">
        <f>(Z36+Z36-(AB36/AC36*AA36))/2*AA36</f>
        <v>#DIV/0!</v>
      </c>
      <c r="AI36">
        <f>(Z36+Z36-AB36)/2*AC36</f>
        <v>0</v>
      </c>
      <c r="AK36">
        <f>AE36-AF36</f>
        <v>0</v>
      </c>
      <c r="AL36">
        <f>AE36-'式(16)Asf0p'!AE4</f>
        <v>0</v>
      </c>
    </row>
    <row r="37" spans="1:38" x14ac:dyDescent="0.2">
      <c r="B37" t="str">
        <f t="shared" si="18"/>
        <v>[34, 1.05, -1.025, 0.9, 2.1, 1.1, 0.88, 0.85, 1.05, 1.07, 0.98, 2.05, 1.02, 0.92, 0.96, 0.97, 1.01, 0.52, 0.48, 0.55, 0.6, 89, 1, 8.95144024279148]</v>
      </c>
      <c r="C37" s="2">
        <f t="shared" ref="C37:C66" si="19">F37/2</f>
        <v>1.05</v>
      </c>
      <c r="D37" s="2">
        <f t="shared" ref="D37:D66" si="20">-M37/2</f>
        <v>-1.0249999999999999</v>
      </c>
      <c r="E37">
        <f>'式(16)Asf0p'!G5</f>
        <v>0.9</v>
      </c>
      <c r="F37">
        <f>'式(16)Asf0p'!F5</f>
        <v>2.1</v>
      </c>
      <c r="G37">
        <f>'式(16)Asf0p'!E5</f>
        <v>1.1000000000000001</v>
      </c>
      <c r="H37" s="1">
        <f>'式(16)Asf0p'!J5</f>
        <v>0.88</v>
      </c>
      <c r="I37" s="1">
        <f>'式(16)Asf0p'!K5</f>
        <v>0.85</v>
      </c>
      <c r="J37" s="1">
        <f>'式(16)Asf0p'!H5</f>
        <v>1.05</v>
      </c>
      <c r="K37" s="1">
        <f>'式(16)Asf0p'!I5</f>
        <v>1.07</v>
      </c>
      <c r="L37">
        <f>'式(16)Asf0p'!L5</f>
        <v>0.98</v>
      </c>
      <c r="M37">
        <f>'式(16)Asf0p'!M5</f>
        <v>2.0499999999999998</v>
      </c>
      <c r="N37">
        <f>'式(16)Asf0p'!N5</f>
        <v>1.02</v>
      </c>
      <c r="O37" s="1">
        <f>'式(16)Asf0p'!P5</f>
        <v>0.92</v>
      </c>
      <c r="P37" s="1">
        <f>'式(16)Asf0p'!O5</f>
        <v>0.96</v>
      </c>
      <c r="Q37" s="1">
        <f>'式(16)Asf0p'!R5</f>
        <v>0.97</v>
      </c>
      <c r="R37" s="1">
        <f>'式(16)Asf0p'!Q5</f>
        <v>1.01</v>
      </c>
      <c r="S37">
        <f>'式(16)Asf0p'!T5</f>
        <v>0.52</v>
      </c>
      <c r="T37">
        <f>'式(16)Asf0p'!S5</f>
        <v>0.48</v>
      </c>
      <c r="U37">
        <f>'式(16)Asf0p'!U5</f>
        <v>0.55000000000000004</v>
      </c>
      <c r="V37">
        <f>'式(16)Asf0p'!V5</f>
        <v>0.6</v>
      </c>
      <c r="W37">
        <f>-'式(16)Asf0p'!W5</f>
        <v>89</v>
      </c>
      <c r="X37">
        <f>'式(16)Asf0p'!X5</f>
        <v>1</v>
      </c>
      <c r="Z37">
        <f t="shared" ref="Z37:Z66" si="21">P37+M37/2-D37</f>
        <v>3.01</v>
      </c>
      <c r="AA37">
        <f t="shared" ref="AA37:AA66" si="22">E37+F37/2+C37</f>
        <v>3</v>
      </c>
      <c r="AB37">
        <f t="shared" ref="AB37:AB53" si="23">T37*TAN(RADIANS(X37))/COS(RADIANS(W37))</f>
        <v>0.48007311746107334</v>
      </c>
      <c r="AC37">
        <f t="shared" ref="AC37:AC54" si="24">T37*TAN(RADIANS(ABS(W37)))</f>
        <v>27.49918158276439</v>
      </c>
      <c r="AD37">
        <f t="shared" ref="AD37:AD66" si="25">IF(T37=0,1,IF(AND(Z37&gt;=AB37,AA37&gt;=AC37),4,IF(AA37/Z37&gt;=AC37/AB37,2,IF(AA37/Z37&lt;AC37/AB37,3,0
))))</f>
        <v>3</v>
      </c>
      <c r="AE37" s="11">
        <f t="shared" ref="AE37:AE66" si="26">IF(T37=0,0,IF(AND((P37+M37/2-D37)&gt;=(T37*TAN(RADIANS(X37))/COS(RADIANS(W37))),(E37+F37/2+C37)&gt;=(T37*TAN(RADIANS(ABS(W37))))),((P37+M37/2-D37)+((P37+M37/2-D37)-(T37*TAN(RADIANS(X37))/COS(RADIANS(W37)))))/2*(T37*TAN(RADIANS(ABS(W37)))),IF((E37+F37/2+C37)/(P37+M37/2-D37)&gt;=(T37*TAN(RADIANS(ABS(W37))))/(T37*TAN(RADIANS(X37))/COS(RADIANS(W37))),(P37+M37/2-D37)*(T37*TAN(RADIANS(ABS(W37))))/(T37*TAN(RADIANS(X37))/COS(RADIANS(W37)))*(P37+M37/2-D37)/2,IF((E37+F37/2+C37)/(P37+M37/2-D37)&lt;(T37*TAN(RADIANS(ABS(W37))))/(T37*TAN(RADIANS(X37))/COS(RADIANS(W37))),(E37+F37/2+C37)*((P37+M37/2-D37)+(P37+M37/2-D37)-((T37*TAN(RADIANS(X37))/COS(RADIANS(W37)))/(T37*TAN(RADIANS(ABS(W37))))*(E37+F37/2+C37)))/2,0)
)))</f>
        <v>8.9514402427914845</v>
      </c>
      <c r="AF37" s="4">
        <f t="shared" ref="AF37:AF66" si="27">IF(AD37=1,0,IF(AD37=4,(Z37+(Z37-AB37))/2*AC37,IF(AD37=2,Z37*AC37/AB37*Z37/2,IF(AD37=3,AA37*(Z37+Z37-(AB37/AC37*AA37))/2,0)
)))</f>
        <v>8.9514402427914845</v>
      </c>
      <c r="AG37">
        <f t="shared" ref="AG37:AG66" si="28">Z37*(Z37/AB37*AC37)/2</f>
        <v>259.48686355907603</v>
      </c>
      <c r="AH37">
        <f t="shared" ref="AH37:AH66" si="29">(Z37+Z37-(AB37/AC37*AA37))/2*AA37</f>
        <v>8.9514402427914845</v>
      </c>
      <c r="AI37">
        <f t="shared" ref="AI37:AI66" si="30">(Z37+Z37-AB37)/2*AC37</f>
        <v>76.171727649087885</v>
      </c>
      <c r="AK37">
        <f t="shared" ref="AK37:AK66" si="31">AE37-AF37</f>
        <v>0</v>
      </c>
      <c r="AL37">
        <f>AE37-'式(16)Asf0p'!AE5</f>
        <v>0</v>
      </c>
    </row>
    <row r="38" spans="1:38" x14ac:dyDescent="0.2">
      <c r="B38" t="str">
        <f t="shared" si="18"/>
        <v>[35, 1.05, -1.025, 0.9, 2.1, 1.1, 0.88, 0.85, 1.05, 1.07, 0.98, 2.05, 1.02, 0.92, 0.96, 0.97, 1.01, 0.52, 0.48, 0.55, 0.6, 85, 1, 8.95115216801752]</v>
      </c>
      <c r="C38" s="2">
        <f t="shared" si="19"/>
        <v>1.05</v>
      </c>
      <c r="D38" s="2">
        <f t="shared" si="20"/>
        <v>-1.0249999999999999</v>
      </c>
      <c r="E38">
        <f>'式(16)Asf0p'!G6</f>
        <v>0.9</v>
      </c>
      <c r="F38">
        <f>'式(16)Asf0p'!F6</f>
        <v>2.1</v>
      </c>
      <c r="G38">
        <f>'式(16)Asf0p'!E6</f>
        <v>1.1000000000000001</v>
      </c>
      <c r="H38" s="1">
        <f>'式(16)Asf0p'!J6</f>
        <v>0.88</v>
      </c>
      <c r="I38" s="1">
        <f>'式(16)Asf0p'!K6</f>
        <v>0.85</v>
      </c>
      <c r="J38" s="1">
        <f>'式(16)Asf0p'!H6</f>
        <v>1.05</v>
      </c>
      <c r="K38" s="1">
        <f>'式(16)Asf0p'!I6</f>
        <v>1.07</v>
      </c>
      <c r="L38">
        <f>'式(16)Asf0p'!L6</f>
        <v>0.98</v>
      </c>
      <c r="M38">
        <f>'式(16)Asf0p'!M6</f>
        <v>2.0499999999999998</v>
      </c>
      <c r="N38">
        <f>'式(16)Asf0p'!N6</f>
        <v>1.02</v>
      </c>
      <c r="O38" s="1">
        <f>'式(16)Asf0p'!P6</f>
        <v>0.92</v>
      </c>
      <c r="P38" s="1">
        <f>'式(16)Asf0p'!O6</f>
        <v>0.96</v>
      </c>
      <c r="Q38" s="1">
        <f>'式(16)Asf0p'!R6</f>
        <v>0.97</v>
      </c>
      <c r="R38" s="1">
        <f>'式(16)Asf0p'!Q6</f>
        <v>1.01</v>
      </c>
      <c r="S38">
        <f>'式(16)Asf0p'!T6</f>
        <v>0.52</v>
      </c>
      <c r="T38">
        <f>'式(16)Asf0p'!S6</f>
        <v>0.48</v>
      </c>
      <c r="U38">
        <f>'式(16)Asf0p'!U6</f>
        <v>0.55000000000000004</v>
      </c>
      <c r="V38">
        <f>'式(16)Asf0p'!V6</f>
        <v>0.6</v>
      </c>
      <c r="W38">
        <f>-'式(16)Asf0p'!W6</f>
        <v>85</v>
      </c>
      <c r="X38">
        <f>'式(16)Asf0p'!X6</f>
        <v>1</v>
      </c>
      <c r="Z38">
        <f t="shared" si="21"/>
        <v>3.01</v>
      </c>
      <c r="AA38">
        <f t="shared" si="22"/>
        <v>3</v>
      </c>
      <c r="AB38">
        <f t="shared" si="23"/>
        <v>9.6131716642040413E-2</v>
      </c>
      <c r="AC38">
        <f t="shared" si="24"/>
        <v>5.4864251053254467</v>
      </c>
      <c r="AD38">
        <f t="shared" si="25"/>
        <v>3</v>
      </c>
      <c r="AE38" s="11">
        <f t="shared" si="26"/>
        <v>8.951152168017515</v>
      </c>
      <c r="AF38" s="4">
        <f t="shared" si="27"/>
        <v>8.951152168017515</v>
      </c>
      <c r="AG38">
        <f t="shared" si="28"/>
        <v>258.53881441570405</v>
      </c>
      <c r="AH38">
        <f t="shared" si="29"/>
        <v>8.951152168017515</v>
      </c>
      <c r="AI38">
        <f t="shared" si="30"/>
        <v>16.250429835228132</v>
      </c>
      <c r="AK38">
        <f t="shared" si="31"/>
        <v>0</v>
      </c>
      <c r="AL38">
        <f>AE38-'式(16)Asf0p'!AE6</f>
        <v>0</v>
      </c>
    </row>
    <row r="39" spans="1:38" x14ac:dyDescent="0.2">
      <c r="B39" t="str">
        <f t="shared" si="18"/>
        <v>[36, 1.05, -1.025, 0.9, 2.1, 1.1, 0.88, 0.85, 1.05, 1.07, 0.98, 2.05, 1.02, 0.92, 0.96, 0.97, 1.01, 0.52, 0.48, 0.55, 0.6, 45, 1, 1.44195626616343]</v>
      </c>
      <c r="C39" s="2">
        <f t="shared" si="19"/>
        <v>1.05</v>
      </c>
      <c r="D39" s="2">
        <f t="shared" si="20"/>
        <v>-1.0249999999999999</v>
      </c>
      <c r="E39">
        <f>'式(16)Asf0p'!G7</f>
        <v>0.9</v>
      </c>
      <c r="F39">
        <f>'式(16)Asf0p'!F7</f>
        <v>2.1</v>
      </c>
      <c r="G39">
        <f>'式(16)Asf0p'!E7</f>
        <v>1.1000000000000001</v>
      </c>
      <c r="H39" s="1">
        <f>'式(16)Asf0p'!J7</f>
        <v>0.88</v>
      </c>
      <c r="I39" s="1">
        <f>'式(16)Asf0p'!K7</f>
        <v>0.85</v>
      </c>
      <c r="J39" s="1">
        <f>'式(16)Asf0p'!H7</f>
        <v>1.05</v>
      </c>
      <c r="K39" s="1">
        <f>'式(16)Asf0p'!I7</f>
        <v>1.07</v>
      </c>
      <c r="L39">
        <f>'式(16)Asf0p'!L7</f>
        <v>0.98</v>
      </c>
      <c r="M39">
        <f>'式(16)Asf0p'!M7</f>
        <v>2.0499999999999998</v>
      </c>
      <c r="N39">
        <f>'式(16)Asf0p'!N7</f>
        <v>1.02</v>
      </c>
      <c r="O39" s="1">
        <f>'式(16)Asf0p'!P7</f>
        <v>0.92</v>
      </c>
      <c r="P39" s="1">
        <f>'式(16)Asf0p'!O7</f>
        <v>0.96</v>
      </c>
      <c r="Q39" s="1">
        <f>'式(16)Asf0p'!R7</f>
        <v>0.97</v>
      </c>
      <c r="R39" s="1">
        <f>'式(16)Asf0p'!Q7</f>
        <v>1.01</v>
      </c>
      <c r="S39">
        <f>'式(16)Asf0p'!T7</f>
        <v>0.52</v>
      </c>
      <c r="T39">
        <f>'式(16)Asf0p'!S7</f>
        <v>0.48</v>
      </c>
      <c r="U39">
        <f>'式(16)Asf0p'!U7</f>
        <v>0.55000000000000004</v>
      </c>
      <c r="V39">
        <f>'式(16)Asf0p'!V7</f>
        <v>0.6</v>
      </c>
      <c r="W39">
        <f>-'式(16)Asf0p'!W7</f>
        <v>45</v>
      </c>
      <c r="X39">
        <f>'式(16)Asf0p'!X7</f>
        <v>1</v>
      </c>
      <c r="Z39">
        <f t="shared" si="21"/>
        <v>3.01</v>
      </c>
      <c r="AA39">
        <f t="shared" si="22"/>
        <v>3</v>
      </c>
      <c r="AB39">
        <f t="shared" si="23"/>
        <v>1.1848890985722367E-2</v>
      </c>
      <c r="AC39">
        <f t="shared" si="24"/>
        <v>0.47999999999999993</v>
      </c>
      <c r="AD39">
        <f t="shared" si="25"/>
        <v>4</v>
      </c>
      <c r="AE39" s="11">
        <f t="shared" si="26"/>
        <v>1.4419562661634264</v>
      </c>
      <c r="AF39" s="4">
        <f t="shared" si="27"/>
        <v>1.4419562661634264</v>
      </c>
      <c r="AG39">
        <f t="shared" si="28"/>
        <v>183.51287075053088</v>
      </c>
      <c r="AH39">
        <f t="shared" si="29"/>
        <v>8.9189166470088512</v>
      </c>
      <c r="AI39">
        <f t="shared" si="30"/>
        <v>1.4419562661634264</v>
      </c>
      <c r="AK39">
        <f t="shared" si="31"/>
        <v>0</v>
      </c>
      <c r="AL39">
        <f>AE39-'式(16)Asf0p'!AE7</f>
        <v>0</v>
      </c>
    </row>
    <row r="40" spans="1:38" x14ac:dyDescent="0.2">
      <c r="B40" t="str">
        <f t="shared" si="18"/>
        <v>[37, 1.05, -1.025, 0.9, 2.1, 1.1, 0.88, 0.85, 1.05, 1.07, 0.98, 2.05, 1.02, 0.92, 0.96, 0.97, 1.01, 0.52, 0.48, 0.55, 0.6, 30, 1, 0.832815119938684]</v>
      </c>
      <c r="C40" s="2">
        <f t="shared" si="19"/>
        <v>1.05</v>
      </c>
      <c r="D40" s="2">
        <f t="shared" si="20"/>
        <v>-1.0249999999999999</v>
      </c>
      <c r="E40">
        <f>'式(16)Asf0p'!G8</f>
        <v>0.9</v>
      </c>
      <c r="F40">
        <f>'式(16)Asf0p'!F8</f>
        <v>2.1</v>
      </c>
      <c r="G40">
        <f>'式(16)Asf0p'!E8</f>
        <v>1.1000000000000001</v>
      </c>
      <c r="H40" s="1">
        <f>'式(16)Asf0p'!J8</f>
        <v>0.88</v>
      </c>
      <c r="I40" s="1">
        <f>'式(16)Asf0p'!K8</f>
        <v>0.85</v>
      </c>
      <c r="J40" s="1">
        <f>'式(16)Asf0p'!H8</f>
        <v>1.05</v>
      </c>
      <c r="K40" s="1">
        <f>'式(16)Asf0p'!I8</f>
        <v>1.07</v>
      </c>
      <c r="L40">
        <f>'式(16)Asf0p'!L8</f>
        <v>0.98</v>
      </c>
      <c r="M40">
        <f>'式(16)Asf0p'!M8</f>
        <v>2.0499999999999998</v>
      </c>
      <c r="N40">
        <f>'式(16)Asf0p'!N8</f>
        <v>1.02</v>
      </c>
      <c r="O40" s="1">
        <f>'式(16)Asf0p'!P8</f>
        <v>0.92</v>
      </c>
      <c r="P40" s="1">
        <f>'式(16)Asf0p'!O8</f>
        <v>0.96</v>
      </c>
      <c r="Q40" s="1">
        <f>'式(16)Asf0p'!R8</f>
        <v>0.97</v>
      </c>
      <c r="R40" s="1">
        <f>'式(16)Asf0p'!Q8</f>
        <v>1.01</v>
      </c>
      <c r="S40">
        <f>'式(16)Asf0p'!T8</f>
        <v>0.52</v>
      </c>
      <c r="T40">
        <f>'式(16)Asf0p'!S8</f>
        <v>0.48</v>
      </c>
      <c r="U40">
        <f>'式(16)Asf0p'!U8</f>
        <v>0.55000000000000004</v>
      </c>
      <c r="V40">
        <f>'式(16)Asf0p'!V8</f>
        <v>0.6</v>
      </c>
      <c r="W40">
        <f>-'式(16)Asf0p'!W8</f>
        <v>30</v>
      </c>
      <c r="X40">
        <f>'式(16)Asf0p'!X8</f>
        <v>1</v>
      </c>
      <c r="Z40">
        <f t="shared" si="21"/>
        <v>3.01</v>
      </c>
      <c r="AA40">
        <f t="shared" si="22"/>
        <v>3</v>
      </c>
      <c r="AB40">
        <f t="shared" si="23"/>
        <v>9.674578977627666E-3</v>
      </c>
      <c r="AC40">
        <f t="shared" si="24"/>
        <v>0.27712812921102031</v>
      </c>
      <c r="AD40">
        <f t="shared" si="25"/>
        <v>4</v>
      </c>
      <c r="AE40" s="11">
        <f t="shared" si="26"/>
        <v>0.83281511993868407</v>
      </c>
      <c r="AF40" s="4">
        <f t="shared" si="27"/>
        <v>0.83281511993868407</v>
      </c>
      <c r="AG40">
        <f t="shared" si="28"/>
        <v>129.76319534271082</v>
      </c>
      <c r="AH40">
        <f t="shared" si="29"/>
        <v>8.8729044156460404</v>
      </c>
      <c r="AI40">
        <f t="shared" si="30"/>
        <v>0.83281511993868396</v>
      </c>
      <c r="AK40">
        <f t="shared" si="31"/>
        <v>0</v>
      </c>
      <c r="AL40">
        <f>AE40-'式(16)Asf0p'!AE8</f>
        <v>0</v>
      </c>
    </row>
    <row r="41" spans="1:38" x14ac:dyDescent="0.2">
      <c r="B41" t="str">
        <f t="shared" si="18"/>
        <v>[38, 1.05, -1.025, 0.9, 2.1, 1.1, 0.88, 0.85, 1.05, 1.07, 0.98, 2.05, 1.02, 0.92, 0.96, 0.97, 1.01, 0.52, 0.48, 0.55, 0.6, 1, 1, 0.0251839734073206]</v>
      </c>
      <c r="C41" s="2">
        <f t="shared" si="19"/>
        <v>1.05</v>
      </c>
      <c r="D41" s="2">
        <f t="shared" si="20"/>
        <v>-1.0249999999999999</v>
      </c>
      <c r="E41">
        <f>'式(16)Asf0p'!G9</f>
        <v>0.9</v>
      </c>
      <c r="F41">
        <f>'式(16)Asf0p'!F9</f>
        <v>2.1</v>
      </c>
      <c r="G41">
        <f>'式(16)Asf0p'!E9</f>
        <v>1.1000000000000001</v>
      </c>
      <c r="H41" s="1">
        <f>'式(16)Asf0p'!J9</f>
        <v>0.88</v>
      </c>
      <c r="I41" s="1">
        <f>'式(16)Asf0p'!K9</f>
        <v>0.85</v>
      </c>
      <c r="J41" s="1">
        <f>'式(16)Asf0p'!H9</f>
        <v>1.05</v>
      </c>
      <c r="K41" s="1">
        <f>'式(16)Asf0p'!I9</f>
        <v>1.07</v>
      </c>
      <c r="L41">
        <f>'式(16)Asf0p'!L9</f>
        <v>0.98</v>
      </c>
      <c r="M41">
        <f>'式(16)Asf0p'!M9</f>
        <v>2.0499999999999998</v>
      </c>
      <c r="N41">
        <f>'式(16)Asf0p'!N9</f>
        <v>1.02</v>
      </c>
      <c r="O41" s="1">
        <f>'式(16)Asf0p'!P9</f>
        <v>0.92</v>
      </c>
      <c r="P41" s="1">
        <f>'式(16)Asf0p'!O9</f>
        <v>0.96</v>
      </c>
      <c r="Q41" s="1">
        <f>'式(16)Asf0p'!R9</f>
        <v>0.97</v>
      </c>
      <c r="R41" s="1">
        <f>'式(16)Asf0p'!Q9</f>
        <v>1.01</v>
      </c>
      <c r="S41">
        <f>'式(16)Asf0p'!T9</f>
        <v>0.52</v>
      </c>
      <c r="T41">
        <f>'式(16)Asf0p'!S9</f>
        <v>0.48</v>
      </c>
      <c r="U41">
        <f>'式(16)Asf0p'!U9</f>
        <v>0.55000000000000004</v>
      </c>
      <c r="V41">
        <f>'式(16)Asf0p'!V9</f>
        <v>0.6</v>
      </c>
      <c r="W41">
        <f>-'式(16)Asf0p'!W9</f>
        <v>1</v>
      </c>
      <c r="X41">
        <f>'式(16)Asf0p'!X9</f>
        <v>1</v>
      </c>
      <c r="Z41">
        <f t="shared" si="21"/>
        <v>3.01</v>
      </c>
      <c r="AA41">
        <f t="shared" si="22"/>
        <v>3</v>
      </c>
      <c r="AB41">
        <f t="shared" si="23"/>
        <v>8.3797074355749044E-3</v>
      </c>
      <c r="AC41">
        <f t="shared" si="24"/>
        <v>8.3784311655444414E-3</v>
      </c>
      <c r="AD41">
        <f t="shared" si="25"/>
        <v>4</v>
      </c>
      <c r="AE41" s="11">
        <f t="shared" si="26"/>
        <v>2.5183973407320585E-2</v>
      </c>
      <c r="AF41" s="4">
        <f t="shared" si="27"/>
        <v>2.5183973407320585E-2</v>
      </c>
      <c r="AG41">
        <f t="shared" si="28"/>
        <v>4.5293600514432093</v>
      </c>
      <c r="AH41">
        <f t="shared" si="29"/>
        <v>4.5293145238024142</v>
      </c>
      <c r="AI41">
        <f t="shared" si="30"/>
        <v>2.5183973407320585E-2</v>
      </c>
      <c r="AK41">
        <f t="shared" si="31"/>
        <v>0</v>
      </c>
      <c r="AL41">
        <f>AE41-'式(16)Asf0p'!AE9</f>
        <v>0</v>
      </c>
    </row>
    <row r="42" spans="1:38" x14ac:dyDescent="0.2">
      <c r="B42" t="str">
        <f t="shared" si="18"/>
        <v>[39, 1.05, -1.025, 0.9, 2.1, 1.1, 0.88, 0.85, 1.05, 1.07, 0.98, 2.05, 1.02, 0.92, 0.96, 0.97, 1.01, 0.52, 0.48, 0.55, 0.6, 89, 10, 8.23640771886364]</v>
      </c>
      <c r="C42" s="2">
        <f t="shared" si="19"/>
        <v>1.05</v>
      </c>
      <c r="D42" s="2">
        <f t="shared" si="20"/>
        <v>-1.0249999999999999</v>
      </c>
      <c r="E42">
        <f>'式(16)Asf0p'!G10</f>
        <v>0.9</v>
      </c>
      <c r="F42">
        <f>'式(16)Asf0p'!F10</f>
        <v>2.1</v>
      </c>
      <c r="G42">
        <f>'式(16)Asf0p'!E10</f>
        <v>1.1000000000000001</v>
      </c>
      <c r="H42" s="1">
        <f>'式(16)Asf0p'!J10</f>
        <v>0.88</v>
      </c>
      <c r="I42" s="1">
        <f>'式(16)Asf0p'!K10</f>
        <v>0.85</v>
      </c>
      <c r="J42" s="1">
        <f>'式(16)Asf0p'!H10</f>
        <v>1.05</v>
      </c>
      <c r="K42" s="1">
        <f>'式(16)Asf0p'!I10</f>
        <v>1.07</v>
      </c>
      <c r="L42">
        <f>'式(16)Asf0p'!L10</f>
        <v>0.98</v>
      </c>
      <c r="M42">
        <f>'式(16)Asf0p'!M10</f>
        <v>2.0499999999999998</v>
      </c>
      <c r="N42">
        <f>'式(16)Asf0p'!N10</f>
        <v>1.02</v>
      </c>
      <c r="O42" s="1">
        <f>'式(16)Asf0p'!P10</f>
        <v>0.92</v>
      </c>
      <c r="P42" s="1">
        <f>'式(16)Asf0p'!O10</f>
        <v>0.96</v>
      </c>
      <c r="Q42" s="1">
        <f>'式(16)Asf0p'!R10</f>
        <v>0.97</v>
      </c>
      <c r="R42" s="1">
        <f>'式(16)Asf0p'!Q10</f>
        <v>1.01</v>
      </c>
      <c r="S42">
        <f>'式(16)Asf0p'!T10</f>
        <v>0.52</v>
      </c>
      <c r="T42">
        <f>'式(16)Asf0p'!S10</f>
        <v>0.48</v>
      </c>
      <c r="U42">
        <f>'式(16)Asf0p'!U10</f>
        <v>0.55000000000000004</v>
      </c>
      <c r="V42">
        <f>'式(16)Asf0p'!V10</f>
        <v>0.6</v>
      </c>
      <c r="W42">
        <f>-'式(16)Asf0p'!W10</f>
        <v>89</v>
      </c>
      <c r="X42">
        <f>'式(16)Asf0p'!X10</f>
        <v>10</v>
      </c>
      <c r="Z42">
        <f t="shared" si="21"/>
        <v>3.01</v>
      </c>
      <c r="AA42">
        <f t="shared" si="22"/>
        <v>3</v>
      </c>
      <c r="AB42">
        <f t="shared" si="23"/>
        <v>4.8495862759219932</v>
      </c>
      <c r="AC42">
        <f t="shared" si="24"/>
        <v>27.49918158276439</v>
      </c>
      <c r="AD42">
        <f t="shared" si="25"/>
        <v>3</v>
      </c>
      <c r="AE42" s="11">
        <f t="shared" si="26"/>
        <v>8.2364077188636386</v>
      </c>
      <c r="AF42" s="4">
        <f t="shared" si="27"/>
        <v>8.2364077188636386</v>
      </c>
      <c r="AG42">
        <f t="shared" si="28"/>
        <v>25.687277314252611</v>
      </c>
      <c r="AH42">
        <f t="shared" si="29"/>
        <v>8.2364077188636386</v>
      </c>
      <c r="AI42">
        <f t="shared" si="30"/>
        <v>16.092709762690298</v>
      </c>
      <c r="AK42">
        <f t="shared" si="31"/>
        <v>0</v>
      </c>
      <c r="AL42">
        <f>AE42-'式(16)Asf0p'!AE10</f>
        <v>0</v>
      </c>
    </row>
    <row r="43" spans="1:38" x14ac:dyDescent="0.2">
      <c r="B43" t="str">
        <f t="shared" si="18"/>
        <v>[40, 1.05, -1.025, 0.9, 2.1, 1.1, 0.88, 0.85, 1.05, 1.07, 0.98, 2.05, 1.02, 0.92, 0.96, 0.97, 1.01, 0.52, 0.48, 0.55, 0.6, 85, 10, 8.23349765491824]</v>
      </c>
      <c r="C43" s="2">
        <f t="shared" si="19"/>
        <v>1.05</v>
      </c>
      <c r="D43" s="2">
        <f t="shared" si="20"/>
        <v>-1.0249999999999999</v>
      </c>
      <c r="E43">
        <f>'式(16)Asf0p'!G11</f>
        <v>0.9</v>
      </c>
      <c r="F43">
        <f>'式(16)Asf0p'!F11</f>
        <v>2.1</v>
      </c>
      <c r="G43">
        <f>'式(16)Asf0p'!E11</f>
        <v>1.1000000000000001</v>
      </c>
      <c r="H43" s="1">
        <f>'式(16)Asf0p'!J11</f>
        <v>0.88</v>
      </c>
      <c r="I43" s="1">
        <f>'式(16)Asf0p'!K11</f>
        <v>0.85</v>
      </c>
      <c r="J43" s="1">
        <f>'式(16)Asf0p'!H11</f>
        <v>1.05</v>
      </c>
      <c r="K43" s="1">
        <f>'式(16)Asf0p'!I11</f>
        <v>1.07</v>
      </c>
      <c r="L43">
        <f>'式(16)Asf0p'!L11</f>
        <v>0.98</v>
      </c>
      <c r="M43">
        <f>'式(16)Asf0p'!M11</f>
        <v>2.0499999999999998</v>
      </c>
      <c r="N43">
        <f>'式(16)Asf0p'!N11</f>
        <v>1.02</v>
      </c>
      <c r="O43" s="1">
        <f>'式(16)Asf0p'!P11</f>
        <v>0.92</v>
      </c>
      <c r="P43" s="1">
        <f>'式(16)Asf0p'!O11</f>
        <v>0.96</v>
      </c>
      <c r="Q43" s="1">
        <f>'式(16)Asf0p'!R11</f>
        <v>0.97</v>
      </c>
      <c r="R43" s="1">
        <f>'式(16)Asf0p'!Q11</f>
        <v>1.01</v>
      </c>
      <c r="S43">
        <f>'式(16)Asf0p'!T11</f>
        <v>0.52</v>
      </c>
      <c r="T43">
        <f>'式(16)Asf0p'!S11</f>
        <v>0.48</v>
      </c>
      <c r="U43">
        <f>'式(16)Asf0p'!U11</f>
        <v>0.55000000000000004</v>
      </c>
      <c r="V43">
        <f>'式(16)Asf0p'!V11</f>
        <v>0.6</v>
      </c>
      <c r="W43">
        <f>-'式(16)Asf0p'!W11</f>
        <v>85</v>
      </c>
      <c r="X43">
        <f>'式(16)Asf0p'!X11</f>
        <v>10</v>
      </c>
      <c r="Z43">
        <f t="shared" si="21"/>
        <v>3.01</v>
      </c>
      <c r="AA43">
        <f t="shared" si="22"/>
        <v>3</v>
      </c>
      <c r="AB43">
        <f t="shared" si="23"/>
        <v>0.97110010277937031</v>
      </c>
      <c r="AC43">
        <f t="shared" si="24"/>
        <v>5.4864251053254467</v>
      </c>
      <c r="AD43">
        <f t="shared" si="25"/>
        <v>3</v>
      </c>
      <c r="AE43" s="11">
        <f t="shared" si="26"/>
        <v>8.2334976549182386</v>
      </c>
      <c r="AF43" s="4">
        <f t="shared" si="27"/>
        <v>8.2334976549182386</v>
      </c>
      <c r="AG43">
        <f t="shared" si="28"/>
        <v>25.593427471839334</v>
      </c>
      <c r="AH43">
        <f t="shared" si="29"/>
        <v>8.2334976549182386</v>
      </c>
      <c r="AI43">
        <f t="shared" si="30"/>
        <v>13.850205575193163</v>
      </c>
      <c r="AK43">
        <f t="shared" si="31"/>
        <v>0</v>
      </c>
      <c r="AL43">
        <f>AE43-'式(16)Asf0p'!AE11</f>
        <v>0</v>
      </c>
    </row>
    <row r="44" spans="1:38" x14ac:dyDescent="0.2">
      <c r="B44" t="str">
        <f t="shared" si="18"/>
        <v>[41, 1.05, -1.025, 0.9, 2.1, 1.1, 0.88, 0.85, 1.05, 1.07, 0.98, 2.05, 1.02, 0.92, 0.96, 0.97, 1.01, 0.52, 0.48, 0.55, 0.6, 45, 10, 1.41607326633252]</v>
      </c>
      <c r="C44" s="2">
        <f t="shared" si="19"/>
        <v>1.05</v>
      </c>
      <c r="D44" s="2">
        <f t="shared" si="20"/>
        <v>-1.0249999999999999</v>
      </c>
      <c r="E44">
        <f>'式(16)Asf0p'!G12</f>
        <v>0.9</v>
      </c>
      <c r="F44">
        <f>'式(16)Asf0p'!F12</f>
        <v>2.1</v>
      </c>
      <c r="G44">
        <f>'式(16)Asf0p'!E12</f>
        <v>1.1000000000000001</v>
      </c>
      <c r="H44" s="1">
        <f>'式(16)Asf0p'!J12</f>
        <v>0.88</v>
      </c>
      <c r="I44" s="1">
        <f>'式(16)Asf0p'!K12</f>
        <v>0.85</v>
      </c>
      <c r="J44" s="1">
        <f>'式(16)Asf0p'!H12</f>
        <v>1.05</v>
      </c>
      <c r="K44" s="1">
        <f>'式(16)Asf0p'!I12</f>
        <v>1.07</v>
      </c>
      <c r="L44">
        <f>'式(16)Asf0p'!L12</f>
        <v>0.98</v>
      </c>
      <c r="M44">
        <f>'式(16)Asf0p'!M12</f>
        <v>2.0499999999999998</v>
      </c>
      <c r="N44">
        <f>'式(16)Asf0p'!N12</f>
        <v>1.02</v>
      </c>
      <c r="O44" s="1">
        <f>'式(16)Asf0p'!P12</f>
        <v>0.92</v>
      </c>
      <c r="P44" s="1">
        <f>'式(16)Asf0p'!O12</f>
        <v>0.96</v>
      </c>
      <c r="Q44" s="1">
        <f>'式(16)Asf0p'!R12</f>
        <v>0.97</v>
      </c>
      <c r="R44" s="1">
        <f>'式(16)Asf0p'!Q12</f>
        <v>1.01</v>
      </c>
      <c r="S44">
        <f>'式(16)Asf0p'!T12</f>
        <v>0.52</v>
      </c>
      <c r="T44">
        <f>'式(16)Asf0p'!S12</f>
        <v>0.48</v>
      </c>
      <c r="U44">
        <f>'式(16)Asf0p'!U12</f>
        <v>0.55000000000000004</v>
      </c>
      <c r="V44">
        <f>'式(16)Asf0p'!V12</f>
        <v>0.6</v>
      </c>
      <c r="W44">
        <f>-'式(16)Asf0p'!W12</f>
        <v>45</v>
      </c>
      <c r="X44">
        <f>'式(16)Asf0p'!X12</f>
        <v>10</v>
      </c>
      <c r="Z44">
        <f t="shared" si="21"/>
        <v>3.01</v>
      </c>
      <c r="AA44">
        <f t="shared" si="22"/>
        <v>3</v>
      </c>
      <c r="AB44">
        <f t="shared" si="23"/>
        <v>0.11969472361450091</v>
      </c>
      <c r="AC44">
        <f t="shared" si="24"/>
        <v>0.47999999999999993</v>
      </c>
      <c r="AD44">
        <f t="shared" si="25"/>
        <v>4</v>
      </c>
      <c r="AE44" s="11">
        <f t="shared" si="26"/>
        <v>1.4160732663325195</v>
      </c>
      <c r="AF44" s="4">
        <f t="shared" si="27"/>
        <v>1.4160732663325195</v>
      </c>
      <c r="AG44">
        <f t="shared" si="28"/>
        <v>18.166414812094271</v>
      </c>
      <c r="AH44">
        <f t="shared" si="29"/>
        <v>7.9078619661140532</v>
      </c>
      <c r="AI44">
        <f t="shared" si="30"/>
        <v>1.4160732663325195</v>
      </c>
      <c r="AK44">
        <f t="shared" si="31"/>
        <v>0</v>
      </c>
      <c r="AL44">
        <f>AE44-'式(16)Asf0p'!AE12</f>
        <v>0</v>
      </c>
    </row>
    <row r="45" spans="1:38" x14ac:dyDescent="0.2">
      <c r="B45" t="str">
        <f t="shared" si="18"/>
        <v>[42, 1.05, -1.025, 0.9, 2.1, 1.1, 0.88, 0.85, 1.05, 1.07, 0.98, 2.05, 1.02, 0.92, 0.96, 0.97, 1.01, 0.52, 0.48, 0.55, 0.6, 30, 10, 0.820613756806761]</v>
      </c>
      <c r="C45" s="2">
        <f t="shared" si="19"/>
        <v>1.05</v>
      </c>
      <c r="D45" s="2">
        <f t="shared" si="20"/>
        <v>-1.0249999999999999</v>
      </c>
      <c r="E45">
        <f>'式(16)Asf0p'!G13</f>
        <v>0.9</v>
      </c>
      <c r="F45">
        <f>'式(16)Asf0p'!F13</f>
        <v>2.1</v>
      </c>
      <c r="G45">
        <f>'式(16)Asf0p'!E13</f>
        <v>1.1000000000000001</v>
      </c>
      <c r="H45" s="1">
        <f>'式(16)Asf0p'!J13</f>
        <v>0.88</v>
      </c>
      <c r="I45" s="1">
        <f>'式(16)Asf0p'!K13</f>
        <v>0.85</v>
      </c>
      <c r="J45" s="1">
        <f>'式(16)Asf0p'!H13</f>
        <v>1.05</v>
      </c>
      <c r="K45" s="1">
        <f>'式(16)Asf0p'!I13</f>
        <v>1.07</v>
      </c>
      <c r="L45">
        <f>'式(16)Asf0p'!L13</f>
        <v>0.98</v>
      </c>
      <c r="M45">
        <f>'式(16)Asf0p'!M13</f>
        <v>2.0499999999999998</v>
      </c>
      <c r="N45">
        <f>'式(16)Asf0p'!N13</f>
        <v>1.02</v>
      </c>
      <c r="O45" s="1">
        <f>'式(16)Asf0p'!P13</f>
        <v>0.92</v>
      </c>
      <c r="P45" s="1">
        <f>'式(16)Asf0p'!O13</f>
        <v>0.96</v>
      </c>
      <c r="Q45" s="1">
        <f>'式(16)Asf0p'!R13</f>
        <v>0.97</v>
      </c>
      <c r="R45" s="1">
        <f>'式(16)Asf0p'!Q13</f>
        <v>1.01</v>
      </c>
      <c r="S45">
        <f>'式(16)Asf0p'!T13</f>
        <v>0.52</v>
      </c>
      <c r="T45">
        <f>'式(16)Asf0p'!S13</f>
        <v>0.48</v>
      </c>
      <c r="U45">
        <f>'式(16)Asf0p'!U13</f>
        <v>0.55000000000000004</v>
      </c>
      <c r="V45">
        <f>'式(16)Asf0p'!V13</f>
        <v>0.6</v>
      </c>
      <c r="W45">
        <f>-'式(16)Asf0p'!W13</f>
        <v>30</v>
      </c>
      <c r="X45">
        <f>'式(16)Asf0p'!X13</f>
        <v>10</v>
      </c>
      <c r="Z45">
        <f t="shared" si="21"/>
        <v>3.01</v>
      </c>
      <c r="AA45">
        <f t="shared" si="22"/>
        <v>3</v>
      </c>
      <c r="AB45">
        <f t="shared" si="23"/>
        <v>9.7730332586329141E-2</v>
      </c>
      <c r="AC45">
        <f t="shared" si="24"/>
        <v>0.27712812921102031</v>
      </c>
      <c r="AD45">
        <f t="shared" si="25"/>
        <v>4</v>
      </c>
      <c r="AE45" s="11">
        <f t="shared" si="26"/>
        <v>0.82061375680676107</v>
      </c>
      <c r="AF45" s="4">
        <f t="shared" si="27"/>
        <v>0.82061375680676107</v>
      </c>
      <c r="AG45">
        <f t="shared" si="28"/>
        <v>12.845595103479601</v>
      </c>
      <c r="AH45">
        <f t="shared" si="29"/>
        <v>7.4430571736238154</v>
      </c>
      <c r="AI45">
        <f t="shared" si="30"/>
        <v>0.82061375680676096</v>
      </c>
      <c r="AK45">
        <f t="shared" si="31"/>
        <v>0</v>
      </c>
      <c r="AL45">
        <f>AE45-'式(16)Asf0p'!AE13</f>
        <v>0</v>
      </c>
    </row>
    <row r="46" spans="1:38" x14ac:dyDescent="0.2">
      <c r="B46" t="str">
        <f t="shared" si="18"/>
        <v>[43, 1.05, -1.025, 0.9, 2.1, 1.1, 0.88, 0.85, 1.05, 1.07, 0.98, 2.05, 1.02, 0.92, 0.96, 0.97, 1.01, 0.52, 0.48, 0.55, 0.6, 1, 10, 0.0248644613655683]</v>
      </c>
      <c r="C46" s="2">
        <f t="shared" si="19"/>
        <v>1.05</v>
      </c>
      <c r="D46" s="2">
        <f t="shared" si="20"/>
        <v>-1.0249999999999999</v>
      </c>
      <c r="E46">
        <f>'式(16)Asf0p'!G14</f>
        <v>0.9</v>
      </c>
      <c r="F46">
        <f>'式(16)Asf0p'!F14</f>
        <v>2.1</v>
      </c>
      <c r="G46">
        <f>'式(16)Asf0p'!E14</f>
        <v>1.1000000000000001</v>
      </c>
      <c r="H46" s="1">
        <f>'式(16)Asf0p'!J14</f>
        <v>0.88</v>
      </c>
      <c r="I46" s="1">
        <f>'式(16)Asf0p'!K14</f>
        <v>0.85</v>
      </c>
      <c r="J46" s="1">
        <f>'式(16)Asf0p'!H14</f>
        <v>1.05</v>
      </c>
      <c r="K46" s="1">
        <f>'式(16)Asf0p'!I14</f>
        <v>1.07</v>
      </c>
      <c r="L46">
        <f>'式(16)Asf0p'!L14</f>
        <v>0.98</v>
      </c>
      <c r="M46">
        <f>'式(16)Asf0p'!M14</f>
        <v>2.0499999999999998</v>
      </c>
      <c r="N46">
        <f>'式(16)Asf0p'!N14</f>
        <v>1.02</v>
      </c>
      <c r="O46" s="1">
        <f>'式(16)Asf0p'!P14</f>
        <v>0.92</v>
      </c>
      <c r="P46" s="1">
        <f>'式(16)Asf0p'!O14</f>
        <v>0.96</v>
      </c>
      <c r="Q46" s="1">
        <f>'式(16)Asf0p'!R14</f>
        <v>0.97</v>
      </c>
      <c r="R46" s="1">
        <f>'式(16)Asf0p'!Q14</f>
        <v>1.01</v>
      </c>
      <c r="S46">
        <f>'式(16)Asf0p'!T14</f>
        <v>0.52</v>
      </c>
      <c r="T46">
        <f>'式(16)Asf0p'!S14</f>
        <v>0.48</v>
      </c>
      <c r="U46">
        <f>'式(16)Asf0p'!U14</f>
        <v>0.55000000000000004</v>
      </c>
      <c r="V46">
        <f>'式(16)Asf0p'!V14</f>
        <v>0.6</v>
      </c>
      <c r="W46">
        <f>-'式(16)Asf0p'!W14</f>
        <v>1</v>
      </c>
      <c r="X46">
        <f>'式(16)Asf0p'!X14</f>
        <v>10</v>
      </c>
      <c r="Z46">
        <f t="shared" si="21"/>
        <v>3.01</v>
      </c>
      <c r="AA46">
        <f t="shared" si="22"/>
        <v>3</v>
      </c>
      <c r="AB46">
        <f t="shared" si="23"/>
        <v>8.4649843321211726E-2</v>
      </c>
      <c r="AC46">
        <f t="shared" si="24"/>
        <v>8.3784311655444414E-3</v>
      </c>
      <c r="AD46">
        <f t="shared" si="25"/>
        <v>4</v>
      </c>
      <c r="AE46" s="11">
        <f t="shared" si="26"/>
        <v>2.486446136556832E-2</v>
      </c>
      <c r="AF46" s="4">
        <f t="shared" si="27"/>
        <v>2.486446136556832E-2</v>
      </c>
      <c r="AG46">
        <f t="shared" si="28"/>
        <v>0.44837309334940995</v>
      </c>
      <c r="AH46">
        <f t="shared" si="29"/>
        <v>-36.434871336768907</v>
      </c>
      <c r="AI46">
        <f t="shared" si="30"/>
        <v>2.486446136556832E-2</v>
      </c>
      <c r="AK46">
        <f t="shared" si="31"/>
        <v>0</v>
      </c>
      <c r="AL46">
        <f>AE46-'式(16)Asf0p'!AE14</f>
        <v>0</v>
      </c>
    </row>
    <row r="47" spans="1:38" x14ac:dyDescent="0.2">
      <c r="B47" t="str">
        <f t="shared" si="18"/>
        <v>[44, 1.05, -1.025, 0.9, 2.1, 1.1, 0.88, 0.85, 1.05, 1.07, 0.98, 2.05, 1.02, 0.92, 0.96, 0.97, 1.01, 0.52, 0.48, 0.55, 0.6, 89, 30, 6.43152802877949]</v>
      </c>
      <c r="C47" s="2">
        <f t="shared" si="19"/>
        <v>1.05</v>
      </c>
      <c r="D47" s="2">
        <f t="shared" si="20"/>
        <v>-1.0249999999999999</v>
      </c>
      <c r="E47">
        <f>'式(16)Asf0p'!G15</f>
        <v>0.9</v>
      </c>
      <c r="F47">
        <f>'式(16)Asf0p'!F15</f>
        <v>2.1</v>
      </c>
      <c r="G47">
        <f>'式(16)Asf0p'!E15</f>
        <v>1.1000000000000001</v>
      </c>
      <c r="H47" s="1">
        <f>'式(16)Asf0p'!J15</f>
        <v>0.88</v>
      </c>
      <c r="I47" s="1">
        <f>'式(16)Asf0p'!K15</f>
        <v>0.85</v>
      </c>
      <c r="J47" s="1">
        <f>'式(16)Asf0p'!H15</f>
        <v>1.05</v>
      </c>
      <c r="K47" s="1">
        <f>'式(16)Asf0p'!I15</f>
        <v>1.07</v>
      </c>
      <c r="L47">
        <f>'式(16)Asf0p'!L15</f>
        <v>0.98</v>
      </c>
      <c r="M47">
        <f>'式(16)Asf0p'!M15</f>
        <v>2.0499999999999998</v>
      </c>
      <c r="N47">
        <f>'式(16)Asf0p'!N15</f>
        <v>1.02</v>
      </c>
      <c r="O47" s="1">
        <f>'式(16)Asf0p'!P15</f>
        <v>0.92</v>
      </c>
      <c r="P47" s="1">
        <f>'式(16)Asf0p'!O15</f>
        <v>0.96</v>
      </c>
      <c r="Q47" s="1">
        <f>'式(16)Asf0p'!R15</f>
        <v>0.97</v>
      </c>
      <c r="R47" s="1">
        <f>'式(16)Asf0p'!Q15</f>
        <v>1.01</v>
      </c>
      <c r="S47">
        <f>'式(16)Asf0p'!T15</f>
        <v>0.52</v>
      </c>
      <c r="T47">
        <f>'式(16)Asf0p'!S15</f>
        <v>0.48</v>
      </c>
      <c r="U47">
        <f>'式(16)Asf0p'!U15</f>
        <v>0.55000000000000004</v>
      </c>
      <c r="V47">
        <f>'式(16)Asf0p'!V15</f>
        <v>0.6</v>
      </c>
      <c r="W47">
        <f>-'式(16)Asf0p'!W15</f>
        <v>89</v>
      </c>
      <c r="X47">
        <f>'式(16)Asf0p'!X15</f>
        <v>30</v>
      </c>
      <c r="Z47">
        <f t="shared" si="21"/>
        <v>3.01</v>
      </c>
      <c r="AA47">
        <f t="shared" si="22"/>
        <v>3</v>
      </c>
      <c r="AB47">
        <f t="shared" si="23"/>
        <v>15.879078349848141</v>
      </c>
      <c r="AC47">
        <f t="shared" si="24"/>
        <v>27.49918158276439</v>
      </c>
      <c r="AD47">
        <f t="shared" si="25"/>
        <v>3</v>
      </c>
      <c r="AE47" s="11">
        <f t="shared" si="26"/>
        <v>6.4315280287794856</v>
      </c>
      <c r="AF47" s="4">
        <f t="shared" si="27"/>
        <v>6.4315280287794856</v>
      </c>
      <c r="AG47">
        <f t="shared" si="28"/>
        <v>7.8450817348724238</v>
      </c>
      <c r="AH47">
        <f t="shared" si="29"/>
        <v>6.4315280287794856</v>
      </c>
      <c r="AI47">
        <f t="shared" si="30"/>
        <v>-135.55829289058758</v>
      </c>
      <c r="AK47">
        <f t="shared" si="31"/>
        <v>0</v>
      </c>
      <c r="AL47">
        <f>AE47-'式(16)Asf0p'!AE15</f>
        <v>0</v>
      </c>
    </row>
    <row r="48" spans="1:38" x14ac:dyDescent="0.2">
      <c r="B48" t="str">
        <f t="shared" si="18"/>
        <v>[45, 1.05, -1.025, 0.9, 2.1, 1.1, 0.88, 0.85, 1.05, 1.07, 0.98, 2.05, 1.02, 0.92, 0.96, 0.97, 1.01, 0.52, 0.48, 0.55, 0.6, 85, 30, 6.42199955959408]</v>
      </c>
      <c r="C48" s="2">
        <f t="shared" si="19"/>
        <v>1.05</v>
      </c>
      <c r="D48" s="2">
        <f t="shared" si="20"/>
        <v>-1.0249999999999999</v>
      </c>
      <c r="E48">
        <f>'式(16)Asf0p'!G16</f>
        <v>0.9</v>
      </c>
      <c r="F48">
        <f>'式(16)Asf0p'!F16</f>
        <v>2.1</v>
      </c>
      <c r="G48">
        <f>'式(16)Asf0p'!E16</f>
        <v>1.1000000000000001</v>
      </c>
      <c r="H48" s="1">
        <f>'式(16)Asf0p'!J16</f>
        <v>0.88</v>
      </c>
      <c r="I48" s="1">
        <f>'式(16)Asf0p'!K16</f>
        <v>0.85</v>
      </c>
      <c r="J48" s="1">
        <f>'式(16)Asf0p'!H16</f>
        <v>1.05</v>
      </c>
      <c r="K48" s="1">
        <f>'式(16)Asf0p'!I16</f>
        <v>1.07</v>
      </c>
      <c r="L48">
        <f>'式(16)Asf0p'!L16</f>
        <v>0.98</v>
      </c>
      <c r="M48">
        <f>'式(16)Asf0p'!M16</f>
        <v>2.0499999999999998</v>
      </c>
      <c r="N48">
        <f>'式(16)Asf0p'!N16</f>
        <v>1.02</v>
      </c>
      <c r="O48" s="1">
        <f>'式(16)Asf0p'!P16</f>
        <v>0.92</v>
      </c>
      <c r="P48" s="1">
        <f>'式(16)Asf0p'!O16</f>
        <v>0.96</v>
      </c>
      <c r="Q48" s="1">
        <f>'式(16)Asf0p'!R16</f>
        <v>0.97</v>
      </c>
      <c r="R48" s="1">
        <f>'式(16)Asf0p'!Q16</f>
        <v>1.01</v>
      </c>
      <c r="S48">
        <f>'式(16)Asf0p'!T16</f>
        <v>0.52</v>
      </c>
      <c r="T48">
        <f>'式(16)Asf0p'!S16</f>
        <v>0.48</v>
      </c>
      <c r="U48">
        <f>'式(16)Asf0p'!U16</f>
        <v>0.55000000000000004</v>
      </c>
      <c r="V48">
        <f>'式(16)Asf0p'!V16</f>
        <v>0.6</v>
      </c>
      <c r="W48">
        <f>-'式(16)Asf0p'!W16</f>
        <v>85</v>
      </c>
      <c r="X48">
        <f>'式(16)Asf0p'!X16</f>
        <v>30</v>
      </c>
      <c r="Z48">
        <f t="shared" si="21"/>
        <v>3.01</v>
      </c>
      <c r="AA48">
        <f t="shared" si="22"/>
        <v>3</v>
      </c>
      <c r="AB48">
        <f t="shared" si="23"/>
        <v>3.179688686876192</v>
      </c>
      <c r="AC48">
        <f t="shared" si="24"/>
        <v>5.4864251053254467</v>
      </c>
      <c r="AD48">
        <f t="shared" si="25"/>
        <v>3</v>
      </c>
      <c r="AE48" s="11">
        <f t="shared" si="26"/>
        <v>6.4219995595940791</v>
      </c>
      <c r="AF48" s="4">
        <f t="shared" si="27"/>
        <v>6.4219995595940791</v>
      </c>
      <c r="AG48">
        <f t="shared" si="28"/>
        <v>7.8164193088967231</v>
      </c>
      <c r="AH48">
        <f t="shared" si="29"/>
        <v>6.4219995595940791</v>
      </c>
      <c r="AI48">
        <f t="shared" si="30"/>
        <v>7.791577647631172</v>
      </c>
      <c r="AK48">
        <f t="shared" si="31"/>
        <v>0</v>
      </c>
      <c r="AL48">
        <f>AE48-'式(16)Asf0p'!AE16</f>
        <v>0</v>
      </c>
    </row>
    <row r="49" spans="2:38" x14ac:dyDescent="0.2">
      <c r="B49" t="str">
        <f t="shared" si="18"/>
        <v>[46, 1.05, -1.025, 0.9, 2.1, 1.1, 0.88, 0.85, 1.05, 1.07, 0.98, 2.05, 1.02, 0.92, 0.96, 0.97, 1.01, 0.52, 0.48, 0.55, 0.6, 45, 30, 1.35073959387713]</v>
      </c>
      <c r="C49" s="2">
        <f t="shared" si="19"/>
        <v>1.05</v>
      </c>
      <c r="D49" s="2">
        <f t="shared" si="20"/>
        <v>-1.0249999999999999</v>
      </c>
      <c r="E49">
        <f>'式(16)Asf0p'!G17</f>
        <v>0.9</v>
      </c>
      <c r="F49">
        <f>'式(16)Asf0p'!F17</f>
        <v>2.1</v>
      </c>
      <c r="G49">
        <f>'式(16)Asf0p'!E17</f>
        <v>1.1000000000000001</v>
      </c>
      <c r="H49" s="1">
        <f>'式(16)Asf0p'!J17</f>
        <v>0.88</v>
      </c>
      <c r="I49" s="1">
        <f>'式(16)Asf0p'!K17</f>
        <v>0.85</v>
      </c>
      <c r="J49" s="1">
        <f>'式(16)Asf0p'!H17</f>
        <v>1.05</v>
      </c>
      <c r="K49" s="1">
        <f>'式(16)Asf0p'!I17</f>
        <v>1.07</v>
      </c>
      <c r="L49">
        <f>'式(16)Asf0p'!L17</f>
        <v>0.98</v>
      </c>
      <c r="M49">
        <f>'式(16)Asf0p'!M17</f>
        <v>2.0499999999999998</v>
      </c>
      <c r="N49">
        <f>'式(16)Asf0p'!N17</f>
        <v>1.02</v>
      </c>
      <c r="O49" s="1">
        <f>'式(16)Asf0p'!P17</f>
        <v>0.92</v>
      </c>
      <c r="P49" s="1">
        <f>'式(16)Asf0p'!O17</f>
        <v>0.96</v>
      </c>
      <c r="Q49" s="1">
        <f>'式(16)Asf0p'!R17</f>
        <v>0.97</v>
      </c>
      <c r="R49" s="1">
        <f>'式(16)Asf0p'!Q17</f>
        <v>1.01</v>
      </c>
      <c r="S49">
        <f>'式(16)Asf0p'!T17</f>
        <v>0.52</v>
      </c>
      <c r="T49">
        <f>'式(16)Asf0p'!S17</f>
        <v>0.48</v>
      </c>
      <c r="U49">
        <f>'式(16)Asf0p'!U17</f>
        <v>0.55000000000000004</v>
      </c>
      <c r="V49">
        <f>'式(16)Asf0p'!V17</f>
        <v>0.6</v>
      </c>
      <c r="W49">
        <f>-'式(16)Asf0p'!W17</f>
        <v>45</v>
      </c>
      <c r="X49">
        <f>'式(16)Asf0p'!X17</f>
        <v>30</v>
      </c>
      <c r="Z49">
        <f t="shared" si="21"/>
        <v>3.01</v>
      </c>
      <c r="AA49">
        <f t="shared" si="22"/>
        <v>3</v>
      </c>
      <c r="AB49">
        <f t="shared" si="23"/>
        <v>0.3919183588453084</v>
      </c>
      <c r="AC49">
        <f t="shared" si="24"/>
        <v>0.47999999999999993</v>
      </c>
      <c r="AD49">
        <f t="shared" si="25"/>
        <v>4</v>
      </c>
      <c r="AE49" s="11">
        <f t="shared" si="26"/>
        <v>1.3507395938771256</v>
      </c>
      <c r="AF49" s="4">
        <f t="shared" si="27"/>
        <v>1.3507395938771256</v>
      </c>
      <c r="AG49">
        <f t="shared" si="28"/>
        <v>5.5481555046474673</v>
      </c>
      <c r="AH49">
        <f t="shared" si="29"/>
        <v>5.355765385825233</v>
      </c>
      <c r="AI49">
        <f t="shared" si="30"/>
        <v>1.3507395938771256</v>
      </c>
      <c r="AK49">
        <f t="shared" si="31"/>
        <v>0</v>
      </c>
      <c r="AL49">
        <f>AE49-'式(16)Asf0p'!AE17</f>
        <v>0</v>
      </c>
    </row>
    <row r="50" spans="2:38" x14ac:dyDescent="0.2">
      <c r="B50" t="str">
        <f t="shared" si="18"/>
        <v>[47, 1.05, -1.025, 0.9, 2.1, 1.1, 0.88, 0.85, 1.05, 1.07, 0.98, 2.05, 1.02, 0.92, 0.96, 0.97, 1.01, 0.52, 0.48, 0.55, 0.6, 30, 30, 0.789815168251408]</v>
      </c>
      <c r="C50" s="2">
        <f t="shared" si="19"/>
        <v>1.05</v>
      </c>
      <c r="D50" s="2">
        <f t="shared" si="20"/>
        <v>-1.0249999999999999</v>
      </c>
      <c r="E50">
        <f>'式(16)Asf0p'!G18</f>
        <v>0.9</v>
      </c>
      <c r="F50">
        <f>'式(16)Asf0p'!F18</f>
        <v>2.1</v>
      </c>
      <c r="G50">
        <f>'式(16)Asf0p'!E18</f>
        <v>1.1000000000000001</v>
      </c>
      <c r="H50" s="1">
        <f>'式(16)Asf0p'!J18</f>
        <v>0.88</v>
      </c>
      <c r="I50" s="1">
        <f>'式(16)Asf0p'!K18</f>
        <v>0.85</v>
      </c>
      <c r="J50" s="1">
        <f>'式(16)Asf0p'!H18</f>
        <v>1.05</v>
      </c>
      <c r="K50" s="1">
        <f>'式(16)Asf0p'!I18</f>
        <v>1.07</v>
      </c>
      <c r="L50">
        <f>'式(16)Asf0p'!L18</f>
        <v>0.98</v>
      </c>
      <c r="M50">
        <f>'式(16)Asf0p'!M18</f>
        <v>2.0499999999999998</v>
      </c>
      <c r="N50">
        <f>'式(16)Asf0p'!N18</f>
        <v>1.02</v>
      </c>
      <c r="O50" s="1">
        <f>'式(16)Asf0p'!P18</f>
        <v>0.92</v>
      </c>
      <c r="P50" s="1">
        <f>'式(16)Asf0p'!O18</f>
        <v>0.96</v>
      </c>
      <c r="Q50" s="1">
        <f>'式(16)Asf0p'!R18</f>
        <v>0.97</v>
      </c>
      <c r="R50" s="1">
        <f>'式(16)Asf0p'!Q18</f>
        <v>1.01</v>
      </c>
      <c r="S50">
        <f>'式(16)Asf0p'!T18</f>
        <v>0.52</v>
      </c>
      <c r="T50">
        <f>'式(16)Asf0p'!S18</f>
        <v>0.48</v>
      </c>
      <c r="U50">
        <f>'式(16)Asf0p'!U18</f>
        <v>0.55000000000000004</v>
      </c>
      <c r="V50">
        <f>'式(16)Asf0p'!V18</f>
        <v>0.6</v>
      </c>
      <c r="W50">
        <f>-'式(16)Asf0p'!W18</f>
        <v>30</v>
      </c>
      <c r="X50">
        <f>'式(16)Asf0p'!X18</f>
        <v>30</v>
      </c>
      <c r="Z50">
        <f t="shared" si="21"/>
        <v>3.01</v>
      </c>
      <c r="AA50">
        <f t="shared" si="22"/>
        <v>3</v>
      </c>
      <c r="AB50">
        <f t="shared" si="23"/>
        <v>0.3199999999999999</v>
      </c>
      <c r="AC50">
        <f t="shared" si="24"/>
        <v>0.27712812921102031</v>
      </c>
      <c r="AD50">
        <f t="shared" si="25"/>
        <v>4</v>
      </c>
      <c r="AE50" s="11">
        <f t="shared" si="26"/>
        <v>0.78981516825140774</v>
      </c>
      <c r="AF50" s="4">
        <f t="shared" si="27"/>
        <v>0.78981516825140774</v>
      </c>
      <c r="AG50">
        <f t="shared" si="28"/>
        <v>3.9231383804136963</v>
      </c>
      <c r="AH50">
        <f t="shared" si="29"/>
        <v>3.8338475772933678</v>
      </c>
      <c r="AI50">
        <f t="shared" si="30"/>
        <v>0.78981516825140774</v>
      </c>
      <c r="AK50">
        <f t="shared" si="31"/>
        <v>0</v>
      </c>
      <c r="AL50">
        <f>AE50-'式(16)Asf0p'!AE18</f>
        <v>0</v>
      </c>
    </row>
    <row r="51" spans="2:38" x14ac:dyDescent="0.2">
      <c r="B51" t="str">
        <f t="shared" si="18"/>
        <v>[48, 1.05, -1.025, 0.9, 2.1, 1.1, 0.88, 0.85, 1.05, 1.07, 0.98, 2.05, 1.02, 0.92, 0.96, 0.97, 1.01, 0.52, 0.48, 0.55, 0.6, 1, 30, 0.0240579514858105]</v>
      </c>
      <c r="C51" s="2">
        <f t="shared" si="19"/>
        <v>1.05</v>
      </c>
      <c r="D51" s="2">
        <f t="shared" si="20"/>
        <v>-1.0249999999999999</v>
      </c>
      <c r="E51">
        <f>'式(16)Asf0p'!G19</f>
        <v>0.9</v>
      </c>
      <c r="F51">
        <f>'式(16)Asf0p'!F19</f>
        <v>2.1</v>
      </c>
      <c r="G51">
        <f>'式(16)Asf0p'!E19</f>
        <v>1.1000000000000001</v>
      </c>
      <c r="H51" s="1">
        <f>'式(16)Asf0p'!J19</f>
        <v>0.88</v>
      </c>
      <c r="I51" s="1">
        <f>'式(16)Asf0p'!K19</f>
        <v>0.85</v>
      </c>
      <c r="J51" s="1">
        <f>'式(16)Asf0p'!H19</f>
        <v>1.05</v>
      </c>
      <c r="K51" s="1">
        <f>'式(16)Asf0p'!I19</f>
        <v>1.07</v>
      </c>
      <c r="L51">
        <f>'式(16)Asf0p'!L19</f>
        <v>0.98</v>
      </c>
      <c r="M51">
        <f>'式(16)Asf0p'!M19</f>
        <v>2.0499999999999998</v>
      </c>
      <c r="N51">
        <f>'式(16)Asf0p'!N19</f>
        <v>1.02</v>
      </c>
      <c r="O51" s="1">
        <f>'式(16)Asf0p'!P19</f>
        <v>0.92</v>
      </c>
      <c r="P51" s="1">
        <f>'式(16)Asf0p'!O19</f>
        <v>0.96</v>
      </c>
      <c r="Q51" s="1">
        <f>'式(16)Asf0p'!R19</f>
        <v>0.97</v>
      </c>
      <c r="R51" s="1">
        <f>'式(16)Asf0p'!Q19</f>
        <v>1.01</v>
      </c>
      <c r="S51">
        <f>'式(16)Asf0p'!T19</f>
        <v>0.52</v>
      </c>
      <c r="T51">
        <f>'式(16)Asf0p'!S19</f>
        <v>0.48</v>
      </c>
      <c r="U51">
        <f>'式(16)Asf0p'!U19</f>
        <v>0.55000000000000004</v>
      </c>
      <c r="V51">
        <f>'式(16)Asf0p'!V19</f>
        <v>0.6</v>
      </c>
      <c r="W51">
        <f>-'式(16)Asf0p'!W19</f>
        <v>1</v>
      </c>
      <c r="X51">
        <f>'式(16)Asf0p'!X19</f>
        <v>30</v>
      </c>
      <c r="Z51">
        <f t="shared" si="21"/>
        <v>3.01</v>
      </c>
      <c r="AA51">
        <f t="shared" si="22"/>
        <v>3</v>
      </c>
      <c r="AB51">
        <f t="shared" si="23"/>
        <v>0.27717034359685483</v>
      </c>
      <c r="AC51">
        <f t="shared" si="24"/>
        <v>8.3784311655444414E-3</v>
      </c>
      <c r="AD51">
        <f t="shared" si="25"/>
        <v>4</v>
      </c>
      <c r="AE51" s="11">
        <f t="shared" si="26"/>
        <v>2.405795148581049E-2</v>
      </c>
      <c r="AF51" s="4">
        <f t="shared" si="27"/>
        <v>2.405795148581049E-2</v>
      </c>
      <c r="AG51">
        <f t="shared" si="28"/>
        <v>0.13693641104937201</v>
      </c>
      <c r="AH51">
        <f t="shared" si="29"/>
        <v>-139.83635952982706</v>
      </c>
      <c r="AI51">
        <f t="shared" si="30"/>
        <v>2.405795148581049E-2</v>
      </c>
      <c r="AK51">
        <f t="shared" si="31"/>
        <v>0</v>
      </c>
      <c r="AL51">
        <f>AE51-'式(16)Asf0p'!AE19</f>
        <v>0</v>
      </c>
    </row>
    <row r="52" spans="2:38" x14ac:dyDescent="0.2">
      <c r="B52" t="str">
        <f t="shared" si="18"/>
        <v>[49, 1.05, -1.025, 0.9, 2.1, 1.1, 0.88, 0.85, 1.05, 1.07, 0.98, 2.05, 1.02, 0.92, 0.96, 0.97, 1.01, 0.52, 0.48, 0.55, 0.6, 89, 60, 2.61502724495748]</v>
      </c>
      <c r="C52" s="2">
        <f t="shared" si="19"/>
        <v>1.05</v>
      </c>
      <c r="D52" s="2">
        <f t="shared" si="20"/>
        <v>-1.0249999999999999</v>
      </c>
      <c r="E52">
        <f>'式(16)Asf0p'!G20</f>
        <v>0.9</v>
      </c>
      <c r="F52">
        <f>'式(16)Asf0p'!F20</f>
        <v>2.1</v>
      </c>
      <c r="G52">
        <f>'式(16)Asf0p'!E20</f>
        <v>1.1000000000000001</v>
      </c>
      <c r="H52" s="1">
        <f>'式(16)Asf0p'!J20</f>
        <v>0.88</v>
      </c>
      <c r="I52" s="1">
        <f>'式(16)Asf0p'!K20</f>
        <v>0.85</v>
      </c>
      <c r="J52" s="1">
        <f>'式(16)Asf0p'!H20</f>
        <v>1.05</v>
      </c>
      <c r="K52" s="1">
        <f>'式(16)Asf0p'!I20</f>
        <v>1.07</v>
      </c>
      <c r="L52">
        <f>'式(16)Asf0p'!L20</f>
        <v>0.98</v>
      </c>
      <c r="M52">
        <f>'式(16)Asf0p'!M20</f>
        <v>2.0499999999999998</v>
      </c>
      <c r="N52">
        <f>'式(16)Asf0p'!N20</f>
        <v>1.02</v>
      </c>
      <c r="O52" s="1">
        <f>'式(16)Asf0p'!P20</f>
        <v>0.92</v>
      </c>
      <c r="P52" s="1">
        <f>'式(16)Asf0p'!O20</f>
        <v>0.96</v>
      </c>
      <c r="Q52" s="1">
        <f>'式(16)Asf0p'!R20</f>
        <v>0.97</v>
      </c>
      <c r="R52" s="1">
        <f>'式(16)Asf0p'!Q20</f>
        <v>1.01</v>
      </c>
      <c r="S52">
        <f>'式(16)Asf0p'!T20</f>
        <v>0.52</v>
      </c>
      <c r="T52">
        <f>'式(16)Asf0p'!S20</f>
        <v>0.48</v>
      </c>
      <c r="U52">
        <f>'式(16)Asf0p'!U20</f>
        <v>0.55000000000000004</v>
      </c>
      <c r="V52">
        <f>'式(16)Asf0p'!V20</f>
        <v>0.6</v>
      </c>
      <c r="W52">
        <f>-'式(16)Asf0p'!W20</f>
        <v>89</v>
      </c>
      <c r="X52">
        <f>'式(16)Asf0p'!X20</f>
        <v>60</v>
      </c>
      <c r="Z52">
        <f t="shared" si="21"/>
        <v>3.01</v>
      </c>
      <c r="AA52">
        <f t="shared" si="22"/>
        <v>3</v>
      </c>
      <c r="AB52">
        <f t="shared" si="23"/>
        <v>47.637235049544415</v>
      </c>
      <c r="AC52">
        <f t="shared" si="24"/>
        <v>27.49918158276439</v>
      </c>
      <c r="AD52">
        <f t="shared" si="25"/>
        <v>2</v>
      </c>
      <c r="AE52" s="11">
        <f t="shared" si="26"/>
        <v>2.6150272449574752</v>
      </c>
      <c r="AF52" s="4">
        <f t="shared" si="27"/>
        <v>2.6150272449574752</v>
      </c>
      <c r="AG52">
        <f t="shared" si="28"/>
        <v>2.6150272449574752</v>
      </c>
      <c r="AH52">
        <f t="shared" si="29"/>
        <v>1.2345840863384581</v>
      </c>
      <c r="AI52">
        <f t="shared" si="30"/>
        <v>-572.21995180000431</v>
      </c>
      <c r="AK52">
        <f t="shared" si="31"/>
        <v>0</v>
      </c>
      <c r="AL52">
        <f>AE52-'式(16)Asf0p'!AE20</f>
        <v>0</v>
      </c>
    </row>
    <row r="53" spans="2:38" x14ac:dyDescent="0.2">
      <c r="B53" t="str">
        <f t="shared" si="18"/>
        <v>[50, 1.05, -1.025, 0.9, 2.1, 1.1, 0.88, 0.85, 1.05, 1.07, 0.98, 2.05, 1.02, 0.92, 0.96, 0.97, 1.01, 0.52, 0.48, 0.55, 0.6, 85, 60, 2.60547310296558]</v>
      </c>
      <c r="C53" s="2">
        <f t="shared" si="19"/>
        <v>1.05</v>
      </c>
      <c r="D53" s="2">
        <f t="shared" si="20"/>
        <v>-1.0249999999999999</v>
      </c>
      <c r="E53">
        <f>'式(16)Asf0p'!G21</f>
        <v>0.9</v>
      </c>
      <c r="F53">
        <f>'式(16)Asf0p'!F21</f>
        <v>2.1</v>
      </c>
      <c r="G53">
        <f>'式(16)Asf0p'!E21</f>
        <v>1.1000000000000001</v>
      </c>
      <c r="H53" s="1">
        <f>'式(16)Asf0p'!J21</f>
        <v>0.88</v>
      </c>
      <c r="I53" s="1">
        <f>'式(16)Asf0p'!K21</f>
        <v>0.85</v>
      </c>
      <c r="J53" s="1">
        <f>'式(16)Asf0p'!H21</f>
        <v>1.05</v>
      </c>
      <c r="K53" s="1">
        <f>'式(16)Asf0p'!I21</f>
        <v>1.07</v>
      </c>
      <c r="L53">
        <f>'式(16)Asf0p'!L21</f>
        <v>0.98</v>
      </c>
      <c r="M53">
        <f>'式(16)Asf0p'!M21</f>
        <v>2.0499999999999998</v>
      </c>
      <c r="N53">
        <f>'式(16)Asf0p'!N21</f>
        <v>1.02</v>
      </c>
      <c r="O53" s="1">
        <f>'式(16)Asf0p'!P21</f>
        <v>0.92</v>
      </c>
      <c r="P53" s="1">
        <f>'式(16)Asf0p'!O21</f>
        <v>0.96</v>
      </c>
      <c r="Q53" s="1">
        <f>'式(16)Asf0p'!R21</f>
        <v>0.97</v>
      </c>
      <c r="R53" s="1">
        <f>'式(16)Asf0p'!Q21</f>
        <v>1.01</v>
      </c>
      <c r="S53">
        <f>'式(16)Asf0p'!T21</f>
        <v>0.52</v>
      </c>
      <c r="T53">
        <f>'式(16)Asf0p'!S21</f>
        <v>0.48</v>
      </c>
      <c r="U53">
        <f>'式(16)Asf0p'!U21</f>
        <v>0.55000000000000004</v>
      </c>
      <c r="V53">
        <f>'式(16)Asf0p'!V21</f>
        <v>0.6</v>
      </c>
      <c r="W53">
        <f>-'式(16)Asf0p'!W21</f>
        <v>85</v>
      </c>
      <c r="X53">
        <f>'式(16)Asf0p'!X21</f>
        <v>60</v>
      </c>
      <c r="Z53">
        <f t="shared" si="21"/>
        <v>3.01</v>
      </c>
      <c r="AA53">
        <f t="shared" si="22"/>
        <v>3</v>
      </c>
      <c r="AB53">
        <f t="shared" si="23"/>
        <v>9.5390660606285742</v>
      </c>
      <c r="AC53">
        <f t="shared" si="24"/>
        <v>5.4864251053254467</v>
      </c>
      <c r="AD53">
        <f t="shared" si="25"/>
        <v>2</v>
      </c>
      <c r="AE53" s="11">
        <f t="shared" si="26"/>
        <v>2.6054731029655755</v>
      </c>
      <c r="AF53" s="4">
        <f t="shared" si="27"/>
        <v>2.6054731029655755</v>
      </c>
      <c r="AG53">
        <f t="shared" si="28"/>
        <v>2.6054731029655755</v>
      </c>
      <c r="AH53">
        <f t="shared" si="29"/>
        <v>1.2059986787822399</v>
      </c>
      <c r="AI53">
        <f t="shared" si="30"/>
        <v>-9.6535461911656668</v>
      </c>
      <c r="AK53">
        <f t="shared" si="31"/>
        <v>0</v>
      </c>
      <c r="AL53">
        <f>AE53-'式(16)Asf0p'!AE21</f>
        <v>0</v>
      </c>
    </row>
    <row r="54" spans="2:38" x14ac:dyDescent="0.2">
      <c r="B54" t="str">
        <f t="shared" si="18"/>
        <v>[51, 1.05, -1.025, 0.9, 2.1, 1.1, 0.88, 0.85, 1.05, 1.07, 0.98, 2.05, 1.02, 0.92, 0.96, 0.97, 1.01, 0.52, 0.48, 0.55, 0.6, 45, 60, 1.16261878163138]</v>
      </c>
      <c r="C54" s="2">
        <f t="shared" si="19"/>
        <v>1.05</v>
      </c>
      <c r="D54" s="2">
        <f t="shared" si="20"/>
        <v>-1.0249999999999999</v>
      </c>
      <c r="E54">
        <f>'式(16)Asf0p'!G22</f>
        <v>0.9</v>
      </c>
      <c r="F54">
        <f>'式(16)Asf0p'!F22</f>
        <v>2.1</v>
      </c>
      <c r="G54">
        <f>'式(16)Asf0p'!E22</f>
        <v>1.1000000000000001</v>
      </c>
      <c r="H54" s="1">
        <f>'式(16)Asf0p'!J22</f>
        <v>0.88</v>
      </c>
      <c r="I54" s="1">
        <f>'式(16)Asf0p'!K22</f>
        <v>0.85</v>
      </c>
      <c r="J54" s="1">
        <f>'式(16)Asf0p'!H22</f>
        <v>1.05</v>
      </c>
      <c r="K54" s="1">
        <f>'式(16)Asf0p'!I22</f>
        <v>1.07</v>
      </c>
      <c r="L54">
        <f>'式(16)Asf0p'!L22</f>
        <v>0.98</v>
      </c>
      <c r="M54">
        <f>'式(16)Asf0p'!M22</f>
        <v>2.0499999999999998</v>
      </c>
      <c r="N54">
        <f>'式(16)Asf0p'!N22</f>
        <v>1.02</v>
      </c>
      <c r="O54" s="1">
        <f>'式(16)Asf0p'!P22</f>
        <v>0.92</v>
      </c>
      <c r="P54" s="1">
        <f>'式(16)Asf0p'!O22</f>
        <v>0.96</v>
      </c>
      <c r="Q54" s="1">
        <f>'式(16)Asf0p'!R22</f>
        <v>0.97</v>
      </c>
      <c r="R54" s="1">
        <f>'式(16)Asf0p'!Q22</f>
        <v>1.01</v>
      </c>
      <c r="S54">
        <f>'式(16)Asf0p'!T22</f>
        <v>0.52</v>
      </c>
      <c r="T54">
        <f>'式(16)Asf0p'!S22</f>
        <v>0.48</v>
      </c>
      <c r="U54">
        <f>'式(16)Asf0p'!U22</f>
        <v>0.55000000000000004</v>
      </c>
      <c r="V54">
        <f>'式(16)Asf0p'!V22</f>
        <v>0.6</v>
      </c>
      <c r="W54">
        <f>-'式(16)Asf0p'!W22</f>
        <v>45</v>
      </c>
      <c r="X54">
        <f>'式(16)Asf0p'!X22</f>
        <v>60</v>
      </c>
      <c r="Z54">
        <f t="shared" si="21"/>
        <v>3.01</v>
      </c>
      <c r="AA54">
        <f t="shared" si="22"/>
        <v>3</v>
      </c>
      <c r="AB54">
        <f>T54*TAN(RADIANS(X54))/COS(RADIANS(W54))</f>
        <v>1.175755076535925</v>
      </c>
      <c r="AC54">
        <f t="shared" si="24"/>
        <v>0.47999999999999993</v>
      </c>
      <c r="AD54">
        <f t="shared" si="25"/>
        <v>4</v>
      </c>
      <c r="AE54" s="11">
        <f t="shared" si="26"/>
        <v>1.1626187816313778</v>
      </c>
      <c r="AF54" s="4">
        <f t="shared" si="27"/>
        <v>1.1626187816313778</v>
      </c>
      <c r="AG54">
        <f t="shared" si="28"/>
        <v>1.8493851682158227</v>
      </c>
      <c r="AH54">
        <f t="shared" si="29"/>
        <v>-1.9927038425242998</v>
      </c>
      <c r="AI54">
        <f t="shared" si="30"/>
        <v>1.1626187816313778</v>
      </c>
      <c r="AK54">
        <f t="shared" si="31"/>
        <v>0</v>
      </c>
      <c r="AL54">
        <f>AE54-'式(16)Asf0p'!AE22</f>
        <v>0</v>
      </c>
    </row>
    <row r="55" spans="2:38" x14ac:dyDescent="0.2">
      <c r="B55" t="str">
        <f t="shared" si="18"/>
        <v>[52, 1.05, -1.025, 0.9, 2.1, 1.1, 0.88, 0.85, 1.05, 1.07, 0.98, 2.05, 1.02, 0.92, 0.96, 0.97, 1.01, 0.52, 0.48, 0.55, 0.6, 30, 60, 0.701134166903881]</v>
      </c>
      <c r="C55" s="2">
        <f t="shared" si="19"/>
        <v>1.05</v>
      </c>
      <c r="D55" s="2">
        <f t="shared" si="20"/>
        <v>-1.0249999999999999</v>
      </c>
      <c r="E55">
        <f>'式(16)Asf0p'!G23</f>
        <v>0.9</v>
      </c>
      <c r="F55">
        <f>'式(16)Asf0p'!F23</f>
        <v>2.1</v>
      </c>
      <c r="G55">
        <f>'式(16)Asf0p'!E23</f>
        <v>1.1000000000000001</v>
      </c>
      <c r="H55" s="1">
        <f>'式(16)Asf0p'!J23</f>
        <v>0.88</v>
      </c>
      <c r="I55" s="1">
        <f>'式(16)Asf0p'!K23</f>
        <v>0.85</v>
      </c>
      <c r="J55" s="1">
        <f>'式(16)Asf0p'!H23</f>
        <v>1.05</v>
      </c>
      <c r="K55" s="1">
        <f>'式(16)Asf0p'!I23</f>
        <v>1.07</v>
      </c>
      <c r="L55">
        <f>'式(16)Asf0p'!L23</f>
        <v>0.98</v>
      </c>
      <c r="M55">
        <f>'式(16)Asf0p'!M23</f>
        <v>2.0499999999999998</v>
      </c>
      <c r="N55">
        <f>'式(16)Asf0p'!N23</f>
        <v>1.02</v>
      </c>
      <c r="O55" s="1">
        <f>'式(16)Asf0p'!P23</f>
        <v>0.92</v>
      </c>
      <c r="P55" s="1">
        <f>'式(16)Asf0p'!O23</f>
        <v>0.96</v>
      </c>
      <c r="Q55" s="1">
        <f>'式(16)Asf0p'!R23</f>
        <v>0.97</v>
      </c>
      <c r="R55" s="1">
        <f>'式(16)Asf0p'!Q23</f>
        <v>1.01</v>
      </c>
      <c r="S55">
        <f>'式(16)Asf0p'!T23</f>
        <v>0.52</v>
      </c>
      <c r="T55">
        <f>'式(16)Asf0p'!S23</f>
        <v>0.48</v>
      </c>
      <c r="U55">
        <f>'式(16)Asf0p'!U23</f>
        <v>0.55000000000000004</v>
      </c>
      <c r="V55">
        <f>'式(16)Asf0p'!V23</f>
        <v>0.6</v>
      </c>
      <c r="W55">
        <f>-'式(16)Asf0p'!W23</f>
        <v>30</v>
      </c>
      <c r="X55">
        <f>'式(16)Asf0p'!X23</f>
        <v>60</v>
      </c>
      <c r="Z55">
        <f t="shared" si="21"/>
        <v>3.01</v>
      </c>
      <c r="AA55">
        <f t="shared" si="22"/>
        <v>3</v>
      </c>
      <c r="AB55">
        <f>T55*TAN(RADIANS(X55))/COS(RADIANS(W55))</f>
        <v>0.95999999999999952</v>
      </c>
      <c r="AC55">
        <f>T55*TAN(RADIANS(ABS(W55)))</f>
        <v>0.27712812921102031</v>
      </c>
      <c r="AD55">
        <f t="shared" si="25"/>
        <v>4</v>
      </c>
      <c r="AE55" s="11">
        <f t="shared" si="26"/>
        <v>0.70113416690388142</v>
      </c>
      <c r="AF55" s="4">
        <f t="shared" si="27"/>
        <v>0.70113416690388142</v>
      </c>
      <c r="AG55">
        <f t="shared" si="28"/>
        <v>1.3077127934712323</v>
      </c>
      <c r="AH55">
        <f t="shared" si="29"/>
        <v>-6.5584572681198914</v>
      </c>
      <c r="AI55">
        <f t="shared" si="30"/>
        <v>0.70113416690388142</v>
      </c>
      <c r="AK55">
        <f t="shared" si="31"/>
        <v>0</v>
      </c>
      <c r="AL55">
        <f>AE55-'式(16)Asf0p'!AE23</f>
        <v>0</v>
      </c>
    </row>
    <row r="56" spans="2:38" x14ac:dyDescent="0.2">
      <c r="B56" t="str">
        <f t="shared" si="18"/>
        <v>[53, 1.05, -1.025, 0.9, 2.1, 1.1, 0.88, 0.85, 1.05, 1.07, 0.98, 2.05, 1.02, 0.92, 0.96, 0.97, 1.01, 0.52, 0.48, 0.55, 0.6, 1, 60, 0.0217356988408539]</v>
      </c>
      <c r="C56" s="2">
        <f t="shared" si="19"/>
        <v>1.05</v>
      </c>
      <c r="D56" s="2">
        <f t="shared" si="20"/>
        <v>-1.0249999999999999</v>
      </c>
      <c r="E56">
        <f>'式(16)Asf0p'!G24</f>
        <v>0.9</v>
      </c>
      <c r="F56">
        <f>'式(16)Asf0p'!F24</f>
        <v>2.1</v>
      </c>
      <c r="G56">
        <f>'式(16)Asf0p'!E24</f>
        <v>1.1000000000000001</v>
      </c>
      <c r="H56" s="1">
        <f>'式(16)Asf0p'!J24</f>
        <v>0.88</v>
      </c>
      <c r="I56" s="1">
        <f>'式(16)Asf0p'!K24</f>
        <v>0.85</v>
      </c>
      <c r="J56" s="1">
        <f>'式(16)Asf0p'!H24</f>
        <v>1.05</v>
      </c>
      <c r="K56" s="1">
        <f>'式(16)Asf0p'!I24</f>
        <v>1.07</v>
      </c>
      <c r="L56">
        <f>'式(16)Asf0p'!L24</f>
        <v>0.98</v>
      </c>
      <c r="M56">
        <f>'式(16)Asf0p'!M24</f>
        <v>2.0499999999999998</v>
      </c>
      <c r="N56">
        <f>'式(16)Asf0p'!N24</f>
        <v>1.02</v>
      </c>
      <c r="O56" s="1">
        <f>'式(16)Asf0p'!P24</f>
        <v>0.92</v>
      </c>
      <c r="P56" s="1">
        <f>'式(16)Asf0p'!O24</f>
        <v>0.96</v>
      </c>
      <c r="Q56" s="1">
        <f>'式(16)Asf0p'!R24</f>
        <v>0.97</v>
      </c>
      <c r="R56" s="1">
        <f>'式(16)Asf0p'!Q24</f>
        <v>1.01</v>
      </c>
      <c r="S56">
        <f>'式(16)Asf0p'!T24</f>
        <v>0.52</v>
      </c>
      <c r="T56">
        <f>'式(16)Asf0p'!S24</f>
        <v>0.48</v>
      </c>
      <c r="U56">
        <f>'式(16)Asf0p'!U24</f>
        <v>0.55000000000000004</v>
      </c>
      <c r="V56">
        <f>'式(16)Asf0p'!V24</f>
        <v>0.6</v>
      </c>
      <c r="W56">
        <f>-'式(16)Asf0p'!W24</f>
        <v>1</v>
      </c>
      <c r="X56">
        <f>'式(16)Asf0p'!X24</f>
        <v>60</v>
      </c>
      <c r="Z56">
        <f t="shared" si="21"/>
        <v>3.01</v>
      </c>
      <c r="AA56">
        <f t="shared" si="22"/>
        <v>3</v>
      </c>
      <c r="AB56">
        <f t="shared" ref="AB56:AB66" si="32">T56*TAN(RADIANS(X56))/COS(RADIANS(W56))</f>
        <v>0.83151103079056421</v>
      </c>
      <c r="AC56">
        <f t="shared" ref="AC56:AC66" si="33">T56*TAN(RADIANS(ABS(W56)))</f>
        <v>8.3784311655444414E-3</v>
      </c>
      <c r="AD56">
        <f t="shared" si="25"/>
        <v>4</v>
      </c>
      <c r="AE56" s="11">
        <f t="shared" si="26"/>
        <v>2.1735698840853947E-2</v>
      </c>
      <c r="AF56" s="4">
        <f t="shared" si="27"/>
        <v>2.1735698840853947E-2</v>
      </c>
      <c r="AG56">
        <f t="shared" si="28"/>
        <v>4.564547034979069E-2</v>
      </c>
      <c r="AH56">
        <f t="shared" si="29"/>
        <v>-437.56907858948102</v>
      </c>
      <c r="AI56">
        <f t="shared" si="30"/>
        <v>2.1735698840853947E-2</v>
      </c>
      <c r="AK56">
        <f t="shared" si="31"/>
        <v>0</v>
      </c>
      <c r="AL56">
        <f>AE56-'式(16)Asf0p'!AE24</f>
        <v>0</v>
      </c>
    </row>
    <row r="57" spans="2:38" x14ac:dyDescent="0.2">
      <c r="B57" t="str">
        <f t="shared" si="18"/>
        <v>[54, 1.05, -1.025, 0.9, 2.1, 1.1, 0.88, 0.85, 1.05, 1.07, 0.98, 2.05, 1.02, 0.92, 0.96, 0.97, 1.01, 0.52, 0.48, 0.55, 0.6, 89, 85, 0.396267657528477]</v>
      </c>
      <c r="C57" s="2">
        <f t="shared" si="19"/>
        <v>1.05</v>
      </c>
      <c r="D57" s="2">
        <f t="shared" si="20"/>
        <v>-1.0249999999999999</v>
      </c>
      <c r="E57">
        <f>'式(16)Asf0p'!G25</f>
        <v>0.9</v>
      </c>
      <c r="F57">
        <f>'式(16)Asf0p'!F25</f>
        <v>2.1</v>
      </c>
      <c r="G57">
        <f>'式(16)Asf0p'!E25</f>
        <v>1.1000000000000001</v>
      </c>
      <c r="H57" s="1">
        <f>'式(16)Asf0p'!J25</f>
        <v>0.88</v>
      </c>
      <c r="I57" s="1">
        <f>'式(16)Asf0p'!K25</f>
        <v>0.85</v>
      </c>
      <c r="J57" s="1">
        <f>'式(16)Asf0p'!H25</f>
        <v>1.05</v>
      </c>
      <c r="K57" s="1">
        <f>'式(16)Asf0p'!I25</f>
        <v>1.07</v>
      </c>
      <c r="L57">
        <f>'式(16)Asf0p'!L25</f>
        <v>0.98</v>
      </c>
      <c r="M57">
        <f>'式(16)Asf0p'!M25</f>
        <v>2.0499999999999998</v>
      </c>
      <c r="N57">
        <f>'式(16)Asf0p'!N25</f>
        <v>1.02</v>
      </c>
      <c r="O57" s="1">
        <f>'式(16)Asf0p'!P25</f>
        <v>0.92</v>
      </c>
      <c r="P57" s="1">
        <f>'式(16)Asf0p'!O25</f>
        <v>0.96</v>
      </c>
      <c r="Q57" s="1">
        <f>'式(16)Asf0p'!R25</f>
        <v>0.97</v>
      </c>
      <c r="R57" s="1">
        <f>'式(16)Asf0p'!Q25</f>
        <v>1.01</v>
      </c>
      <c r="S57">
        <f>'式(16)Asf0p'!T25</f>
        <v>0.52</v>
      </c>
      <c r="T57">
        <f>'式(16)Asf0p'!S25</f>
        <v>0.48</v>
      </c>
      <c r="U57">
        <f>'式(16)Asf0p'!U25</f>
        <v>0.55000000000000004</v>
      </c>
      <c r="V57">
        <f>'式(16)Asf0p'!V25</f>
        <v>0.6</v>
      </c>
      <c r="W57">
        <f>-'式(16)Asf0p'!W25</f>
        <v>89</v>
      </c>
      <c r="X57">
        <f>'式(16)Asf0p'!X25</f>
        <v>85</v>
      </c>
      <c r="Z57">
        <f t="shared" si="21"/>
        <v>3.01</v>
      </c>
      <c r="AA57">
        <f t="shared" si="22"/>
        <v>3</v>
      </c>
      <c r="AB57">
        <f t="shared" si="32"/>
        <v>314.3649630806666</v>
      </c>
      <c r="AC57">
        <f t="shared" si="33"/>
        <v>27.49918158276439</v>
      </c>
      <c r="AD57">
        <f t="shared" si="25"/>
        <v>2</v>
      </c>
      <c r="AE57" s="11">
        <f t="shared" si="26"/>
        <v>0.39626765752847676</v>
      </c>
      <c r="AF57" s="4">
        <f t="shared" si="27"/>
        <v>0.39626765752847676</v>
      </c>
      <c r="AG57">
        <f t="shared" si="28"/>
        <v>0.39626765752847665</v>
      </c>
      <c r="AH57">
        <f t="shared" si="29"/>
        <v>-42.413070391216749</v>
      </c>
      <c r="AI57">
        <f t="shared" si="30"/>
        <v>-4239.6170649430169</v>
      </c>
      <c r="AK57">
        <f t="shared" si="31"/>
        <v>0</v>
      </c>
      <c r="AL57">
        <f>AE57-'式(16)Asf0p'!AE25</f>
        <v>0</v>
      </c>
    </row>
    <row r="58" spans="2:38" x14ac:dyDescent="0.2">
      <c r="B58" t="str">
        <f t="shared" si="18"/>
        <v>[55, 1.05, -1.025, 0.9, 2.1, 1.1, 0.88, 0.85, 1.05, 1.07, 0.98, 2.05, 1.02, 0.92, 0.96, 0.97, 1.01, 0.52, 0.48, 0.55, 0.6, 85, 85, 0.394819872434029]</v>
      </c>
      <c r="C58" s="2">
        <f t="shared" si="19"/>
        <v>1.05</v>
      </c>
      <c r="D58" s="2">
        <f t="shared" si="20"/>
        <v>-1.0249999999999999</v>
      </c>
      <c r="E58">
        <f>'式(16)Asf0p'!G26</f>
        <v>0.9</v>
      </c>
      <c r="F58">
        <f>'式(16)Asf0p'!F26</f>
        <v>2.1</v>
      </c>
      <c r="G58">
        <f>'式(16)Asf0p'!E26</f>
        <v>1.1000000000000001</v>
      </c>
      <c r="H58" s="1">
        <f>'式(16)Asf0p'!J26</f>
        <v>0.88</v>
      </c>
      <c r="I58" s="1">
        <f>'式(16)Asf0p'!K26</f>
        <v>0.85</v>
      </c>
      <c r="J58" s="1">
        <f>'式(16)Asf0p'!H26</f>
        <v>1.05</v>
      </c>
      <c r="K58" s="1">
        <f>'式(16)Asf0p'!I26</f>
        <v>1.07</v>
      </c>
      <c r="L58">
        <f>'式(16)Asf0p'!L26</f>
        <v>0.98</v>
      </c>
      <c r="M58">
        <f>'式(16)Asf0p'!M26</f>
        <v>2.0499999999999998</v>
      </c>
      <c r="N58">
        <f>'式(16)Asf0p'!N26</f>
        <v>1.02</v>
      </c>
      <c r="O58" s="1">
        <f>'式(16)Asf0p'!P26</f>
        <v>0.92</v>
      </c>
      <c r="P58" s="1">
        <f>'式(16)Asf0p'!O26</f>
        <v>0.96</v>
      </c>
      <c r="Q58" s="1">
        <f>'式(16)Asf0p'!R26</f>
        <v>0.97</v>
      </c>
      <c r="R58" s="1">
        <f>'式(16)Asf0p'!Q26</f>
        <v>1.01</v>
      </c>
      <c r="S58">
        <f>'式(16)Asf0p'!T26</f>
        <v>0.52</v>
      </c>
      <c r="T58">
        <f>'式(16)Asf0p'!S26</f>
        <v>0.48</v>
      </c>
      <c r="U58">
        <f>'式(16)Asf0p'!U26</f>
        <v>0.55000000000000004</v>
      </c>
      <c r="V58">
        <f>'式(16)Asf0p'!V26</f>
        <v>0.6</v>
      </c>
      <c r="W58">
        <f>-'式(16)Asf0p'!W26</f>
        <v>85</v>
      </c>
      <c r="X58">
        <f>'式(16)Asf0p'!X26</f>
        <v>85</v>
      </c>
      <c r="Z58">
        <f t="shared" si="21"/>
        <v>3.01</v>
      </c>
      <c r="AA58">
        <f t="shared" si="22"/>
        <v>3</v>
      </c>
      <c r="AB58">
        <f t="shared" si="32"/>
        <v>62.94966840234823</v>
      </c>
      <c r="AC58">
        <f t="shared" si="33"/>
        <v>5.4864251053254467</v>
      </c>
      <c r="AD58">
        <f t="shared" si="25"/>
        <v>2</v>
      </c>
      <c r="AE58" s="11">
        <f t="shared" si="26"/>
        <v>0.39481987243402872</v>
      </c>
      <c r="AF58" s="4">
        <f t="shared" si="27"/>
        <v>0.39481987243402872</v>
      </c>
      <c r="AG58">
        <f t="shared" si="28"/>
        <v>0.39481987243402872</v>
      </c>
      <c r="AH58">
        <f t="shared" si="29"/>
        <v>-42.601709605514372</v>
      </c>
      <c r="AI58">
        <f t="shared" si="30"/>
        <v>-156.17018098024806</v>
      </c>
      <c r="AK58">
        <f t="shared" si="31"/>
        <v>0</v>
      </c>
      <c r="AL58">
        <f>AE58-'式(16)Asf0p'!AE26</f>
        <v>0</v>
      </c>
    </row>
    <row r="59" spans="2:38" x14ac:dyDescent="0.2">
      <c r="B59" t="str">
        <f t="shared" si="18"/>
        <v>[56, 1.05, -1.025, 0.9, 2.1, 1.1, 0.88, 0.85, 1.05, 1.07, 0.98, 2.05, 1.02, 0.92, 0.96, 0.97, 1.01, 0.52, 0.48, 0.55, 0.6, 45, 85, 0.280246230661627]</v>
      </c>
      <c r="C59" s="2">
        <f t="shared" si="19"/>
        <v>1.05</v>
      </c>
      <c r="D59" s="2">
        <f t="shared" si="20"/>
        <v>-1.0249999999999999</v>
      </c>
      <c r="E59">
        <f>'式(16)Asf0p'!G27</f>
        <v>0.9</v>
      </c>
      <c r="F59">
        <f>'式(16)Asf0p'!F27</f>
        <v>2.1</v>
      </c>
      <c r="G59">
        <f>'式(16)Asf0p'!E27</f>
        <v>1.1000000000000001</v>
      </c>
      <c r="H59" s="1">
        <f>'式(16)Asf0p'!J27</f>
        <v>0.88</v>
      </c>
      <c r="I59" s="1">
        <f>'式(16)Asf0p'!K27</f>
        <v>0.85</v>
      </c>
      <c r="J59" s="1">
        <f>'式(16)Asf0p'!H27</f>
        <v>1.05</v>
      </c>
      <c r="K59" s="1">
        <f>'式(16)Asf0p'!I27</f>
        <v>1.07</v>
      </c>
      <c r="L59">
        <f>'式(16)Asf0p'!L27</f>
        <v>0.98</v>
      </c>
      <c r="M59">
        <f>'式(16)Asf0p'!M27</f>
        <v>2.0499999999999998</v>
      </c>
      <c r="N59">
        <f>'式(16)Asf0p'!N27</f>
        <v>1.02</v>
      </c>
      <c r="O59" s="1">
        <f>'式(16)Asf0p'!P27</f>
        <v>0.92</v>
      </c>
      <c r="P59" s="1">
        <f>'式(16)Asf0p'!O27</f>
        <v>0.96</v>
      </c>
      <c r="Q59" s="1">
        <f>'式(16)Asf0p'!R27</f>
        <v>0.97</v>
      </c>
      <c r="R59" s="1">
        <f>'式(16)Asf0p'!Q27</f>
        <v>1.01</v>
      </c>
      <c r="S59">
        <f>'式(16)Asf0p'!T27</f>
        <v>0.52</v>
      </c>
      <c r="T59">
        <f>'式(16)Asf0p'!S27</f>
        <v>0.48</v>
      </c>
      <c r="U59">
        <f>'式(16)Asf0p'!U27</f>
        <v>0.55000000000000004</v>
      </c>
      <c r="V59">
        <f>'式(16)Asf0p'!V27</f>
        <v>0.6</v>
      </c>
      <c r="W59">
        <f>-'式(16)Asf0p'!W27</f>
        <v>45</v>
      </c>
      <c r="X59">
        <f>'式(16)Asf0p'!X27</f>
        <v>85</v>
      </c>
      <c r="Z59">
        <f t="shared" si="21"/>
        <v>3.01</v>
      </c>
      <c r="AA59">
        <f t="shared" si="22"/>
        <v>3</v>
      </c>
      <c r="AB59">
        <f t="shared" si="32"/>
        <v>7.7589767928954823</v>
      </c>
      <c r="AC59">
        <f t="shared" si="33"/>
        <v>0.47999999999999993</v>
      </c>
      <c r="AD59">
        <f t="shared" si="25"/>
        <v>2</v>
      </c>
      <c r="AE59" s="11">
        <f t="shared" si="26"/>
        <v>0.28024623066162713</v>
      </c>
      <c r="AF59" s="4">
        <f t="shared" si="27"/>
        <v>0.28024623066162713</v>
      </c>
      <c r="AG59">
        <f t="shared" si="28"/>
        <v>0.28024623066162718</v>
      </c>
      <c r="AH59">
        <f t="shared" si="29"/>
        <v>-63.710407433395154</v>
      </c>
      <c r="AI59">
        <f t="shared" si="30"/>
        <v>-0.41735443029491576</v>
      </c>
      <c r="AK59">
        <f t="shared" si="31"/>
        <v>0</v>
      </c>
      <c r="AL59">
        <f>AE59-'式(16)Asf0p'!AE27</f>
        <v>0</v>
      </c>
    </row>
    <row r="60" spans="2:38" x14ac:dyDescent="0.2">
      <c r="B60" t="str">
        <f t="shared" si="18"/>
        <v>[57, 1.05, -1.025, 0.9, 2.1, 1.1, 0.88, 0.85, 1.05, 1.07, 0.98, 2.05, 1.02, 0.92, 0.96, 0.97, 1.01, 0.52, 0.48, 0.55, 0.6, 30, 85, 0.198164010102806]</v>
      </c>
      <c r="C60" s="2">
        <f t="shared" si="19"/>
        <v>1.05</v>
      </c>
      <c r="D60" s="2">
        <f t="shared" si="20"/>
        <v>-1.0249999999999999</v>
      </c>
      <c r="E60">
        <f>'式(16)Asf0p'!G28</f>
        <v>0.9</v>
      </c>
      <c r="F60">
        <f>'式(16)Asf0p'!F28</f>
        <v>2.1</v>
      </c>
      <c r="G60">
        <f>'式(16)Asf0p'!E28</f>
        <v>1.1000000000000001</v>
      </c>
      <c r="H60" s="1">
        <f>'式(16)Asf0p'!J28</f>
        <v>0.88</v>
      </c>
      <c r="I60" s="1">
        <f>'式(16)Asf0p'!K28</f>
        <v>0.85</v>
      </c>
      <c r="J60" s="1">
        <f>'式(16)Asf0p'!H28</f>
        <v>1.05</v>
      </c>
      <c r="K60" s="1">
        <f>'式(16)Asf0p'!I28</f>
        <v>1.07</v>
      </c>
      <c r="L60">
        <f>'式(16)Asf0p'!L28</f>
        <v>0.98</v>
      </c>
      <c r="M60">
        <f>'式(16)Asf0p'!M28</f>
        <v>2.0499999999999998</v>
      </c>
      <c r="N60">
        <f>'式(16)Asf0p'!N28</f>
        <v>1.02</v>
      </c>
      <c r="O60" s="1">
        <f>'式(16)Asf0p'!P28</f>
        <v>0.92</v>
      </c>
      <c r="P60" s="1">
        <f>'式(16)Asf0p'!O28</f>
        <v>0.96</v>
      </c>
      <c r="Q60" s="1">
        <f>'式(16)Asf0p'!R28</f>
        <v>0.97</v>
      </c>
      <c r="R60" s="1">
        <f>'式(16)Asf0p'!Q28</f>
        <v>1.01</v>
      </c>
      <c r="S60">
        <f>'式(16)Asf0p'!T28</f>
        <v>0.52</v>
      </c>
      <c r="T60">
        <f>'式(16)Asf0p'!S28</f>
        <v>0.48</v>
      </c>
      <c r="U60">
        <f>'式(16)Asf0p'!U28</f>
        <v>0.55000000000000004</v>
      </c>
      <c r="V60">
        <f>'式(16)Asf0p'!V28</f>
        <v>0.6</v>
      </c>
      <c r="W60">
        <f>-'式(16)Asf0p'!W28</f>
        <v>30</v>
      </c>
      <c r="X60">
        <f>'式(16)Asf0p'!X28</f>
        <v>85</v>
      </c>
      <c r="Z60">
        <f t="shared" si="21"/>
        <v>3.01</v>
      </c>
      <c r="AA60">
        <f t="shared" si="22"/>
        <v>3</v>
      </c>
      <c r="AB60">
        <f t="shared" si="32"/>
        <v>6.3351780228967343</v>
      </c>
      <c r="AC60">
        <f t="shared" si="33"/>
        <v>0.27712812921102031</v>
      </c>
      <c r="AD60">
        <f t="shared" si="25"/>
        <v>2</v>
      </c>
      <c r="AE60" s="11">
        <f t="shared" si="26"/>
        <v>0.1981640101028059</v>
      </c>
      <c r="AF60" s="4">
        <f t="shared" si="27"/>
        <v>0.1981640101028059</v>
      </c>
      <c r="AG60">
        <f t="shared" si="28"/>
        <v>0.1981640101028059</v>
      </c>
      <c r="AH60">
        <f t="shared" si="29"/>
        <v>-93.840470724852139</v>
      </c>
      <c r="AI60">
        <f t="shared" si="30"/>
        <v>-4.3672347926900106E-2</v>
      </c>
      <c r="AK60">
        <f t="shared" si="31"/>
        <v>0</v>
      </c>
      <c r="AL60">
        <f>AE60-'式(16)Asf0p'!AE28</f>
        <v>0</v>
      </c>
    </row>
    <row r="61" spans="2:38" x14ac:dyDescent="0.2">
      <c r="B61" t="str">
        <f t="shared" si="18"/>
        <v>[58, 1.05, -1.025, 0.9, 2.1, 1.1, 0.88, 0.85, 1.05, 1.07, 0.98, 2.05, 1.02, 0.92, 0.96, 0.97, 1.01, 0.52, 0.48, 0.55, 0.6, 1, 85, 0.00691687769111225]</v>
      </c>
      <c r="C61" s="2">
        <f t="shared" si="19"/>
        <v>1.05</v>
      </c>
      <c r="D61" s="2">
        <f t="shared" si="20"/>
        <v>-1.0249999999999999</v>
      </c>
      <c r="E61">
        <f>'式(16)Asf0p'!G29</f>
        <v>0.9</v>
      </c>
      <c r="F61">
        <f>'式(16)Asf0p'!F29</f>
        <v>2.1</v>
      </c>
      <c r="G61">
        <f>'式(16)Asf0p'!E29</f>
        <v>1.1000000000000001</v>
      </c>
      <c r="H61" s="1">
        <f>'式(16)Asf0p'!J29</f>
        <v>0.88</v>
      </c>
      <c r="I61" s="1">
        <f>'式(16)Asf0p'!K29</f>
        <v>0.85</v>
      </c>
      <c r="J61" s="1">
        <f>'式(16)Asf0p'!H29</f>
        <v>1.05</v>
      </c>
      <c r="K61" s="1">
        <f>'式(16)Asf0p'!I29</f>
        <v>1.07</v>
      </c>
      <c r="L61">
        <f>'式(16)Asf0p'!L29</f>
        <v>0.98</v>
      </c>
      <c r="M61">
        <f>'式(16)Asf0p'!M29</f>
        <v>2.0499999999999998</v>
      </c>
      <c r="N61">
        <f>'式(16)Asf0p'!N29</f>
        <v>1.02</v>
      </c>
      <c r="O61" s="1">
        <f>'式(16)Asf0p'!P29</f>
        <v>0.92</v>
      </c>
      <c r="P61" s="1">
        <f>'式(16)Asf0p'!O29</f>
        <v>0.96</v>
      </c>
      <c r="Q61" s="1">
        <f>'式(16)Asf0p'!R29</f>
        <v>0.97</v>
      </c>
      <c r="R61" s="1">
        <f>'式(16)Asf0p'!Q29</f>
        <v>1.01</v>
      </c>
      <c r="S61">
        <f>'式(16)Asf0p'!T29</f>
        <v>0.52</v>
      </c>
      <c r="T61">
        <f>'式(16)Asf0p'!S29</f>
        <v>0.48</v>
      </c>
      <c r="U61">
        <f>'式(16)Asf0p'!U29</f>
        <v>0.55000000000000004</v>
      </c>
      <c r="V61">
        <f>'式(16)Asf0p'!V29</f>
        <v>0.6</v>
      </c>
      <c r="W61">
        <f>-'式(16)Asf0p'!W29</f>
        <v>1</v>
      </c>
      <c r="X61">
        <f>'式(16)Asf0p'!X29</f>
        <v>85</v>
      </c>
      <c r="Z61">
        <f t="shared" si="21"/>
        <v>3.01</v>
      </c>
      <c r="AA61">
        <f t="shared" si="22"/>
        <v>3</v>
      </c>
      <c r="AB61">
        <f t="shared" si="32"/>
        <v>5.4872608417297863</v>
      </c>
      <c r="AC61">
        <f t="shared" si="33"/>
        <v>8.3784311655444414E-3</v>
      </c>
      <c r="AD61">
        <f t="shared" si="25"/>
        <v>2</v>
      </c>
      <c r="AE61" s="11">
        <f t="shared" si="26"/>
        <v>6.91687769111225E-3</v>
      </c>
      <c r="AF61" s="4">
        <f t="shared" si="27"/>
        <v>6.91687769111225E-3</v>
      </c>
      <c r="AG61">
        <f t="shared" si="28"/>
        <v>6.9168776911122517E-3</v>
      </c>
      <c r="AH61">
        <f t="shared" si="29"/>
        <v>-2938.1415288812632</v>
      </c>
      <c r="AI61">
        <f t="shared" si="30"/>
        <v>2.2317591833785335E-3</v>
      </c>
      <c r="AK61">
        <f t="shared" si="31"/>
        <v>0</v>
      </c>
      <c r="AL61">
        <f>AE61-'式(16)Asf0p'!AE29</f>
        <v>0</v>
      </c>
    </row>
    <row r="62" spans="2:38" x14ac:dyDescent="0.2">
      <c r="B62" t="str">
        <f t="shared" si="18"/>
        <v>[59, 1.05, -1.025, 0.9, 2.1, 1.1, 0.88, 0.85, 1.05, 1.07, 0.98, 2.05, 1.02, 0.92, 0.96, 0.97, 1.01, 0.52, 0.48, 0.55, 0.6, 89, 89, 0.0790602737812166]</v>
      </c>
      <c r="C62" s="2">
        <f t="shared" si="19"/>
        <v>1.05</v>
      </c>
      <c r="D62" s="2">
        <f t="shared" si="20"/>
        <v>-1.0249999999999999</v>
      </c>
      <c r="E62">
        <f>'式(16)Asf0p'!G30</f>
        <v>0.9</v>
      </c>
      <c r="F62">
        <f>'式(16)Asf0p'!F30</f>
        <v>2.1</v>
      </c>
      <c r="G62">
        <f>'式(16)Asf0p'!E30</f>
        <v>1.1000000000000001</v>
      </c>
      <c r="H62" s="1">
        <f>'式(16)Asf0p'!J30</f>
        <v>0.88</v>
      </c>
      <c r="I62" s="1">
        <f>'式(16)Asf0p'!K30</f>
        <v>0.85</v>
      </c>
      <c r="J62" s="1">
        <f>'式(16)Asf0p'!H30</f>
        <v>1.05</v>
      </c>
      <c r="K62" s="1">
        <f>'式(16)Asf0p'!I30</f>
        <v>1.07</v>
      </c>
      <c r="L62">
        <f>'式(16)Asf0p'!L30</f>
        <v>0.98</v>
      </c>
      <c r="M62">
        <f>'式(16)Asf0p'!M30</f>
        <v>2.0499999999999998</v>
      </c>
      <c r="N62">
        <f>'式(16)Asf0p'!N30</f>
        <v>1.02</v>
      </c>
      <c r="O62" s="1">
        <f>'式(16)Asf0p'!P30</f>
        <v>0.92</v>
      </c>
      <c r="P62" s="1">
        <f>'式(16)Asf0p'!O30</f>
        <v>0.96</v>
      </c>
      <c r="Q62" s="1">
        <f>'式(16)Asf0p'!R30</f>
        <v>0.97</v>
      </c>
      <c r="R62" s="1">
        <f>'式(16)Asf0p'!Q30</f>
        <v>1.01</v>
      </c>
      <c r="S62">
        <f>'式(16)Asf0p'!T30</f>
        <v>0.52</v>
      </c>
      <c r="T62">
        <f>'式(16)Asf0p'!S30</f>
        <v>0.48</v>
      </c>
      <c r="U62">
        <f>'式(16)Asf0p'!U30</f>
        <v>0.55000000000000004</v>
      </c>
      <c r="V62">
        <f>'式(16)Asf0p'!V30</f>
        <v>0.6</v>
      </c>
      <c r="W62">
        <f>-'式(16)Asf0p'!W30</f>
        <v>89</v>
      </c>
      <c r="X62">
        <f>'式(16)Asf0p'!X30</f>
        <v>89</v>
      </c>
      <c r="Z62">
        <f t="shared" si="21"/>
        <v>3.01</v>
      </c>
      <c r="AA62">
        <f t="shared" si="22"/>
        <v>3</v>
      </c>
      <c r="AB62">
        <f t="shared" si="32"/>
        <v>1575.6670394758773</v>
      </c>
      <c r="AC62">
        <f t="shared" si="33"/>
        <v>27.49918158276439</v>
      </c>
      <c r="AD62">
        <f t="shared" si="25"/>
        <v>2</v>
      </c>
      <c r="AE62" s="11">
        <f t="shared" si="26"/>
        <v>7.906027378121655E-2</v>
      </c>
      <c r="AF62" s="4">
        <f t="shared" si="27"/>
        <v>7.906027378121655E-2</v>
      </c>
      <c r="AG62">
        <f t="shared" si="28"/>
        <v>7.906027378121655E-2</v>
      </c>
      <c r="AH62">
        <f t="shared" si="29"/>
        <v>-248.81409824347458</v>
      </c>
      <c r="AI62">
        <f t="shared" si="30"/>
        <v>-21582.004479697847</v>
      </c>
      <c r="AK62">
        <f t="shared" si="31"/>
        <v>0</v>
      </c>
      <c r="AL62">
        <f>AE62-'式(16)Asf0p'!AE30</f>
        <v>0</v>
      </c>
    </row>
    <row r="63" spans="2:38" x14ac:dyDescent="0.2">
      <c r="B63" t="str">
        <f t="shared" si="18"/>
        <v>[60, 1.05, -1.025, 0.9, 2.1, 1.1, 0.88, 0.85, 1.05, 1.07, 0.98, 2.05, 1.02, 0.92, 0.96, 0.97, 1.01, 0.52, 0.48, 0.55, 0.6, 85, 89, 0.0787714228397662]</v>
      </c>
      <c r="C63" s="2">
        <f t="shared" si="19"/>
        <v>1.05</v>
      </c>
      <c r="D63" s="2">
        <f t="shared" si="20"/>
        <v>-1.0249999999999999</v>
      </c>
      <c r="E63">
        <f>'式(16)Asf0p'!G31</f>
        <v>0.9</v>
      </c>
      <c r="F63">
        <f>'式(16)Asf0p'!F31</f>
        <v>2.1</v>
      </c>
      <c r="G63">
        <f>'式(16)Asf0p'!E31</f>
        <v>1.1000000000000001</v>
      </c>
      <c r="H63" s="1">
        <f>'式(16)Asf0p'!J31</f>
        <v>0.88</v>
      </c>
      <c r="I63" s="1">
        <f>'式(16)Asf0p'!K31</f>
        <v>0.85</v>
      </c>
      <c r="J63" s="1">
        <f>'式(16)Asf0p'!H31</f>
        <v>1.05</v>
      </c>
      <c r="K63" s="1">
        <f>'式(16)Asf0p'!I31</f>
        <v>1.07</v>
      </c>
      <c r="L63">
        <f>'式(16)Asf0p'!L31</f>
        <v>0.98</v>
      </c>
      <c r="M63">
        <f>'式(16)Asf0p'!M31</f>
        <v>2.0499999999999998</v>
      </c>
      <c r="N63">
        <f>'式(16)Asf0p'!N31</f>
        <v>1.02</v>
      </c>
      <c r="O63" s="1">
        <f>'式(16)Asf0p'!P31</f>
        <v>0.92</v>
      </c>
      <c r="P63" s="1">
        <f>'式(16)Asf0p'!O31</f>
        <v>0.96</v>
      </c>
      <c r="Q63" s="1">
        <f>'式(16)Asf0p'!R31</f>
        <v>0.97</v>
      </c>
      <c r="R63" s="1">
        <f>'式(16)Asf0p'!Q31</f>
        <v>1.01</v>
      </c>
      <c r="S63">
        <f>'式(16)Asf0p'!T31</f>
        <v>0.52</v>
      </c>
      <c r="T63">
        <f>'式(16)Asf0p'!S31</f>
        <v>0.48</v>
      </c>
      <c r="U63">
        <f>'式(16)Asf0p'!U31</f>
        <v>0.55000000000000004</v>
      </c>
      <c r="V63">
        <f>'式(16)Asf0p'!V31</f>
        <v>0.6</v>
      </c>
      <c r="W63">
        <f>-'式(16)Asf0p'!W31</f>
        <v>85</v>
      </c>
      <c r="X63">
        <f>'式(16)Asf0p'!X31</f>
        <v>89</v>
      </c>
      <c r="Z63">
        <f t="shared" si="21"/>
        <v>3.01</v>
      </c>
      <c r="AA63">
        <f t="shared" si="22"/>
        <v>3</v>
      </c>
      <c r="AB63">
        <f t="shared" si="32"/>
        <v>315.51772397124444</v>
      </c>
      <c r="AC63">
        <f t="shared" si="33"/>
        <v>5.4864251053254467</v>
      </c>
      <c r="AD63">
        <f t="shared" si="25"/>
        <v>2</v>
      </c>
      <c r="AE63" s="11">
        <f t="shared" si="26"/>
        <v>7.8771422839766223E-2</v>
      </c>
      <c r="AF63" s="4">
        <f t="shared" si="27"/>
        <v>7.8771422839766223E-2</v>
      </c>
      <c r="AG63">
        <f t="shared" si="28"/>
        <v>7.8771422839766209E-2</v>
      </c>
      <c r="AH63">
        <f t="shared" si="29"/>
        <v>-249.75959989673959</v>
      </c>
      <c r="AI63">
        <f t="shared" si="30"/>
        <v>-849.01804141846048</v>
      </c>
      <c r="AK63">
        <f t="shared" si="31"/>
        <v>0</v>
      </c>
      <c r="AL63">
        <f>AE63-'式(16)Asf0p'!AE31</f>
        <v>0</v>
      </c>
    </row>
    <row r="64" spans="2:38" x14ac:dyDescent="0.2">
      <c r="B64" t="str">
        <f t="shared" si="18"/>
        <v>[61, 1.05, -1.025, 0.9, 2.1, 1.1, 0.88, 0.85, 1.05, 1.07, 0.98, 2.05, 1.02, 0.92, 0.96, 0.97, 1.01, 0.52, 0.48, 0.55, 0.6, 45, 89, 0.0559125714686165]</v>
      </c>
      <c r="C64" s="2">
        <f t="shared" si="19"/>
        <v>1.05</v>
      </c>
      <c r="D64" s="2">
        <f t="shared" si="20"/>
        <v>-1.0249999999999999</v>
      </c>
      <c r="E64">
        <f>'式(16)Asf0p'!G32</f>
        <v>0.9</v>
      </c>
      <c r="F64">
        <f>'式(16)Asf0p'!F32</f>
        <v>2.1</v>
      </c>
      <c r="G64">
        <f>'式(16)Asf0p'!E32</f>
        <v>1.1000000000000001</v>
      </c>
      <c r="H64" s="1">
        <f>'式(16)Asf0p'!J32</f>
        <v>0.88</v>
      </c>
      <c r="I64" s="1">
        <f>'式(16)Asf0p'!K32</f>
        <v>0.85</v>
      </c>
      <c r="J64" s="1">
        <f>'式(16)Asf0p'!H32</f>
        <v>1.05</v>
      </c>
      <c r="K64" s="1">
        <f>'式(16)Asf0p'!I32</f>
        <v>1.07</v>
      </c>
      <c r="L64">
        <f>'式(16)Asf0p'!L32</f>
        <v>0.98</v>
      </c>
      <c r="M64">
        <f>'式(16)Asf0p'!M32</f>
        <v>2.0499999999999998</v>
      </c>
      <c r="N64">
        <f>'式(16)Asf0p'!N32</f>
        <v>1.02</v>
      </c>
      <c r="O64" s="1">
        <f>'式(16)Asf0p'!P32</f>
        <v>0.92</v>
      </c>
      <c r="P64" s="1">
        <f>'式(16)Asf0p'!O32</f>
        <v>0.96</v>
      </c>
      <c r="Q64" s="1">
        <f>'式(16)Asf0p'!R32</f>
        <v>0.97</v>
      </c>
      <c r="R64" s="1">
        <f>'式(16)Asf0p'!Q32</f>
        <v>1.01</v>
      </c>
      <c r="S64">
        <f>'式(16)Asf0p'!T32</f>
        <v>0.52</v>
      </c>
      <c r="T64">
        <f>'式(16)Asf0p'!S32</f>
        <v>0.48</v>
      </c>
      <c r="U64">
        <f>'式(16)Asf0p'!U32</f>
        <v>0.55000000000000004</v>
      </c>
      <c r="V64">
        <f>'式(16)Asf0p'!V32</f>
        <v>0.6</v>
      </c>
      <c r="W64">
        <f>-'式(16)Asf0p'!W32</f>
        <v>45</v>
      </c>
      <c r="X64">
        <f>'式(16)Asf0p'!X32</f>
        <v>89</v>
      </c>
      <c r="Z64">
        <f t="shared" si="21"/>
        <v>3.01</v>
      </c>
      <c r="AA64">
        <f t="shared" si="22"/>
        <v>3</v>
      </c>
      <c r="AB64">
        <f t="shared" si="32"/>
        <v>38.889715548505833</v>
      </c>
      <c r="AC64">
        <f t="shared" si="33"/>
        <v>0.47999999999999993</v>
      </c>
      <c r="AD64">
        <f t="shared" si="25"/>
        <v>2</v>
      </c>
      <c r="AE64" s="11">
        <f t="shared" si="26"/>
        <v>5.5912571468616522E-2</v>
      </c>
      <c r="AF64" s="4">
        <f t="shared" si="27"/>
        <v>5.5912571468616522E-2</v>
      </c>
      <c r="AG64">
        <f t="shared" si="28"/>
        <v>5.5912571468616522E-2</v>
      </c>
      <c r="AH64">
        <f t="shared" si="29"/>
        <v>-355.56108326724222</v>
      </c>
      <c r="AI64">
        <f t="shared" si="30"/>
        <v>-7.8887317316413998</v>
      </c>
      <c r="AK64">
        <f t="shared" si="31"/>
        <v>0</v>
      </c>
      <c r="AL64">
        <f>AE64-'式(16)Asf0p'!AE32</f>
        <v>0</v>
      </c>
    </row>
    <row r="65" spans="1:38" x14ac:dyDescent="0.2">
      <c r="B65" t="str">
        <f t="shared" si="18"/>
        <v>[62, 1.05, -1.025, 0.9, 2.1, 1.1, 0.88, 0.85, 1.05, 1.07, 0.98, 2.05, 1.02, 0.92, 0.96, 0.97, 1.01, 0.52, 0.48, 0.55, 0.6, 30, 89, 0.0395361584390362]</v>
      </c>
      <c r="C65" s="2">
        <f t="shared" si="19"/>
        <v>1.05</v>
      </c>
      <c r="D65" s="2">
        <f t="shared" si="20"/>
        <v>-1.0249999999999999</v>
      </c>
      <c r="E65">
        <f>'式(16)Asf0p'!G33</f>
        <v>0.9</v>
      </c>
      <c r="F65">
        <f>'式(16)Asf0p'!F33</f>
        <v>2.1</v>
      </c>
      <c r="G65">
        <f>'式(16)Asf0p'!E33</f>
        <v>1.1000000000000001</v>
      </c>
      <c r="H65" s="1">
        <f>'式(16)Asf0p'!J33</f>
        <v>0.88</v>
      </c>
      <c r="I65" s="1">
        <f>'式(16)Asf0p'!K33</f>
        <v>0.85</v>
      </c>
      <c r="J65" s="1">
        <f>'式(16)Asf0p'!H33</f>
        <v>1.05</v>
      </c>
      <c r="K65" s="1">
        <f>'式(16)Asf0p'!I33</f>
        <v>1.07</v>
      </c>
      <c r="L65">
        <f>'式(16)Asf0p'!L33</f>
        <v>0.98</v>
      </c>
      <c r="M65">
        <f>'式(16)Asf0p'!M33</f>
        <v>2.0499999999999998</v>
      </c>
      <c r="N65">
        <f>'式(16)Asf0p'!N33</f>
        <v>1.02</v>
      </c>
      <c r="O65" s="1">
        <f>'式(16)Asf0p'!P33</f>
        <v>0.92</v>
      </c>
      <c r="P65" s="1">
        <f>'式(16)Asf0p'!O33</f>
        <v>0.96</v>
      </c>
      <c r="Q65" s="1">
        <f>'式(16)Asf0p'!R33</f>
        <v>0.97</v>
      </c>
      <c r="R65" s="1">
        <f>'式(16)Asf0p'!Q33</f>
        <v>1.01</v>
      </c>
      <c r="S65">
        <f>'式(16)Asf0p'!T33</f>
        <v>0.52</v>
      </c>
      <c r="T65">
        <f>'式(16)Asf0p'!S33</f>
        <v>0.48</v>
      </c>
      <c r="U65">
        <f>'式(16)Asf0p'!U33</f>
        <v>0.55000000000000004</v>
      </c>
      <c r="V65">
        <f>'式(16)Asf0p'!V33</f>
        <v>0.6</v>
      </c>
      <c r="W65">
        <f>-'式(16)Asf0p'!W33</f>
        <v>30</v>
      </c>
      <c r="X65">
        <f>'式(16)Asf0p'!X33</f>
        <v>89</v>
      </c>
      <c r="Z65">
        <f t="shared" si="21"/>
        <v>3.01</v>
      </c>
      <c r="AA65">
        <f t="shared" si="22"/>
        <v>3</v>
      </c>
      <c r="AB65">
        <f t="shared" si="32"/>
        <v>31.753319778606837</v>
      </c>
      <c r="AC65">
        <f t="shared" si="33"/>
        <v>0.27712812921102031</v>
      </c>
      <c r="AD65">
        <f t="shared" si="25"/>
        <v>2</v>
      </c>
      <c r="AE65" s="11">
        <f t="shared" si="26"/>
        <v>3.9536158439036219E-2</v>
      </c>
      <c r="AF65" s="4">
        <f t="shared" si="27"/>
        <v>3.9536158439036219E-2</v>
      </c>
      <c r="AG65">
        <f t="shared" si="28"/>
        <v>3.9536158439036219E-2</v>
      </c>
      <c r="AH65">
        <f t="shared" si="29"/>
        <v>-506.57965467683243</v>
      </c>
      <c r="AI65">
        <f t="shared" si="30"/>
        <v>-3.5657133843171303</v>
      </c>
      <c r="AK65">
        <f t="shared" si="31"/>
        <v>0</v>
      </c>
      <c r="AL65">
        <f>AE65-'式(16)Asf0p'!AE33</f>
        <v>0</v>
      </c>
    </row>
    <row r="66" spans="1:38" x14ac:dyDescent="0.2">
      <c r="B66" t="str">
        <f t="shared" si="18"/>
        <v>[63, 1.05, -1.025, 0.9, 2.1, 1.1, 0.88, 0.85, 1.05, 1.07, 0.98, 2.05, 1.02, 0.92, 0.96, 0.97, 1.01, 0.52, 0.48, 0.55, 0.6, 1, 89, 0.00138000221209379]</v>
      </c>
      <c r="C66" s="2">
        <f t="shared" si="19"/>
        <v>1.05</v>
      </c>
      <c r="D66" s="2">
        <f t="shared" si="20"/>
        <v>-1.0249999999999999</v>
      </c>
      <c r="E66">
        <f>'式(16)Asf0p'!G34</f>
        <v>0.9</v>
      </c>
      <c r="F66">
        <f>'式(16)Asf0p'!F34</f>
        <v>2.1</v>
      </c>
      <c r="G66">
        <f>'式(16)Asf0p'!E34</f>
        <v>1.1000000000000001</v>
      </c>
      <c r="H66" s="1">
        <f>'式(16)Asf0p'!J34</f>
        <v>0.88</v>
      </c>
      <c r="I66" s="1">
        <f>'式(16)Asf0p'!K34</f>
        <v>0.85</v>
      </c>
      <c r="J66" s="1">
        <f>'式(16)Asf0p'!H34</f>
        <v>1.05</v>
      </c>
      <c r="K66" s="1">
        <f>'式(16)Asf0p'!I34</f>
        <v>1.07</v>
      </c>
      <c r="L66">
        <f>'式(16)Asf0p'!L34</f>
        <v>0.98</v>
      </c>
      <c r="M66">
        <f>'式(16)Asf0p'!M34</f>
        <v>2.0499999999999998</v>
      </c>
      <c r="N66">
        <f>'式(16)Asf0p'!N34</f>
        <v>1.02</v>
      </c>
      <c r="O66" s="1">
        <f>'式(16)Asf0p'!P34</f>
        <v>0.92</v>
      </c>
      <c r="P66" s="1">
        <f>'式(16)Asf0p'!O34</f>
        <v>0.96</v>
      </c>
      <c r="Q66" s="1">
        <f>'式(16)Asf0p'!R34</f>
        <v>0.97</v>
      </c>
      <c r="R66" s="1">
        <f>'式(16)Asf0p'!Q34</f>
        <v>1.01</v>
      </c>
      <c r="S66">
        <f>'式(16)Asf0p'!T34</f>
        <v>0.52</v>
      </c>
      <c r="T66">
        <f>'式(16)Asf0p'!S34</f>
        <v>0.48</v>
      </c>
      <c r="U66">
        <f>'式(16)Asf0p'!U34</f>
        <v>0.55000000000000004</v>
      </c>
      <c r="V66">
        <f>'式(16)Asf0p'!V34</f>
        <v>0.6</v>
      </c>
      <c r="W66">
        <f>-'式(16)Asf0p'!W34</f>
        <v>1</v>
      </c>
      <c r="X66">
        <f>'式(16)Asf0p'!X34</f>
        <v>89</v>
      </c>
      <c r="Z66">
        <f t="shared" si="21"/>
        <v>3.01</v>
      </c>
      <c r="AA66">
        <f t="shared" si="22"/>
        <v>3</v>
      </c>
      <c r="AB66">
        <f t="shared" si="32"/>
        <v>27.503370479303953</v>
      </c>
      <c r="AC66">
        <f t="shared" si="33"/>
        <v>8.3784311655444414E-3</v>
      </c>
      <c r="AD66">
        <f t="shared" si="25"/>
        <v>2</v>
      </c>
      <c r="AE66" s="11">
        <f t="shared" si="26"/>
        <v>1.3800022120937934E-3</v>
      </c>
      <c r="AF66" s="4">
        <f t="shared" si="27"/>
        <v>1.3800022120937934E-3</v>
      </c>
      <c r="AG66">
        <f t="shared" si="28"/>
        <v>1.3800022120937934E-3</v>
      </c>
      <c r="AH66">
        <f t="shared" si="29"/>
        <v>-14762.848495086422</v>
      </c>
      <c r="AI66">
        <f t="shared" si="30"/>
        <v>-8.9998470382368828E-2</v>
      </c>
      <c r="AK66">
        <f t="shared" si="31"/>
        <v>0</v>
      </c>
      <c r="AL66">
        <f>AE66-'式(16)Asf0p'!AE34</f>
        <v>0</v>
      </c>
    </row>
    <row r="67" spans="1:38" x14ac:dyDescent="0.2">
      <c r="C67" s="2"/>
      <c r="D67" s="2"/>
      <c r="AE67" s="11"/>
    </row>
    <row r="68" spans="1:38" x14ac:dyDescent="0.2">
      <c r="B68" s="9" t="s">
        <v>39</v>
      </c>
    </row>
    <row r="70" spans="1:38" x14ac:dyDescent="0.2">
      <c r="B70" t="s">
        <v>62</v>
      </c>
    </row>
    <row r="71" spans="1:38" x14ac:dyDescent="0.2">
      <c r="A71">
        <f>ROW(B4)</f>
        <v>4</v>
      </c>
      <c r="B71" t="str">
        <f ca="1">INDIRECT(ADDRESS(A71,COLUMN($B$3)))</f>
        <v>[1, -1.05, -1.025, 1.1, 2.1, 0.9, 1.05, 1.07, 0.88, 0.85, 0.98, 2.05, 1.02, 0.96, 0.92, 1.01, 0.97, 0.48, 0, 0.55, 0.6, 89, 10, 0]</v>
      </c>
    </row>
    <row r="72" spans="1:38" x14ac:dyDescent="0.2">
      <c r="B72" t="s">
        <v>63</v>
      </c>
    </row>
    <row r="73" spans="1:38" x14ac:dyDescent="0.2">
      <c r="B73" t="s">
        <v>64</v>
      </c>
    </row>
    <row r="75" spans="1:38" x14ac:dyDescent="0.2">
      <c r="B75" s="1" t="str">
        <f>B70</f>
        <v>[case, XX, YY, X1, X2, X3, X1yp, X1ym, X3yp, X3ym, Y1, Y2, Y3, Y1xp, Y1xm, Y3xp, Y3xm, Zxp, Zxm, Zyp, Zym, Azw, hs, Asf0mA] = \</v>
      </c>
    </row>
    <row r="76" spans="1:38" x14ac:dyDescent="0.2">
      <c r="A76">
        <f>A71+1</f>
        <v>5</v>
      </c>
      <c r="B76" t="str">
        <f ca="1">INDIRECT(ADDRESS(A76,COLUMN($B$3)))</f>
        <v>[2, -1.05, -1.025, 1.1, 2.1, 0.9, 1.05, 1.07, 0.88, 0.85, 0.98, 2.05, 1.02, 0.96, 0.92, 1.01, 0.97, 0.48, 0.52, 0.55, 0.6, 89, 1, 3.25643807708641]</v>
      </c>
    </row>
    <row r="77" spans="1:38" x14ac:dyDescent="0.2">
      <c r="B77" s="1" t="str">
        <f>B72</f>
        <v>Asf0m = calc_Asf0m(XX, YY, X1, X2, X3, X1yp, X1ym, X3yp, X3ym, Y1, Y2, Y3, Y1xp, Y1xm, Y3xp, Y3xm, Zxp, Zxm, Zyp, Zym, Azw, hs)</v>
      </c>
    </row>
    <row r="78" spans="1:38" x14ac:dyDescent="0.2">
      <c r="B78" s="1" t="str">
        <f>B73</f>
        <v>print('case{}: Asfom = {}, 期待値 = {}, 残差 = {}'.format( case, Asf0m, Asf0mA, Asf0m - Asf0mA ))</v>
      </c>
    </row>
    <row r="80" spans="1:38" x14ac:dyDescent="0.2">
      <c r="B80" s="1" t="str">
        <f t="shared" ref="B80" si="34">B75</f>
        <v>[case, XX, YY, X1, X2, X3, X1yp, X1ym, X3yp, X3ym, Y1, Y2, Y3, Y1xp, Y1xm, Y3xp, Y3xm, Zxp, Zxm, Zyp, Zym, Azw, hs, Asf0mA] = \</v>
      </c>
    </row>
    <row r="81" spans="1:2" x14ac:dyDescent="0.2">
      <c r="A81">
        <f t="shared" ref="A81" si="35">A76+1</f>
        <v>6</v>
      </c>
      <c r="B81" t="str">
        <f t="shared" ref="B81" ca="1" si="36">INDIRECT(ADDRESS(A81,COLUMN($B$3)))</f>
        <v>[3, -1.05, -1.025, 1.1, 2.1, 0.9, 1.05, 1.07, 0.88, 0.85, 0.98, 2.05, 1.02, 0.96, 0.92, 1.01, 0.97, 0.48, 0.52, 0.55, 0.6, 85, 1, 3.25639934703347]</v>
      </c>
    </row>
    <row r="82" spans="1:2" x14ac:dyDescent="0.2">
      <c r="B82" s="1" t="str">
        <f t="shared" ref="B82:B83" si="37">B77</f>
        <v>Asf0m = calc_Asf0m(XX, YY, X1, X2, X3, X1yp, X1ym, X3yp, X3ym, Y1, Y2, Y3, Y1xp, Y1xm, Y3xp, Y3xm, Zxp, Zxm, Zyp, Zym, Azw, hs)</v>
      </c>
    </row>
    <row r="83" spans="1:2" x14ac:dyDescent="0.2">
      <c r="B83" s="1" t="str">
        <f t="shared" si="37"/>
        <v>print('case{}: Asfom = {}, 期待値 = {}, 残差 = {}'.format( case, Asf0m, Asf0mA, Asf0m - Asf0mA ))</v>
      </c>
    </row>
    <row r="85" spans="1:2" x14ac:dyDescent="0.2">
      <c r="B85" s="1" t="str">
        <f t="shared" ref="B85" si="38">B80</f>
        <v>[case, XX, YY, X1, X2, X3, X1yp, X1ym, X3yp, X3ym, Y1, Y2, Y3, Y1xp, Y1xm, Y3xp, Y3xm, Zxp, Zxm, Zyp, Zym, Azw, hs, Asf0mA] = \</v>
      </c>
    </row>
    <row r="86" spans="1:2" x14ac:dyDescent="0.2">
      <c r="A86">
        <f t="shared" ref="A86" si="39">A81+1</f>
        <v>7</v>
      </c>
      <c r="B86" t="str">
        <f t="shared" ref="B86" ca="1" si="40">INDIRECT(ADDRESS(A86,COLUMN($B$3)))</f>
        <v>[4, -1.05, -1.025, 1.1, 2.1, 0.9, 1.05, 1.07, 0.88, 0.85, 0.98, 2.05, 1.02, 0.96, 0.92, 1.01, 0.97, 0.48, 0.52, 0.55, 0.6, 45, 1, 1.54106256237235]</v>
      </c>
    </row>
    <row r="87" spans="1:2" x14ac:dyDescent="0.2">
      <c r="B87" s="1" t="str">
        <f t="shared" ref="B87:B88" si="41">B82</f>
        <v>Asf0m = calc_Asf0m(XX, YY, X1, X2, X3, X1yp, X1ym, X3yp, X3ym, Y1, Y2, Y3, Y1xp, Y1xm, Y3xp, Y3xm, Zxp, Zxm, Zyp, Zym, Azw, hs)</v>
      </c>
    </row>
    <row r="88" spans="1:2" x14ac:dyDescent="0.2">
      <c r="B88" s="1" t="str">
        <f t="shared" si="41"/>
        <v>print('case{}: Asfom = {}, 期待値 = {}, 残差 = {}'.format( case, Asf0m, Asf0mA, Asf0m - Asf0mA ))</v>
      </c>
    </row>
    <row r="90" spans="1:2" x14ac:dyDescent="0.2">
      <c r="B90" s="1" t="str">
        <f t="shared" ref="B90" si="42">B85</f>
        <v>[case, XX, YY, X1, X2, X3, X1yp, X1ym, X3yp, X3ym, Y1, Y2, Y3, Y1xp, Y1xm, Y3xp, Y3xm, Zxp, Zxm, Zyp, Zym, Azw, hs, Asf0mA] = \</v>
      </c>
    </row>
    <row r="91" spans="1:2" x14ac:dyDescent="0.2">
      <c r="A91">
        <f t="shared" ref="A91" si="43">A86+1</f>
        <v>8</v>
      </c>
      <c r="B91" t="str">
        <f t="shared" ref="B91" ca="1" si="44">INDIRECT(ADDRESS(A91,COLUMN($B$3)))</f>
        <v>[5, -1.05, -1.025, 1.1, 2.1, 0.9, 1.05, 1.07, 0.88, 0.85, 0.98, 2.05, 1.02, 0.96, 0.92, 1.01, 0.97, 0.48, 0.52, 0.55, 0.6, 30, 1, 0.890086472550928]</v>
      </c>
    </row>
    <row r="92" spans="1:2" x14ac:dyDescent="0.2">
      <c r="B92" s="1" t="str">
        <f t="shared" ref="B92:B93" si="45">B87</f>
        <v>Asf0m = calc_Asf0m(XX, YY, X1, X2, X3, X1yp, X1ym, X3yp, X3ym, Y1, Y2, Y3, Y1xp, Y1xm, Y3xp, Y3xm, Zxp, Zxm, Zyp, Zym, Azw, hs)</v>
      </c>
    </row>
    <row r="93" spans="1:2" x14ac:dyDescent="0.2">
      <c r="B93" s="1" t="str">
        <f t="shared" si="45"/>
        <v>print('case{}: Asfom = {}, 期待値 = {}, 残差 = {}'.format( case, Asf0m, Asf0mA, Asf0m - Asf0mA ))</v>
      </c>
    </row>
    <row r="95" spans="1:2" x14ac:dyDescent="0.2">
      <c r="B95" s="1" t="str">
        <f t="shared" ref="B95" si="46">B90</f>
        <v>[case, XX, YY, X1, X2, X3, X1yp, X1ym, X3yp, X3ym, Y1, Y2, Y3, Y1xp, Y1xm, Y3xp, Y3xm, Zxp, Zxm, Zyp, Zym, Azw, hs, Asf0mA] = \</v>
      </c>
    </row>
    <row r="96" spans="1:2" x14ac:dyDescent="0.2">
      <c r="A96">
        <f t="shared" ref="A96" si="47">A91+1</f>
        <v>9</v>
      </c>
      <c r="B96" t="str">
        <f t="shared" ref="B96" ca="1" si="48">INDIRECT(ADDRESS(A96,COLUMN($B$3)))</f>
        <v>[6, -1.05, -1.025, 1.1, 2.1, 0.9, 1.05, 1.07, 0.88, 0.85, 0.98, 2.05, 1.02, 0.96, 0.92, 1.01, 0.97, 0.48, 0.52, 0.55, 0.6, 1, 1, 0.0269164033601141]</v>
      </c>
    </row>
    <row r="97" spans="1:2" x14ac:dyDescent="0.2">
      <c r="B97" s="1" t="str">
        <f t="shared" ref="B97:B98" si="49">B92</f>
        <v>Asf0m = calc_Asf0m(XX, YY, X1, X2, X3, X1yp, X1ym, X3yp, X3ym, Y1, Y2, Y3, Y1xp, Y1xm, Y3xp, Y3xm, Zxp, Zxm, Zyp, Zym, Azw, hs)</v>
      </c>
    </row>
    <row r="98" spans="1:2" x14ac:dyDescent="0.2">
      <c r="B98" s="1" t="str">
        <f t="shared" si="49"/>
        <v>print('case{}: Asfom = {}, 期待値 = {}, 残差 = {}'.format( case, Asf0m, Asf0mA, Asf0m - Asf0mA ))</v>
      </c>
    </row>
    <row r="100" spans="1:2" x14ac:dyDescent="0.2">
      <c r="B100" s="1" t="str">
        <f t="shared" ref="B100" si="50">B95</f>
        <v>[case, XX, YY, X1, X2, X3, X1yp, X1ym, X3yp, X3ym, Y1, Y2, Y3, Y1xp, Y1xm, Y3xp, Y3xm, Zxp, Zxm, Zyp, Zym, Azw, hs, Asf0mA] = \</v>
      </c>
    </row>
    <row r="101" spans="1:2" x14ac:dyDescent="0.2">
      <c r="A101">
        <f t="shared" ref="A101" si="51">A96+1</f>
        <v>10</v>
      </c>
      <c r="B101" t="str">
        <f t="shared" ref="B101" ca="1" si="52">INDIRECT(ADDRESS(A101,COLUMN($B$3)))</f>
        <v>[7, -1.05, -1.025, 1.1, 2.1, 0.9, 1.05, 1.07, 0.88, 0.85, 0.98, 2.05, 1.02, 0.96, 0.92, 1.01, 0.97, 0.48, 0.52, 0.55, 0.6, 89, 10, 3.16030592664722]</v>
      </c>
    </row>
    <row r="102" spans="1:2" x14ac:dyDescent="0.2">
      <c r="B102" s="1" t="str">
        <f t="shared" ref="B102:B103" si="53">B97</f>
        <v>Asf0m = calc_Asf0m(XX, YY, X1, X2, X3, X1yp, X1ym, X3yp, X3ym, Y1, Y2, Y3, Y1xp, Y1xm, Y3xp, Y3xm, Zxp, Zxm, Zyp, Zym, Azw, hs)</v>
      </c>
    </row>
    <row r="103" spans="1:2" x14ac:dyDescent="0.2">
      <c r="B103" s="1" t="str">
        <f t="shared" si="53"/>
        <v>print('case{}: Asfom = {}, 期待値 = {}, 残差 = {}'.format( case, Asf0m, Asf0mA, Asf0m - Asf0mA ))</v>
      </c>
    </row>
    <row r="105" spans="1:2" x14ac:dyDescent="0.2">
      <c r="B105" s="1" t="str">
        <f t="shared" ref="B105" si="54">B100</f>
        <v>[case, XX, YY, X1, X2, X3, X1yp, X1ym, X3yp, X3ym, Y1, Y2, Y3, Y1xp, Y1xm, Y3xp, Y3xm, Zxp, Zxm, Zyp, Zym, Azw, hs, Asf0mA] = \</v>
      </c>
    </row>
    <row r="106" spans="1:2" x14ac:dyDescent="0.2">
      <c r="A106">
        <f t="shared" ref="A106" si="55">A101+1</f>
        <v>11</v>
      </c>
      <c r="B106" t="str">
        <f t="shared" ref="B106" ca="1" si="56">INDIRECT(ADDRESS(A106,COLUMN($B$3)))</f>
        <v>[8, -1.05, -1.025, 1.1, 2.1, 0.9, 1.05, 1.07, 0.88, 0.85, 0.98, 2.05, 1.02, 0.96, 0.92, 1.01, 0.97, 0.48, 0.52, 0.55, 0.6, 85, 10, 3.15991468471679]</v>
      </c>
    </row>
    <row r="107" spans="1:2" x14ac:dyDescent="0.2">
      <c r="B107" s="1" t="str">
        <f t="shared" ref="B107:B108" si="57">B102</f>
        <v>Asf0m = calc_Asf0m(XX, YY, X1, X2, X3, X1yp, X1ym, X3yp, X3ym, Y1, Y2, Y3, Y1xp, Y1xm, Y3xp, Y3xm, Zxp, Zxm, Zyp, Zym, Azw, hs)</v>
      </c>
    </row>
    <row r="108" spans="1:2" x14ac:dyDescent="0.2">
      <c r="B108" s="1" t="str">
        <f t="shared" si="57"/>
        <v>print('case{}: Asfom = {}, 期待値 = {}, 残差 = {}'.format( case, Asf0m, Asf0mA, Asf0m - Asf0mA ))</v>
      </c>
    </row>
    <row r="110" spans="1:2" x14ac:dyDescent="0.2">
      <c r="B110" s="1" t="str">
        <f t="shared" ref="B110" si="58">B105</f>
        <v>[case, XX, YY, X1, X2, X3, X1yp, X1ym, X3yp, X3ym, Y1, Y2, Y3, Y1xp, Y1xm, Y3xp, Y3xm, Zxp, Zxm, Zyp, Zym, Azw, hs, Asf0mA] = \</v>
      </c>
    </row>
    <row r="111" spans="1:2" x14ac:dyDescent="0.2">
      <c r="A111">
        <f t="shared" ref="A111" si="59">A106+1</f>
        <v>12</v>
      </c>
      <c r="B111" t="str">
        <f t="shared" ref="B111" ca="1" si="60">INDIRECT(ADDRESS(A111,COLUMN($B$3)))</f>
        <v>[9, -1.05, -1.025, 1.1, 2.1, 0.9, 1.05, 1.07, 0.88, 0.85, 0.98, 2.05, 1.02, 0.96, 0.92, 1.01, 0.97, 0.48, 0.52, 0.55, 0.6, 45, 10, 1.51068598618192]</v>
      </c>
    </row>
    <row r="112" spans="1:2" x14ac:dyDescent="0.2">
      <c r="B112" s="1" t="str">
        <f t="shared" ref="B112:B113" si="61">B107</f>
        <v>Asf0m = calc_Asf0m(XX, YY, X1, X2, X3, X1yp, X1ym, X3yp, X3ym, Y1, Y2, Y3, Y1xp, Y1xm, Y3xp, Y3xm, Zxp, Zxm, Zyp, Zym, Azw, hs)</v>
      </c>
    </row>
    <row r="113" spans="1:2" x14ac:dyDescent="0.2">
      <c r="B113" s="1" t="str">
        <f t="shared" si="61"/>
        <v>print('case{}: Asfom = {}, 期待値 = {}, 残差 = {}'.format( case, Asf0m, Asf0mA, Asf0m - Asf0mA ))</v>
      </c>
    </row>
    <row r="115" spans="1:2" x14ac:dyDescent="0.2">
      <c r="B115" s="1" t="str">
        <f t="shared" ref="B115" si="62">B110</f>
        <v>[case, XX, YY, X1, X2, X3, X1yp, X1ym, X3yp, X3ym, Y1, Y2, Y3, Y1xp, Y1xm, Y3xp, Y3xm, Zxp, Zxm, Zyp, Zym, Azw, hs, Asf0mA] = \</v>
      </c>
    </row>
    <row r="116" spans="1:2" x14ac:dyDescent="0.2">
      <c r="A116">
        <f t="shared" ref="A116" si="63">A111+1</f>
        <v>13</v>
      </c>
      <c r="B116" t="str">
        <f t="shared" ref="B116" ca="1" si="64">INDIRECT(ADDRESS(A116,COLUMN($B$3)))</f>
        <v>[10, -1.05, -1.025, 1.1, 2.1, 0.9, 1.05, 1.07, 0.88, 0.85, 0.98, 2.05, 1.02, 0.96, 0.92, 1.01, 0.97, 0.48, 0.52, 0.55, 0.6, 30, 10, 0.875766817208602]</v>
      </c>
    </row>
    <row r="117" spans="1:2" x14ac:dyDescent="0.2">
      <c r="B117" s="1" t="str">
        <f t="shared" ref="B117:B118" si="65">B112</f>
        <v>Asf0m = calc_Asf0m(XX, YY, X1, X2, X3, X1yp, X1ym, X3yp, X3ym, Y1, Y2, Y3, Y1xp, Y1xm, Y3xp, Y3xm, Zxp, Zxm, Zyp, Zym, Azw, hs)</v>
      </c>
    </row>
    <row r="118" spans="1:2" x14ac:dyDescent="0.2">
      <c r="B118" s="1" t="str">
        <f t="shared" si="65"/>
        <v>print('case{}: Asfom = {}, 期待値 = {}, 残差 = {}'.format( case, Asf0m, Asf0mA, Asf0m - Asf0mA ))</v>
      </c>
    </row>
    <row r="120" spans="1:2" x14ac:dyDescent="0.2">
      <c r="B120" s="1" t="str">
        <f t="shared" ref="B120" si="66">B115</f>
        <v>[case, XX, YY, X1, X2, X3, X1yp, X1ym, X3yp, X3ym, Y1, Y2, Y3, Y1xp, Y1xm, Y3xp, Y3xm, Zxp, Zxm, Zyp, Zym, Azw, hs, Asf0mA] = \</v>
      </c>
    </row>
    <row r="121" spans="1:2" x14ac:dyDescent="0.2">
      <c r="A121">
        <f t="shared" ref="A121" si="67">A116+1</f>
        <v>14</v>
      </c>
      <c r="B121" t="str">
        <f t="shared" ref="B121" ca="1" si="68">INDIRECT(ADDRESS(A121,COLUMN($B$3)))</f>
        <v>[11, -1.05, -1.025, 1.1, 2.1, 0.9, 1.05, 1.07, 0.88, 0.85, 0.98, 2.05, 1.02, 0.96, 0.92, 1.01, 0.97, 0.48, 0.52, 0.55, 0.6, 1, 10, 0.0265414204777798]</v>
      </c>
    </row>
    <row r="122" spans="1:2" x14ac:dyDescent="0.2">
      <c r="B122" s="1" t="str">
        <f t="shared" ref="B122:B123" si="69">B117</f>
        <v>Asf0m = calc_Asf0m(XX, YY, X1, X2, X3, X1yp, X1ym, X3yp, X3ym, Y1, Y2, Y3, Y1xp, Y1xm, Y3xp, Y3xm, Zxp, Zxm, Zyp, Zym, Azw, hs)</v>
      </c>
    </row>
    <row r="123" spans="1:2" x14ac:dyDescent="0.2">
      <c r="B123" s="1" t="str">
        <f t="shared" si="69"/>
        <v>print('case{}: Asfom = {}, 期待値 = {}, 残差 = {}'.format( case, Asf0m, Asf0mA, Asf0m - Asf0mA ))</v>
      </c>
    </row>
    <row r="125" spans="1:2" x14ac:dyDescent="0.2">
      <c r="B125" s="1" t="str">
        <f t="shared" ref="B125" si="70">B120</f>
        <v>[case, XX, YY, X1, X2, X3, X1yp, X1ym, X3yp, X3ym, Y1, Y2, Y3, Y1xp, Y1xm, Y3xp, Y3xm, Zxp, Zxm, Zyp, Zym, Azw, hs, Asf0mA] = \</v>
      </c>
    </row>
    <row r="126" spans="1:2" x14ac:dyDescent="0.2">
      <c r="A126">
        <f t="shared" ref="A126" si="71">A121+1</f>
        <v>15</v>
      </c>
      <c r="B126" t="str">
        <f t="shared" ref="B126" ca="1" si="72">INDIRECT(ADDRESS(A126,COLUMN($B$3)))</f>
        <v>[12, -1.05, -1.025, 1.1, 2.1, 0.9, 1.05, 1.07, 0.88, 0.85, 0.98, 2.05, 1.02, 0.96, 0.92, 1.01, 0.97, 0.48, 0.52, 0.55, 0.6, 89, 30, 2.9176498794248]</v>
      </c>
    </row>
    <row r="127" spans="1:2" x14ac:dyDescent="0.2">
      <c r="B127" s="1" t="str">
        <f t="shared" ref="B127:B128" si="73">B122</f>
        <v>Asf0m = calc_Asf0m(XX, YY, X1, X2, X3, X1yp, X1ym, X3yp, X3ym, Y1, Y2, Y3, Y1xp, Y1xm, Y3xp, Y3xm, Zxp, Zxm, Zyp, Zym, Azw, hs)</v>
      </c>
    </row>
    <row r="128" spans="1:2" x14ac:dyDescent="0.2">
      <c r="B128" s="1" t="str">
        <f t="shared" si="73"/>
        <v>print('case{}: Asfom = {}, 期待値 = {}, 残差 = {}'.format( case, Asf0m, Asf0mA, Asf0m - Asf0mA ))</v>
      </c>
    </row>
    <row r="130" spans="1:2" x14ac:dyDescent="0.2">
      <c r="B130" s="1" t="str">
        <f t="shared" ref="B130" si="74">B125</f>
        <v>[case, XX, YY, X1, X2, X3, X1yp, X1ym, X3yp, X3ym, Y1, Y2, Y3, Y1xp, Y1xm, Y3xp, Y3xm, Zxp, Zxm, Zyp, Zym, Azw, hs, Asf0mA] = \</v>
      </c>
    </row>
    <row r="131" spans="1:2" x14ac:dyDescent="0.2">
      <c r="A131">
        <f t="shared" ref="A131" si="75">A126+1</f>
        <v>16</v>
      </c>
      <c r="B131" t="str">
        <f t="shared" ref="B131" ca="1" si="76">INDIRECT(ADDRESS(A131,COLUMN($B$3)))</f>
        <v>[13, -1.05, -1.025, 1.1, 2.1, 0.9, 1.05, 1.07, 0.88, 0.85, 0.98, 2.05, 1.02, 0.96, 0.92, 1.01, 0.97, 0.48, 0.52, 0.55, 0.6, 85, 30, 2.91636882967876]</v>
      </c>
    </row>
    <row r="132" spans="1:2" x14ac:dyDescent="0.2">
      <c r="B132" s="1" t="str">
        <f t="shared" ref="B132:B133" si="77">B127</f>
        <v>Asf0m = calc_Asf0m(XX, YY, X1, X2, X3, X1yp, X1ym, X3yp, X3ym, Y1, Y2, Y3, Y1xp, Y1xm, Y3xp, Y3xm, Zxp, Zxm, Zyp, Zym, Azw, hs)</v>
      </c>
    </row>
    <row r="133" spans="1:2" x14ac:dyDescent="0.2">
      <c r="B133" s="1" t="str">
        <f t="shared" si="77"/>
        <v>print('case{}: Asfom = {}, 期待値 = {}, 残差 = {}'.format( case, Asf0m, Asf0mA, Asf0m - Asf0mA ))</v>
      </c>
    </row>
    <row r="135" spans="1:2" x14ac:dyDescent="0.2">
      <c r="B135" s="1" t="str">
        <f t="shared" ref="B135" si="78">B130</f>
        <v>[case, XX, YY, X1, X2, X3, X1yp, X1ym, X3yp, X3ym, Y1, Y2, Y3, Y1xp, Y1xm, Y3xp, Y3xm, Zxp, Zxm, Zyp, Zym, Azw, hs, Asf0mA] = \</v>
      </c>
    </row>
    <row r="136" spans="1:2" x14ac:dyDescent="0.2">
      <c r="A136">
        <f t="shared" ref="A136" si="79">A131+1</f>
        <v>17</v>
      </c>
      <c r="B136" t="str">
        <f t="shared" ref="B136" ca="1" si="80">INDIRECT(ADDRESS(A136,COLUMN($B$3)))</f>
        <v>[14, -1.05, -1.025, 1.1, 2.1, 0.9, 1.05, 1.07, 0.88, 0.85, 0.98, 2.05, 1.02, 0.96, 0.92, 1.01, 0.97, 0.48, 0.52, 0.55, 0.6, 45, 30, 1.43400966225857]</v>
      </c>
    </row>
    <row r="137" spans="1:2" x14ac:dyDescent="0.2">
      <c r="B137" s="1" t="str">
        <f t="shared" ref="B137:B138" si="81">B132</f>
        <v>Asf0m = calc_Asf0m(XX, YY, X1, X2, X3, X1yp, X1ym, X3yp, X3ym, Y1, Y2, Y3, Y1xp, Y1xm, Y3xp, Y3xm, Zxp, Zxm, Zyp, Zym, Azw, hs)</v>
      </c>
    </row>
    <row r="138" spans="1:2" x14ac:dyDescent="0.2">
      <c r="B138" s="1" t="str">
        <f t="shared" si="81"/>
        <v>print('case{}: Asfom = {}, 期待値 = {}, 残差 = {}'.format( case, Asf0m, Asf0mA, Asf0m - Asf0mA ))</v>
      </c>
    </row>
    <row r="140" spans="1:2" x14ac:dyDescent="0.2">
      <c r="B140" s="1" t="str">
        <f t="shared" ref="B140" si="82">B135</f>
        <v>[case, XX, YY, X1, X2, X3, X1yp, X1ym, X3yp, X3ym, Y1, Y2, Y3, Y1xp, Y1xm, Y3xp, Y3xm, Zxp, Zxm, Zyp, Zym, Azw, hs, Asf0mA] = \</v>
      </c>
    </row>
    <row r="141" spans="1:2" x14ac:dyDescent="0.2">
      <c r="A141">
        <f t="shared" ref="A141" si="83">A136+1</f>
        <v>18</v>
      </c>
      <c r="B141" t="str">
        <f t="shared" ref="B141" ca="1" si="84">INDIRECT(ADDRESS(A141,COLUMN($B$3)))</f>
        <v>[15, -1.05, -1.025, 1.1, 2.1, 0.9, 1.05, 1.07, 0.88, 0.85, 0.98, 2.05, 1.02, 0.96, 0.92, 1.01, 0.97, 0.48, 0.52, 0.55, 0.6, 30, 30, 0.8396212514735]</v>
      </c>
    </row>
    <row r="142" spans="1:2" x14ac:dyDescent="0.2">
      <c r="B142" s="1" t="str">
        <f t="shared" ref="B142:B143" si="85">B137</f>
        <v>Asf0m = calc_Asf0m(XX, YY, X1, X2, X3, X1yp, X1ym, X3yp, X3ym, Y1, Y2, Y3, Y1xp, Y1xm, Y3xp, Y3xm, Zxp, Zxm, Zyp, Zym, Azw, hs)</v>
      </c>
    </row>
    <row r="143" spans="1:2" x14ac:dyDescent="0.2">
      <c r="B143" s="1" t="str">
        <f t="shared" si="85"/>
        <v>print('case{}: Asfom = {}, 期待値 = {}, 残差 = {}'.format( case, Asf0m, Asf0mA, Asf0m - Asf0mA ))</v>
      </c>
    </row>
    <row r="145" spans="1:2" x14ac:dyDescent="0.2">
      <c r="B145" s="1" t="str">
        <f t="shared" ref="B145" si="86">B140</f>
        <v>[case, XX, YY, X1, X2, X3, X1yp, X1ym, X3yp, X3ym, Y1, Y2, Y3, Y1xp, Y1xm, Y3xp, Y3xm, Zxp, Zxm, Zyp, Zym, Azw, hs, Asf0mA] = \</v>
      </c>
    </row>
    <row r="146" spans="1:2" x14ac:dyDescent="0.2">
      <c r="A146">
        <f t="shared" ref="A146" si="87">A141+1</f>
        <v>19</v>
      </c>
      <c r="B146" t="str">
        <f t="shared" ref="B146" ca="1" si="88">INDIRECT(ADDRESS(A146,COLUMN($B$3)))</f>
        <v>[16, -1.05, -1.025, 1.1, 2.1, 0.9, 1.05, 1.07, 0.88, 0.85, 0.98, 2.05, 1.02, 0.96, 0.92, 1.01, 0.97, 0.48, 0.52, 0.55, 0.6, 1, 30, 0.0255948915216751]</v>
      </c>
    </row>
    <row r="147" spans="1:2" x14ac:dyDescent="0.2">
      <c r="B147" s="1" t="str">
        <f t="shared" ref="B147:B148" si="89">B142</f>
        <v>Asf0m = calc_Asf0m(XX, YY, X1, X2, X3, X1yp, X1ym, X3yp, X3ym, Y1, Y2, Y3, Y1xp, Y1xm, Y3xp, Y3xm, Zxp, Zxm, Zyp, Zym, Azw, hs)</v>
      </c>
    </row>
    <row r="148" spans="1:2" x14ac:dyDescent="0.2">
      <c r="B148" s="1" t="str">
        <f t="shared" si="89"/>
        <v>print('case{}: Asfom = {}, 期待値 = {}, 残差 = {}'.format( case, Asf0m, Asf0mA, Asf0m - Asf0mA ))</v>
      </c>
    </row>
    <row r="150" spans="1:2" x14ac:dyDescent="0.2">
      <c r="B150" s="1" t="str">
        <f t="shared" ref="B150" si="90">B145</f>
        <v>[case, XX, YY, X1, X2, X3, X1yp, X1ym, X3yp, X3ym, Y1, Y2, Y3, Y1xp, Y1xm, Y3xp, Y3xm, Zxp, Zxm, Zyp, Zym, Azw, hs, Asf0mA] = \</v>
      </c>
    </row>
    <row r="151" spans="1:2" x14ac:dyDescent="0.2">
      <c r="A151">
        <f t="shared" ref="A151" si="91">A146+1</f>
        <v>20</v>
      </c>
      <c r="B151" t="str">
        <f t="shared" ref="B151" ca="1" si="92">INDIRECT(ADDRESS(A151,COLUMN($B$3)))</f>
        <v>[17, -1.05, -1.025, 1.1, 2.1, 0.9, 1.05, 1.07, 0.88, 0.85, 0.98, 2.05, 1.02, 0.96, 0.92, 1.01, 0.97, 0.48, 0.52, 0.55, 0.6, 89, 60, 2.21894963827439]</v>
      </c>
    </row>
    <row r="152" spans="1:2" x14ac:dyDescent="0.2">
      <c r="B152" s="1" t="str">
        <f t="shared" ref="B152:B153" si="93">B147</f>
        <v>Asf0m = calc_Asf0m(XX, YY, X1, X2, X3, X1yp, X1ym, X3yp, X3ym, Y1, Y2, Y3, Y1xp, Y1xm, Y3xp, Y3xm, Zxp, Zxm, Zyp, Zym, Azw, hs)</v>
      </c>
    </row>
    <row r="153" spans="1:2" x14ac:dyDescent="0.2">
      <c r="B153" s="1" t="str">
        <f t="shared" si="93"/>
        <v>print('case{}: Asfom = {}, 期待値 = {}, 残差 = {}'.format( case, Asf0m, Asf0mA, Asf0m - Asf0mA ))</v>
      </c>
    </row>
    <row r="155" spans="1:2" x14ac:dyDescent="0.2">
      <c r="B155" s="1" t="str">
        <f t="shared" ref="B155" si="94">B150</f>
        <v>[case, XX, YY, X1, X2, X3, X1yp, X1ym, X3yp, X3ym, Y1, Y2, Y3, Y1xp, Y1xm, Y3xp, Y3xm, Zxp, Zxm, Zyp, Zym, Azw, hs, Asf0mA] = \</v>
      </c>
    </row>
    <row r="156" spans="1:2" x14ac:dyDescent="0.2">
      <c r="A156">
        <f t="shared" ref="A156" si="95">A151+1</f>
        <v>21</v>
      </c>
      <c r="B156" t="str">
        <f t="shared" ref="B156" ca="1" si="96">INDIRECT(ADDRESS(A156,COLUMN($B$3)))</f>
        <v>[18, -1.05, -1.025, 1.1, 2.1, 0.9, 1.05, 1.07, 0.88, 0.85, 0.98, 2.05, 1.02, 0.96, 0.92, 1.01, 0.97, 0.48, 0.52, 0.55, 0.6, 85, 60, 2.21510648903628]</v>
      </c>
    </row>
    <row r="157" spans="1:2" x14ac:dyDescent="0.2">
      <c r="B157" s="1" t="str">
        <f t="shared" ref="B157:B158" si="97">B152</f>
        <v>Asf0m = calc_Asf0m(XX, YY, X1, X2, X3, X1yp, X1ym, X3yp, X3ym, Y1, Y2, Y3, Y1xp, Y1xm, Y3xp, Y3xm, Zxp, Zxm, Zyp, Zym, Azw, hs)</v>
      </c>
    </row>
    <row r="158" spans="1:2" x14ac:dyDescent="0.2">
      <c r="B158" s="1" t="str">
        <f t="shared" si="97"/>
        <v>print('case{}: Asfom = {}, 期待値 = {}, 残差 = {}'.format( case, Asf0m, Asf0mA, Asf0m - Asf0mA ))</v>
      </c>
    </row>
    <row r="160" spans="1:2" x14ac:dyDescent="0.2">
      <c r="B160" s="1" t="str">
        <f t="shared" ref="B160" si="98">B155</f>
        <v>[case, XX, YY, X1, X2, X3, X1yp, X1ym, X3yp, X3ym, Y1, Y2, Y3, Y1xp, Y1xm, Y3xp, Y3xm, Zxp, Zxm, Zyp, Zym, Azw, hs, Asf0mA] = \</v>
      </c>
    </row>
    <row r="161" spans="1:2" x14ac:dyDescent="0.2">
      <c r="A161">
        <f t="shared" ref="A161" si="99">A156+1</f>
        <v>22</v>
      </c>
      <c r="B161" t="str">
        <f t="shared" ref="B161" ca="1" si="100">INDIRECT(ADDRESS(A161,COLUMN($B$3)))</f>
        <v>[19, -1.05, -1.025, 1.1, 2.1, 0.9, 1.05, 1.07, 0.88, 0.85, 0.98, 2.05, 1.02, 0.96, 0.92, 1.01, 0.97, 0.48, 0.52, 0.55, 0.6, 45, 60, 1.21322898677571]</v>
      </c>
    </row>
    <row r="162" spans="1:2" x14ac:dyDescent="0.2">
      <c r="B162" s="1" t="str">
        <f t="shared" ref="B162:B163" si="101">B157</f>
        <v>Asf0m = calc_Asf0m(XX, YY, X1, X2, X3, X1yp, X1ym, X3yp, X3ym, Y1, Y2, Y3, Y1xp, Y1xm, Y3xp, Y3xm, Zxp, Zxm, Zyp, Zym, Azw, hs)</v>
      </c>
    </row>
    <row r="163" spans="1:2" x14ac:dyDescent="0.2">
      <c r="B163" s="1" t="str">
        <f t="shared" si="101"/>
        <v>print('case{}: Asfom = {}, 期待値 = {}, 残差 = {}'.format( case, Asf0m, Asf0mA, Asf0m - Asf0mA ))</v>
      </c>
    </row>
    <row r="165" spans="1:2" x14ac:dyDescent="0.2">
      <c r="B165" s="1" t="str">
        <f t="shared" ref="B165" si="102">B160</f>
        <v>[case, XX, YY, X1, X2, X3, X1yp, X1ym, X3yp, X3ym, Y1, Y2, Y3, Y1xp, Y1xm, Y3xp, Y3xm, Zxp, Zxm, Zyp, Zym, Azw, hs, Asf0mA] = \</v>
      </c>
    </row>
    <row r="166" spans="1:2" x14ac:dyDescent="0.2">
      <c r="A166">
        <f t="shared" ref="A166" si="103">A161+1</f>
        <v>23</v>
      </c>
      <c r="B166" t="str">
        <f t="shared" ref="B166" ca="1" si="104">INDIRECT(ADDRESS(A166,COLUMN($B$3)))</f>
        <v>[20, -1.05, -1.025, 1.1, 2.1, 0.9, 1.05, 1.07, 0.88, 0.85, 0.98, 2.05, 1.02, 0.96, 0.92, 1.01, 0.97, 0.48, 0.52, 0.55, 0.6, 30, 60, 0.735544242947583]</v>
      </c>
    </row>
    <row r="167" spans="1:2" x14ac:dyDescent="0.2">
      <c r="B167" s="1" t="str">
        <f t="shared" ref="B167:B168" si="105">B162</f>
        <v>Asf0m = calc_Asf0m(XX, YY, X1, X2, X3, X1yp, X1ym, X3yp, X3ym, Y1, Y2, Y3, Y1xp, Y1xm, Y3xp, Y3xm, Zxp, Zxm, Zyp, Zym, Azw, hs)</v>
      </c>
    </row>
    <row r="168" spans="1:2" x14ac:dyDescent="0.2">
      <c r="B168" s="1" t="str">
        <f t="shared" si="105"/>
        <v>print('case{}: Asfom = {}, 期待値 = {}, 残差 = {}'.format( case, Asf0m, Asf0mA, Asf0m - Asf0mA ))</v>
      </c>
    </row>
    <row r="170" spans="1:2" x14ac:dyDescent="0.2">
      <c r="B170" s="1" t="str">
        <f t="shared" ref="B170" si="106">B165</f>
        <v>[case, XX, YY, X1, X2, X3, X1yp, X1ym, X3yp, X3ym, Y1, Y2, Y3, Y1xp, Y1xm, Y3xp, Y3xm, Zxp, Zxm, Zyp, Zym, Azw, hs, Asf0mA] = \</v>
      </c>
    </row>
    <row r="171" spans="1:2" x14ac:dyDescent="0.2">
      <c r="A171">
        <f t="shared" ref="A171" si="107">A166+1</f>
        <v>24</v>
      </c>
      <c r="B171" t="str">
        <f t="shared" ref="B171" ca="1" si="108">INDIRECT(ADDRESS(A171,COLUMN($B$3)))</f>
        <v>[21, -1.05, -1.025, 1.1, 2.1, 0.9, 1.05, 1.07, 0.88, 0.85, 0.98, 2.05, 1.02, 0.96, 0.92, 1.01, 0.97, 0.48, 0.52, 0.55, 0.6, 1, 60, 0.022869470014747]</v>
      </c>
    </row>
    <row r="172" spans="1:2" x14ac:dyDescent="0.2">
      <c r="B172" s="1" t="str">
        <f t="shared" ref="B172:B173" si="109">B167</f>
        <v>Asf0m = calc_Asf0m(XX, YY, X1, X2, X3, X1yp, X1ym, X3yp, X3ym, Y1, Y2, Y3, Y1xp, Y1xm, Y3xp, Y3xm, Zxp, Zxm, Zyp, Zym, Azw, hs)</v>
      </c>
    </row>
    <row r="173" spans="1:2" x14ac:dyDescent="0.2">
      <c r="B173" s="1" t="str">
        <f t="shared" si="109"/>
        <v>print('case{}: Asfom = {}, 期待値 = {}, 残差 = {}'.format( case, Asf0m, Asf0mA, Asf0m - Asf0mA ))</v>
      </c>
    </row>
    <row r="175" spans="1:2" x14ac:dyDescent="0.2">
      <c r="B175" s="1" t="str">
        <f t="shared" ref="B175" si="110">B170</f>
        <v>[case, XX, YY, X1, X2, X3, X1yp, X1ym, X3yp, X3ym, Y1, Y2, Y3, Y1xp, Y1xm, Y3xp, Y3xm, Zxp, Zxm, Zyp, Zym, Azw, hs, Asf0mA] = \</v>
      </c>
    </row>
    <row r="176" spans="1:2" x14ac:dyDescent="0.2">
      <c r="A176">
        <f t="shared" ref="A176" si="111">A171+1</f>
        <v>25</v>
      </c>
      <c r="B176" t="str">
        <f t="shared" ref="B176" ca="1" si="112">INDIRECT(ADDRESS(A176,COLUMN($B$3)))</f>
        <v>[22, -1.05, -1.025, 1.1, 2.1, 0.9, 1.05, 1.07, 0.88, 0.85, 0.98, 2.05, 1.02, 0.96, 0.92, 1.01, 0.97, 0.48, 0.52, 0.55, 0.6, 89, 85, 0.385805607034463]</v>
      </c>
    </row>
    <row r="177" spans="1:2" x14ac:dyDescent="0.2">
      <c r="B177" s="1" t="str">
        <f t="shared" ref="B177:B178" si="113">B172</f>
        <v>Asf0m = calc_Asf0m(XX, YY, X1, X2, X3, X1yp, X1ym, X3yp, X3ym, Y1, Y2, Y3, Y1xp, Y1xm, Y3xp, Y3xm, Zxp, Zxm, Zyp, Zym, Azw, hs)</v>
      </c>
    </row>
    <row r="178" spans="1:2" x14ac:dyDescent="0.2">
      <c r="B178" s="1" t="str">
        <f t="shared" si="113"/>
        <v>print('case{}: Asfom = {}, 期待値 = {}, 残差 = {}'.format( case, Asf0m, Asf0mA, Asf0m - Asf0mA ))</v>
      </c>
    </row>
    <row r="180" spans="1:2" x14ac:dyDescent="0.2">
      <c r="B180" s="1" t="str">
        <f t="shared" ref="B180" si="114">B175</f>
        <v>[case, XX, YY, X1, X2, X3, X1yp, X1ym, X3yp, X3ym, Y1, Y2, Y3, Y1xp, Y1xm, Y3xp, Y3xm, Zxp, Zxm, Zyp, Zym, Azw, hs, Asf0mA] = \</v>
      </c>
    </row>
    <row r="181" spans="1:2" x14ac:dyDescent="0.2">
      <c r="A181">
        <f t="shared" ref="A181" si="115">A176+1</f>
        <v>26</v>
      </c>
      <c r="B181" t="str">
        <f t="shared" ref="B181" ca="1" si="116">INDIRECT(ADDRESS(A181,COLUMN($B$3)))</f>
        <v>[23, -1.05, -1.025, 1.1, 2.1, 0.9, 1.05, 1.07, 0.88, 0.85, 0.98, 2.05, 1.02, 0.96, 0.92, 1.01, 0.97, 0.48, 0.52, 0.55, 0.6, 85, 85, 0.384396045601409]</v>
      </c>
    </row>
    <row r="182" spans="1:2" x14ac:dyDescent="0.2">
      <c r="B182" s="1" t="str">
        <f t="shared" ref="B182:B183" si="117">B177</f>
        <v>Asf0m = calc_Asf0m(XX, YY, X1, X2, X3, X1yp, X1ym, X3yp, X3ym, Y1, Y2, Y3, Y1xp, Y1xm, Y3xp, Y3xm, Zxp, Zxm, Zyp, Zym, Azw, hs)</v>
      </c>
    </row>
    <row r="183" spans="1:2" x14ac:dyDescent="0.2">
      <c r="B183" s="1" t="str">
        <f t="shared" si="117"/>
        <v>print('case{}: Asfom = {}, 期待値 = {}, 残差 = {}'.format( case, Asf0m, Asf0mA, Asf0m - Asf0mA ))</v>
      </c>
    </row>
    <row r="185" spans="1:2" x14ac:dyDescent="0.2">
      <c r="B185" s="1" t="str">
        <f t="shared" ref="B185" si="118">B180</f>
        <v>[case, XX, YY, X1, X2, X3, X1yp, X1ym, X3yp, X3ym, Y1, Y2, Y3, Y1xp, Y1xm, Y3xp, Y3xm, Zxp, Zxm, Zyp, Zym, Azw, hs, Asf0mA] = \</v>
      </c>
    </row>
    <row r="186" spans="1:2" x14ac:dyDescent="0.2">
      <c r="A186">
        <f t="shared" ref="A186" si="119">A181+1</f>
        <v>27</v>
      </c>
      <c r="B186" t="str">
        <f t="shared" ref="B186" ca="1" si="120">INDIRECT(ADDRESS(A186,COLUMN($B$3)))</f>
        <v>[24, -1.05, -1.025, 1.1, 2.1, 0.9, 1.05, 1.07, 0.88, 0.85, 0.98, 2.05, 1.02, 0.96, 0.92, 1.01, 0.97, 0.48, 0.52, 0.55, 0.6, 45, 85, 0.272847316921794]</v>
      </c>
    </row>
    <row r="187" spans="1:2" x14ac:dyDescent="0.2">
      <c r="B187" s="1" t="str">
        <f t="shared" ref="B187:B188" si="121">B182</f>
        <v>Asf0m = calc_Asf0m(XX, YY, X1, X2, X3, X1yp, X1ym, X3yp, X3ym, Y1, Y2, Y3, Y1xp, Y1xm, Y3xp, Y3xm, Zxp, Zxm, Zyp, Zym, Azw, hs)</v>
      </c>
    </row>
    <row r="188" spans="1:2" x14ac:dyDescent="0.2">
      <c r="B188" s="1" t="str">
        <f t="shared" si="121"/>
        <v>print('case{}: Asfom = {}, 期待値 = {}, 残差 = {}'.format( case, Asf0m, Asf0mA, Asf0m - Asf0mA ))</v>
      </c>
    </row>
    <row r="190" spans="1:2" x14ac:dyDescent="0.2">
      <c r="B190" s="1" t="str">
        <f t="shared" ref="B190" si="122">B185</f>
        <v>[case, XX, YY, X1, X2, X3, X1yp, X1ym, X3yp, X3ym, Y1, Y2, Y3, Y1xp, Y1xm, Y3xp, Y3xm, Zxp, Zxm, Zyp, Zym, Azw, hs, Asf0mA] = \</v>
      </c>
    </row>
    <row r="191" spans="1:2" x14ac:dyDescent="0.2">
      <c r="A191">
        <f t="shared" ref="A191" si="123">A186+1</f>
        <v>28</v>
      </c>
      <c r="B191" t="str">
        <f t="shared" ref="B191" ca="1" si="124">INDIRECT(ADDRESS(A191,COLUMN($B$3)))</f>
        <v>[25, -1.05, -1.025, 1.1, 2.1, 0.9, 1.05, 1.07, 0.88, 0.85, 0.98, 2.05, 1.02, 0.96, 0.92, 1.01, 0.97, 0.48, 0.52, 0.55, 0.6, 30, 85, 0.192932188023956]</v>
      </c>
    </row>
    <row r="192" spans="1:2" x14ac:dyDescent="0.2">
      <c r="B192" s="1" t="str">
        <f t="shared" ref="B192:B193" si="125">B187</f>
        <v>Asf0m = calc_Asf0m(XX, YY, X1, X2, X3, X1yp, X1ym, X3yp, X3ym, Y1, Y2, Y3, Y1xp, Y1xm, Y3xp, Y3xm, Zxp, Zxm, Zyp, Zym, Azw, hs)</v>
      </c>
    </row>
    <row r="193" spans="1:2" x14ac:dyDescent="0.2">
      <c r="B193" s="1" t="str">
        <f t="shared" si="125"/>
        <v>print('case{}: Asfom = {}, 期待値 = {}, 残差 = {}'.format( case, Asf0m, Asf0mA, Asf0m - Asf0mA ))</v>
      </c>
    </row>
    <row r="195" spans="1:2" x14ac:dyDescent="0.2">
      <c r="B195" s="1" t="str">
        <f t="shared" ref="B195" si="126">B190</f>
        <v>[case, XX, YY, X1, X2, X3, X1yp, X1ym, X3yp, X3ym, Y1, Y2, Y3, Y1xp, Y1xm, Y3xp, Y3xm, Zxp, Zxm, Zyp, Zym, Azw, hs, Asf0mA] = \</v>
      </c>
    </row>
    <row r="196" spans="1:2" x14ac:dyDescent="0.2">
      <c r="A196">
        <f t="shared" ref="A196" si="127">A191+1</f>
        <v>29</v>
      </c>
      <c r="B196" t="str">
        <f t="shared" ref="B196" ca="1" si="128">INDIRECT(ADDRESS(A196,COLUMN($B$3)))</f>
        <v>[26, -1.05, -1.025, 1.1, 2.1, 0.9, 1.05, 1.07, 0.88, 0.85, 0.98, 2.05, 1.02, 0.96, 0.92, 1.01, 0.97, 0.48, 0.52, 0.55, 0.6, 1, 85, 0.00673426192045695]</v>
      </c>
    </row>
    <row r="197" spans="1:2" x14ac:dyDescent="0.2">
      <c r="B197" s="1" t="str">
        <f t="shared" ref="B197:B198" si="129">B192</f>
        <v>Asf0m = calc_Asf0m(XX, YY, X1, X2, X3, X1yp, X1ym, X3yp, X3ym, Y1, Y2, Y3, Y1xp, Y1xm, Y3xp, Y3xm, Zxp, Zxm, Zyp, Zym, Azw, hs)</v>
      </c>
    </row>
    <row r="198" spans="1:2" x14ac:dyDescent="0.2">
      <c r="B198" s="1" t="str">
        <f t="shared" si="129"/>
        <v>print('case{}: Asfom = {}, 期待値 = {}, 残差 = {}'.format( case, Asf0m, Asf0mA, Asf0m - Asf0mA ))</v>
      </c>
    </row>
    <row r="200" spans="1:2" x14ac:dyDescent="0.2">
      <c r="B200" s="1" t="str">
        <f t="shared" ref="B200" si="130">B195</f>
        <v>[case, XX, YY, X1, X2, X3, X1yp, X1ym, X3yp, X3ym, Y1, Y2, Y3, Y1xp, Y1xm, Y3xp, Y3xm, Zxp, Zxm, Zyp, Zym, Azw, hs, Asf0mA] = \</v>
      </c>
    </row>
    <row r="201" spans="1:2" x14ac:dyDescent="0.2">
      <c r="A201">
        <f t="shared" ref="A201" si="131">A196+1</f>
        <v>30</v>
      </c>
      <c r="B201" t="str">
        <f t="shared" ref="B201" ca="1" si="132">INDIRECT(ADDRESS(A201,COLUMN($B$3)))</f>
        <v>[27, -1.05, -1.025, 1.1, 2.1, 0.9, 1.05, 1.07, 0.88, 0.85, 0.98, 2.05, 1.02, 0.96, 0.92, 1.01, 0.97, 0.48, 0.52, 0.55, 0.6, 89, 89, 0.0769729659713174]</v>
      </c>
    </row>
    <row r="202" spans="1:2" x14ac:dyDescent="0.2">
      <c r="B202" s="1" t="str">
        <f t="shared" ref="B202:B203" si="133">B197</f>
        <v>Asf0m = calc_Asf0m(XX, YY, X1, X2, X3, X1yp, X1ym, X3yp, X3ym, Y1, Y2, Y3, Y1xp, Y1xm, Y3xp, Y3xm, Zxp, Zxm, Zyp, Zym, Azw, hs)</v>
      </c>
    </row>
    <row r="203" spans="1:2" x14ac:dyDescent="0.2">
      <c r="B203" s="1" t="str">
        <f t="shared" si="133"/>
        <v>print('case{}: Asfom = {}, 期待値 = {}, 残差 = {}'.format( case, Asf0m, Asf0mA, Asf0m - Asf0mA ))</v>
      </c>
    </row>
    <row r="205" spans="1:2" x14ac:dyDescent="0.2">
      <c r="B205" s="1" t="str">
        <f t="shared" ref="B205" si="134">B200</f>
        <v>[case, XX, YY, X1, X2, X3, X1yp, X1ym, X3yp, X3ym, Y1, Y2, Y3, Y1xp, Y1xm, Y3xp, Y3xm, Zxp, Zxm, Zyp, Zym, Azw, hs, Asf0mA] = \</v>
      </c>
    </row>
    <row r="206" spans="1:2" x14ac:dyDescent="0.2">
      <c r="A206">
        <f t="shared" ref="A206" si="135">A201+1</f>
        <v>31</v>
      </c>
      <c r="B206" t="str">
        <f t="shared" ref="B206" ca="1" si="136">INDIRECT(ADDRESS(A206,COLUMN($B$3)))</f>
        <v>[28, -1.05, -1.025, 1.1, 2.1, 0.9, 1.05, 1.07, 0.88, 0.85, 0.98, 2.05, 1.02, 0.96, 0.92, 1.01, 0.97, 0.48, 0.52, 0.55, 0.6, 85, 89, 0.0766917411206603]</v>
      </c>
    </row>
    <row r="207" spans="1:2" x14ac:dyDescent="0.2">
      <c r="B207" s="1" t="str">
        <f t="shared" ref="B207:B208" si="137">B202</f>
        <v>Asf0m = calc_Asf0m(XX, YY, X1, X2, X3, X1yp, X1ym, X3yp, X3ym, Y1, Y2, Y3, Y1xp, Y1xm, Y3xp, Y3xm, Zxp, Zxm, Zyp, Zym, Azw, hs)</v>
      </c>
    </row>
    <row r="208" spans="1:2" x14ac:dyDescent="0.2">
      <c r="B208" s="1" t="str">
        <f t="shared" si="137"/>
        <v>print('case{}: Asfom = {}, 期待値 = {}, 残差 = {}'.format( case, Asf0m, Asf0mA, Asf0m - Asf0mA ))</v>
      </c>
    </row>
    <row r="210" spans="1:2" x14ac:dyDescent="0.2">
      <c r="B210" s="1" t="str">
        <f t="shared" ref="B210" si="138">B205</f>
        <v>[case, XX, YY, X1, X2, X3, X1yp, X1ym, X3yp, X3ym, Y1, Y2, Y3, Y1xp, Y1xm, Y3xp, Y3xm, Zxp, Zxm, Zyp, Zym, Azw, hs, Asf0mA] = \</v>
      </c>
    </row>
    <row r="211" spans="1:2" x14ac:dyDescent="0.2">
      <c r="A211">
        <f t="shared" ref="A211" si="139">A206+1</f>
        <v>32</v>
      </c>
      <c r="B211" t="str">
        <f t="shared" ref="B211" ca="1" si="140">INDIRECT(ADDRESS(A211,COLUMN($B$3)))</f>
        <v>[29, -1.05, -1.025, 1.1, 2.1, 0.9, 1.05, 1.07, 0.88, 0.85, 0.98, 2.05, 1.02, 0.96, 0.92, 1.01, 0.97, 0.48, 0.52, 0.55, 0.6, 45, 89, 0.0544363971333119]</v>
      </c>
    </row>
    <row r="212" spans="1:2" x14ac:dyDescent="0.2">
      <c r="B212" s="1" t="str">
        <f t="shared" ref="B212:B213" si="141">B207</f>
        <v>Asf0m = calc_Asf0m(XX, YY, X1, X2, X3, X1yp, X1ym, X3yp, X3ym, Y1, Y2, Y3, Y1xp, Y1xm, Y3xp, Y3xm, Zxp, Zxm, Zyp, Zym, Azw, hs)</v>
      </c>
    </row>
    <row r="213" spans="1:2" x14ac:dyDescent="0.2">
      <c r="B213" s="1" t="str">
        <f t="shared" si="141"/>
        <v>print('case{}: Asfom = {}, 期待値 = {}, 残差 = {}'.format( case, Asf0m, Asf0mA, Asf0m - Asf0mA ))</v>
      </c>
    </row>
    <row r="215" spans="1:2" x14ac:dyDescent="0.2">
      <c r="B215" s="1" t="str">
        <f t="shared" ref="B215" si="142">B210</f>
        <v>[case, XX, YY, X1, X2, X3, X1yp, X1ym, X3yp, X3ym, Y1, Y2, Y3, Y1xp, Y1xm, Y3xp, Y3xm, Zxp, Zxm, Zyp, Zym, Azw, hs, Asf0mA] = \</v>
      </c>
    </row>
    <row r="216" spans="1:2" x14ac:dyDescent="0.2">
      <c r="A216">
        <f t="shared" ref="A216" si="143">A211+1</f>
        <v>33</v>
      </c>
      <c r="B216" t="str">
        <f t="shared" ref="B216" ca="1" si="144">INDIRECT(ADDRESS(A216,COLUMN($B$3)))</f>
        <v>[30, -1.05, -1.025, 1.1, 2.1, 0.9, 1.05, 1.07, 0.88, 0.85, 0.98, 2.05, 1.02, 0.96, 0.92, 1.01, 0.97, 0.48, 0.52, 0.55, 0.6, 30, 89, 0.0384923455563288]</v>
      </c>
    </row>
    <row r="217" spans="1:2" x14ac:dyDescent="0.2">
      <c r="B217" s="1" t="str">
        <f t="shared" ref="B217:B218" si="145">B212</f>
        <v>Asf0m = calc_Asf0m(XX, YY, X1, X2, X3, X1yp, X1ym, X3yp, X3ym, Y1, Y2, Y3, Y1xp, Y1xm, Y3xp, Y3xm, Zxp, Zxm, Zyp, Zym, Azw, hs)</v>
      </c>
    </row>
    <row r="218" spans="1:2" x14ac:dyDescent="0.2">
      <c r="B218" s="1" t="str">
        <f t="shared" si="145"/>
        <v>print('case{}: Asfom = {}, 期待値 = {}, 残差 = {}'.format( case, Asf0m, Asf0mA, Asf0m - Asf0mA ))</v>
      </c>
    </row>
    <row r="220" spans="1:2" x14ac:dyDescent="0.2">
      <c r="B220" s="1" t="str">
        <f t="shared" ref="B220" si="146">B215</f>
        <v>[case, XX, YY, X1, X2, X3, X1yp, X1ym, X3yp, X3ym, Y1, Y2, Y3, Y1xp, Y1xm, Y3xp, Y3xm, Zxp, Zxm, Zyp, Zym, Azw, hs, Asf0mA] = \</v>
      </c>
    </row>
    <row r="221" spans="1:2" x14ac:dyDescent="0.2">
      <c r="A221">
        <f t="shared" ref="A221" si="147">A216+1</f>
        <v>34</v>
      </c>
      <c r="B221" t="str">
        <f t="shared" ref="B221" ca="1" si="148">INDIRECT(ADDRESS(A221,COLUMN($B$3)))</f>
        <v>[31, -1.05, -1.025, 1.1, 2.1, 0.9, 1.05, 1.07, 0.88, 0.85, 0.98, 2.05, 1.02, 0.96, 0.92, 1.01, 0.97, 0.48, 0.52, 0.55, 0.6, 1, 89, 0.00134356811874683]</v>
      </c>
    </row>
    <row r="222" spans="1:2" x14ac:dyDescent="0.2">
      <c r="B222" s="1" t="str">
        <f t="shared" ref="B222:B223" si="149">B217</f>
        <v>Asf0m = calc_Asf0m(XX, YY, X1, X2, X3, X1yp, X1ym, X3yp, X3ym, Y1, Y2, Y3, Y1xp, Y1xm, Y3xp, Y3xm, Zxp, Zxm, Zyp, Zym, Azw, hs)</v>
      </c>
    </row>
    <row r="223" spans="1:2" x14ac:dyDescent="0.2">
      <c r="B223" s="1" t="str">
        <f t="shared" si="149"/>
        <v>print('case{}: Asfom = {}, 期待値 = {}, 残差 = {}'.format( case, Asf0m, Asf0mA, Asf0m - Asf0mA ))</v>
      </c>
    </row>
  </sheetData>
  <phoneticPr fontId="1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21"/>
  <sheetViews>
    <sheetView zoomScale="80" zoomScaleNormal="80" workbookViewId="0">
      <selection activeCell="K55" sqref="K55"/>
    </sheetView>
  </sheetViews>
  <sheetFormatPr defaultRowHeight="13.2" x14ac:dyDescent="0.2"/>
  <cols>
    <col min="2" max="2" width="120.21875" bestFit="1" customWidth="1"/>
    <col min="3" max="4" width="2.88671875" customWidth="1"/>
    <col min="5" max="22" width="8.109375" customWidth="1"/>
  </cols>
  <sheetData>
    <row r="2" spans="2:41" x14ac:dyDescent="0.2">
      <c r="B2" s="9" t="s">
        <v>105</v>
      </c>
      <c r="C2" s="9"/>
      <c r="D2" s="9"/>
      <c r="AB2" s="7"/>
      <c r="AC2" t="s">
        <v>91</v>
      </c>
      <c r="AO2" s="7" t="s">
        <v>33</v>
      </c>
    </row>
    <row r="3" spans="2:41" x14ac:dyDescent="0.2">
      <c r="B3" s="8" t="str">
        <f>"phiyp_case"&amp;", "&amp;E3&amp;", "&amp;F3&amp;", "&amp;G3&amp;", "&amp;H3&amp;", "&amp;I3&amp;", "&amp;J3&amp;", "&amp;K3&amp;", "&amp;L3&amp;", "&amp;M3&amp;", "&amp;N3&amp;", "&amp;O3&amp;", "&amp;P3&amp;", "&amp;Q3&amp;", "&amp;R3&amp;", "&amp;S3&amp;", "&amp;T3&amp;", "&amp;U3&amp;", "&amp;V3&amp;", "&amp;AO3</f>
        <v>phiyp_case,  X1,  X2,  X3,  X1yp,  X1ym,  X3yp,  X3ym,  Y1,  Y2,  Y3,  Y1xp,  Y1xm,  Y3xp,  Y3xm,  Zxp,  Zxm,  Zyp,  Zym, phiypA</v>
      </c>
      <c r="C3" s="8"/>
      <c r="D3" s="8"/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t="s">
        <v>75</v>
      </c>
      <c r="X3" t="s">
        <v>76</v>
      </c>
      <c r="Y3" t="s">
        <v>77</v>
      </c>
      <c r="Z3" t="s">
        <v>78</v>
      </c>
      <c r="AA3" t="s">
        <v>79</v>
      </c>
      <c r="AB3" t="s">
        <v>90</v>
      </c>
      <c r="AC3" t="s">
        <v>92</v>
      </c>
      <c r="AD3" t="s">
        <v>93</v>
      </c>
      <c r="AE3" t="s">
        <v>94</v>
      </c>
      <c r="AF3" t="s">
        <v>95</v>
      </c>
      <c r="AG3" t="s">
        <v>96</v>
      </c>
      <c r="AH3" t="s">
        <v>97</v>
      </c>
      <c r="AI3" t="s">
        <v>98</v>
      </c>
      <c r="AJ3" t="s">
        <v>99</v>
      </c>
      <c r="AK3" t="s">
        <v>100</v>
      </c>
      <c r="AL3" t="s">
        <v>101</v>
      </c>
      <c r="AM3" t="s">
        <v>102</v>
      </c>
      <c r="AN3" t="s">
        <v>103</v>
      </c>
      <c r="AO3" s="4" t="s">
        <v>104</v>
      </c>
    </row>
    <row r="4" spans="2:41" x14ac:dyDescent="0.2">
      <c r="B4" s="8" t="str">
        <f>ROW(B4)-ROW($B$3)&amp;",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"&amp;AO4</f>
        <v>1, 1.1, 2.1, 0.9, 1.05, 1.07, 0.88, 0.85, 0.98, 2.05, 1.02, 0.96, 0.92, 1.01, 0.97, 0, 0, 0, 0, 0.5</v>
      </c>
      <c r="C4" s="8"/>
      <c r="D4" s="8"/>
      <c r="E4">
        <v>1.1000000000000001</v>
      </c>
      <c r="F4">
        <v>2.1</v>
      </c>
      <c r="G4">
        <v>0.9</v>
      </c>
      <c r="H4" s="1">
        <v>1.05</v>
      </c>
      <c r="I4" s="1">
        <v>1.07</v>
      </c>
      <c r="J4" s="1">
        <v>0.88</v>
      </c>
      <c r="K4" s="1">
        <v>0.85</v>
      </c>
      <c r="L4">
        <v>0.98</v>
      </c>
      <c r="M4">
        <v>2.0499999999999998</v>
      </c>
      <c r="N4">
        <v>1.02</v>
      </c>
      <c r="O4" s="1">
        <v>0.96</v>
      </c>
      <c r="P4" s="1">
        <v>0.92</v>
      </c>
      <c r="Q4" s="1">
        <v>1.01</v>
      </c>
      <c r="R4" s="1">
        <v>0.97</v>
      </c>
      <c r="S4" s="8">
        <v>0</v>
      </c>
      <c r="T4" s="8">
        <v>0</v>
      </c>
      <c r="U4" s="8">
        <v>0</v>
      </c>
      <c r="V4" s="8">
        <v>0</v>
      </c>
      <c r="W4">
        <f>H4</f>
        <v>1.05</v>
      </c>
      <c r="X4">
        <f>H4+F4</f>
        <v>3.1500000000000004</v>
      </c>
      <c r="Y4">
        <f>L4</f>
        <v>0.98</v>
      </c>
      <c r="Z4">
        <f>L4+M4</f>
        <v>3.03</v>
      </c>
      <c r="AA4">
        <f>U4</f>
        <v>0</v>
      </c>
      <c r="AB4">
        <f t="shared" ref="AB4:AB21" si="0">+$X4*($Z4^2+$AA4^2)^0.5/2*ATAN($X4/($Z4^2+$AA4^2)^0.5)-$X4*($Y4^2+$AA4^2)^0.5/2*IF(($Y4^2+$AA4^2)^0.5&gt;0,ATAN($X4/($Y4^2+$AA4^2)^0.5),PI()/2)
-$W4*($Z4^2+$AA4^2)^0.5/2*ATAN($W4/($Z4^2+$AA4^2)^0.5)+$W4*($Y4^2+$AA4^2)^0.5/2*IF(($Y4^2+$AA4^2)^0.5&gt;0,ATAN($W4/($Y4^2+$AA4^2)^0.5),PI()/2)
+($X4^2-$Z4^2-$AA4^2)/8*LN($X4^2+$Z4^2+$AA4^2)-($X4^2-$Y4^2-$AA4^2)/8*LN($X4^2+$Y4^2+$AA4^2)
-($W4^2-$Z4^2-$AA4^2)/8*LN($W4^2+$Z4^2+$AA4^2)+IF($W4^2+$Y4^2+$AA4^2&gt;0,($W4^2-$Y4^2-$AA4^2)/8*LN($W4^2+$Y4^2+$AA4^2),0)</f>
        <v>1.7383693973992578</v>
      </c>
      <c r="AC4">
        <f t="shared" ref="AC4:AC21" si="1">+($F4+$J4)*(($L4+$M4)^2+$U4^2)^0.5/2*ATAN(($F4+$J4)/(($L4+$M4)^2+$U4^2)^0.5)-($F4+$J4)*($L4^2+$U4^2)^0.5/2*IF(($L4^2+$U4^2)^0.5&gt;0,ATAN(($F4+$J4)/($L4^2+$U4^2)^0.5),PI()/2)
-$J4*(($L4+$M4)^2+$U4^2)^0.5/2*ATAN($J4/(($L4+$M4)^2+$U4^2)^0.5)+$J4*($L4^2+$U4^2)^0.5/2*IF(($L4^2+$U4^2)^0.5&gt;0,ATAN($J4/($L4^2+$U4^2)^0.5),PI()/2)
+(($F4+$J4)^2-($L4+$M4)^2-$U4^2)/8*LN(($F4+$J4)^2+($L4+$M4)^2+$U4^2)-(($F4+$J4)^2-$L4^2-$U4^2)/8*LN(($F4+$J4)^2+$L4^2+$U4^2)
-($J4^2-($L4+$M4)^2-$U4^2)/8*LN($J4^2+($L4+$M4)^2+$U4^2)+IF($J4^2+$L4^2+$U4^2&gt;0,($J4^2-$L4^2-$U4^2)/8*LN($J4^2+$L4^2+$U4^2),0)</f>
        <v>1.6469039389279205</v>
      </c>
      <c r="AD4">
        <f t="shared" ref="AD4:AD21" si="2">+($O4+$M4)*(($F4+$G4)^2+$S4^2)^0.5/2*ATAN(($O4+$M4)/(($F4+$G4)^2+$S4^2)^0.5)-($O4+$M4)*($G4^2+$S4^2)^0.5/2*IF(($G4^2+$S4^2)^0.5&gt;0,ATAN(($O4+$M4)/($G4^2+$S4^2)^0.5),PI()/2)
-$O4*(($F4+$G4)^2+$S4^2)^0.5/2*ATAN($O4/(($F4+$G4)^2+$S4^2)^0.5)+$O4*($G4^2+$S4^2)^0.5/2*IF(($G4^2+$S4^2)^0.5&gt;0,ATAN($O4/($G4^2+$S4^2)^0.5),PI()/2)
+(($O4+$M4)^2-($F4+$G4)^2-$S4^2)/8*LN(($O4+$M4)^2+($F4+$G4)^2+$S4^2)-(($O4+$M4)^2-$G4^2-$S4^2)/8*LN(($O4+$M4)^2+$G4^2+$S4^2)
-($O4^2-($F4+$G4)^2-$S4^2)/8*LN($O4^2+($F4+$G4)^2+$S4^2)+IF($O4^2+$G4^2+$S4^2&gt;0,($O4^2-$G4^2-$S4^2)/8*LN($O4^2+$G4^2+$S4^2),0)</f>
        <v>1.7122460871535192</v>
      </c>
      <c r="AE4">
        <f t="shared" ref="AE4:AE21" si="3">+($F4+$H4)*(($L4+$M4)^2+$U4^2)^0.5/2*ATAN(($F4+$H4)/(($L4+$M4)^2+$U4^2)^0.5)-($F4+$H4)*($L4^2+$U4^2)^0.5/2*IF(($L4^2+$U4^2)^0.5&gt;0,ATAN(($F4+$H4)/($L4^2+$U4^2)^0.5),PI()/2)
-$H4*(($L4+$M4)^2+$U4^2)^0.5/2*ATAN($H4/(($L4+$M4)^2+$U4^2)^0.5)+$H4*($L4^2+$U4^2)^0.5/2*IF(($L4^2+$U4^2)^0.5&gt;0,ATAN($H4/($L4^2+$U4^2)^0.5),PI()/2)
+(($F4+$H4)^2-($L4+$M4)^2-$U4^2)/8*LN(($F4+$H4)^2+($L4+$M4)^2+$U4^2)-(($F4+$H4)^2-$L4^2-$U4^2)/8*LN(($F4+$H4)^2+$L4^2+$U4^2)
-($H4^2-($L4+$M4)^2-$U4^2)/8*LN($H4^2+($L4+$M4)^2+$U4^2)+IF($H4^2+$L4^2+$U4^2&gt;0,($H4^2-$L4^2-$U4^2)/8*LN($H4^2+$L4^2+$U4^2),0)</f>
        <v>1.7383693973992578</v>
      </c>
      <c r="AF4">
        <f t="shared" ref="AF4:AF21" si="4">+($P4+$M4)*(($F4+$E4)^2+$T4^2)^0.5/2*ATAN(($P4+$M4)/(($F4+$E4)^2+$T4^2)^0.5)-($P4+$M4)*($E4^2+$T4^2)^0.5/2*IF(($E4^2+$T4^2)^0.5&gt;0,ATAN(($P4+$M4)/($E4^2+$T4^2)^0.5),PI()/2)
-$P4*(($F4+$E4)^2+$T4^2)^0.5/2*ATAN($P4/(($F4+$E4)^2+$T4^2)^0.5)+$P4*($E4^2+$T4^2)^0.5/2*IF(($E4^2+$T4^2)^0.5&gt;0,ATAN($P4/($E4^2+$T4^2)^0.5),PI()/2)
+(($P4+$M4)^2-($F4+$E4)^2-$T4^2)/8*LN(($P4+$M4)^2+($F4+$E4)^2+$T4^2)-(($P4+$M4)^2-$E4^2-$T4^2)/8*LN(($P4+$M4)^2+$E4^2+$T4^2)
-($P4^2-($F4+$E4)^2-$T4^2)/8*LN($P4^2+($F4+$E4)^2+$T4^2)+IF($P4^2+$E4^2+$T4^2&gt;0,($P4^2-$E4^2-$T4^2)/8*LN($P4^2+$E4^2+$T4^2),0)</f>
        <v>1.5846492248510133</v>
      </c>
      <c r="AG4">
        <f t="shared" ref="AG4:AG21" si="5">+($F4+$G4)*(($L4+$M4)^2+0^2)^0.5/2*ATAN(($F4+$G4)/(($L4+$M4)^2+0^2)^0.5)-($F4+$G4)*($L4^2+0^2)^0.5/2*IF(($L4^2+0^2)^0.5&gt;0,ATAN(($F4+$G4)/($L4^2+0^2)^0.5),PI()/2)
-$G4*(($L4+$M4)^2+0^2)^0.5/2*ATAN($G4/(($L4+$M4)^2+0^2)^0.5)+$G4*($L4^2+0^2)^0.5/2*IF(($L4^2+0^2)^0.5&gt;0,ATAN($G4/($L4^2+0^2)^0.5),PI()/2)
+(($F4+$G4)^2-($L4+$M4)^2-0^2)/8*LN(($F4+$G4)^2+($L4+$M4)^2+0^2)-(($F4+$G4)^2-$L4^2-0^2)/8*LN(($F4+$G4)^2+$L4^2+0^2)
-($G4^2-($L4+$M4)^2-0^2)/8*LN($G4^2+($L4+$M4)^2+0^2)+IF($G4^2+$L4^2+0^2&gt;0,($G4^2-$L4^2-0^2)/8*LN($G4^2+$L4^2+0^2),0)</f>
        <v>1.6580786478032148</v>
      </c>
      <c r="AH4">
        <f t="shared" ref="AH4:AH21" si="6">+($L4+$M4)*(($F4+$G4)^2+0^2)^0.5/2*ATAN(($L4+$M4)/(($F4+$G4)^2+0^2)^0.5)-($L4+$M4)*($G4^2+0^2)^0.5/2*IF(($G4^2+0^2)^0.5&gt;0,ATAN(($L4+$M4)/($G4^2+0^2)^0.5),PI()/2)
-$L4*(($F4+$G4)^2+0^2)^0.5/2*ATAN($L4/(($F4+$G4)^2+0^2)^0.5)+$L4*($G4^2+0^2)^0.5/2*IF(($G4^2+0^2)^0.5&gt;0,ATAN($L4/($G4^2+0^2)^0.5),PI()/2)
+(($L4+$M4)^2-($F4+$G4)^2-0^2)/8*LN(($L4+$M4)^2+($F4+$G4)^2+0^2)-(($L4+$M4)^2-$G4^2-0^2)/8*LN(($L4+$M4)^2+$G4^2+0^2)
-($L4^2-($F4+$G4)^2-0^2)/8*LN($L4^2+($F4+$G4)^2+0^2)+IF($L4^2+$G4^2+0^2&gt;0,($L4^2-$G4^2-0^2)/8*LN($L4^2+$G4^2+0^2),0)</f>
        <v>1.7230604456228007</v>
      </c>
      <c r="AI4">
        <f t="shared" ref="AI4:AI21" si="7">+($F4+$E4)*(($L4+$M4)^2+0^2)^0.5/2*ATAN(($F4+$E4)/(($L4+$M4)^2+0^2)^0.5)-($F4+$E4)*($L4^2+0^2)^0.5/2*IF(($L4^2+0^2)^0.5&gt;0,ATAN(($F4+$E4)/($L4^2+0^2)^0.5),PI()/2)
-$E4*(($L4+$M4)^2+0^2)^0.5/2*ATAN($E4/(($L4+$M4)^2+0^2)^0.5)+$E4*($L4^2+0^2)^0.5/2*IF(($L4^2+0^2)^0.5&gt;0,ATAN($E4/($L4^2+0^2)^0.5),PI()/2)
+(($F4+$E4)^2-($L4+$M4)^2-0^2)/8*LN(($F4+$E4)^2+($L4+$M4)^2+0^2)-(($F4+$E4)^2-$L4^2-0^2)/8*LN(($F4+$E4)^2+$L4^2+0^2)
-($E4^2-($L4+$M4)^2-0^2)/8*LN($E4^2+($L4+$M4)^2+0^2)+IF($E4^2+$L4^2+0^2&gt;0,($E4^2-$L4^2-0^2)/8*LN($E4^2+$L4^2+0^2),0)</f>
        <v>1.7638046885566401</v>
      </c>
      <c r="AJ4">
        <f t="shared" ref="AJ4:AJ21" si="8">+($L4+$M4)*(($F4+$E4)^2+0^2)^0.5/2*ATAN(($L4+$M4)/(($F4+$E4)^2+0^2)^0.5)-($L4+$M4)*($E4^2+0^2)^0.5/2*IF(($E4^2+0^2)^0.5&gt;0,ATAN(($L4+$M4)/($E4^2+0^2)^0.5),PI()/2)
-$L4*(($F4+$E4)^2+0^2)^0.5/2*ATAN($L4/(($F4+$E4)^2+0^2)^0.5)+$L4*($E4^2+0^2)^0.5/2*IF(($E4^2+0^2)^0.5&gt;0,ATAN($L4/($E4^2+0^2)^0.5),PI()/2)
+(($L4+$M4)^2-($F4+$E4)^2-0^2)/8*LN(($L4+$M4)^2+($F4+$E4)^2+0^2)-(($L4+$M4)^2-$E4^2-0^2)/8*LN(($L4+$M4)^2+$E4^2+0^2)
-($L4^2-($F4+$E4)^2-0^2)/8*LN($L4^2+($F4+$E4)^2+0^2)+IF($L4^2+$E4^2+0^2&gt;0,($L4^2-$E4^2-0^2)/8*LN($L4^2+$E4^2+0^2),0)</f>
        <v>1.617334404869375</v>
      </c>
      <c r="AK4">
        <f t="shared" ref="AK4:AK21" si="9">-(+($F4+$J4)*(($L4+$M4)^2+0^2)^0.5/2*ATAN(($F4+$J4)/(($L4+$M4)^2+0^2)^0.5)-($F4+$J4)*($L4^2+0^2)^0.5/2*IF(($L4^2+0^2)^0.5&gt;0,ATAN(($F4+$J4)/($L4^2+0^2)^0.5),PI()/2)
-$J4*(($L4+$M4)^2+0^2)^0.5/2*ATAN($J4/(($L4+$M4)^2+0^2)^0.5)+$J4*($L4^2+0^2)^0.5/2*IF(($L4^2+0^2)^0.5&gt;0,ATAN($J4/($L4^2+0^2)^0.5),PI()/2)
+(($F4+$J4)^2-($L4+$M4)^2-0^2)/8*LN(($F4+$J4)^2+($L4+$M4)^2+0^2)-(($F4+$J4)^2-$L4^2-0^2)/8*LN(($F4+$J4)^2+$L4^2+0^2)
-($J4^2-($L4+$M4)^2-0^2)/8*LN($J4^2+($L4+$M4)^2+0^2)+IF($J4^2+$L4^2+0^2&gt;0,($J4^2-$L4^2-0^2)/8*LN($J4^2+$L4^2+0^2),0))</f>
        <v>-1.6469039389279205</v>
      </c>
      <c r="AL4">
        <f t="shared" ref="AL4:AL21" si="10">-(+($O4+$M4)*(($F4+$G4)^2+0^2)^0.5/2*ATAN(($O4+$M4)/(($F4+$G4)^2+0^2)^0.5)-($O4+$M4)*($G4^2+0^2)^0.5/2*IF(($G4^2+0^2)^0.5&gt;0,ATAN(($O4+$M4)/($G4^2+0^2)^0.5),PI()/2)
-$O4*(($F4+$G4)^2+0^2)^0.5/2*ATAN($O4/(($F4+$G4)^2+0^2)^0.5)+$O4*($G4^2+0^2)^0.5/2*IF(($G4^2+0^2)^0.5&gt;0,ATAN($O4/($G4^2+0^2)^0.5),PI()/2)
+(($O4+$M4)^2-($F4+$G4)^2-0^2)/8*LN(($O4+$M4)^2+($F4+$G4)^2+0^2)-(($O4+$M4)^2-$G4^2-0^2)/8*LN(($O4+$M4)^2+$G4^2+0^2)
-($O4^2-($F4+$G4)^2-0^2)/8*LN($O4^2+($F4+$G4)^2+0^2)+IF($O4^2+$G4^2+0^2&gt;0,($O4^2-$G4^2-0^2)/8*LN($O4^2+$G4^2+0^2),0))</f>
        <v>-1.7122460871535192</v>
      </c>
      <c r="AM4">
        <f t="shared" ref="AM4:AM21" si="11">-(+($F4+$H4)*(($L4+$M4)^2+0^2)^0.5/2*ATAN(($F4+$H4)/(($L4+$M4)^2+0^2)^0.5)-($F4+$H4)*($L4^2+0^2)^0.5/2*IF(($L4^2+0^2)^0.5&gt;0,ATAN(($F4+$H4)/($L4^2+0^2)^0.5),PI()/2)
-$H4*(($L4+$M4)^2+0^2)^0.5/2*ATAN($H4/(($L4+$M4)^2+0^2)^0.5)+$H4*($L4^2+0^2)^0.5/2*IF(($L4^2+0^2)^0.5&gt;0,ATAN($H4/($L4^2+0^2)^0.5),PI()/2)
+(($F4+$H4)^2-($L4+$M4)^2-0^2)/8*LN(($F4+$H4)^2+($L4+$M4)^2+0^2)-(($F4+$H4)^2-$L4^2-0^2)/8*LN(($F4+$H4)^2+$L4^2+0^2)
-($H4^2-($L4+$M4)^2-0^2)/8*LN($H4^2+($L4+$M4)^2+0^2)+IF($H4^2+$L4^2+0^2&gt;0,($H4^2-$L4^2-0^2)/8*LN($H4^2+$L4^2+0^2),0))</f>
        <v>-1.7383693973992578</v>
      </c>
      <c r="AN4">
        <f t="shared" ref="AN4:AN21" si="12">-(+($P4+$M4)*(($F4+$E4)^2+0^2)^0.5/2*ATAN(($P4+$M4)/(($F4+$E4)^2+0^2)^0.5)-($P4+$M4)*($E4^2+0^2)^0.5/2*IF(($E4^2+0^2)^0.5&gt;0,ATAN(($P4+$M4)/($E4^2+0^2)^0.5),PI()/2)
-$P4*(($F4+$E4)^2+0^2)^0.5/2*ATAN($P4/(($F4+$E4)^2+0^2)^0.5)+$P4*($E4^2+0^2)^0.5/2*IF(($E4^2+0^2)^0.5&gt;0,ATAN($P4/($E4^2+0^2)^0.5),PI()/2)
+(($P4+$M4)^2-($F4+$E4)^2-0^2)/8*LN(($P4+$M4)^2+($F4+$E4)^2+0^2)-(($P4+$M4)^2-$E4^2-0^2)/8*LN(($P4+$M4)^2+$E4^2+0^2)
-($P4^2-($F4+$E4)^2-0^2)/8*LN($P4^2+($F4+$E4)^2+0^2)+IF($P4^2+$E4^2+0^2&gt;0,($P4^2-$E4^2-0^2)/8*LN($P4^2+$E4^2+0^2),0))</f>
        <v>-1.5846492248510133</v>
      </c>
      <c r="AO4">
        <f t="shared" ref="AO4:AO21" si="13">SUM(AC4:AN4)/(PI()*$F4*$M4)</f>
        <v>0.50000000000000022</v>
      </c>
    </row>
    <row r="5" spans="2:41" x14ac:dyDescent="0.2">
      <c r="B5" s="8" t="str">
        <f t="shared" ref="B5:B21" si="14">ROW(B5)-ROW($B$3)&amp;",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"&amp;AO5</f>
        <v>2, 1.1, 2.1, 0.9, 1.05, 1.07, 0.88, 0.85, 0.98, 2.05, 1.02, 0.96, 0.92, 1.01, 0.97, 0.11, 0.12, 0.09, 0.12, 0.498531710485118</v>
      </c>
      <c r="C5" s="8"/>
      <c r="D5" s="8"/>
      <c r="E5">
        <v>1.1000000000000001</v>
      </c>
      <c r="F5">
        <v>2.1</v>
      </c>
      <c r="G5">
        <v>0.9</v>
      </c>
      <c r="H5" s="1">
        <v>1.05</v>
      </c>
      <c r="I5" s="1">
        <v>1.07</v>
      </c>
      <c r="J5" s="1">
        <v>0.88</v>
      </c>
      <c r="K5" s="1">
        <v>0.85</v>
      </c>
      <c r="L5">
        <v>0.98</v>
      </c>
      <c r="M5">
        <v>2.0499999999999998</v>
      </c>
      <c r="N5">
        <v>1.02</v>
      </c>
      <c r="O5" s="1">
        <v>0.96</v>
      </c>
      <c r="P5" s="1">
        <v>0.92</v>
      </c>
      <c r="Q5" s="1">
        <v>1.01</v>
      </c>
      <c r="R5" s="1">
        <v>0.97</v>
      </c>
      <c r="S5">
        <v>0.11</v>
      </c>
      <c r="T5">
        <v>0.12</v>
      </c>
      <c r="U5">
        <v>0.09</v>
      </c>
      <c r="V5">
        <v>0.12</v>
      </c>
      <c r="W5">
        <f t="shared" ref="W5:W21" si="15">H5</f>
        <v>1.05</v>
      </c>
      <c r="X5">
        <f t="shared" ref="X5:X21" si="16">H5+F5</f>
        <v>3.1500000000000004</v>
      </c>
      <c r="Y5">
        <f t="shared" ref="Y5:Y21" si="17">L5</f>
        <v>0.98</v>
      </c>
      <c r="Z5">
        <f t="shared" ref="Z5:Z21" si="18">L5+M5</f>
        <v>3.03</v>
      </c>
      <c r="AA5">
        <f t="shared" ref="AA5:AA21" si="19">U5</f>
        <v>0.09</v>
      </c>
      <c r="AB5">
        <f t="shared" si="0"/>
        <v>1.7344175139730367</v>
      </c>
      <c r="AC5">
        <f t="shared" si="1"/>
        <v>1.6430671067138345</v>
      </c>
      <c r="AD5">
        <f t="shared" si="2"/>
        <v>1.7057851006430687</v>
      </c>
      <c r="AE5">
        <f t="shared" si="3"/>
        <v>1.7344175139730367</v>
      </c>
      <c r="AF5">
        <f t="shared" si="4"/>
        <v>1.5790409626848294</v>
      </c>
      <c r="AG5">
        <f t="shared" si="5"/>
        <v>1.6580786478032148</v>
      </c>
      <c r="AH5">
        <f t="shared" si="6"/>
        <v>1.7230604456228007</v>
      </c>
      <c r="AI5">
        <f t="shared" si="7"/>
        <v>1.7638046885566401</v>
      </c>
      <c r="AJ5">
        <f t="shared" si="8"/>
        <v>1.617334404869375</v>
      </c>
      <c r="AK5">
        <f t="shared" si="9"/>
        <v>-1.6469039389279205</v>
      </c>
      <c r="AL5">
        <f t="shared" si="10"/>
        <v>-1.7122460871535192</v>
      </c>
      <c r="AM5">
        <f t="shared" si="11"/>
        <v>-1.7383693973992578</v>
      </c>
      <c r="AN5">
        <f t="shared" si="12"/>
        <v>-1.5846492248510133</v>
      </c>
      <c r="AO5">
        <f t="shared" si="13"/>
        <v>0.49853171048511807</v>
      </c>
    </row>
    <row r="6" spans="2:41" x14ac:dyDescent="0.2">
      <c r="B6" s="8" t="str">
        <f t="shared" si="14"/>
        <v>3, 1.1, 2.1, 0.9, 1.05, 1.07, 0.88, 0.85, 0.98, 2.05, 1.02, 0.96, 0.92, 1.01, 0.97, 0.22, 0.24, 0.18, 0.24, 0.49420632204296</v>
      </c>
      <c r="C6" s="8"/>
      <c r="D6" s="8"/>
      <c r="E6">
        <v>1.1000000000000001</v>
      </c>
      <c r="F6">
        <v>2.1</v>
      </c>
      <c r="G6">
        <v>0.9</v>
      </c>
      <c r="H6" s="1">
        <v>1.05</v>
      </c>
      <c r="I6" s="1">
        <v>1.07</v>
      </c>
      <c r="J6" s="1">
        <v>0.88</v>
      </c>
      <c r="K6" s="1">
        <v>0.85</v>
      </c>
      <c r="L6">
        <v>0.98</v>
      </c>
      <c r="M6">
        <v>2.0499999999999998</v>
      </c>
      <c r="N6">
        <v>1.02</v>
      </c>
      <c r="O6" s="1">
        <v>0.96</v>
      </c>
      <c r="P6" s="1">
        <v>0.92</v>
      </c>
      <c r="Q6" s="1">
        <v>1.01</v>
      </c>
      <c r="R6" s="1">
        <v>0.97</v>
      </c>
      <c r="S6" s="15">
        <f>S5*2</f>
        <v>0.22</v>
      </c>
      <c r="T6" s="15">
        <f t="shared" ref="T6:V7" si="20">T5*2</f>
        <v>0.24</v>
      </c>
      <c r="U6" s="15">
        <f t="shared" si="20"/>
        <v>0.18</v>
      </c>
      <c r="V6" s="15">
        <f t="shared" si="20"/>
        <v>0.24</v>
      </c>
      <c r="W6">
        <f t="shared" si="15"/>
        <v>1.05</v>
      </c>
      <c r="X6">
        <f t="shared" si="16"/>
        <v>3.1500000000000004</v>
      </c>
      <c r="Y6">
        <f t="shared" si="17"/>
        <v>0.98</v>
      </c>
      <c r="Z6">
        <f t="shared" si="18"/>
        <v>3.03</v>
      </c>
      <c r="AA6">
        <f t="shared" si="19"/>
        <v>0.18</v>
      </c>
      <c r="AB6">
        <f t="shared" si="0"/>
        <v>1.7227185047307041</v>
      </c>
      <c r="AC6">
        <f t="shared" si="1"/>
        <v>1.6317110375686923</v>
      </c>
      <c r="AD6">
        <f t="shared" si="2"/>
        <v>1.6868387353439454</v>
      </c>
      <c r="AE6">
        <f t="shared" si="3"/>
        <v>1.7227185047307041</v>
      </c>
      <c r="AF6">
        <f t="shared" si="4"/>
        <v>1.5625434465472994</v>
      </c>
      <c r="AG6">
        <f t="shared" si="5"/>
        <v>1.6580786478032148</v>
      </c>
      <c r="AH6">
        <f t="shared" si="6"/>
        <v>1.7230604456228007</v>
      </c>
      <c r="AI6">
        <f t="shared" si="7"/>
        <v>1.7638046885566401</v>
      </c>
      <c r="AJ6">
        <f t="shared" si="8"/>
        <v>1.617334404869375</v>
      </c>
      <c r="AK6">
        <f t="shared" si="9"/>
        <v>-1.6469039389279205</v>
      </c>
      <c r="AL6">
        <f t="shared" si="10"/>
        <v>-1.7122460871535192</v>
      </c>
      <c r="AM6">
        <f t="shared" si="11"/>
        <v>-1.7383693973992578</v>
      </c>
      <c r="AN6">
        <f t="shared" si="12"/>
        <v>-1.5846492248510133</v>
      </c>
      <c r="AO6">
        <f t="shared" si="13"/>
        <v>0.4942063220429605</v>
      </c>
    </row>
    <row r="7" spans="2:41" x14ac:dyDescent="0.2">
      <c r="B7" s="8" t="str">
        <f t="shared" si="14"/>
        <v>4, 1.1, 2.1, 0.9, 1.05, 1.07, 0.88, 0.85, 0.98, 2.05, 1.02, 0.96, 0.92, 1.01, 0.97, 0.44, 0.48, 0.36, 0.48, 0.477988157781625</v>
      </c>
      <c r="C7" s="8"/>
      <c r="D7" s="8"/>
      <c r="E7">
        <v>1.1000000000000001</v>
      </c>
      <c r="F7">
        <v>2.1</v>
      </c>
      <c r="G7">
        <v>0.9</v>
      </c>
      <c r="H7" s="1">
        <v>1.05</v>
      </c>
      <c r="I7" s="1">
        <v>1.07</v>
      </c>
      <c r="J7" s="1">
        <v>0.88</v>
      </c>
      <c r="K7" s="1">
        <v>0.85</v>
      </c>
      <c r="L7">
        <v>0.98</v>
      </c>
      <c r="M7">
        <v>2.0499999999999998</v>
      </c>
      <c r="N7">
        <v>1.02</v>
      </c>
      <c r="O7" s="1">
        <v>0.96</v>
      </c>
      <c r="P7" s="1">
        <v>0.92</v>
      </c>
      <c r="Q7" s="1">
        <v>1.01</v>
      </c>
      <c r="R7" s="1">
        <v>0.97</v>
      </c>
      <c r="S7" s="15">
        <f>S6*2</f>
        <v>0.44</v>
      </c>
      <c r="T7" s="15">
        <f t="shared" si="20"/>
        <v>0.48</v>
      </c>
      <c r="U7" s="15">
        <f t="shared" si="20"/>
        <v>0.36</v>
      </c>
      <c r="V7" s="15">
        <f t="shared" si="20"/>
        <v>0.48</v>
      </c>
      <c r="W7">
        <f t="shared" si="15"/>
        <v>1.05</v>
      </c>
      <c r="X7">
        <f t="shared" si="16"/>
        <v>3.1500000000000004</v>
      </c>
      <c r="Y7">
        <f t="shared" si="17"/>
        <v>0.98</v>
      </c>
      <c r="Z7">
        <f t="shared" si="18"/>
        <v>3.03</v>
      </c>
      <c r="AA7">
        <f t="shared" si="19"/>
        <v>0.36</v>
      </c>
      <c r="AB7">
        <f t="shared" si="0"/>
        <v>1.678117549609087</v>
      </c>
      <c r="AC7">
        <f t="shared" si="1"/>
        <v>1.5884496785366784</v>
      </c>
      <c r="AD7">
        <f t="shared" si="2"/>
        <v>1.6168882634695627</v>
      </c>
      <c r="AE7">
        <f t="shared" si="3"/>
        <v>1.678117549609087</v>
      </c>
      <c r="AF7">
        <f t="shared" si="4"/>
        <v>1.5010127557448887</v>
      </c>
      <c r="AG7">
        <f t="shared" si="5"/>
        <v>1.6580786478032148</v>
      </c>
      <c r="AH7">
        <f t="shared" si="6"/>
        <v>1.7230604456228007</v>
      </c>
      <c r="AI7">
        <f t="shared" si="7"/>
        <v>1.7638046885566401</v>
      </c>
      <c r="AJ7">
        <f t="shared" si="8"/>
        <v>1.617334404869375</v>
      </c>
      <c r="AK7">
        <f t="shared" si="9"/>
        <v>-1.6469039389279205</v>
      </c>
      <c r="AL7">
        <f t="shared" si="10"/>
        <v>-1.7122460871535192</v>
      </c>
      <c r="AM7">
        <f t="shared" si="11"/>
        <v>-1.7383693973992578</v>
      </c>
      <c r="AN7">
        <f t="shared" si="12"/>
        <v>-1.5846492248510133</v>
      </c>
      <c r="AO7">
        <f t="shared" si="13"/>
        <v>0.47798815778162501</v>
      </c>
    </row>
    <row r="8" spans="2:41" x14ac:dyDescent="0.2">
      <c r="B8" s="8" t="str">
        <f t="shared" si="14"/>
        <v>5, 1.1, 2.1, 0.9, 1.05, 1.07, 0.88, 0.85, 0.98, 2.05, 1.02, 0.96, 0.92, 1.01, 0.97, 1.76, 1.92, 1.44, 1.92, 0.308452563987164</v>
      </c>
      <c r="C8" s="8"/>
      <c r="D8" s="8"/>
      <c r="E8">
        <v>1.1000000000000001</v>
      </c>
      <c r="F8">
        <v>2.1</v>
      </c>
      <c r="G8">
        <v>0.9</v>
      </c>
      <c r="H8" s="1">
        <v>1.05</v>
      </c>
      <c r="I8" s="1">
        <v>1.07</v>
      </c>
      <c r="J8" s="1">
        <v>0.88</v>
      </c>
      <c r="K8" s="1">
        <v>0.85</v>
      </c>
      <c r="L8">
        <v>0.98</v>
      </c>
      <c r="M8">
        <v>2.0499999999999998</v>
      </c>
      <c r="N8">
        <v>1.02</v>
      </c>
      <c r="O8" s="1">
        <v>0.96</v>
      </c>
      <c r="P8" s="1">
        <v>0.92</v>
      </c>
      <c r="Q8" s="1">
        <v>1.01</v>
      </c>
      <c r="R8" s="1">
        <v>0.97</v>
      </c>
      <c r="S8" s="15">
        <f>S7*4</f>
        <v>1.76</v>
      </c>
      <c r="T8" s="15">
        <f t="shared" ref="T8:V8" si="21">T7*4</f>
        <v>1.92</v>
      </c>
      <c r="U8" s="15">
        <f t="shared" si="21"/>
        <v>1.44</v>
      </c>
      <c r="V8" s="15">
        <f t="shared" si="21"/>
        <v>1.92</v>
      </c>
      <c r="W8">
        <f t="shared" si="15"/>
        <v>1.05</v>
      </c>
      <c r="X8">
        <f t="shared" si="16"/>
        <v>3.1500000000000004</v>
      </c>
      <c r="Y8">
        <f t="shared" si="17"/>
        <v>0.98</v>
      </c>
      <c r="Z8">
        <f t="shared" si="18"/>
        <v>3.03</v>
      </c>
      <c r="AA8">
        <f t="shared" si="19"/>
        <v>1.44</v>
      </c>
      <c r="AB8">
        <f t="shared" si="0"/>
        <v>1.1555811181552469</v>
      </c>
      <c r="AC8">
        <f t="shared" si="1"/>
        <v>1.0854062792749306</v>
      </c>
      <c r="AD8">
        <f t="shared" si="2"/>
        <v>0.95753255212905664</v>
      </c>
      <c r="AE8">
        <f t="shared" si="3"/>
        <v>1.1555811181552469</v>
      </c>
      <c r="AF8">
        <f t="shared" si="4"/>
        <v>0.89305460217840615</v>
      </c>
      <c r="AG8">
        <f t="shared" si="5"/>
        <v>1.6580786478032148</v>
      </c>
      <c r="AH8">
        <f t="shared" si="6"/>
        <v>1.7230604456228007</v>
      </c>
      <c r="AI8">
        <f t="shared" si="7"/>
        <v>1.7638046885566401</v>
      </c>
      <c r="AJ8">
        <f t="shared" si="8"/>
        <v>1.617334404869375</v>
      </c>
      <c r="AK8">
        <f t="shared" si="9"/>
        <v>-1.6469039389279205</v>
      </c>
      <c r="AL8">
        <f t="shared" si="10"/>
        <v>-1.7122460871535192</v>
      </c>
      <c r="AM8">
        <f t="shared" si="11"/>
        <v>-1.7383693973992578</v>
      </c>
      <c r="AN8">
        <f t="shared" si="12"/>
        <v>-1.5846492248510133</v>
      </c>
      <c r="AO8">
        <f t="shared" si="13"/>
        <v>0.3084525639871642</v>
      </c>
    </row>
    <row r="9" spans="2:41" x14ac:dyDescent="0.2">
      <c r="B9" s="8" t="str">
        <f t="shared" si="14"/>
        <v>6, 1.1, 2.1, 0.9, 1.05, 1.07, 0.88, 0.85, 0.98, 2.05, 1.02, 0.96, 0.92, 1.01, 0.97, 7.04, 7.68, 5.76, 7.68, 0.0593403494573566</v>
      </c>
      <c r="C9" s="8"/>
      <c r="D9" s="8"/>
      <c r="E9">
        <v>1.1000000000000001</v>
      </c>
      <c r="F9">
        <v>2.1</v>
      </c>
      <c r="G9">
        <v>0.9</v>
      </c>
      <c r="H9" s="1">
        <v>1.05</v>
      </c>
      <c r="I9" s="1">
        <v>1.07</v>
      </c>
      <c r="J9" s="1">
        <v>0.88</v>
      </c>
      <c r="K9" s="1">
        <v>0.85</v>
      </c>
      <c r="L9">
        <v>0.98</v>
      </c>
      <c r="M9">
        <v>2.0499999999999998</v>
      </c>
      <c r="N9">
        <v>1.02</v>
      </c>
      <c r="O9" s="1">
        <v>0.96</v>
      </c>
      <c r="P9" s="1">
        <v>0.92</v>
      </c>
      <c r="Q9" s="1">
        <v>1.01</v>
      </c>
      <c r="R9" s="1">
        <v>0.97</v>
      </c>
      <c r="S9" s="15">
        <f>S8*4</f>
        <v>7.04</v>
      </c>
      <c r="T9" s="15">
        <f t="shared" ref="T9" si="22">T8*4</f>
        <v>7.68</v>
      </c>
      <c r="U9" s="15">
        <f t="shared" ref="U9" si="23">U8*4</f>
        <v>5.76</v>
      </c>
      <c r="V9" s="15">
        <f t="shared" ref="V9" si="24">V8*4</f>
        <v>7.68</v>
      </c>
      <c r="W9">
        <f t="shared" si="15"/>
        <v>1.05</v>
      </c>
      <c r="X9">
        <f t="shared" si="16"/>
        <v>3.1500000000000004</v>
      </c>
      <c r="Y9">
        <f t="shared" si="17"/>
        <v>0.98</v>
      </c>
      <c r="Z9">
        <f t="shared" si="18"/>
        <v>3.03</v>
      </c>
      <c r="AA9">
        <f t="shared" si="19"/>
        <v>5.76</v>
      </c>
      <c r="AB9">
        <f t="shared" si="0"/>
        <v>0.2274303667899833</v>
      </c>
      <c r="AC9">
        <f t="shared" si="1"/>
        <v>0.21012805505984744</v>
      </c>
      <c r="AD9">
        <f t="shared" si="2"/>
        <v>0.14885249100046494</v>
      </c>
      <c r="AE9">
        <f t="shared" si="3"/>
        <v>0.2274303667899833</v>
      </c>
      <c r="AF9">
        <f t="shared" si="4"/>
        <v>0.1360314501007025</v>
      </c>
      <c r="AG9">
        <f t="shared" si="5"/>
        <v>1.6580786478032148</v>
      </c>
      <c r="AH9">
        <f t="shared" si="6"/>
        <v>1.7230604456228007</v>
      </c>
      <c r="AI9">
        <f t="shared" si="7"/>
        <v>1.7638046885566401</v>
      </c>
      <c r="AJ9">
        <f t="shared" si="8"/>
        <v>1.617334404869375</v>
      </c>
      <c r="AK9">
        <f t="shared" si="9"/>
        <v>-1.6469039389279205</v>
      </c>
      <c r="AL9">
        <f t="shared" si="10"/>
        <v>-1.7122460871535192</v>
      </c>
      <c r="AM9">
        <f t="shared" si="11"/>
        <v>-1.7383693973992578</v>
      </c>
      <c r="AN9">
        <f t="shared" si="12"/>
        <v>-1.5846492248510133</v>
      </c>
      <c r="AO9">
        <f t="shared" si="13"/>
        <v>5.9340349457356577E-2</v>
      </c>
    </row>
    <row r="10" spans="2:41" x14ac:dyDescent="0.2">
      <c r="B10" s="8" t="str">
        <f t="shared" si="14"/>
        <v>7, 0, 2.1, 0, 0, 0, 0, 0, 0, 2.05, 0, 0, 0, 0, 0, 0, 0, 0, 0, 0.5</v>
      </c>
      <c r="C10" s="8"/>
      <c r="D10" s="8"/>
      <c r="E10">
        <v>0</v>
      </c>
      <c r="F10">
        <v>2.1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2.0499999999999998</v>
      </c>
      <c r="N10">
        <v>0</v>
      </c>
      <c r="O10">
        <v>0</v>
      </c>
      <c r="P10">
        <v>0</v>
      </c>
      <c r="Q10">
        <v>0</v>
      </c>
      <c r="R10">
        <v>0</v>
      </c>
      <c r="S10" s="8">
        <v>0</v>
      </c>
      <c r="T10" s="8">
        <v>0</v>
      </c>
      <c r="U10" s="8">
        <v>0</v>
      </c>
      <c r="V10" s="8">
        <v>0</v>
      </c>
      <c r="W10">
        <f t="shared" si="15"/>
        <v>0</v>
      </c>
      <c r="X10">
        <f t="shared" si="16"/>
        <v>2.1</v>
      </c>
      <c r="Y10">
        <f t="shared" si="17"/>
        <v>0</v>
      </c>
      <c r="Z10">
        <f t="shared" si="18"/>
        <v>2.0499999999999998</v>
      </c>
      <c r="AA10">
        <f t="shared" si="19"/>
        <v>0</v>
      </c>
      <c r="AB10">
        <f t="shared" si="0"/>
        <v>1.7085455416686188</v>
      </c>
      <c r="AC10">
        <f t="shared" si="1"/>
        <v>1.7085455416686188</v>
      </c>
      <c r="AD10">
        <f t="shared" si="2"/>
        <v>1.6725935517573958</v>
      </c>
      <c r="AE10">
        <f t="shared" si="3"/>
        <v>1.7085455416686188</v>
      </c>
      <c r="AF10">
        <f t="shared" si="4"/>
        <v>1.6725935517573958</v>
      </c>
      <c r="AG10">
        <f t="shared" si="5"/>
        <v>1.7085455416686188</v>
      </c>
      <c r="AH10">
        <f t="shared" si="6"/>
        <v>1.6725935517573958</v>
      </c>
      <c r="AI10">
        <f t="shared" si="7"/>
        <v>1.7085455416686188</v>
      </c>
      <c r="AJ10">
        <f t="shared" si="8"/>
        <v>1.6725935517573958</v>
      </c>
      <c r="AK10">
        <f t="shared" si="9"/>
        <v>-1.7085455416686188</v>
      </c>
      <c r="AL10">
        <f t="shared" si="10"/>
        <v>-1.6725935517573958</v>
      </c>
      <c r="AM10">
        <f t="shared" si="11"/>
        <v>-1.7085455416686188</v>
      </c>
      <c r="AN10">
        <f t="shared" si="12"/>
        <v>-1.6725935517573958</v>
      </c>
      <c r="AO10">
        <f t="shared" si="13"/>
        <v>0.5</v>
      </c>
    </row>
    <row r="11" spans="2:41" x14ac:dyDescent="0.2">
      <c r="B11" s="8" t="str">
        <f t="shared" si="14"/>
        <v>8, 0, 2.1, 0, 0, 0, 0, 0, 0, 2.05, 0, 0, 0, 0, 0, 0.11, 0.12, 0.09, 0.12, 0.454547575537499</v>
      </c>
      <c r="C11" s="8"/>
      <c r="D11" s="8"/>
      <c r="E11">
        <v>0</v>
      </c>
      <c r="F11">
        <v>2.1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2.0499999999999998</v>
      </c>
      <c r="N11">
        <v>0</v>
      </c>
      <c r="O11">
        <v>0</v>
      </c>
      <c r="P11">
        <v>0</v>
      </c>
      <c r="Q11">
        <v>0</v>
      </c>
      <c r="R11">
        <v>0</v>
      </c>
      <c r="S11">
        <v>0.11</v>
      </c>
      <c r="T11">
        <v>0.12</v>
      </c>
      <c r="U11">
        <v>0.09</v>
      </c>
      <c r="V11">
        <v>0.12</v>
      </c>
      <c r="W11">
        <f t="shared" si="15"/>
        <v>0</v>
      </c>
      <c r="X11">
        <f t="shared" si="16"/>
        <v>2.1</v>
      </c>
      <c r="Y11">
        <f t="shared" si="17"/>
        <v>0</v>
      </c>
      <c r="Z11">
        <f t="shared" si="18"/>
        <v>2.0499999999999998</v>
      </c>
      <c r="AA11">
        <f t="shared" si="19"/>
        <v>0.09</v>
      </c>
      <c r="AB11">
        <f t="shared" si="0"/>
        <v>1.5704485249307651</v>
      </c>
      <c r="AC11">
        <f t="shared" si="1"/>
        <v>1.5704485249307651</v>
      </c>
      <c r="AD11">
        <f t="shared" si="2"/>
        <v>1.5101427085235959</v>
      </c>
      <c r="AE11">
        <f t="shared" si="3"/>
        <v>1.5704485249307651</v>
      </c>
      <c r="AF11">
        <f t="shared" si="4"/>
        <v>1.496514551502284</v>
      </c>
      <c r="AG11">
        <f t="shared" si="5"/>
        <v>1.7085455416686188</v>
      </c>
      <c r="AH11">
        <f t="shared" si="6"/>
        <v>1.6725935517573958</v>
      </c>
      <c r="AI11">
        <f t="shared" si="7"/>
        <v>1.7085455416686188</v>
      </c>
      <c r="AJ11">
        <f t="shared" si="8"/>
        <v>1.6725935517573958</v>
      </c>
      <c r="AK11">
        <f t="shared" si="9"/>
        <v>-1.7085455416686188</v>
      </c>
      <c r="AL11">
        <f t="shared" si="10"/>
        <v>-1.6725935517573958</v>
      </c>
      <c r="AM11">
        <f t="shared" si="11"/>
        <v>-1.7085455416686188</v>
      </c>
      <c r="AN11">
        <f t="shared" si="12"/>
        <v>-1.6725935517573958</v>
      </c>
      <c r="AO11">
        <f t="shared" si="13"/>
        <v>0.45454757553749914</v>
      </c>
    </row>
    <row r="12" spans="2:41" x14ac:dyDescent="0.2">
      <c r="B12" s="8" t="str">
        <f t="shared" si="14"/>
        <v>9, 0, 2.1, 0, 0, 0, 0, 0, 0, 2.05, 0, 0, 0, 0, 0, 0.22, 0.24, 0.18, 0.24, 0.41466359408294</v>
      </c>
      <c r="C12" s="8"/>
      <c r="D12" s="8"/>
      <c r="E12">
        <v>0</v>
      </c>
      <c r="F12">
        <v>2.1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2.0499999999999998</v>
      </c>
      <c r="N12">
        <v>0</v>
      </c>
      <c r="O12">
        <v>0</v>
      </c>
      <c r="P12">
        <v>0</v>
      </c>
      <c r="Q12">
        <v>0</v>
      </c>
      <c r="R12">
        <v>0</v>
      </c>
      <c r="S12" s="15">
        <f>S11*2</f>
        <v>0.22</v>
      </c>
      <c r="T12" s="15">
        <f t="shared" ref="T12:T13" si="25">T11*2</f>
        <v>0.24</v>
      </c>
      <c r="U12" s="15">
        <f t="shared" ref="U12:U13" si="26">U11*2</f>
        <v>0.18</v>
      </c>
      <c r="V12" s="15">
        <f t="shared" ref="V12:V13" si="27">V11*2</f>
        <v>0.24</v>
      </c>
      <c r="W12">
        <f t="shared" si="15"/>
        <v>0</v>
      </c>
      <c r="X12">
        <f t="shared" si="16"/>
        <v>2.1</v>
      </c>
      <c r="Y12">
        <f t="shared" si="17"/>
        <v>0</v>
      </c>
      <c r="Z12">
        <f t="shared" si="18"/>
        <v>2.0499999999999998</v>
      </c>
      <c r="AA12">
        <f t="shared" si="19"/>
        <v>0.18</v>
      </c>
      <c r="AB12">
        <f t="shared" si="0"/>
        <v>1.447417691190406</v>
      </c>
      <c r="AC12">
        <f t="shared" si="1"/>
        <v>1.447417691190406</v>
      </c>
      <c r="AD12">
        <f t="shared" si="2"/>
        <v>1.3686077121529505</v>
      </c>
      <c r="AE12">
        <f t="shared" si="3"/>
        <v>1.447417691190406</v>
      </c>
      <c r="AF12">
        <f t="shared" si="4"/>
        <v>1.3446980597636962</v>
      </c>
      <c r="AG12">
        <f t="shared" si="5"/>
        <v>1.7085455416686188</v>
      </c>
      <c r="AH12">
        <f t="shared" si="6"/>
        <v>1.6725935517573958</v>
      </c>
      <c r="AI12">
        <f t="shared" si="7"/>
        <v>1.7085455416686188</v>
      </c>
      <c r="AJ12">
        <f t="shared" si="8"/>
        <v>1.6725935517573958</v>
      </c>
      <c r="AK12">
        <f t="shared" si="9"/>
        <v>-1.7085455416686188</v>
      </c>
      <c r="AL12">
        <f t="shared" si="10"/>
        <v>-1.6725935517573958</v>
      </c>
      <c r="AM12">
        <f t="shared" si="11"/>
        <v>-1.7085455416686188</v>
      </c>
      <c r="AN12">
        <f t="shared" si="12"/>
        <v>-1.6725935517573958</v>
      </c>
      <c r="AO12">
        <f t="shared" si="13"/>
        <v>0.41466359408294012</v>
      </c>
    </row>
    <row r="13" spans="2:41" x14ac:dyDescent="0.2">
      <c r="B13" s="8" t="str">
        <f t="shared" si="14"/>
        <v>10, 0, 2.1, 0, 0, 0, 0, 0, 0, 2.05, 0, 0, 0, 0, 0, 0.44, 0.48, 0.36, 0.48, 0.347188785131359</v>
      </c>
      <c r="C13" s="8"/>
      <c r="D13" s="8"/>
      <c r="E13">
        <v>0</v>
      </c>
      <c r="F13">
        <v>2.1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2.0499999999999998</v>
      </c>
      <c r="N13">
        <v>0</v>
      </c>
      <c r="O13">
        <v>0</v>
      </c>
      <c r="P13">
        <v>0</v>
      </c>
      <c r="Q13">
        <v>0</v>
      </c>
      <c r="R13">
        <v>0</v>
      </c>
      <c r="S13" s="15">
        <f>S12*2</f>
        <v>0.44</v>
      </c>
      <c r="T13" s="15">
        <f t="shared" si="25"/>
        <v>0.48</v>
      </c>
      <c r="U13" s="15">
        <f t="shared" si="26"/>
        <v>0.36</v>
      </c>
      <c r="V13" s="15">
        <f t="shared" si="27"/>
        <v>0.48</v>
      </c>
      <c r="W13">
        <f t="shared" si="15"/>
        <v>0</v>
      </c>
      <c r="X13">
        <f t="shared" si="16"/>
        <v>2.1</v>
      </c>
      <c r="Y13">
        <f t="shared" si="17"/>
        <v>0</v>
      </c>
      <c r="Z13">
        <f t="shared" si="18"/>
        <v>2.0499999999999998</v>
      </c>
      <c r="AA13">
        <f t="shared" si="19"/>
        <v>0.36</v>
      </c>
      <c r="AB13">
        <f t="shared" si="0"/>
        <v>1.2352467068384334</v>
      </c>
      <c r="AC13">
        <f t="shared" si="1"/>
        <v>1.2352467068384334</v>
      </c>
      <c r="AD13">
        <f t="shared" si="2"/>
        <v>1.1313777480180864</v>
      </c>
      <c r="AE13">
        <f t="shared" si="3"/>
        <v>1.2352467068384334</v>
      </c>
      <c r="AF13">
        <f t="shared" si="4"/>
        <v>1.093703135131938</v>
      </c>
      <c r="AG13">
        <f t="shared" si="5"/>
        <v>1.7085455416686188</v>
      </c>
      <c r="AH13">
        <f t="shared" si="6"/>
        <v>1.6725935517573958</v>
      </c>
      <c r="AI13">
        <f t="shared" si="7"/>
        <v>1.7085455416686188</v>
      </c>
      <c r="AJ13">
        <f t="shared" si="8"/>
        <v>1.6725935517573958</v>
      </c>
      <c r="AK13">
        <f t="shared" si="9"/>
        <v>-1.7085455416686188</v>
      </c>
      <c r="AL13">
        <f t="shared" si="10"/>
        <v>-1.6725935517573958</v>
      </c>
      <c r="AM13">
        <f t="shared" si="11"/>
        <v>-1.7085455416686188</v>
      </c>
      <c r="AN13">
        <f t="shared" si="12"/>
        <v>-1.6725935517573958</v>
      </c>
      <c r="AO13">
        <f t="shared" si="13"/>
        <v>0.3471887851313592</v>
      </c>
    </row>
    <row r="14" spans="2:41" x14ac:dyDescent="0.2">
      <c r="B14" s="8" t="str">
        <f t="shared" si="14"/>
        <v>11, 0, 2.1, 0, 0, 0, 0, 0, 0, 2.05, 0, 0, 0, 0, 0, 1.76, 1.92, 1.44, 1.92, 0.135249847788379</v>
      </c>
      <c r="C14" s="8"/>
      <c r="D14" s="8"/>
      <c r="E14">
        <v>0</v>
      </c>
      <c r="F14">
        <v>2.1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2.0499999999999998</v>
      </c>
      <c r="N14">
        <v>0</v>
      </c>
      <c r="O14">
        <v>0</v>
      </c>
      <c r="P14">
        <v>0</v>
      </c>
      <c r="Q14">
        <v>0</v>
      </c>
      <c r="R14">
        <v>0</v>
      </c>
      <c r="S14" s="15">
        <f>S13*4</f>
        <v>1.76</v>
      </c>
      <c r="T14" s="15">
        <f t="shared" ref="T14:T15" si="28">T13*4</f>
        <v>1.92</v>
      </c>
      <c r="U14" s="15">
        <f t="shared" ref="U14:U15" si="29">U13*4</f>
        <v>1.44</v>
      </c>
      <c r="V14" s="15">
        <f t="shared" ref="V14:V15" si="30">V13*4</f>
        <v>1.92</v>
      </c>
      <c r="W14">
        <f t="shared" si="15"/>
        <v>0</v>
      </c>
      <c r="X14">
        <f t="shared" si="16"/>
        <v>2.1</v>
      </c>
      <c r="Y14">
        <f t="shared" si="17"/>
        <v>0</v>
      </c>
      <c r="Z14">
        <f t="shared" si="18"/>
        <v>2.0499999999999998</v>
      </c>
      <c r="AA14">
        <f t="shared" si="19"/>
        <v>1.44</v>
      </c>
      <c r="AB14">
        <f t="shared" si="0"/>
        <v>0.5223015856075931</v>
      </c>
      <c r="AC14">
        <f t="shared" si="1"/>
        <v>0.5223015856075931</v>
      </c>
      <c r="AD14">
        <f t="shared" si="2"/>
        <v>0.41308377326312351</v>
      </c>
      <c r="AE14">
        <f t="shared" si="3"/>
        <v>0.5223015856075931</v>
      </c>
      <c r="AF14">
        <f t="shared" si="4"/>
        <v>0.37150724647051436</v>
      </c>
      <c r="AG14">
        <f t="shared" si="5"/>
        <v>1.7085455416686188</v>
      </c>
      <c r="AH14">
        <f t="shared" si="6"/>
        <v>1.6725935517573958</v>
      </c>
      <c r="AI14">
        <f t="shared" si="7"/>
        <v>1.7085455416686188</v>
      </c>
      <c r="AJ14">
        <f t="shared" si="8"/>
        <v>1.6725935517573958</v>
      </c>
      <c r="AK14">
        <f t="shared" si="9"/>
        <v>-1.7085455416686188</v>
      </c>
      <c r="AL14">
        <f t="shared" si="10"/>
        <v>-1.6725935517573958</v>
      </c>
      <c r="AM14">
        <f t="shared" si="11"/>
        <v>-1.7085455416686188</v>
      </c>
      <c r="AN14">
        <f t="shared" si="12"/>
        <v>-1.6725935517573958</v>
      </c>
      <c r="AO14">
        <f t="shared" si="13"/>
        <v>0.13524984778837892</v>
      </c>
    </row>
    <row r="15" spans="2:41" x14ac:dyDescent="0.2">
      <c r="B15" s="8" t="str">
        <f t="shared" si="14"/>
        <v>12, 0, 2.1, 0, 0, 0, 0, 0, 0, 2.05, 0, 0, 0, 0, 0, 7.04, 7.68, 5.76, 7.68, 0.0155655581890198</v>
      </c>
      <c r="C15" s="8"/>
      <c r="D15" s="8"/>
      <c r="E15">
        <v>0</v>
      </c>
      <c r="F15">
        <v>2.1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2.0499999999999998</v>
      </c>
      <c r="N15">
        <v>0</v>
      </c>
      <c r="O15">
        <v>0</v>
      </c>
      <c r="P15">
        <v>0</v>
      </c>
      <c r="Q15">
        <v>0</v>
      </c>
      <c r="R15">
        <v>0</v>
      </c>
      <c r="S15" s="15">
        <f>S14*4</f>
        <v>7.04</v>
      </c>
      <c r="T15" s="15">
        <f t="shared" si="28"/>
        <v>7.68</v>
      </c>
      <c r="U15" s="15">
        <f t="shared" si="29"/>
        <v>5.76</v>
      </c>
      <c r="V15" s="15">
        <f t="shared" si="30"/>
        <v>7.68</v>
      </c>
      <c r="W15">
        <f t="shared" si="15"/>
        <v>0</v>
      </c>
      <c r="X15">
        <f t="shared" si="16"/>
        <v>2.1</v>
      </c>
      <c r="Y15">
        <f t="shared" si="17"/>
        <v>0</v>
      </c>
      <c r="Z15">
        <f t="shared" si="18"/>
        <v>2.0499999999999998</v>
      </c>
      <c r="AA15">
        <f t="shared" si="19"/>
        <v>5.76</v>
      </c>
      <c r="AB15">
        <f t="shared" si="0"/>
        <v>6.4435651924952708E-2</v>
      </c>
      <c r="AC15">
        <f t="shared" si="1"/>
        <v>6.4435651924952708E-2</v>
      </c>
      <c r="AD15">
        <f t="shared" si="2"/>
        <v>4.4190815062943756E-2</v>
      </c>
      <c r="AE15">
        <f t="shared" si="3"/>
        <v>6.4435651924952708E-2</v>
      </c>
      <c r="AF15">
        <f t="shared" si="4"/>
        <v>3.7455150302719176E-2</v>
      </c>
      <c r="AG15">
        <f t="shared" si="5"/>
        <v>1.7085455416686188</v>
      </c>
      <c r="AH15">
        <f t="shared" si="6"/>
        <v>1.6725935517573958</v>
      </c>
      <c r="AI15">
        <f t="shared" si="7"/>
        <v>1.7085455416686188</v>
      </c>
      <c r="AJ15">
        <f t="shared" si="8"/>
        <v>1.6725935517573958</v>
      </c>
      <c r="AK15">
        <f t="shared" si="9"/>
        <v>-1.7085455416686188</v>
      </c>
      <c r="AL15">
        <f t="shared" si="10"/>
        <v>-1.6725935517573958</v>
      </c>
      <c r="AM15">
        <f t="shared" si="11"/>
        <v>-1.7085455416686188</v>
      </c>
      <c r="AN15">
        <f t="shared" si="12"/>
        <v>-1.6725935517573958</v>
      </c>
      <c r="AO15">
        <f t="shared" si="13"/>
        <v>1.5565558189019774E-2</v>
      </c>
    </row>
    <row r="16" spans="2:41" x14ac:dyDescent="0.2">
      <c r="B16" s="8" t="str">
        <f t="shared" si="14"/>
        <v>13, 1.1, 10.2, 0.9, 1.05, 1.07, 0.88, 0.85, 0.98, 1.04, 1.02, 0.96, 0.92, 1.01, 0.97, 0, 0, 0, 0, 0.5</v>
      </c>
      <c r="C16" s="8"/>
      <c r="D16" s="8"/>
      <c r="E16">
        <v>1.1000000000000001</v>
      </c>
      <c r="F16">
        <v>10.199999999999999</v>
      </c>
      <c r="G16">
        <v>0.9</v>
      </c>
      <c r="H16" s="1">
        <v>1.05</v>
      </c>
      <c r="I16" s="1">
        <v>1.07</v>
      </c>
      <c r="J16" s="1">
        <v>0.88</v>
      </c>
      <c r="K16" s="1">
        <v>0.85</v>
      </c>
      <c r="L16">
        <v>0.98</v>
      </c>
      <c r="M16">
        <v>1.04</v>
      </c>
      <c r="N16">
        <v>1.02</v>
      </c>
      <c r="O16" s="1">
        <v>0.96</v>
      </c>
      <c r="P16" s="1">
        <v>0.92</v>
      </c>
      <c r="Q16" s="1">
        <v>1.01</v>
      </c>
      <c r="R16" s="1">
        <v>0.97</v>
      </c>
      <c r="S16" s="8">
        <v>0</v>
      </c>
      <c r="T16" s="8">
        <v>0</v>
      </c>
      <c r="U16" s="8">
        <v>0</v>
      </c>
      <c r="V16" s="8">
        <v>0</v>
      </c>
      <c r="W16">
        <f t="shared" si="15"/>
        <v>1.05</v>
      </c>
      <c r="X16">
        <f t="shared" si="16"/>
        <v>11.25</v>
      </c>
      <c r="Y16">
        <f t="shared" si="17"/>
        <v>0.98</v>
      </c>
      <c r="Z16">
        <f t="shared" si="18"/>
        <v>2.02</v>
      </c>
      <c r="AA16">
        <f t="shared" si="19"/>
        <v>0</v>
      </c>
      <c r="AB16">
        <f t="shared" si="0"/>
        <v>6.667485084130961</v>
      </c>
      <c r="AC16">
        <f t="shared" si="1"/>
        <v>6.5920911636640671</v>
      </c>
      <c r="AD16">
        <f t="shared" si="2"/>
        <v>1.7107478242418113</v>
      </c>
      <c r="AE16">
        <f t="shared" si="3"/>
        <v>6.667485084130961</v>
      </c>
      <c r="AF16">
        <f t="shared" si="4"/>
        <v>1.5860330477635951</v>
      </c>
      <c r="AG16">
        <f t="shared" si="5"/>
        <v>6.6013224133864234</v>
      </c>
      <c r="AH16">
        <f t="shared" si="6"/>
        <v>1.7301813039337113</v>
      </c>
      <c r="AI16">
        <f t="shared" si="7"/>
        <v>6.6883921059627029</v>
      </c>
      <c r="AJ16">
        <f t="shared" si="8"/>
        <v>1.6431116113574338</v>
      </c>
      <c r="AK16">
        <f t="shared" si="9"/>
        <v>-6.5920911636640671</v>
      </c>
      <c r="AL16">
        <f t="shared" si="10"/>
        <v>-1.7107478242418113</v>
      </c>
      <c r="AM16">
        <f t="shared" si="11"/>
        <v>-6.667485084130961</v>
      </c>
      <c r="AN16">
        <f t="shared" si="12"/>
        <v>-1.5860330477635951</v>
      </c>
      <c r="AO16">
        <f t="shared" si="13"/>
        <v>0.50000000000000044</v>
      </c>
    </row>
    <row r="17" spans="2:41" x14ac:dyDescent="0.2">
      <c r="B17" s="8" t="str">
        <f t="shared" si="14"/>
        <v>14, 1.1, 10.2, 0.9, 1.05, 1.07, 0.88, 0.85, 0.98, 1.04, 1.02, 0.96, 0.92, 1.01, 0.97, 0.11, 0.12, 0.09, 0.12, 0.498814902086478</v>
      </c>
      <c r="C17" s="8"/>
      <c r="D17" s="8"/>
      <c r="E17">
        <v>1.1000000000000001</v>
      </c>
      <c r="F17">
        <v>10.199999999999999</v>
      </c>
      <c r="G17">
        <v>0.9</v>
      </c>
      <c r="H17" s="1">
        <v>1.05</v>
      </c>
      <c r="I17" s="1">
        <v>1.07</v>
      </c>
      <c r="J17" s="1">
        <v>0.88</v>
      </c>
      <c r="K17" s="1">
        <v>0.85</v>
      </c>
      <c r="L17">
        <v>0.98</v>
      </c>
      <c r="M17">
        <v>1.04</v>
      </c>
      <c r="N17">
        <v>1.02</v>
      </c>
      <c r="O17" s="1">
        <v>0.96</v>
      </c>
      <c r="P17" s="1">
        <v>0.92</v>
      </c>
      <c r="Q17" s="1">
        <v>1.01</v>
      </c>
      <c r="R17" s="1">
        <v>0.97</v>
      </c>
      <c r="S17">
        <v>0.11</v>
      </c>
      <c r="T17">
        <v>0.12</v>
      </c>
      <c r="U17">
        <v>0.09</v>
      </c>
      <c r="V17">
        <v>0.12</v>
      </c>
      <c r="W17">
        <f t="shared" si="15"/>
        <v>1.05</v>
      </c>
      <c r="X17">
        <f t="shared" si="16"/>
        <v>11.25</v>
      </c>
      <c r="Y17">
        <f t="shared" si="17"/>
        <v>0.98</v>
      </c>
      <c r="Z17">
        <f t="shared" si="18"/>
        <v>2.02</v>
      </c>
      <c r="AA17">
        <f t="shared" si="19"/>
        <v>0.09</v>
      </c>
      <c r="AB17">
        <f t="shared" si="0"/>
        <v>6.6509452182894515</v>
      </c>
      <c r="AC17">
        <f t="shared" si="1"/>
        <v>6.5756379377769019</v>
      </c>
      <c r="AD17">
        <f t="shared" si="2"/>
        <v>1.7072709727422832</v>
      </c>
      <c r="AE17">
        <f t="shared" si="3"/>
        <v>6.6509452182894515</v>
      </c>
      <c r="AF17">
        <f t="shared" si="4"/>
        <v>1.58300840030421</v>
      </c>
      <c r="AG17">
        <f t="shared" si="5"/>
        <v>6.6013224133864234</v>
      </c>
      <c r="AH17">
        <f t="shared" si="6"/>
        <v>1.7301813039337113</v>
      </c>
      <c r="AI17">
        <f t="shared" si="7"/>
        <v>6.6883921059627029</v>
      </c>
      <c r="AJ17">
        <f t="shared" si="8"/>
        <v>1.6431116113574338</v>
      </c>
      <c r="AK17">
        <f t="shared" si="9"/>
        <v>-6.5920911636640671</v>
      </c>
      <c r="AL17">
        <f t="shared" si="10"/>
        <v>-1.7107478242418113</v>
      </c>
      <c r="AM17">
        <f t="shared" si="11"/>
        <v>-6.667485084130961</v>
      </c>
      <c r="AN17">
        <f t="shared" si="12"/>
        <v>-1.5860330477635951</v>
      </c>
      <c r="AO17">
        <f t="shared" si="13"/>
        <v>0.49881490208647838</v>
      </c>
    </row>
    <row r="18" spans="2:41" x14ac:dyDescent="0.2">
      <c r="B18" s="8" t="str">
        <f t="shared" si="14"/>
        <v>15, 1.1, 10.2, 0.9, 1.05, 1.07, 0.88, 0.85, 0.98, 1.04, 1.02, 0.96, 0.92, 1.01, 0.97, 0.22, 0.24, 0.18, 0.24, 0.495314232347856</v>
      </c>
      <c r="C18" s="8"/>
      <c r="D18" s="8"/>
      <c r="E18">
        <v>1.1000000000000001</v>
      </c>
      <c r="F18">
        <v>10.199999999999999</v>
      </c>
      <c r="G18">
        <v>0.9</v>
      </c>
      <c r="H18" s="1">
        <v>1.05</v>
      </c>
      <c r="I18" s="1">
        <v>1.07</v>
      </c>
      <c r="J18" s="1">
        <v>0.88</v>
      </c>
      <c r="K18" s="1">
        <v>0.85</v>
      </c>
      <c r="L18">
        <v>0.98</v>
      </c>
      <c r="M18">
        <v>1.04</v>
      </c>
      <c r="N18">
        <v>1.02</v>
      </c>
      <c r="O18" s="1">
        <v>0.96</v>
      </c>
      <c r="P18" s="1">
        <v>0.92</v>
      </c>
      <c r="Q18" s="1">
        <v>1.01</v>
      </c>
      <c r="R18" s="1">
        <v>0.97</v>
      </c>
      <c r="S18" s="15">
        <f>S17*2</f>
        <v>0.22</v>
      </c>
      <c r="T18" s="15">
        <f t="shared" ref="T18:T19" si="31">T17*2</f>
        <v>0.24</v>
      </c>
      <c r="U18" s="15">
        <f t="shared" ref="U18:U19" si="32">U17*2</f>
        <v>0.18</v>
      </c>
      <c r="V18" s="15">
        <f t="shared" ref="V18:V19" si="33">V17*2</f>
        <v>0.24</v>
      </c>
      <c r="W18">
        <f t="shared" si="15"/>
        <v>1.05</v>
      </c>
      <c r="X18">
        <f t="shared" si="16"/>
        <v>11.25</v>
      </c>
      <c r="Y18">
        <f t="shared" si="17"/>
        <v>0.98</v>
      </c>
      <c r="Z18">
        <f t="shared" si="18"/>
        <v>2.02</v>
      </c>
      <c r="AA18">
        <f t="shared" si="19"/>
        <v>0.18</v>
      </c>
      <c r="AB18">
        <f t="shared" si="0"/>
        <v>6.6020460696761614</v>
      </c>
      <c r="AC18">
        <f t="shared" si="1"/>
        <v>6.5269968603316606</v>
      </c>
      <c r="AD18">
        <f t="shared" si="2"/>
        <v>1.6970593251830881</v>
      </c>
      <c r="AE18">
        <f t="shared" si="3"/>
        <v>6.6020460696761614</v>
      </c>
      <c r="AF18">
        <f t="shared" si="4"/>
        <v>1.5740969021601789</v>
      </c>
      <c r="AG18">
        <f t="shared" si="5"/>
        <v>6.6013224133864234</v>
      </c>
      <c r="AH18">
        <f t="shared" si="6"/>
        <v>1.7301813039337113</v>
      </c>
      <c r="AI18">
        <f t="shared" si="7"/>
        <v>6.6883921059627029</v>
      </c>
      <c r="AJ18">
        <f t="shared" si="8"/>
        <v>1.6431116113574338</v>
      </c>
      <c r="AK18">
        <f t="shared" si="9"/>
        <v>-6.5920911636640671</v>
      </c>
      <c r="AL18">
        <f t="shared" si="10"/>
        <v>-1.7107478242418113</v>
      </c>
      <c r="AM18">
        <f t="shared" si="11"/>
        <v>-6.667485084130961</v>
      </c>
      <c r="AN18">
        <f t="shared" si="12"/>
        <v>-1.5860330477635951</v>
      </c>
      <c r="AO18">
        <f t="shared" si="13"/>
        <v>0.49531423234785632</v>
      </c>
    </row>
    <row r="19" spans="2:41" x14ac:dyDescent="0.2">
      <c r="B19" s="8" t="str">
        <f t="shared" si="14"/>
        <v>16, 1.1, 10.2, 0.9, 1.05, 1.07, 0.88, 0.85, 0.98, 1.04, 1.02, 0.96, 0.92, 1.01, 0.97, 0.44, 0.48, 0.36, 0.48, 0.482069098154333</v>
      </c>
      <c r="C19" s="8"/>
      <c r="D19" s="8"/>
      <c r="E19">
        <v>1.1000000000000001</v>
      </c>
      <c r="F19">
        <v>10.199999999999999</v>
      </c>
      <c r="G19">
        <v>0.9</v>
      </c>
      <c r="H19" s="1">
        <v>1.05</v>
      </c>
      <c r="I19" s="1">
        <v>1.07</v>
      </c>
      <c r="J19" s="1">
        <v>0.88</v>
      </c>
      <c r="K19" s="1">
        <v>0.85</v>
      </c>
      <c r="L19">
        <v>0.98</v>
      </c>
      <c r="M19">
        <v>1.04</v>
      </c>
      <c r="N19">
        <v>1.02</v>
      </c>
      <c r="O19" s="1">
        <v>0.96</v>
      </c>
      <c r="P19" s="1">
        <v>0.92</v>
      </c>
      <c r="Q19" s="1">
        <v>1.01</v>
      </c>
      <c r="R19" s="1">
        <v>0.97</v>
      </c>
      <c r="S19" s="15">
        <f>S18*2</f>
        <v>0.44</v>
      </c>
      <c r="T19" s="15">
        <f t="shared" si="31"/>
        <v>0.48</v>
      </c>
      <c r="U19" s="15">
        <f t="shared" si="32"/>
        <v>0.36</v>
      </c>
      <c r="V19" s="15">
        <f t="shared" si="33"/>
        <v>0.48</v>
      </c>
      <c r="W19">
        <f t="shared" si="15"/>
        <v>1.05</v>
      </c>
      <c r="X19">
        <f t="shared" si="16"/>
        <v>11.25</v>
      </c>
      <c r="Y19">
        <f t="shared" si="17"/>
        <v>0.98</v>
      </c>
      <c r="Z19">
        <f t="shared" si="18"/>
        <v>2.02</v>
      </c>
      <c r="AA19">
        <f t="shared" si="19"/>
        <v>0.36</v>
      </c>
      <c r="AB19">
        <f t="shared" si="0"/>
        <v>6.4165174704700618</v>
      </c>
      <c r="AC19">
        <f t="shared" si="1"/>
        <v>6.3424737638661721</v>
      </c>
      <c r="AD19">
        <f t="shared" si="2"/>
        <v>1.6591370775086289</v>
      </c>
      <c r="AE19">
        <f t="shared" si="3"/>
        <v>6.4165174704700618</v>
      </c>
      <c r="AF19">
        <f t="shared" si="4"/>
        <v>1.5406633064272628</v>
      </c>
      <c r="AG19">
        <f t="shared" si="5"/>
        <v>6.6013224133864234</v>
      </c>
      <c r="AH19">
        <f t="shared" si="6"/>
        <v>1.7301813039337113</v>
      </c>
      <c r="AI19">
        <f t="shared" si="7"/>
        <v>6.6883921059627029</v>
      </c>
      <c r="AJ19">
        <f t="shared" si="8"/>
        <v>1.6431116113574338</v>
      </c>
      <c r="AK19">
        <f t="shared" si="9"/>
        <v>-6.5920911636640671</v>
      </c>
      <c r="AL19">
        <f t="shared" si="10"/>
        <v>-1.7107478242418113</v>
      </c>
      <c r="AM19">
        <f t="shared" si="11"/>
        <v>-6.667485084130961</v>
      </c>
      <c r="AN19">
        <f t="shared" si="12"/>
        <v>-1.5860330477635951</v>
      </c>
      <c r="AO19">
        <f t="shared" si="13"/>
        <v>0.48206909815433341</v>
      </c>
    </row>
    <row r="20" spans="2:41" x14ac:dyDescent="0.2">
      <c r="B20" s="8" t="str">
        <f t="shared" si="14"/>
        <v>17, 1.1, 10.2, 0.9, 1.05, 1.07, 0.88, 0.85, 0.98, 1.04, 1.02, 0.96, 0.92, 1.01, 0.97, 1.76, 1.92, 1.44, 1.92, 0.336053224463121</v>
      </c>
      <c r="C20" s="8"/>
      <c r="D20" s="8"/>
      <c r="E20">
        <v>1.1000000000000001</v>
      </c>
      <c r="F20">
        <v>10.199999999999999</v>
      </c>
      <c r="G20">
        <v>0.9</v>
      </c>
      <c r="H20" s="1">
        <v>1.05</v>
      </c>
      <c r="I20" s="1">
        <v>1.07</v>
      </c>
      <c r="J20" s="1">
        <v>0.88</v>
      </c>
      <c r="K20" s="1">
        <v>0.85</v>
      </c>
      <c r="L20">
        <v>0.98</v>
      </c>
      <c r="M20">
        <v>1.04</v>
      </c>
      <c r="N20">
        <v>1.02</v>
      </c>
      <c r="O20" s="1">
        <v>0.96</v>
      </c>
      <c r="P20" s="1">
        <v>0.92</v>
      </c>
      <c r="Q20" s="1">
        <v>1.01</v>
      </c>
      <c r="R20" s="1">
        <v>0.97</v>
      </c>
      <c r="S20" s="15">
        <f>S19*4</f>
        <v>1.76</v>
      </c>
      <c r="T20" s="15">
        <f t="shared" ref="T20:T21" si="34">T19*4</f>
        <v>1.92</v>
      </c>
      <c r="U20" s="15">
        <f t="shared" ref="U20:U21" si="35">U19*4</f>
        <v>1.44</v>
      </c>
      <c r="V20" s="15">
        <f t="shared" ref="V20:V21" si="36">V19*4</f>
        <v>1.92</v>
      </c>
      <c r="W20">
        <f t="shared" si="15"/>
        <v>1.05</v>
      </c>
      <c r="X20">
        <f t="shared" si="16"/>
        <v>11.25</v>
      </c>
      <c r="Y20">
        <f t="shared" si="17"/>
        <v>0.98</v>
      </c>
      <c r="Z20">
        <f t="shared" si="18"/>
        <v>2.02</v>
      </c>
      <c r="AA20">
        <f t="shared" si="19"/>
        <v>1.44</v>
      </c>
      <c r="AB20">
        <f t="shared" si="0"/>
        <v>4.3493078660122038</v>
      </c>
      <c r="AC20">
        <f t="shared" si="1"/>
        <v>4.2895045256745039</v>
      </c>
      <c r="AD20">
        <f t="shared" si="2"/>
        <v>1.2720614748989876</v>
      </c>
      <c r="AE20">
        <f t="shared" si="3"/>
        <v>4.3493078660122038</v>
      </c>
      <c r="AF20">
        <f t="shared" si="4"/>
        <v>1.1817905739021173</v>
      </c>
      <c r="AG20">
        <f t="shared" si="5"/>
        <v>6.6013224133864234</v>
      </c>
      <c r="AH20">
        <f t="shared" si="6"/>
        <v>1.7301813039337113</v>
      </c>
      <c r="AI20">
        <f t="shared" si="7"/>
        <v>6.6883921059627029</v>
      </c>
      <c r="AJ20">
        <f t="shared" si="8"/>
        <v>1.6431116113574338</v>
      </c>
      <c r="AK20">
        <f t="shared" si="9"/>
        <v>-6.5920911636640671</v>
      </c>
      <c r="AL20">
        <f t="shared" si="10"/>
        <v>-1.7107478242418113</v>
      </c>
      <c r="AM20">
        <f t="shared" si="11"/>
        <v>-6.667485084130961</v>
      </c>
      <c r="AN20">
        <f t="shared" si="12"/>
        <v>-1.5860330477635951</v>
      </c>
      <c r="AO20">
        <f t="shared" si="13"/>
        <v>0.33605322446312141</v>
      </c>
    </row>
    <row r="21" spans="2:41" x14ac:dyDescent="0.2">
      <c r="B21" s="8" t="str">
        <f t="shared" si="14"/>
        <v>18, 1.1, 10.2, 0.9, 1.05, 1.07, 0.88, 0.85, 0.98, 1.04, 1.02, 0.96, 0.92, 1.01, 0.97, 7.04, 7.68, 5.76, 7.68, 0.0885941493757846</v>
      </c>
      <c r="C21" s="8"/>
      <c r="D21" s="8"/>
      <c r="E21">
        <v>1.1000000000000001</v>
      </c>
      <c r="F21">
        <v>10.199999999999999</v>
      </c>
      <c r="G21">
        <v>0.9</v>
      </c>
      <c r="H21" s="1">
        <v>1.05</v>
      </c>
      <c r="I21" s="1">
        <v>1.07</v>
      </c>
      <c r="J21" s="1">
        <v>0.88</v>
      </c>
      <c r="K21" s="1">
        <v>0.85</v>
      </c>
      <c r="L21">
        <v>0.98</v>
      </c>
      <c r="M21">
        <v>1.04</v>
      </c>
      <c r="N21">
        <v>1.02</v>
      </c>
      <c r="O21" s="1">
        <v>0.96</v>
      </c>
      <c r="P21" s="1">
        <v>0.92</v>
      </c>
      <c r="Q21" s="1">
        <v>1.01</v>
      </c>
      <c r="R21" s="1">
        <v>0.97</v>
      </c>
      <c r="S21" s="15">
        <f>S20*4</f>
        <v>7.04</v>
      </c>
      <c r="T21" s="15">
        <f t="shared" si="34"/>
        <v>7.68</v>
      </c>
      <c r="U21" s="15">
        <f t="shared" si="35"/>
        <v>5.76</v>
      </c>
      <c r="V21" s="15">
        <f t="shared" si="36"/>
        <v>7.68</v>
      </c>
      <c r="W21">
        <f t="shared" si="15"/>
        <v>1.05</v>
      </c>
      <c r="X21">
        <f t="shared" si="16"/>
        <v>11.25</v>
      </c>
      <c r="Y21">
        <f t="shared" si="17"/>
        <v>0.98</v>
      </c>
      <c r="Z21">
        <f t="shared" si="18"/>
        <v>2.02</v>
      </c>
      <c r="AA21">
        <f t="shared" si="19"/>
        <v>5.76</v>
      </c>
      <c r="AB21">
        <f t="shared" si="0"/>
        <v>0.98789994492967281</v>
      </c>
      <c r="AC21">
        <f t="shared" si="1"/>
        <v>0.96749135676722453</v>
      </c>
      <c r="AD21">
        <f t="shared" si="2"/>
        <v>0.4699354397734119</v>
      </c>
      <c r="AE21">
        <f t="shared" si="3"/>
        <v>0.98789994492967281</v>
      </c>
      <c r="AF21">
        <f t="shared" si="4"/>
        <v>0.42051288311851209</v>
      </c>
      <c r="AG21">
        <f t="shared" si="5"/>
        <v>6.6013224133864234</v>
      </c>
      <c r="AH21">
        <f t="shared" si="6"/>
        <v>1.7301813039337113</v>
      </c>
      <c r="AI21">
        <f t="shared" si="7"/>
        <v>6.6883921059627029</v>
      </c>
      <c r="AJ21">
        <f t="shared" si="8"/>
        <v>1.6431116113574338</v>
      </c>
      <c r="AK21">
        <f t="shared" si="9"/>
        <v>-6.5920911636640671</v>
      </c>
      <c r="AL21">
        <f t="shared" si="10"/>
        <v>-1.7107478242418113</v>
      </c>
      <c r="AM21">
        <f t="shared" si="11"/>
        <v>-6.667485084130961</v>
      </c>
      <c r="AN21">
        <f t="shared" si="12"/>
        <v>-1.5860330477635951</v>
      </c>
      <c r="AO21">
        <f t="shared" si="13"/>
        <v>8.8594149375784637E-2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6"/>
  <sheetViews>
    <sheetView topLeftCell="A2" workbookViewId="0">
      <selection activeCell="B12" sqref="B12"/>
    </sheetView>
  </sheetViews>
  <sheetFormatPr defaultRowHeight="13.2" x14ac:dyDescent="0.2"/>
  <cols>
    <col min="2" max="2" width="76.109375" bestFit="1" customWidth="1"/>
    <col min="3" max="3" width="12.77734375" bestFit="1" customWidth="1"/>
    <col min="5" max="5" width="12.77734375" bestFit="1" customWidth="1"/>
    <col min="8" max="9" width="14.33203125" customWidth="1"/>
    <col min="10" max="10" width="13.88671875" bestFit="1" customWidth="1"/>
    <col min="11" max="15" width="14.33203125" customWidth="1"/>
  </cols>
  <sheetData>
    <row r="3" spans="2:18" x14ac:dyDescent="0.2">
      <c r="B3" s="9" t="s">
        <v>89</v>
      </c>
      <c r="Q3" s="7" t="s">
        <v>33</v>
      </c>
    </row>
    <row r="4" spans="2:18" x14ac:dyDescent="0.2">
      <c r="B4" s="8" t="str">
        <f>"fA_case, "&amp;C4&amp;", "&amp;D4&amp;", "&amp;E4&amp;", "&amp;F4&amp;", "&amp;G4&amp;", "&amp;Q4</f>
        <v>fA_case, xa, xb, ya, yb, za, fAA</v>
      </c>
      <c r="C4" t="s">
        <v>75</v>
      </c>
      <c r="D4" t="s">
        <v>76</v>
      </c>
      <c r="E4" t="s">
        <v>77</v>
      </c>
      <c r="F4" t="s">
        <v>78</v>
      </c>
      <c r="G4" t="s">
        <v>79</v>
      </c>
      <c r="H4" t="s">
        <v>80</v>
      </c>
      <c r="I4" t="s">
        <v>81</v>
      </c>
      <c r="J4" t="s">
        <v>82</v>
      </c>
      <c r="K4" t="s">
        <v>83</v>
      </c>
      <c r="L4" t="s">
        <v>84</v>
      </c>
      <c r="M4" t="s">
        <v>85</v>
      </c>
      <c r="N4" t="s">
        <v>86</v>
      </c>
      <c r="O4" t="s">
        <v>87</v>
      </c>
      <c r="P4" t="s">
        <v>88</v>
      </c>
      <c r="Q4" s="4" t="s">
        <v>90</v>
      </c>
    </row>
    <row r="5" spans="2:18" x14ac:dyDescent="0.2">
      <c r="B5" s="8" t="str">
        <f>ROW(B5)-ROW(B$4)&amp;", "&amp;C5&amp;", "&amp;D5&amp;", "&amp;E5&amp;", "&amp;F5&amp;", "&amp;G5&amp;", "&amp;Q5</f>
        <v>1, 1, 2, 1, 2, 0, 0.392699081698724</v>
      </c>
      <c r="C5">
        <v>1</v>
      </c>
      <c r="D5">
        <v>2</v>
      </c>
      <c r="E5">
        <v>1</v>
      </c>
      <c r="F5">
        <v>2</v>
      </c>
      <c r="G5">
        <v>0</v>
      </c>
      <c r="H5">
        <f>+$D5*($F5^2+$G5^2)^0.5/2*ATAN($D5/($F5^2+$G5^2)^0.5)</f>
        <v>1.5707963267948966</v>
      </c>
      <c r="I5">
        <f>-$D5*($E5^2+$G5^2)^0.5/2*IF(($E5^2+$G5^2)^0.5&gt;0,ATAN($D5/($E5^2+$G5^2)^0.5),PI()/2)</f>
        <v>-1.1071487177940904</v>
      </c>
      <c r="J5">
        <f>-$C5*($F5^2+$G5^2)^0.5/2*ATAN($C5/($F5^2+$G5^2)^0.5)</f>
        <v>-0.46364760900080609</v>
      </c>
      <c r="K5">
        <f>+$C5*($E5^2+$G5^2)^0.5/2*IF(($E5^2+$G5^2)^0.5&gt;0,ATAN($C5/($E5^2+$G5^2)^0.5),PI()/2)</f>
        <v>0.39269908169872414</v>
      </c>
      <c r="L5">
        <f>+($D5^2-$F5^2-$G5^2)/8*LN($D5^2+$F5^2+$G5^2)</f>
        <v>0</v>
      </c>
      <c r="M5">
        <f>-($D5^2-$E5^2-$G5^2)/8*LN($D5^2+$E5^2+$G5^2)</f>
        <v>-0.60353921716278758</v>
      </c>
      <c r="N5">
        <f>-($C5^2-$F5^2-$G5^2)/8*LN($C5^2+$F5^2+$G5^2)</f>
        <v>0.60353921716278758</v>
      </c>
      <c r="O5">
        <f>+IF($C5^2+$E5^2+$G5^2&gt;0,($C5^2-$E5^2-$G5^2)/8*LN($C5^2+$E5^2+$G5^2),0)</f>
        <v>0</v>
      </c>
      <c r="P5">
        <f>SUM(H5:O5)</f>
        <v>0.3926990816987242</v>
      </c>
      <c r="Q5">
        <f>+$D5*($F5^2+$G5^2)^0.5/2*ATAN($D5/($F5^2+$G5^2)^0.5)-$D5*($E5^2+$G5^2)^0.5/2*IF(($E5^2+$G5^2)^0.5&gt;0,ATAN($D5/($E5^2+$G5^2)^0.5),PI()/2)
-$C5*($F5^2+$G5^2)^0.5/2*ATAN($C5/($F5^2+$G5^2)^0.5)+$C5*($E5^2+$G5^2)^0.5/2*IF(($E5^2+$G5^2)^0.5&gt;0,ATAN($C5/($E5^2+$G5^2)^0.5),PI()/2)
+($D5^2-$F5^2-$G5^2)/8*LN($D5^2+$F5^2+$G5^2)-($D5^2-$E5^2-$G5^2)/8*LN($D5^2+$E5^2+$G5^2)
-($C5^2-$F5^2-$G5^2)/8*LN($C5^2+$F5^2+$G5^2)+IF($C5^2+$E5^2+$G5^2&gt;0,($C5^2-$E5^2-$G5^2)/8*LN($C5^2+$E5^2+$G5^2),0)</f>
        <v>0.3926990816987242</v>
      </c>
      <c r="R5">
        <f>Q5/PI()/(D5-C5)/(F5-E5)</f>
        <v>0.12500000000000003</v>
      </c>
    </row>
    <row r="6" spans="2:18" x14ac:dyDescent="0.2">
      <c r="B6" s="8" t="str">
        <f t="shared" ref="B6:B26" si="0">ROW(B6)-ROW(B$4)&amp;", "&amp;C6&amp;", "&amp;D6&amp;", "&amp;E6&amp;", "&amp;F6&amp;", "&amp;G6&amp;", "&amp;Q6</f>
        <v>2, 0.000000001, 1.000000001, 0.000000001, 1.000000001, 0, 0.392699081698724</v>
      </c>
      <c r="C6">
        <v>1.0000000000000001E-9</v>
      </c>
      <c r="D6">
        <f>1+C6</f>
        <v>1.0000000010000001</v>
      </c>
      <c r="E6">
        <v>1.0000000000000001E-9</v>
      </c>
      <c r="F6">
        <f>1+E6</f>
        <v>1.0000000010000001</v>
      </c>
      <c r="G6">
        <v>0</v>
      </c>
      <c r="H6">
        <f t="shared" ref="H6:H26" si="1">+$D6*($F6^2+$G6^2)^0.5/2*ATAN($D6/($F6^2+$G6^2)^0.5)</f>
        <v>0.39269908248412239</v>
      </c>
      <c r="I6">
        <f t="shared" ref="I6:I16" si="2">-$D6*($E6^2+$G6^2)^0.5/2*IF(($E6^2+$G6^2)^0.5&gt;0,ATAN($D6/($E6^2+$G6^2)^0.5),PI()/2)</f>
        <v>-7.853981636828467E-10</v>
      </c>
      <c r="J6">
        <f t="shared" ref="J6:J26" si="3">-$C6*($F6^2+$G6^2)^0.5/2*ATAN($C6/($F6^2+$G6^2)^0.5)</f>
        <v>-5.0000000000000004E-19</v>
      </c>
      <c r="K6">
        <f t="shared" ref="K6:K15" si="4">+$C6*($E6^2+$G6^2)^0.5/2*IF(($E6^2+$G6^2)^0.5&gt;0,ATAN($C6/($E6^2+$G6^2)^0.5),PI()/2)</f>
        <v>3.9269908169872415E-19</v>
      </c>
      <c r="L6">
        <f t="shared" ref="L6:L26" si="5">+($D6^2-$F6^2-$G6^2)/8*LN($D6^2+$F6^2+$G6^2)</f>
        <v>0</v>
      </c>
      <c r="M6">
        <f t="shared" ref="M6:M26" si="6">-($D6^2-$E6^2-$G6^2)/8*LN($D6^2+$E6^2+$G6^2)</f>
        <v>-2.5000002093509279E-10</v>
      </c>
      <c r="N6">
        <f t="shared" ref="N6:N26" si="7">-($C6^2-$F6^2-$G6^2)/8*LN($C6^2+$F6^2+$G6^2)</f>
        <v>2.5000002093509279E-10</v>
      </c>
      <c r="O6">
        <f t="shared" ref="O6:O26" si="8">+IF($C6^2+$E6^2+$G6^2&gt;0,($C6^2-$E6^2-$G6^2)/8*LN($C6^2+$E6^2+$G6^2),0)</f>
        <v>0</v>
      </c>
      <c r="P6">
        <f t="shared" ref="P6:P15" si="9">SUM(H6:O6)</f>
        <v>0.3926990816987242</v>
      </c>
      <c r="Q6">
        <f t="shared" ref="Q6:Q26" si="10">+$D6*($F6^2+$G6^2)^0.5/2*ATAN($D6/($F6^2+$G6^2)^0.5)-$D6*($E6^2+$G6^2)^0.5/2*IF(($E6^2+$G6^2)^0.5&gt;0,ATAN($D6/($E6^2+$G6^2)^0.5),PI()/2)
-$C6*($F6^2+$G6^2)^0.5/2*ATAN($C6/($F6^2+$G6^2)^0.5)+$C6*($E6^2+$G6^2)^0.5/2*IF(($E6^2+$G6^2)^0.5&gt;0,ATAN($C6/($E6^2+$G6^2)^0.5),PI()/2)
+($D6^2-$F6^2-$G6^2)/8*LN($D6^2+$F6^2+$G6^2)-($D6^2-$E6^2-$G6^2)/8*LN($D6^2+$E6^2+$G6^2)
-($C6^2-$F6^2-$G6^2)/8*LN($C6^2+$F6^2+$G6^2)+IF($C6^2+$E6^2+$G6^2&gt;0,($C6^2-$E6^2-$G6^2)/8*LN($C6^2+$E6^2+$G6^2),0)</f>
        <v>0.3926990816987242</v>
      </c>
      <c r="R6">
        <f t="shared" ref="R6:R15" si="11">Q6/PI()/(D6-C6)/(F6-E6)</f>
        <v>0.12500000000000003</v>
      </c>
    </row>
    <row r="7" spans="2:18" x14ac:dyDescent="0.2">
      <c r="B7" s="8" t="str">
        <f t="shared" si="0"/>
        <v>3, 0.000000001, 2.000000001, 0.000000001, 1.000000001, 0, 1.01754075419607</v>
      </c>
      <c r="C7">
        <v>1.0000000000000001E-9</v>
      </c>
      <c r="D7">
        <f>2+C7</f>
        <v>2.0000000010000001</v>
      </c>
      <c r="E7">
        <v>1.0000000000000001E-9</v>
      </c>
      <c r="F7">
        <f>1+E7</f>
        <v>1.0000000010000001</v>
      </c>
      <c r="G7">
        <v>0</v>
      </c>
      <c r="H7">
        <f t="shared" si="1"/>
        <v>1.1071487192548135</v>
      </c>
      <c r="I7">
        <f t="shared" si="2"/>
        <v>-1.570796327080295E-9</v>
      </c>
      <c r="J7">
        <f t="shared" si="3"/>
        <v>-5.0000000000000004E-19</v>
      </c>
      <c r="K7">
        <f t="shared" si="4"/>
        <v>3.9269908169872415E-19</v>
      </c>
      <c r="L7">
        <f t="shared" si="5"/>
        <v>0.60353921801514721</v>
      </c>
      <c r="M7">
        <f t="shared" si="6"/>
        <v>-0.69314718175309253</v>
      </c>
      <c r="N7">
        <f t="shared" si="7"/>
        <v>2.5000002093509279E-10</v>
      </c>
      <c r="O7">
        <f t="shared" si="8"/>
        <v>0</v>
      </c>
      <c r="P7">
        <f t="shared" si="9"/>
        <v>1.0175407541960719</v>
      </c>
      <c r="Q7">
        <f t="shared" si="10"/>
        <v>1.0175407541960719</v>
      </c>
      <c r="R7">
        <f t="shared" si="11"/>
        <v>0.16194664082776009</v>
      </c>
    </row>
    <row r="8" spans="2:18" x14ac:dyDescent="0.2">
      <c r="B8" s="8" t="str">
        <f t="shared" si="0"/>
        <v>4, 0, 1, 0, 2, 0, 0.553255572397964</v>
      </c>
      <c r="C8">
        <v>0</v>
      </c>
      <c r="D8">
        <f>1+C8</f>
        <v>1</v>
      </c>
      <c r="E8">
        <v>0</v>
      </c>
      <c r="F8">
        <f>2+E8</f>
        <v>2</v>
      </c>
      <c r="G8">
        <v>0</v>
      </c>
      <c r="H8">
        <f t="shared" si="1"/>
        <v>0.46364760900080609</v>
      </c>
      <c r="I8">
        <f>-$D8*($E8^2+$G8^2)^0.5/2*IF(($E8^2+$G8^2)^0.5&gt;0,ATAN($D8/($E8^2+$G8^2)^0.5),PI()/2)</f>
        <v>0</v>
      </c>
      <c r="J8">
        <f>-$C8*($F8^2+$G8^2)^0.5/2*ATAN($C8/($F8^2+$G8^2)^0.5)</f>
        <v>0</v>
      </c>
      <c r="K8">
        <f t="shared" si="4"/>
        <v>0</v>
      </c>
      <c r="L8">
        <f t="shared" si="5"/>
        <v>-0.60353921716278758</v>
      </c>
      <c r="M8">
        <f t="shared" si="6"/>
        <v>0</v>
      </c>
      <c r="N8">
        <f t="shared" si="7"/>
        <v>0.69314718055994529</v>
      </c>
      <c r="O8">
        <f t="shared" si="8"/>
        <v>0</v>
      </c>
      <c r="P8">
        <f>SUM(H8:O8)</f>
        <v>0.55325557239796375</v>
      </c>
      <c r="Q8">
        <f t="shared" si="10"/>
        <v>0.55325557239796375</v>
      </c>
      <c r="R8">
        <f t="shared" si="11"/>
        <v>8.8053359140271903E-2</v>
      </c>
    </row>
    <row r="9" spans="2:18" x14ac:dyDescent="0.2">
      <c r="B9" s="8" t="str">
        <f t="shared" si="0"/>
        <v>5, 0, 2, 0, 1, 0, 1.01754075439693</v>
      </c>
      <c r="C9">
        <v>0</v>
      </c>
      <c r="D9">
        <v>2</v>
      </c>
      <c r="E9">
        <v>0</v>
      </c>
      <c r="F9">
        <v>1</v>
      </c>
      <c r="G9">
        <v>0</v>
      </c>
      <c r="H9">
        <f t="shared" si="1"/>
        <v>1.1071487177940904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0.60353921716278758</v>
      </c>
      <c r="M9">
        <f t="shared" si="6"/>
        <v>-0.69314718055994529</v>
      </c>
      <c r="N9">
        <f t="shared" si="7"/>
        <v>0</v>
      </c>
      <c r="O9">
        <f t="shared" si="8"/>
        <v>0</v>
      </c>
      <c r="P9">
        <f t="shared" si="9"/>
        <v>1.0175407543969328</v>
      </c>
      <c r="Q9">
        <f t="shared" si="10"/>
        <v>1.0175407543969328</v>
      </c>
      <c r="R9">
        <f t="shared" si="11"/>
        <v>0.1619466408597281</v>
      </c>
    </row>
    <row r="10" spans="2:18" x14ac:dyDescent="0.2">
      <c r="B10" s="8" t="str">
        <f t="shared" si="0"/>
        <v>6, 1, 2, 1, 2, 0.1, 0.391076647752509</v>
      </c>
      <c r="C10">
        <v>1</v>
      </c>
      <c r="D10">
        <v>2</v>
      </c>
      <c r="E10">
        <v>1</v>
      </c>
      <c r="F10">
        <v>2</v>
      </c>
      <c r="G10">
        <v>0.1</v>
      </c>
      <c r="H10">
        <f t="shared" si="1"/>
        <v>1.5715085971997655</v>
      </c>
      <c r="I10">
        <f t="shared" si="2"/>
        <v>-1.1106677162829093</v>
      </c>
      <c r="J10">
        <f t="shared" si="3"/>
        <v>-0.46372699417158536</v>
      </c>
      <c r="K10">
        <f t="shared" si="4"/>
        <v>0.39340770307343503</v>
      </c>
      <c r="L10">
        <f t="shared" si="5"/>
        <v>-2.6008634513503353E-3</v>
      </c>
      <c r="M10">
        <f t="shared" si="6"/>
        <v>-0.60227417326741906</v>
      </c>
      <c r="N10">
        <f t="shared" si="7"/>
        <v>0.60630276305516095</v>
      </c>
      <c r="O10">
        <f t="shared" si="8"/>
        <v>-8.7266840258873053E-4</v>
      </c>
      <c r="P10">
        <f t="shared" si="9"/>
        <v>0.39107664775250878</v>
      </c>
      <c r="Q10">
        <f t="shared" si="10"/>
        <v>0.39107664775250878</v>
      </c>
      <c r="R10">
        <f t="shared" si="11"/>
        <v>0.12448356323523947</v>
      </c>
    </row>
    <row r="11" spans="2:18" x14ac:dyDescent="0.2">
      <c r="B11" s="8" t="str">
        <f t="shared" si="0"/>
        <v>7, 1, 2, 1, 2, 0.2, 0.386303417714897</v>
      </c>
      <c r="C11">
        <v>1</v>
      </c>
      <c r="D11">
        <v>2</v>
      </c>
      <c r="E11">
        <v>1</v>
      </c>
      <c r="F11">
        <v>2</v>
      </c>
      <c r="G11">
        <v>0.2</v>
      </c>
      <c r="H11">
        <f t="shared" si="1"/>
        <v>1.5736308122937401</v>
      </c>
      <c r="I11">
        <f t="shared" si="2"/>
        <v>-1.1210281820533161</v>
      </c>
      <c r="J11">
        <f t="shared" si="3"/>
        <v>-0.46396307587922958</v>
      </c>
      <c r="K11">
        <f t="shared" si="4"/>
        <v>0.39547669698810506</v>
      </c>
      <c r="L11">
        <f t="shared" si="5"/>
        <v>-1.0422145415954376E-2</v>
      </c>
      <c r="M11">
        <f t="shared" si="6"/>
        <v>-0.5984402503708125</v>
      </c>
      <c r="N11">
        <f t="shared" si="7"/>
        <v>0.61461431119164533</v>
      </c>
      <c r="O11">
        <f t="shared" si="8"/>
        <v>-3.5647490392806259E-3</v>
      </c>
      <c r="P11">
        <f t="shared" si="9"/>
        <v>0.38630341771489735</v>
      </c>
      <c r="Q11">
        <f t="shared" si="10"/>
        <v>0.38630341771489735</v>
      </c>
      <c r="R11">
        <f t="shared" si="11"/>
        <v>0.12296419692523833</v>
      </c>
    </row>
    <row r="12" spans="2:18" x14ac:dyDescent="0.2">
      <c r="B12" s="8" t="str">
        <f t="shared" si="0"/>
        <v>8, 1, 2, 1, 2, 0.5, 0.356352554088943</v>
      </c>
      <c r="C12">
        <v>1</v>
      </c>
      <c r="D12">
        <v>2</v>
      </c>
      <c r="E12">
        <v>1</v>
      </c>
      <c r="F12">
        <v>2</v>
      </c>
      <c r="G12">
        <v>0.5</v>
      </c>
      <c r="H12">
        <f t="shared" si="1"/>
        <v>1.5878993617926618</v>
      </c>
      <c r="I12">
        <f t="shared" si="2"/>
        <v>-1.1862973964121015</v>
      </c>
      <c r="J12">
        <f t="shared" si="3"/>
        <v>-0.46553309540801996</v>
      </c>
      <c r="K12">
        <f t="shared" si="4"/>
        <v>0.40793016109627361</v>
      </c>
      <c r="L12">
        <f t="shared" si="5"/>
        <v>-6.594416251083092E-2</v>
      </c>
      <c r="M12">
        <f t="shared" si="6"/>
        <v>-0.57001590133246427</v>
      </c>
      <c r="N12">
        <f t="shared" si="7"/>
        <v>0.67365515612018501</v>
      </c>
      <c r="O12">
        <f t="shared" si="8"/>
        <v>-2.5341569256760274E-2</v>
      </c>
      <c r="P12">
        <f t="shared" si="9"/>
        <v>0.35635255408894345</v>
      </c>
      <c r="Q12">
        <f t="shared" si="10"/>
        <v>0.35635255408894345</v>
      </c>
      <c r="R12">
        <f t="shared" si="11"/>
        <v>0.11343054093335471</v>
      </c>
    </row>
    <row r="13" spans="2:18" x14ac:dyDescent="0.2">
      <c r="B13" s="8" t="str">
        <f t="shared" si="0"/>
        <v>9, 1, 2, 1, 2, 1, 0.281697381129222</v>
      </c>
      <c r="C13">
        <v>1</v>
      </c>
      <c r="D13">
        <v>2</v>
      </c>
      <c r="E13">
        <v>1</v>
      </c>
      <c r="F13">
        <v>2</v>
      </c>
      <c r="G13">
        <v>1</v>
      </c>
      <c r="H13">
        <f t="shared" si="1"/>
        <v>1.6317206443850945</v>
      </c>
      <c r="I13">
        <f t="shared" si="2"/>
        <v>-1.3510217177120798</v>
      </c>
      <c r="J13">
        <f t="shared" si="3"/>
        <v>-0.47017168028381717</v>
      </c>
      <c r="K13">
        <f t="shared" si="4"/>
        <v>0.43520987568355157</v>
      </c>
      <c r="L13">
        <f t="shared" si="5"/>
        <v>-0.27465307216702745</v>
      </c>
      <c r="M13">
        <f t="shared" si="6"/>
        <v>-0.44793986730701374</v>
      </c>
      <c r="N13">
        <f t="shared" si="7"/>
        <v>0.89587973461402748</v>
      </c>
      <c r="O13">
        <f t="shared" si="8"/>
        <v>-0.13732653608351372</v>
      </c>
      <c r="P13">
        <f t="shared" si="9"/>
        <v>0.2816973811292216</v>
      </c>
      <c r="Q13">
        <f t="shared" si="10"/>
        <v>0.2816973811292216</v>
      </c>
      <c r="R13">
        <f t="shared" si="11"/>
        <v>8.9667061325514427E-2</v>
      </c>
    </row>
    <row r="14" spans="2:18" x14ac:dyDescent="0.2">
      <c r="B14" s="8" t="str">
        <f t="shared" si="0"/>
        <v>10, 1, 2, 1, 2, 2, 0.157580090116144</v>
      </c>
      <c r="C14">
        <v>1</v>
      </c>
      <c r="D14">
        <v>2</v>
      </c>
      <c r="E14">
        <v>1</v>
      </c>
      <c r="F14">
        <v>2</v>
      </c>
      <c r="G14">
        <v>2</v>
      </c>
      <c r="H14">
        <f t="shared" si="1"/>
        <v>1.7408395027342063</v>
      </c>
      <c r="I14">
        <f t="shared" si="2"/>
        <v>-1.6317206443850945</v>
      </c>
      <c r="J14">
        <f t="shared" si="3"/>
        <v>-0.48060196634497676</v>
      </c>
      <c r="K14">
        <f t="shared" si="4"/>
        <v>0.47017168028381717</v>
      </c>
      <c r="L14">
        <f t="shared" si="5"/>
        <v>-1.2424533248940002</v>
      </c>
      <c r="M14">
        <f t="shared" si="6"/>
        <v>0.27465307216702745</v>
      </c>
      <c r="N14">
        <f t="shared" si="7"/>
        <v>1.9225715051691921</v>
      </c>
      <c r="O14">
        <f t="shared" si="8"/>
        <v>-0.89587973461402748</v>
      </c>
      <c r="P14">
        <f t="shared" si="9"/>
        <v>0.15758009011614416</v>
      </c>
      <c r="Q14">
        <f t="shared" si="10"/>
        <v>0.15758009011614416</v>
      </c>
      <c r="R14">
        <f t="shared" si="11"/>
        <v>5.0159300549701323E-2</v>
      </c>
    </row>
    <row r="15" spans="2:18" x14ac:dyDescent="0.2">
      <c r="B15" s="8" t="str">
        <f t="shared" si="0"/>
        <v>11, 0.000000001, 1.000000001, 0.000000001, 2, 0.1, 0.484524567192072</v>
      </c>
      <c r="C15">
        <v>1.0000000000000001E-9</v>
      </c>
      <c r="D15">
        <f>1+C15</f>
        <v>1.0000000010000001</v>
      </c>
      <c r="E15">
        <v>1.0000000000000001E-9</v>
      </c>
      <c r="F15">
        <v>2</v>
      </c>
      <c r="G15">
        <v>0.1</v>
      </c>
      <c r="H15">
        <f t="shared" si="1"/>
        <v>0.46372699503551201</v>
      </c>
      <c r="I15">
        <f t="shared" si="2"/>
        <v>-7.3556383793693628E-2</v>
      </c>
      <c r="J15">
        <f t="shared" si="3"/>
        <v>-5.0000000000000013E-19</v>
      </c>
      <c r="K15">
        <f t="shared" si="4"/>
        <v>5.0000000000000004E-19</v>
      </c>
      <c r="L15">
        <f t="shared" si="5"/>
        <v>-0.6063027628025015</v>
      </c>
      <c r="M15">
        <f t="shared" si="6"/>
        <v>-1.2313536906166597E-3</v>
      </c>
      <c r="N15">
        <f t="shared" si="7"/>
        <v>0.69613160971088694</v>
      </c>
      <c r="O15">
        <f t="shared" si="8"/>
        <v>5.7564627324851146E-3</v>
      </c>
      <c r="P15">
        <f t="shared" si="9"/>
        <v>0.48452456719207226</v>
      </c>
      <c r="Q15">
        <f t="shared" si="10"/>
        <v>0.48452456719207226</v>
      </c>
      <c r="R15">
        <f t="shared" si="11"/>
        <v>7.7114479956636728E-2</v>
      </c>
    </row>
    <row r="16" spans="2:18" x14ac:dyDescent="0.2">
      <c r="B16" s="8" t="str">
        <f t="shared" si="0"/>
        <v>12, 0.000000001, 2.000000001, 0.000000001, 1.000000001, 0.1, 0.875211158128054</v>
      </c>
      <c r="C16">
        <v>1.0000000000000001E-9</v>
      </c>
      <c r="D16">
        <f>2+C16</f>
        <v>2.0000000010000001</v>
      </c>
      <c r="E16">
        <v>1.0000000000000001E-9</v>
      </c>
      <c r="F16">
        <f>1+E16</f>
        <v>1.0000000010000001</v>
      </c>
      <c r="G16">
        <v>0.1</v>
      </c>
      <c r="H16">
        <f>+$D16*($F16^2+$G16^2)^0.5/2*ATAN($D16/($F16^2+$G16^2)^0.5)</f>
        <v>1.1106677177403097</v>
      </c>
      <c r="I16">
        <f t="shared" si="2"/>
        <v>-0.15208379318583107</v>
      </c>
      <c r="J16">
        <f>-$C16*($F16^2+$G16^2)^0.5/2*ATAN($C16/($F16^2+$G16^2)^0.5)</f>
        <v>-5.0000000000000013E-19</v>
      </c>
      <c r="K16">
        <f t="shared" ref="K16:K26" si="12">+$C16*($E16^2+$G16^2)^0.5/2*IF(($E16^2+$G16^2)^0.5&gt;0,ATAN($C16/($E16^2+$G16^2)^0.5),PI()/2)</f>
        <v>5.0000000000000004E-19</v>
      </c>
      <c r="L16">
        <f t="shared" si="5"/>
        <v>0.60227417411788298</v>
      </c>
      <c r="M16">
        <f t="shared" si="6"/>
        <v>-0.69265963279949272</v>
      </c>
      <c r="N16">
        <f t="shared" si="7"/>
        <v>1.2562295227000753E-3</v>
      </c>
      <c r="O16">
        <f t="shared" si="8"/>
        <v>5.7564627324851146E-3</v>
      </c>
      <c r="P16">
        <f>SUM(H16:O16)</f>
        <v>0.87521115812805395</v>
      </c>
      <c r="Q16">
        <f t="shared" si="10"/>
        <v>0.87521115812805395</v>
      </c>
      <c r="R16">
        <f>Q16/PI()/(D16-C16)/(F16-E16)</f>
        <v>0.13929418206526223</v>
      </c>
    </row>
    <row r="17" spans="2:18" x14ac:dyDescent="0.2">
      <c r="B17" s="8" t="str">
        <f t="shared" si="0"/>
        <v>13, 0.000000001, 1.000000001, 0.000000001, 2, 0.5, 0.306168460921042</v>
      </c>
      <c r="C17">
        <v>1.0000000000000001E-9</v>
      </c>
      <c r="D17">
        <f>1+C17</f>
        <v>1.0000000010000001</v>
      </c>
      <c r="E17">
        <v>1.0000000000000001E-9</v>
      </c>
      <c r="F17">
        <v>2</v>
      </c>
      <c r="G17">
        <v>0.5</v>
      </c>
      <c r="H17">
        <f t="shared" si="1"/>
        <v>0.46553309627831507</v>
      </c>
      <c r="I17">
        <f t="shared" ref="I17:I26" si="13">-$D17*($E17^2+$G17^2)^0.5/2*IF(($E17^2+$G17^2)^0.5&gt;0,ATAN($D17/($E17^2+$G17^2)^0.5),PI()/2)</f>
        <v>-0.27678717982530981</v>
      </c>
      <c r="J17">
        <f t="shared" si="3"/>
        <v>-5.0000000000000013E-19</v>
      </c>
      <c r="K17">
        <f t="shared" si="12"/>
        <v>5.0000000000000004E-19</v>
      </c>
      <c r="L17">
        <f t="shared" si="5"/>
        <v>-0.67365515586038993</v>
      </c>
      <c r="M17">
        <f t="shared" si="6"/>
        <v>-2.0919708141493069E-2</v>
      </c>
      <c r="N17">
        <f t="shared" si="7"/>
        <v>0.76867570968492283</v>
      </c>
      <c r="O17">
        <f t="shared" si="8"/>
        <v>4.332169878499658E-2</v>
      </c>
      <c r="P17">
        <f t="shared" ref="P17:P26" si="14">SUM(H17:O17)</f>
        <v>0.30616846092104166</v>
      </c>
      <c r="Q17">
        <f t="shared" si="10"/>
        <v>0.30616846092104166</v>
      </c>
      <c r="R17">
        <f t="shared" ref="R17:R26" si="15">Q17/PI()/(D17-C17)/(F17-E17)</f>
        <v>4.872822399878568E-2</v>
      </c>
    </row>
    <row r="18" spans="2:18" x14ac:dyDescent="0.2">
      <c r="B18" s="8" t="str">
        <f t="shared" si="0"/>
        <v>14, 0.000000001, 2.000000001, 0.000000001, 1.000000001, 0.5, 0.493349072294605</v>
      </c>
      <c r="C18">
        <v>1.0000000000000001E-9</v>
      </c>
      <c r="D18">
        <f>2+C18</f>
        <v>2.0000000010000001</v>
      </c>
      <c r="E18">
        <v>1.0000000000000001E-9</v>
      </c>
      <c r="F18">
        <f>1+E18</f>
        <v>1.0000000010000001</v>
      </c>
      <c r="G18">
        <v>0.5</v>
      </c>
      <c r="H18">
        <f t="shared" si="1"/>
        <v>1.1862973978114313</v>
      </c>
      <c r="I18">
        <f t="shared" si="13"/>
        <v>-0.6629088322242942</v>
      </c>
      <c r="J18">
        <f t="shared" si="3"/>
        <v>-5.0000000000000004E-19</v>
      </c>
      <c r="K18">
        <f t="shared" si="12"/>
        <v>5.0000000000000004E-19</v>
      </c>
      <c r="L18">
        <f t="shared" si="5"/>
        <v>0.57001590213987852</v>
      </c>
      <c r="M18">
        <f t="shared" si="6"/>
        <v>-0.6782432744160386</v>
      </c>
      <c r="N18">
        <f t="shared" si="7"/>
        <v>3.4866180198631191E-2</v>
      </c>
      <c r="O18">
        <f t="shared" si="8"/>
        <v>4.332169878499658E-2</v>
      </c>
      <c r="P18">
        <f t="shared" si="14"/>
        <v>0.49334907229460478</v>
      </c>
      <c r="Q18">
        <f t="shared" si="10"/>
        <v>0.49334907229460478</v>
      </c>
      <c r="R18">
        <f t="shared" si="15"/>
        <v>7.8518943525487189E-2</v>
      </c>
    </row>
    <row r="19" spans="2:18" x14ac:dyDescent="0.2">
      <c r="B19" s="8" t="str">
        <f t="shared" si="0"/>
        <v>15, 0.000000001, 1.000000001, 0.000000001, 2, 1, 0.187491559594504</v>
      </c>
      <c r="C19">
        <v>1.0000000000000001E-9</v>
      </c>
      <c r="D19">
        <f>1+C19</f>
        <v>1.0000000010000001</v>
      </c>
      <c r="E19">
        <v>1.0000000000000001E-9</v>
      </c>
      <c r="F19">
        <v>2</v>
      </c>
      <c r="G19">
        <v>1</v>
      </c>
      <c r="H19">
        <f t="shared" si="1"/>
        <v>0.47017168117065561</v>
      </c>
      <c r="I19">
        <f t="shared" si="13"/>
        <v>-0.39269908234142326</v>
      </c>
      <c r="J19">
        <f t="shared" si="3"/>
        <v>-5.0000000000000004E-19</v>
      </c>
      <c r="K19">
        <f t="shared" si="12"/>
        <v>5.0000000000000004E-19</v>
      </c>
      <c r="L19">
        <f t="shared" si="5"/>
        <v>-0.89587973433275425</v>
      </c>
      <c r="M19">
        <f t="shared" si="6"/>
        <v>-1.7328680972780007E-10</v>
      </c>
      <c r="N19">
        <f t="shared" si="7"/>
        <v>1.0058986952713127</v>
      </c>
      <c r="O19">
        <f t="shared" si="8"/>
        <v>0</v>
      </c>
      <c r="P19">
        <f t="shared" si="14"/>
        <v>0.18749155959450403</v>
      </c>
      <c r="Q19">
        <f t="shared" si="10"/>
        <v>0.18749155959450403</v>
      </c>
      <c r="R19">
        <f t="shared" si="15"/>
        <v>2.9840208512394099E-2</v>
      </c>
    </row>
    <row r="20" spans="2:18" x14ac:dyDescent="0.2">
      <c r="B20" s="8" t="str">
        <f t="shared" si="0"/>
        <v>16, 0.000000001, 2.000000001, 0.000000001, 1.000000001, 1, 0.261560445816157</v>
      </c>
      <c r="C20">
        <v>1.0000000000000001E-9</v>
      </c>
      <c r="D20">
        <f>2+C20</f>
        <v>2.0000000010000001</v>
      </c>
      <c r="E20">
        <v>1.0000000000000001E-9</v>
      </c>
      <c r="F20">
        <f>1+E20</f>
        <v>1.0000000010000001</v>
      </c>
      <c r="G20">
        <v>1</v>
      </c>
      <c r="H20">
        <f t="shared" si="1"/>
        <v>1.3510217190631018</v>
      </c>
      <c r="I20">
        <f t="shared" si="13"/>
        <v>-1.1071487185476647</v>
      </c>
      <c r="J20">
        <f t="shared" si="3"/>
        <v>-5.0000000000000004E-19</v>
      </c>
      <c r="K20">
        <f t="shared" si="12"/>
        <v>5.0000000000000004E-19</v>
      </c>
      <c r="L20">
        <f t="shared" si="5"/>
        <v>0.44793986800495367</v>
      </c>
      <c r="M20">
        <f t="shared" si="6"/>
        <v>-0.60353921826750667</v>
      </c>
      <c r="N20">
        <f t="shared" si="7"/>
        <v>0.17328679556327314</v>
      </c>
      <c r="O20">
        <f t="shared" si="8"/>
        <v>0</v>
      </c>
      <c r="P20">
        <f t="shared" si="14"/>
        <v>0.26156044581615717</v>
      </c>
      <c r="Q20">
        <f t="shared" si="10"/>
        <v>0.26156044581615717</v>
      </c>
      <c r="R20">
        <f t="shared" si="15"/>
        <v>4.1628637868961267E-2</v>
      </c>
    </row>
    <row r="21" spans="2:18" x14ac:dyDescent="0.2">
      <c r="B21" s="8" t="str">
        <f t="shared" si="0"/>
        <v>17, 1, 2, 1, 2, 0.5, 0.356352554088943</v>
      </c>
      <c r="C21">
        <v>1</v>
      </c>
      <c r="D21">
        <f>1+C21</f>
        <v>2</v>
      </c>
      <c r="E21">
        <v>1</v>
      </c>
      <c r="F21">
        <v>2</v>
      </c>
      <c r="G21">
        <v>0.5</v>
      </c>
      <c r="H21">
        <f t="shared" si="1"/>
        <v>1.5878993617926618</v>
      </c>
      <c r="I21">
        <f t="shared" si="13"/>
        <v>-1.1862973964121015</v>
      </c>
      <c r="J21">
        <f t="shared" si="3"/>
        <v>-0.46553309540801996</v>
      </c>
      <c r="K21">
        <f t="shared" si="12"/>
        <v>0.40793016109627361</v>
      </c>
      <c r="L21">
        <f t="shared" si="5"/>
        <v>-6.594416251083092E-2</v>
      </c>
      <c r="M21">
        <f t="shared" si="6"/>
        <v>-0.57001590133246427</v>
      </c>
      <c r="N21">
        <f t="shared" si="7"/>
        <v>0.67365515612018501</v>
      </c>
      <c r="O21">
        <f t="shared" si="8"/>
        <v>-2.5341569256760274E-2</v>
      </c>
      <c r="P21">
        <f t="shared" si="14"/>
        <v>0.35635255408894345</v>
      </c>
      <c r="Q21">
        <f t="shared" si="10"/>
        <v>0.35635255408894345</v>
      </c>
      <c r="R21">
        <f t="shared" si="15"/>
        <v>0.11343054093335471</v>
      </c>
    </row>
    <row r="22" spans="2:18" x14ac:dyDescent="0.2">
      <c r="B22" s="8" t="str">
        <f t="shared" si="0"/>
        <v>18, 1, 3, 1, 2, 0.6, 0.800498614762789</v>
      </c>
      <c r="C22">
        <v>1</v>
      </c>
      <c r="D22">
        <f>2+C22</f>
        <v>3</v>
      </c>
      <c r="E22">
        <v>1</v>
      </c>
      <c r="F22">
        <f>1+E22</f>
        <v>2</v>
      </c>
      <c r="G22">
        <v>0.6</v>
      </c>
      <c r="H22">
        <f t="shared" si="1"/>
        <v>3.0154096520850922</v>
      </c>
      <c r="I22">
        <f t="shared" si="13"/>
        <v>-2.099217816994821</v>
      </c>
      <c r="J22">
        <f t="shared" si="3"/>
        <v>-0.46630194948052989</v>
      </c>
      <c r="K22">
        <f t="shared" si="12"/>
        <v>0.41331422114599431</v>
      </c>
      <c r="L22">
        <f t="shared" si="5"/>
        <v>1.5035137975029298</v>
      </c>
      <c r="M22">
        <f t="shared" si="6"/>
        <v>-2.2327443861739265</v>
      </c>
      <c r="N22">
        <f t="shared" si="7"/>
        <v>0.70516486953473845</v>
      </c>
      <c r="O22">
        <f t="shared" si="8"/>
        <v>-3.8639772856688341E-2</v>
      </c>
      <c r="P22">
        <f t="shared" si="14"/>
        <v>0.80049861476278894</v>
      </c>
      <c r="Q22">
        <f t="shared" si="10"/>
        <v>0.80049861476278894</v>
      </c>
      <c r="R22">
        <f t="shared" si="15"/>
        <v>0.12740331147771272</v>
      </c>
    </row>
    <row r="23" spans="2:18" x14ac:dyDescent="0.2">
      <c r="B23" s="8" t="str">
        <f t="shared" si="0"/>
        <v>19, 1, 2, 1, 2, 0.7, 0.32799969175688</v>
      </c>
      <c r="C23">
        <v>1</v>
      </c>
      <c r="D23">
        <f>1+C23</f>
        <v>2</v>
      </c>
      <c r="E23">
        <v>1</v>
      </c>
      <c r="F23">
        <v>2</v>
      </c>
      <c r="G23">
        <v>0.7</v>
      </c>
      <c r="H23">
        <f t="shared" si="1"/>
        <v>1.603046970036087</v>
      </c>
      <c r="I23">
        <f t="shared" si="13"/>
        <v>-1.2485078186101637</v>
      </c>
      <c r="J23">
        <f t="shared" si="3"/>
        <v>-0.46716738618224296</v>
      </c>
      <c r="K23">
        <f t="shared" si="12"/>
        <v>0.41890348249831594</v>
      </c>
      <c r="L23">
        <f t="shared" si="5"/>
        <v>-0.13100695126979942</v>
      </c>
      <c r="M23">
        <f t="shared" si="6"/>
        <v>-0.53429374016985165</v>
      </c>
      <c r="N23">
        <f t="shared" si="7"/>
        <v>0.74290245147122791</v>
      </c>
      <c r="O23">
        <f t="shared" si="8"/>
        <v>-5.5877316016692734E-2</v>
      </c>
      <c r="P23">
        <f t="shared" si="14"/>
        <v>0.32799969175688043</v>
      </c>
      <c r="Q23">
        <f t="shared" si="10"/>
        <v>0.32799969175688043</v>
      </c>
      <c r="R23">
        <f t="shared" si="15"/>
        <v>0.10440554455145104</v>
      </c>
    </row>
    <row r="24" spans="2:18" x14ac:dyDescent="0.2">
      <c r="B24" s="8" t="str">
        <f t="shared" si="0"/>
        <v>20, 1, 3, 1, 2, 0.8, 0.735412913302</v>
      </c>
      <c r="C24">
        <v>1</v>
      </c>
      <c r="D24">
        <f>2+C24</f>
        <v>3</v>
      </c>
      <c r="E24">
        <v>1</v>
      </c>
      <c r="F24">
        <f>1+E24</f>
        <v>2</v>
      </c>
      <c r="G24">
        <v>0.8</v>
      </c>
      <c r="H24">
        <f t="shared" si="1"/>
        <v>3.0633311833523975</v>
      </c>
      <c r="I24">
        <f t="shared" si="13"/>
        <v>-2.2423843267420631</v>
      </c>
      <c r="J24">
        <f t="shared" si="3"/>
        <v>-0.46811217773042263</v>
      </c>
      <c r="K24">
        <f t="shared" si="12"/>
        <v>0.42450551762178274</v>
      </c>
      <c r="L24">
        <f t="shared" si="5"/>
        <v>1.424088625566347</v>
      </c>
      <c r="M24">
        <f t="shared" si="6"/>
        <v>-2.1754508452004186</v>
      </c>
      <c r="N24">
        <f t="shared" si="7"/>
        <v>0.78709724980703533</v>
      </c>
      <c r="O24">
        <f t="shared" si="8"/>
        <v>-7.7662313372657998E-2</v>
      </c>
      <c r="P24">
        <f t="shared" si="14"/>
        <v>0.7354129133020002</v>
      </c>
      <c r="Q24">
        <f t="shared" si="10"/>
        <v>0.7354129133020002</v>
      </c>
      <c r="R24">
        <f t="shared" si="15"/>
        <v>0.11704460036562481</v>
      </c>
    </row>
    <row r="25" spans="2:18" x14ac:dyDescent="0.2">
      <c r="B25" s="8" t="str">
        <f t="shared" si="0"/>
        <v>21, 1, 2, 1, 2, 0.9, 0.297173835987872</v>
      </c>
      <c r="C25">
        <v>1</v>
      </c>
      <c r="D25">
        <f>1+C25</f>
        <v>2</v>
      </c>
      <c r="E25">
        <v>1</v>
      </c>
      <c r="F25">
        <v>2</v>
      </c>
      <c r="G25">
        <v>0.9</v>
      </c>
      <c r="H25">
        <f t="shared" si="1"/>
        <v>1.6215489110784074</v>
      </c>
      <c r="I25">
        <f t="shared" si="13"/>
        <v>-1.3166272995621742</v>
      </c>
      <c r="J25">
        <f t="shared" si="3"/>
        <v>-0.46911912660317201</v>
      </c>
      <c r="K25">
        <f t="shared" si="12"/>
        <v>0.42997481770837848</v>
      </c>
      <c r="L25">
        <f t="shared" si="5"/>
        <v>-0.22030860329474394</v>
      </c>
      <c r="M25">
        <f t="shared" si="6"/>
        <v>-0.4816851812739707</v>
      </c>
      <c r="N25">
        <f t="shared" si="7"/>
        <v>0.83800024687389429</v>
      </c>
      <c r="O25">
        <f t="shared" si="8"/>
        <v>-0.10460992893874753</v>
      </c>
      <c r="P25">
        <f t="shared" si="14"/>
        <v>0.29717383598787178</v>
      </c>
      <c r="Q25">
        <f t="shared" si="10"/>
        <v>0.29717383598787178</v>
      </c>
      <c r="R25">
        <f t="shared" si="15"/>
        <v>9.459336991009995E-2</v>
      </c>
    </row>
    <row r="26" spans="2:18" x14ac:dyDescent="0.2">
      <c r="B26" s="8" t="str">
        <f t="shared" si="0"/>
        <v>22, 1, 3, 1, 2, 1, 0.667497622303033</v>
      </c>
      <c r="C26">
        <v>1</v>
      </c>
      <c r="D26">
        <f>2+C26</f>
        <v>3</v>
      </c>
      <c r="E26">
        <v>1</v>
      </c>
      <c r="F26">
        <f>1+E26</f>
        <v>2</v>
      </c>
      <c r="G26">
        <v>1</v>
      </c>
      <c r="H26">
        <f t="shared" si="1"/>
        <v>3.120233899895692</v>
      </c>
      <c r="I26">
        <f t="shared" si="13"/>
        <v>-2.397697972631962</v>
      </c>
      <c r="J26">
        <f t="shared" si="3"/>
        <v>-0.47017168028381717</v>
      </c>
      <c r="K26">
        <f t="shared" si="12"/>
        <v>0.43520987568355157</v>
      </c>
      <c r="L26">
        <f t="shared" si="5"/>
        <v>1.3195286648076292</v>
      </c>
      <c r="M26">
        <f t="shared" si="6"/>
        <v>-2.0981583636985741</v>
      </c>
      <c r="N26">
        <f t="shared" si="7"/>
        <v>0.89587973461402748</v>
      </c>
      <c r="O26">
        <f t="shared" si="8"/>
        <v>-0.13732653608351372</v>
      </c>
      <c r="P26">
        <f t="shared" si="14"/>
        <v>0.667497622303033</v>
      </c>
      <c r="Q26">
        <f t="shared" si="10"/>
        <v>0.667497622303033</v>
      </c>
      <c r="R26">
        <f t="shared" si="15"/>
        <v>0.10623554609161467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21"/>
  <sheetViews>
    <sheetView topLeftCell="B1" zoomScaleNormal="100" workbookViewId="0">
      <selection activeCell="B33" sqref="B33"/>
    </sheetView>
  </sheetViews>
  <sheetFormatPr defaultRowHeight="13.2" x14ac:dyDescent="0.2"/>
  <cols>
    <col min="2" max="2" width="120.21875" bestFit="1" customWidth="1"/>
    <col min="3" max="4" width="2.88671875" customWidth="1"/>
    <col min="5" max="22" width="8.109375" customWidth="1"/>
  </cols>
  <sheetData>
    <row r="2" spans="2:41" x14ac:dyDescent="0.2">
      <c r="B2" s="9" t="s">
        <v>107</v>
      </c>
      <c r="C2" s="9"/>
      <c r="D2" s="9"/>
      <c r="AB2" s="7"/>
      <c r="AC2" t="s">
        <v>106</v>
      </c>
      <c r="AO2" s="7" t="s">
        <v>33</v>
      </c>
    </row>
    <row r="3" spans="2:41" x14ac:dyDescent="0.2">
      <c r="B3" s="8" t="str">
        <f>"phiym_case"&amp;", "&amp;E3&amp;", "&amp;F3&amp;", "&amp;G3&amp;", "&amp;H3&amp;", "&amp;I3&amp;", "&amp;J3&amp;", "&amp;K3&amp;", "&amp;L3&amp;", "&amp;M3&amp;", "&amp;N3&amp;", "&amp;O3&amp;", "&amp;P3&amp;", "&amp;Q3&amp;", "&amp;R3&amp;", "&amp;S3&amp;", "&amp;T3&amp;", "&amp;U3&amp;", "&amp;V3&amp;", "&amp;AO3</f>
        <v>phiym_case,  X1,  X2,  X3,  X1yp,  X1ym,  X3yp,  X3ym,  Y1,  Y2,  Y3,  Y1xp,  Y1xm,  Y3xp,  Y3xm,  Zxp,  Zxm,  Zyp,  Zym, phiymA</v>
      </c>
      <c r="C3" s="8"/>
      <c r="D3" s="8"/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t="s">
        <v>75</v>
      </c>
      <c r="X3" t="s">
        <v>76</v>
      </c>
      <c r="Y3" t="s">
        <v>77</v>
      </c>
      <c r="Z3" t="s">
        <v>78</v>
      </c>
      <c r="AA3" t="s">
        <v>79</v>
      </c>
      <c r="AB3" t="s">
        <v>90</v>
      </c>
      <c r="AC3" t="s">
        <v>92</v>
      </c>
      <c r="AD3" t="s">
        <v>93</v>
      </c>
      <c r="AE3" t="s">
        <v>94</v>
      </c>
      <c r="AF3" t="s">
        <v>95</v>
      </c>
      <c r="AG3" t="s">
        <v>96</v>
      </c>
      <c r="AH3" t="s">
        <v>97</v>
      </c>
      <c r="AI3" t="s">
        <v>98</v>
      </c>
      <c r="AJ3" t="s">
        <v>99</v>
      </c>
      <c r="AK3" t="s">
        <v>100</v>
      </c>
      <c r="AL3" t="s">
        <v>101</v>
      </c>
      <c r="AM3" t="s">
        <v>102</v>
      </c>
      <c r="AN3" t="s">
        <v>103</v>
      </c>
      <c r="AO3" s="4" t="s">
        <v>108</v>
      </c>
    </row>
    <row r="4" spans="2:41" x14ac:dyDescent="0.2">
      <c r="B4" s="8" t="str">
        <f>ROW(B4)-ROW($B$3)&amp;",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"&amp;AO4</f>
        <v>1, 1.1, 2.1, 0.9, 1.05, 1.07, 0.88, 0.85, 0.98, 2.05, 1.02, 0.96, 0.92, 1.01, 0.97, 0, 0, 0, 0, 0.5</v>
      </c>
      <c r="C4" s="8"/>
      <c r="D4" s="8"/>
      <c r="E4">
        <v>1.1000000000000001</v>
      </c>
      <c r="F4">
        <v>2.1</v>
      </c>
      <c r="G4">
        <v>0.9</v>
      </c>
      <c r="H4" s="1">
        <v>1.05</v>
      </c>
      <c r="I4" s="1">
        <v>1.07</v>
      </c>
      <c r="J4" s="1">
        <v>0.88</v>
      </c>
      <c r="K4" s="1">
        <v>0.85</v>
      </c>
      <c r="L4">
        <v>0.98</v>
      </c>
      <c r="M4">
        <v>2.0499999999999998</v>
      </c>
      <c r="N4">
        <v>1.02</v>
      </c>
      <c r="O4" s="1">
        <v>0.96</v>
      </c>
      <c r="P4" s="1">
        <v>0.92</v>
      </c>
      <c r="Q4" s="1">
        <v>1.01</v>
      </c>
      <c r="R4" s="1">
        <v>0.97</v>
      </c>
      <c r="S4" s="8">
        <v>0</v>
      </c>
      <c r="T4" s="8">
        <v>0</v>
      </c>
      <c r="U4" s="8">
        <v>0</v>
      </c>
      <c r="V4" s="8">
        <v>0</v>
      </c>
      <c r="W4">
        <f>H4</f>
        <v>1.05</v>
      </c>
      <c r="X4">
        <f>H4+F4</f>
        <v>3.1500000000000004</v>
      </c>
      <c r="Y4">
        <f>L4</f>
        <v>0.98</v>
      </c>
      <c r="Z4">
        <f>L4+M4</f>
        <v>3.03</v>
      </c>
      <c r="AA4">
        <f>U4</f>
        <v>0</v>
      </c>
      <c r="AB4">
        <f t="shared" ref="AB4:AB21" si="0">+$X4*($Z4^2+$AA4^2)^0.5/2*ATAN($X4/($Z4^2+$AA4^2)^0.5)-$X4*($Y4^2+$AA4^2)^0.5/2*IF(($Y4^2+$AA4^2)^0.5&gt;0,ATAN($X4/($Y4^2+$AA4^2)^0.5),PI()/2)
-$W4*($Z4^2+$AA4^2)^0.5/2*ATAN($W4/($Z4^2+$AA4^2)^0.5)+$W4*($Y4^2+$AA4^2)^0.5/2*IF(($Y4^2+$AA4^2)^0.5&gt;0,ATAN($W4/($Y4^2+$AA4^2)^0.5),PI()/2)
+($X4^2-$Z4^2-$AA4^2)/8*LN($X4^2+$Z4^2+$AA4^2)-($X4^2-$Y4^2-$AA4^2)/8*LN($X4^2+$Y4^2+$AA4^2)
-($W4^2-$Z4^2-$AA4^2)/8*LN($W4^2+$Z4^2+$AA4^2)+IF($W4^2+$Y4^2+$AA4^2&gt;0,($W4^2-$Y4^2-$AA4^2)/8*LN($W4^2+$Y4^2+$AA4^2),0)</f>
        <v>1.7383693973992578</v>
      </c>
      <c r="AC4">
        <f>+($F4+$K4)*(($N4+$M4)^2+$V4^2)^0.5/2*ATAN(($F4+$K4)/(($N4+$M4)^2+$V4^2)^0.5)-($F4+$K4)*($N4^2+$V4^2)^0.5/2*IF(($N4^2+$V4^2)^0.5&gt;0,ATAN(($F4+$K4)/($N4^2+$V4^2)^0.5),PI()/2)
-$K4*(($N4+$M4)^2+$V4^2)^0.5/2*ATAN($K4/(($N4+$M4)^2+$V4^2)^0.5)+$K4*($N4^2+$V4^2)^0.5/2*IF(($N4^2+$V4^2)^0.5&gt;0,ATAN($K4/($N4^2+$V4^2)^0.5),PI()/2)
+(($F4+$K4)^2-($N4+$M4)^2-$V4^2)/8*LN(($F4+$K4)^2+($N4+$M4)^2+$V4^2)-(($F4+$K4)^2-$N4^2-$V4^2)/8*LN(($F4+$K4)^2+$N4^2+$V4^2)
-($K4^2-($N4+$M4)^2-$V4^2)/8*LN($K4^2+($N4+$M4)^2+$V4^2)+IF($K4^2+$N4^2+$V4^2&gt;0,($K4^2-$N4^2-$V4^2)/8*LN($K4^2+$N4^2+$V4^2),0)</f>
        <v>1.608670552982352</v>
      </c>
      <c r="AD4">
        <f>+($Q4+$M4)*(($F4+$G4)^2+$S4^2)^0.5/2*ATAN(($Q4+$M4)/(($F4+$G4)^2+$S4^2)^0.5)-($Q4+$M4)*($G4^2+$S4^2)^0.5/2*IF(($G4^2+$S4^2)^0.5&gt;0,ATAN(($Q4+$M4)/($G4^2+$S4^2)^0.5),PI()/2)
-$Q4*(($F4+$G4)^2+$S4^2)^0.5/2*ATAN($Q4/(($F4+$G4)^2+$S4^2)^0.5)+$Q4*($G4^2+$S4^2)^0.5/2*IF(($G4^2+$S4^2)^0.5&gt;0,ATAN($Q4/($G4^2+$S4^2)^0.5),PI()/2)
+(($Q4+$M4)^2-($F4+$G4)^2-$S4^2)/8*LN(($Q4+$M4)^2+($F4+$G4)^2+$S4^2)-(($Q4+$M4)^2-$G4^2-$S4^2)/8*LN(($Q4+$M4)^2+$G4^2+$S4^2)
-($Q4^2-($F4+$G4)^2-$S4^2)/8*LN($Q4^2+($F4+$G4)^2+$S4^2)+IF($Q4^2+$G4^2+$S4^2&gt;0,($Q4^2-$G4^2-$S4^2)/8*LN($Q4^2+$G4^2+$S4^2),0)</f>
        <v>1.7390707464337709</v>
      </c>
      <c r="AE4">
        <f>+($F4+$I4)*(($N4+$M4)^2+$V4^2)^0.5/2*ATAN(($F4+$I4)/(($N4+$M4)^2+$V4^2)^0.5)-($F4+$I4)*($N4^2+$V4^2)^0.5/2*IF(($N4^2+$V4^2)^0.5&gt;0,ATAN(($F4+$I4)/($N4^2+$V4^2)^0.5),PI()/2)
-$I4*(($N4+$M4)^2+$V4^2)^0.5/2*ATAN($I4/(($N4+$M4)^2+$V4^2)^0.5)+$I4*($N4^2+$V4^2)^0.5/2*IF(($N4^2+$V4^2)^0.5&gt;0,ATAN($I4/($N4^2+$V4^2)^0.5),PI()/2)
+(($F4+$I4)^2-($N4+$M4)^2-$V4^2)/8*LN(($F4+$I4)^2+($N4+$M4)^2+$V4^2)-(($F4+$I4)^2-$N4^2-$V4^2)/8*LN(($F4+$I4)^2+$N4^2+$V4^2)
-($I4^2-($N4+$M4)^2-$V4^2)/8*LN($I4^2+($N4+$M4)^2+$V4^2)+IF($I4^2+$N4^2+$V4^2&gt;0,($I4^2-$N4^2-$V4^2)/8*LN($I4^2+$N4^2+$V4^2),0)</f>
        <v>1.7273250951384556</v>
      </c>
      <c r="AF4">
        <f>+($R4+$M4)*(($F4+$E4)^2+$T4^2)^0.5/2*ATAN(($R4+$M4)/(($F4+$E4)^2+$T4^2)^0.5)-($R4+$M4)*($E4^2+$T4^2)^0.5/2*IF(($E4^2+$T4^2)^0.5&gt;0,ATAN(($R4+$M4)/($E4^2+$T4^2)^0.5),PI()/2)
-$R4*(($F4+$E4)^2+$T4^2)^0.5/2*ATAN($R4/(($F4+$E4)^2+$T4^2)^0.5)+$R4*($E4^2+$T4^2)^0.5/2*IF(($E4^2+$T4^2)^0.5&gt;0,ATAN($R4/($E4^2+$T4^2)^0.5),PI()/2)
+(($R4+$M4)^2-($F4+$E4)^2-$T4^2)/8*LN(($R4+$M4)^2+($F4+$E4)^2+$T4^2)-(($R4+$M4)^2-$E4^2-$T4^2)/8*LN(($R4+$M4)^2+$E4^2+$T4^2)
-($R4^2-($F4+$E4)^2-$T4^2)/8*LN($R4^2+($F4+$E4)^2+$T4^2)+IF($R4^2+$E4^2+$T4^2&gt;0,($R4^2-$E4^2-$T4^2)/8*LN($R4^2+$E4^2+$T4^2),0)</f>
        <v>1.6119510145609048</v>
      </c>
      <c r="AG4">
        <f>+($F4+$G4)*(($N4+$M4)^2+0^2)^0.5/2*ATAN(($F4+$G4)/(($N4+$M4)^2+0^2)^0.5)-($F4+$G4)*($N4^2+0^2)^0.5/2*IF(($N4^2+0^2)^0.5&gt;0,ATAN(($F4+$G4)/($N4^2+0^2)^0.5),PI()/2)
-$G4*(($N4+$M4)^2+0^2)^0.5/2*ATAN($G4/(($N4+$M4)^2+0^2)^0.5)+$G4*($N4^2+0^2)^0.5/2*IF(($N4^2+0^2)^0.5&gt;0,ATAN($G4/($N4^2+0^2)^0.5),PI()/2)
+(($F4+$G4)^2-($N4+$M4)^2-0^2)/8*LN(($F4+$G4)^2+($N4+$M4)^2+0^2)-(($F4+$G4)^2-$N4^2-0^2)/8*LN(($F4+$G4)^2+$N4^2+0^2)
-($G4^2-($N4+$M4)^2-0^2)/8*LN($G4^2+($N4+$M4)^2+0^2)+IF($G4^2+$N4^2+0^2&gt;0,($G4^2-$N4^2-0^2)/8*LN($G4^2+$N4^2+0^2),0)</f>
        <v>1.6367872740942597</v>
      </c>
      <c r="AH4">
        <f>+($N4+$M4)*(($F4+$G4)^2+0^2)^0.5/2*ATAN(($N4+$M4)/(($F4+$G4)^2+0^2)^0.5)-($N4+$M4)*($G4^2+0^2)^0.5/2*IF(($G4^2+0^2)^0.5&gt;0,ATAN(($N4+$M4)/($G4^2+0^2)^0.5),PI()/2)
-$N4*(($F4+$G4)^2+0^2)^0.5/2*ATAN($N4/(($F4+$G4)^2+0^2)^0.5)+$N4*($G4^2+0^2)^0.5/2*IF(($G4^2+0^2)^0.5&gt;0,ATAN($N4/($G4^2+0^2)^0.5),PI()/2)
+(($N4+$M4)^2-($F4+$G4)^2-0^2)/8*LN(($N4+$M4)^2+($F4+$G4)^2+0^2)-(($N4+$M4)^2-$G4^2-0^2)/8*LN(($N4+$M4)^2+$G4^2+0^2)
-($N4^2-($F4+$G4)^2-0^2)/8*LN($N4^2+($F4+$G4)^2+0^2)+IF($N4^2+$G4^2+0^2&gt;0,($N4^2-$G4^2-0^2)/8*LN($N4^2+$G4^2+0^2),0)</f>
        <v>1.7443518193317549</v>
      </c>
      <c r="AI4">
        <f>+($F4+$E4)*(($N4+$M4)^2+0^2)^0.5/2*ATAN(($F4+$E4)/(($N4+$M4)^2+0^2)^0.5)-($F4+$E4)*($N4^2+0^2)^0.5/2*IF(($N4^2+0^2)^0.5&gt;0,ATAN(($F4+$E4)/($N4^2+0^2)^0.5),PI()/2)
-$E4*(($N4+$M4)^2+0^2)^0.5/2*ATAN($E4/(($N4+$M4)^2+0^2)^0.5)+$E4*($N4^2+0^2)^0.5/2*IF(($N4^2+0^2)^0.5&gt;0,ATAN($E4/($N4^2+0^2)^0.5),PI()/2)
+(($F4+$E4)^2-($N4+$M4)^2-0^2)/8*LN(($F4+$E4)^2+($N4+$M4)^2+0^2)-(($F4+$E4)^2-$N4^2-0^2)/8*LN(($F4+$E4)^2+$N4^2+0^2)
-($E4^2-($N4+$M4)^2-0^2)/8*LN($E4^2+($N4+$M4)^2+0^2)+IF($E4^2+$N4^2+0^2&gt;0,($E4^2-$N4^2-0^2)/8*LN($E4^2+$N4^2+0^2),0)</f>
        <v>1.7425238869368882</v>
      </c>
      <c r="AJ4">
        <f>+($N4+$M4)*(($F4+$E4)^2+0^2)^0.5/2*ATAN(($N4+$M4)/(($F4+$E4)^2+0^2)^0.5)-($N4+$M4)*($E4^2+0^2)^0.5/2*IF(($E4^2+0^2)^0.5&gt;0,ATAN(($N4+$M4)/($E4^2+0^2)^0.5),PI()/2)
-$N4*(($F4+$E4)^2+0^2)^0.5/2*ATAN($N4/(($F4+$E4)^2+0^2)^0.5)+$N4*($E4^2+0^2)^0.5/2*IF(($E4^2+0^2)^0.5&gt;0,ATAN($N4/($E4^2+0^2)^0.5),PI()/2)
+(($N4+$M4)^2-($F4+$E4)^2-0^2)/8*LN(($N4+$M4)^2+($F4+$E4)^2+0^2)-(($N4+$M4)^2-$E4^2-0^2)/8*LN(($N4+$M4)^2+$E4^2+0^2)
-($N4^2-($F4+$E4)^2-0^2)/8*LN($N4^2+($F4+$E4)^2+0^2)+IF($N4^2+$E4^2+0^2&gt;0,($N4^2-$E4^2-0^2)/8*LN($N4^2+$E4^2+0^2),0)</f>
        <v>1.6386152064891264</v>
      </c>
      <c r="AK4">
        <f>-(+($F4+$K4)*(($N4+$M4)^2+0^2)^0.5/2*ATAN(($F4+$K4)/(($N4+$M4)^2+0^2)^0.5)-($F4+$K4)*($N4^2+0^2)^0.5/2*IF(($N4^2+0^2)^0.5&gt;0,ATAN(($F4+$K4)/($N4^2+0^2)^0.5),PI()/2)
-$K4*(($N4+$M4)^2+0^2)^0.5/2*ATAN($K4/(($N4+$M4)^2+0^2)^0.5)+$K4*($N4^2+0^2)^0.5/2*IF(($N4^2+0^2)^0.5&gt;0,ATAN($K4/($N4^2+0^2)^0.5),PI()/2)
+(($F4+$K4)^2-($N4+$M4)^2-0^2)/8*LN(($F4+$K4)^2+($N4+$M4)^2+0^2)-(($F4+$K4)^2-$N4^2-0^2)/8*LN(($F4+$K4)^2+$N4^2+0^2)
-($K4^2-($N4+$M4)^2-0^2)/8*LN($K4^2+($N4+$M4)^2+0^2)+IF($K4^2+$N4^2+0^2&gt;0,($K4^2-$N4^2-0^2)/8*LN($K4^2+$N4^2+0^2),0))</f>
        <v>-1.608670552982352</v>
      </c>
      <c r="AL4">
        <f>-(+($Q4+$M4)*(($F4+$G4)^2+0^2)^0.5/2*ATAN(($Q4+$M4)/(($F4+$G4)^2+0^2)^0.5)-($Q4+$M4)*($G4^2+0^2)^0.5/2*IF(($G4^2+0^2)^0.5&gt;0,ATAN(($Q4+$M4)/($G4^2+0^2)^0.5),PI()/2)
-$Q4*(($F4+$G4)^2+0^2)^0.5/2*ATAN($Q4/(($F4+$G4)^2+0^2)^0.5)+$Q4*($G4^2+0^2)^0.5/2*IF(($G4^2+0^2)^0.5&gt;0,ATAN($Q4/($G4^2+0^2)^0.5),PI()/2)
+(($Q4+$M4)^2-($F4+$G4)^2-0^2)/8*LN(($Q4+$M4)^2+($F4+$G4)^2+0^2)-(($Q4+$M4)^2-$G4^2-0^2)/8*LN(($Q4+$M4)^2+$G4^2+0^2)
-($Q4^2-($F4+$G4)^2-0^2)/8*LN($Q4^2+($F4+$G4)^2+0^2)+IF($Q4^2+$G4^2+0^2&gt;0,($Q4^2-$G4^2-0^2)/8*LN($Q4^2+$G4^2+0^2),0))</f>
        <v>-1.7390707464337709</v>
      </c>
      <c r="AM4">
        <f>-(+($F4+$I4)*(($N4+$M4)^2+0^2)^0.5/2*ATAN(($F4+$I4)/(($N4+$M4)^2+0^2)^0.5)-($F4+$I4)*($N4^2+0^2)^0.5/2*IF(($N4^2+0^2)^0.5&gt;0,ATAN(($F4+$I4)/($N4^2+0^2)^0.5),PI()/2)
-$I4*(($N4+$M4)^2+0^2)^0.5/2*ATAN($I4/(($N4+$M4)^2+0^2)^0.5)+$I4*($N4^2+0^2)^0.5/2*IF(($N4^2+0^2)^0.5&gt;0,ATAN($I4/($N4^2+0^2)^0.5),PI()/2)
+(($F4+$I4)^2-($N4+$M4)^2-0^2)/8*LN(($F4+$I4)^2+($N4+$M4)^2+0^2)-(($F4+$I4)^2-$N4^2-0^2)/8*LN(($F4+$I4)^2+$N4^2+0^2)
-($I4^2-($N4+$M4)^2-0^2)/8*LN($I4^2+($N4+$M4)^2+0^2)+IF($I4^2+$N4^2+0^2&gt;0,($I4^2-$N4^2-0^2)/8*LN($I4^2+$N4^2+0^2),0))</f>
        <v>-1.7273250951384556</v>
      </c>
      <c r="AN4">
        <f>-(+($R4+$M4)*(($F4+$E4)^2+0^2)^0.5/2*ATAN(($R4+$M4)/(($F4+$E4)^2+0^2)^0.5)-($R4+$M4)*($E4^2+0^2)^0.5/2*IF(($E4^2+0^2)^0.5&gt;0,ATAN(($R4+$M4)/($E4^2+0^2)^0.5),PI()/2)
-$R4*(($F4+$E4)^2+0^2)^0.5/2*ATAN($R4/(($F4+$E4)^2+0^2)^0.5)+$R4*($E4^2+0^2)^0.5/2*IF(($E4^2+0^2)^0.5&gt;0,ATAN($R4/($E4^2+0^2)^0.5),PI()/2)
+(($R4+$M4)^2-($F4+$E4)^2-0^2)/8*LN(($R4+$M4)^2+($F4+$E4)^2+0^2)-(($R4+$M4)^2-$E4^2-0^2)/8*LN(($R4+$M4)^2+$E4^2+0^2)
-($R4^2-($F4+$E4)^2-0^2)/8*LN($R4^2+($F4+$E4)^2+0^2)+IF($R4^2+$E4^2+0^2&gt;0,($R4^2-$E4^2-0^2)/8*LN($R4^2+$E4^2+0^2),0))</f>
        <v>-1.6119510145609048</v>
      </c>
      <c r="AO4">
        <f t="shared" ref="AO4:AO21" si="1">SUM(AC4:AN4)/(PI()*$F4*$M4)</f>
        <v>0.5</v>
      </c>
    </row>
    <row r="5" spans="2:41" x14ac:dyDescent="0.2">
      <c r="B5" s="8" t="str">
        <f t="shared" ref="B5:B21" si="2">ROW(B5)-ROW($B$3)&amp;",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"&amp;AO5</f>
        <v>2, 1.1, 2.1, 0.9, 1.05, 1.07, 0.88, 0.85, 0.98, 2.05, 1.02, 0.96, 0.92, 1.01, 0.97, 0.11, 0.12, 0.09, 0.12, 0.498140338040852</v>
      </c>
      <c r="C5" s="8"/>
      <c r="D5" s="8"/>
      <c r="E5">
        <v>1.1000000000000001</v>
      </c>
      <c r="F5">
        <v>2.1</v>
      </c>
      <c r="G5">
        <v>0.9</v>
      </c>
      <c r="H5" s="1">
        <v>1.05</v>
      </c>
      <c r="I5" s="1">
        <v>1.07</v>
      </c>
      <c r="J5" s="1">
        <v>0.88</v>
      </c>
      <c r="K5" s="1">
        <v>0.85</v>
      </c>
      <c r="L5">
        <v>0.98</v>
      </c>
      <c r="M5">
        <v>2.0499999999999998</v>
      </c>
      <c r="N5">
        <v>1.02</v>
      </c>
      <c r="O5" s="1">
        <v>0.96</v>
      </c>
      <c r="P5" s="1">
        <v>0.92</v>
      </c>
      <c r="Q5" s="1">
        <v>1.01</v>
      </c>
      <c r="R5" s="1">
        <v>0.97</v>
      </c>
      <c r="S5">
        <v>0.11</v>
      </c>
      <c r="T5">
        <v>0.12</v>
      </c>
      <c r="U5">
        <v>0.09</v>
      </c>
      <c r="V5">
        <v>0.12</v>
      </c>
      <c r="W5">
        <f t="shared" ref="W5:W21" si="3">H5</f>
        <v>1.05</v>
      </c>
      <c r="X5">
        <f t="shared" ref="X5:X21" si="4">H5+F5</f>
        <v>3.1500000000000004</v>
      </c>
      <c r="Y5">
        <f t="shared" ref="Y5:Y21" si="5">L5</f>
        <v>0.98</v>
      </c>
      <c r="Z5">
        <f t="shared" ref="Z5:Z21" si="6">L5+M5</f>
        <v>3.03</v>
      </c>
      <c r="AA5">
        <f t="shared" ref="AA5:AA21" si="7">U5</f>
        <v>0.09</v>
      </c>
      <c r="AB5">
        <f t="shared" si="0"/>
        <v>1.7344175139730367</v>
      </c>
      <c r="AC5">
        <f t="shared" ref="AC5:AC21" si="8">+($F5+$K5)*(($N5+$M5)^2+$V5^2)^0.5/2*ATAN(($F5+$K5)/(($N5+$M5)^2+$V5^2)^0.5)-($F5+$K5)*($N5^2+$V5^2)^0.5/2*IF(($N5^2+$V5^2)^0.5&gt;0,ATAN(($F5+$K5)/($N5^2+$V5^2)^0.5),PI()/2)
-$K5*(($N5+$M5)^2+$V5^2)^0.5/2*ATAN($K5/(($N5+$M5)^2+$V5^2)^0.5)+$K5*($N5^2+$V5^2)^0.5/2*IF(($N5^2+$V5^2)^0.5&gt;0,ATAN($K5/($N5^2+$V5^2)^0.5),PI()/2)
+(($F5+$K5)^2-($N5+$M5)^2-$V5^2)/8*LN(($F5+$K5)^2+($N5+$M5)^2+$V5^2)-(($F5+$K5)^2-$N5^2-$V5^2)/8*LN(($F5+$K5)^2+$N5^2+$V5^2)
-($K5^2-($N5+$M5)^2-$V5^2)/8*LN($K5^2+($N5+$M5)^2+$V5^2)+IF($K5^2+$N5^2+$V5^2&gt;0,($K5^2-$N5^2-$V5^2)/8*LN($K5^2+$N5^2+$V5^2),0)</f>
        <v>1.6023138481873429</v>
      </c>
      <c r="AD5">
        <f t="shared" ref="AD5:AD21" si="9">+($Q5+$M5)*(($F5+$G5)^2+$S5^2)^0.5/2*ATAN(($Q5+$M5)/(($F5+$G5)^2+$S5^2)^0.5)-($Q5+$M5)*($G5^2+$S5^2)^0.5/2*IF(($G5^2+$S5^2)^0.5&gt;0,ATAN(($Q5+$M5)/($G5^2+$S5^2)^0.5),PI()/2)
-$Q5*(($F5+$G5)^2+$S5^2)^0.5/2*ATAN($Q5/(($F5+$G5)^2+$S5^2)^0.5)+$Q5*($G5^2+$S5^2)^0.5/2*IF(($G5^2+$S5^2)^0.5&gt;0,ATAN($Q5/($G5^2+$S5^2)^0.5),PI()/2)
+(($Q5+$M5)^2-($F5+$G5)^2-$S5^2)/8*LN(($Q5+$M5)^2+($F5+$G5)^2+$S5^2)-(($Q5+$M5)^2-$G5^2-$S5^2)/8*LN(($Q5+$M5)^2+$G5^2+$S5^2)
-($Q5^2-($F5+$G5)^2-$S5^2)/8*LN($Q5^2+($F5+$G5)^2+$S5^2)+IF($Q5^2+$G5^2+$S5^2&gt;0,($Q5^2-$G5^2-$S5^2)/8*LN($Q5^2+$G5^2+$S5^2),0)</f>
        <v>1.7325578061671059</v>
      </c>
      <c r="AE5">
        <f t="shared" ref="AE5:AE21" si="10">+($F5+$I5)*(($N5+$M5)^2+$V5^2)^0.5/2*ATAN(($F5+$I5)/(($N5+$M5)^2+$V5^2)^0.5)-($F5+$I5)*($N5^2+$V5^2)^0.5/2*IF(($N5^2+$V5^2)^0.5&gt;0,ATAN(($F5+$I5)/($N5^2+$V5^2)^0.5),PI()/2)
-$I5*(($N5+$M5)^2+$V5^2)^0.5/2*ATAN($I5/(($N5+$M5)^2+$V5^2)^0.5)+$I5*($N5^2+$V5^2)^0.5/2*IF(($N5^2+$V5^2)^0.5&gt;0,ATAN($I5/($N5^2+$V5^2)^0.5),PI()/2)
+(($F5+$I5)^2-($N5+$M5)^2-$V5^2)/8*LN(($F5+$I5)^2+($N5+$M5)^2+$V5^2)-(($F5+$I5)^2-$N5^2-$V5^2)/8*LN(($F5+$I5)^2+$N5^2+$V5^2)
-($I5^2-($N5+$M5)^2-$V5^2)/8*LN($I5^2+($N5+$M5)^2+$V5^2)+IF($I5^2+$N5^2+$V5^2&gt;0,($I5^2-$N5^2-$V5^2)/8*LN($I5^2+$N5^2+$V5^2),0)</f>
        <v>1.7207088913418487</v>
      </c>
      <c r="AF5">
        <f t="shared" ref="AF5:AF21" si="11">+($R5+$M5)*(($F5+$E5)^2+$T5^2)^0.5/2*ATAN(($R5+$M5)/(($F5+$E5)^2+$T5^2)^0.5)-($R5+$M5)*($E5^2+$T5^2)^0.5/2*IF(($E5^2+$T5^2)^0.5&gt;0,ATAN(($R5+$M5)/($E5^2+$T5^2)^0.5),PI()/2)
-$R5*(($F5+$E5)^2+$T5^2)^0.5/2*ATAN($R5/(($F5+$E5)^2+$T5^2)^0.5)+$R5*($E5^2+$T5^2)^0.5/2*IF(($E5^2+$T5^2)^0.5&gt;0,ATAN($R5/($E5^2+$T5^2)^0.5),PI()/2)
+(($R5+$M5)^2-($F5+$E5)^2-$T5^2)/8*LN(($R5+$M5)^2+($F5+$E5)^2+$T5^2)-(($R5+$M5)^2-$E5^2-$T5^2)/8*LN(($R5+$M5)^2+$E5^2+$T5^2)
-($R5^2-($F5+$E5)^2-$T5^2)/8*LN($R5^2+($F5+$E5)^2+$T5^2)+IF($R5^2+$E5^2+$T5^2&gt;0,($R5^2-$E5^2-$T5^2)/8*LN($R5^2+$E5^2+$T5^2),0)</f>
        <v>1.6062857604166532</v>
      </c>
      <c r="AG5">
        <f t="shared" ref="AG5:AG21" si="12">+($F5+$G5)*(($N5+$M5)^2+0^2)^0.5/2*ATAN(($F5+$G5)/(($N5+$M5)^2+0^2)^0.5)-($F5+$G5)*($N5^2+0^2)^0.5/2*IF(($N5^2+0^2)^0.5&gt;0,ATAN(($F5+$G5)/($N5^2+0^2)^0.5),PI()/2)
-$G5*(($N5+$M5)^2+0^2)^0.5/2*ATAN($G5/(($N5+$M5)^2+0^2)^0.5)+$G5*($N5^2+0^2)^0.5/2*IF(($N5^2+0^2)^0.5&gt;0,ATAN($G5/($N5^2+0^2)^0.5),PI()/2)
+(($F5+$G5)^2-($N5+$M5)^2-0^2)/8*LN(($F5+$G5)^2+($N5+$M5)^2+0^2)-(($F5+$G5)^2-$N5^2-0^2)/8*LN(($F5+$G5)^2+$N5^2+0^2)
-($G5^2-($N5+$M5)^2-0^2)/8*LN($G5^2+($N5+$M5)^2+0^2)+IF($G5^2+$N5^2+0^2&gt;0,($G5^2-$N5^2-0^2)/8*LN($G5^2+$N5^2+0^2),0)</f>
        <v>1.6367872740942597</v>
      </c>
      <c r="AH5">
        <f t="shared" ref="AH5:AH21" si="13">+($N5+$M5)*(($F5+$G5)^2+0^2)^0.5/2*ATAN(($N5+$M5)/(($F5+$G5)^2+0^2)^0.5)-($N5+$M5)*($G5^2+0^2)^0.5/2*IF(($G5^2+0^2)^0.5&gt;0,ATAN(($N5+$M5)/($G5^2+0^2)^0.5),PI()/2)
-$N5*(($F5+$G5)^2+0^2)^0.5/2*ATAN($N5/(($F5+$G5)^2+0^2)^0.5)+$N5*($G5^2+0^2)^0.5/2*IF(($G5^2+0^2)^0.5&gt;0,ATAN($N5/($G5^2+0^2)^0.5),PI()/2)
+(($N5+$M5)^2-($F5+$G5)^2-0^2)/8*LN(($N5+$M5)^2+($F5+$G5)^2+0^2)-(($N5+$M5)^2-$G5^2-0^2)/8*LN(($N5+$M5)^2+$G5^2+0^2)
-($N5^2-($F5+$G5)^2-0^2)/8*LN($N5^2+($F5+$G5)^2+0^2)+IF($N5^2+$G5^2+0^2&gt;0,($N5^2-$G5^2-0^2)/8*LN($N5^2+$G5^2+0^2),0)</f>
        <v>1.7443518193317549</v>
      </c>
      <c r="AI5">
        <f t="shared" ref="AI5:AI21" si="14">+($F5+$E5)*(($N5+$M5)^2+0^2)^0.5/2*ATAN(($F5+$E5)/(($N5+$M5)^2+0^2)^0.5)-($F5+$E5)*($N5^2+0^2)^0.5/2*IF(($N5^2+0^2)^0.5&gt;0,ATAN(($F5+$E5)/($N5^2+0^2)^0.5),PI()/2)
-$E5*(($N5+$M5)^2+0^2)^0.5/2*ATAN($E5/(($N5+$M5)^2+0^2)^0.5)+$E5*($N5^2+0^2)^0.5/2*IF(($N5^2+0^2)^0.5&gt;0,ATAN($E5/($N5^2+0^2)^0.5),PI()/2)
+(($F5+$E5)^2-($N5+$M5)^2-0^2)/8*LN(($F5+$E5)^2+($N5+$M5)^2+0^2)-(($F5+$E5)^2-$N5^2-0^2)/8*LN(($F5+$E5)^2+$N5^2+0^2)
-($E5^2-($N5+$M5)^2-0^2)/8*LN($E5^2+($N5+$M5)^2+0^2)+IF($E5^2+$N5^2+0^2&gt;0,($E5^2-$N5^2-0^2)/8*LN($E5^2+$N5^2+0^2),0)</f>
        <v>1.7425238869368882</v>
      </c>
      <c r="AJ5">
        <f t="shared" ref="AJ5:AJ21" si="15">+($N5+$M5)*(($F5+$E5)^2+0^2)^0.5/2*ATAN(($N5+$M5)/(($F5+$E5)^2+0^2)^0.5)-($N5+$M5)*($E5^2+0^2)^0.5/2*IF(($E5^2+0^2)^0.5&gt;0,ATAN(($N5+$M5)/($E5^2+0^2)^0.5),PI()/2)
-$N5*(($F5+$E5)^2+0^2)^0.5/2*ATAN($N5/(($F5+$E5)^2+0^2)^0.5)+$N5*($E5^2+0^2)^0.5/2*IF(($E5^2+0^2)^0.5&gt;0,ATAN($N5/($E5^2+0^2)^0.5),PI()/2)
+(($N5+$M5)^2-($F5+$E5)^2-0^2)/8*LN(($N5+$M5)^2+($F5+$E5)^2+0^2)-(($N5+$M5)^2-$E5^2-0^2)/8*LN(($N5+$M5)^2+$E5^2+0^2)
-($N5^2-($F5+$E5)^2-0^2)/8*LN($N5^2+($F5+$E5)^2+0^2)+IF($N5^2+$E5^2+0^2&gt;0,($N5^2-$E5^2-0^2)/8*LN($N5^2+$E5^2+0^2),0)</f>
        <v>1.6386152064891264</v>
      </c>
      <c r="AK5">
        <f t="shared" ref="AK5:AK21" si="16">-(+($F5+$K5)*(($N5+$M5)^2+0^2)^0.5/2*ATAN(($F5+$K5)/(($N5+$M5)^2+0^2)^0.5)-($F5+$K5)*($N5^2+0^2)^0.5/2*IF(($N5^2+0^2)^0.5&gt;0,ATAN(($F5+$K5)/($N5^2+0^2)^0.5),PI()/2)
-$K5*(($N5+$M5)^2+0^2)^0.5/2*ATAN($K5/(($N5+$M5)^2+0^2)^0.5)+$K5*($N5^2+0^2)^0.5/2*IF(($N5^2+0^2)^0.5&gt;0,ATAN($K5/($N5^2+0^2)^0.5),PI()/2)
+(($F5+$K5)^2-($N5+$M5)^2-0^2)/8*LN(($F5+$K5)^2+($N5+$M5)^2+0^2)-(($F5+$K5)^2-$N5^2-0^2)/8*LN(($F5+$K5)^2+$N5^2+0^2)
-($K5^2-($N5+$M5)^2-0^2)/8*LN($K5^2+($N5+$M5)^2+0^2)+IF($K5^2+$N5^2+0^2&gt;0,($K5^2-$N5^2-0^2)/8*LN($K5^2+$N5^2+0^2),0))</f>
        <v>-1.608670552982352</v>
      </c>
      <c r="AL5">
        <f t="shared" ref="AL5:AL21" si="17">-(+($Q5+$M5)*(($F5+$G5)^2+0^2)^0.5/2*ATAN(($Q5+$M5)/(($F5+$G5)^2+0^2)^0.5)-($Q5+$M5)*($G5^2+0^2)^0.5/2*IF(($G5^2+0^2)^0.5&gt;0,ATAN(($Q5+$M5)/($G5^2+0^2)^0.5),PI()/2)
-$Q5*(($F5+$G5)^2+0^2)^0.5/2*ATAN($Q5/(($F5+$G5)^2+0^2)^0.5)+$Q5*($G5^2+0^2)^0.5/2*IF(($G5^2+0^2)^0.5&gt;0,ATAN($Q5/($G5^2+0^2)^0.5),PI()/2)
+(($Q5+$M5)^2-($F5+$G5)^2-0^2)/8*LN(($Q5+$M5)^2+($F5+$G5)^2+0^2)-(($Q5+$M5)^2-$G5^2-0^2)/8*LN(($Q5+$M5)^2+$G5^2+0^2)
-($Q5^2-($F5+$G5)^2-0^2)/8*LN($Q5^2+($F5+$G5)^2+0^2)+IF($Q5^2+$G5^2+0^2&gt;0,($Q5^2-$G5^2-0^2)/8*LN($Q5^2+$G5^2+0^2),0))</f>
        <v>-1.7390707464337709</v>
      </c>
      <c r="AM5">
        <f t="shared" ref="AM5:AM21" si="18">-(+($F5+$I5)*(($N5+$M5)^2+0^2)^0.5/2*ATAN(($F5+$I5)/(($N5+$M5)^2+0^2)^0.5)-($F5+$I5)*($N5^2+0^2)^0.5/2*IF(($N5^2+0^2)^0.5&gt;0,ATAN(($F5+$I5)/($N5^2+0^2)^0.5),PI()/2)
-$I5*(($N5+$M5)^2+0^2)^0.5/2*ATAN($I5/(($N5+$M5)^2+0^2)^0.5)+$I5*($N5^2+0^2)^0.5/2*IF(($N5^2+0^2)^0.5&gt;0,ATAN($I5/($N5^2+0^2)^0.5),PI()/2)
+(($F5+$I5)^2-($N5+$M5)^2-0^2)/8*LN(($F5+$I5)^2+($N5+$M5)^2+0^2)-(($F5+$I5)^2-$N5^2-0^2)/8*LN(($F5+$I5)^2+$N5^2+0^2)
-($I5^2-($N5+$M5)^2-0^2)/8*LN($I5^2+($N5+$M5)^2+0^2)+IF($I5^2+$N5^2+0^2&gt;0,($I5^2-$N5^2-0^2)/8*LN($I5^2+$N5^2+0^2),0))</f>
        <v>-1.7273250951384556</v>
      </c>
      <c r="AN5">
        <f t="shared" ref="AN5:AN21" si="19">-(+($R5+$M5)*(($F5+$E5)^2+0^2)^0.5/2*ATAN(($R5+$M5)/(($F5+$E5)^2+0^2)^0.5)-($R5+$M5)*($E5^2+0^2)^0.5/2*IF(($E5^2+0^2)^0.5&gt;0,ATAN(($R5+$M5)/($E5^2+0^2)^0.5),PI()/2)
-$R5*(($F5+$E5)^2+0^2)^0.5/2*ATAN($R5/(($F5+$E5)^2+0^2)^0.5)+$R5*($E5^2+0^2)^0.5/2*IF(($E5^2+0^2)^0.5&gt;0,ATAN($R5/($E5^2+0^2)^0.5),PI()/2)
+(($R5+$M5)^2-($F5+$E5)^2-0^2)/8*LN(($R5+$M5)^2+($F5+$E5)^2+0^2)-(($R5+$M5)^2-$E5^2-0^2)/8*LN(($R5+$M5)^2+$E5^2+0^2)
-($R5^2-($F5+$E5)^2-0^2)/8*LN($R5^2+($F5+$E5)^2+0^2)+IF($R5^2+$E5^2+0^2&gt;0,($R5^2-$E5^2-0^2)/8*LN($R5^2+$E5^2+0^2),0))</f>
        <v>-1.6119510145609048</v>
      </c>
      <c r="AO5">
        <f t="shared" si="1"/>
        <v>0.49814033804085173</v>
      </c>
    </row>
    <row r="6" spans="2:41" x14ac:dyDescent="0.2">
      <c r="B6" s="8" t="str">
        <f t="shared" si="2"/>
        <v>3, 1.1, 2.1, 0.9, 1.05, 1.07, 0.88, 0.85, 0.98, 2.05, 1.02, 0.96, 0.92, 1.01, 0.97, 0.22, 0.24, 0.18, 0.24, 0.492681119204501</v>
      </c>
      <c r="C6" s="8"/>
      <c r="D6" s="8"/>
      <c r="E6">
        <v>1.1000000000000001</v>
      </c>
      <c r="F6">
        <v>2.1</v>
      </c>
      <c r="G6">
        <v>0.9</v>
      </c>
      <c r="H6" s="1">
        <v>1.05</v>
      </c>
      <c r="I6" s="1">
        <v>1.07</v>
      </c>
      <c r="J6" s="1">
        <v>0.88</v>
      </c>
      <c r="K6" s="1">
        <v>0.85</v>
      </c>
      <c r="L6">
        <v>0.98</v>
      </c>
      <c r="M6">
        <v>2.0499999999999998</v>
      </c>
      <c r="N6">
        <v>1.02</v>
      </c>
      <c r="O6" s="1">
        <v>0.96</v>
      </c>
      <c r="P6" s="1">
        <v>0.92</v>
      </c>
      <c r="Q6" s="1">
        <v>1.01</v>
      </c>
      <c r="R6" s="1">
        <v>0.97</v>
      </c>
      <c r="S6" s="15">
        <f>S5*2</f>
        <v>0.22</v>
      </c>
      <c r="T6" s="15">
        <f t="shared" ref="T6:V7" si="20">T5*2</f>
        <v>0.24</v>
      </c>
      <c r="U6" s="15">
        <f t="shared" si="20"/>
        <v>0.18</v>
      </c>
      <c r="V6" s="15">
        <f t="shared" si="20"/>
        <v>0.24</v>
      </c>
      <c r="W6">
        <f t="shared" si="3"/>
        <v>1.05</v>
      </c>
      <c r="X6">
        <f t="shared" si="4"/>
        <v>3.1500000000000004</v>
      </c>
      <c r="Y6">
        <f t="shared" si="5"/>
        <v>0.98</v>
      </c>
      <c r="Z6">
        <f t="shared" si="6"/>
        <v>3.03</v>
      </c>
      <c r="AA6">
        <f t="shared" si="7"/>
        <v>0.18</v>
      </c>
      <c r="AB6">
        <f t="shared" si="0"/>
        <v>1.7227185047307041</v>
      </c>
      <c r="AC6">
        <f t="shared" si="8"/>
        <v>1.583665734284567</v>
      </c>
      <c r="AD6">
        <f t="shared" si="9"/>
        <v>1.7134571250673423</v>
      </c>
      <c r="AE6">
        <f t="shared" si="10"/>
        <v>1.7012908814643477</v>
      </c>
      <c r="AF6">
        <f t="shared" si="11"/>
        <v>1.5896190523880829</v>
      </c>
      <c r="AG6">
        <f t="shared" si="12"/>
        <v>1.6367872740942597</v>
      </c>
      <c r="AH6">
        <f t="shared" si="13"/>
        <v>1.7443518193317549</v>
      </c>
      <c r="AI6">
        <f t="shared" si="14"/>
        <v>1.7425238869368882</v>
      </c>
      <c r="AJ6">
        <f t="shared" si="15"/>
        <v>1.6386152064891264</v>
      </c>
      <c r="AK6">
        <f t="shared" si="16"/>
        <v>-1.608670552982352</v>
      </c>
      <c r="AL6">
        <f t="shared" si="17"/>
        <v>-1.7390707464337709</v>
      </c>
      <c r="AM6">
        <f t="shared" si="18"/>
        <v>-1.7273250951384556</v>
      </c>
      <c r="AN6">
        <f t="shared" si="19"/>
        <v>-1.6119510145609048</v>
      </c>
      <c r="AO6">
        <f t="shared" si="1"/>
        <v>0.49268111920450114</v>
      </c>
    </row>
    <row r="7" spans="2:41" x14ac:dyDescent="0.2">
      <c r="B7" s="8" t="str">
        <f t="shared" si="2"/>
        <v>4, 1.1, 2.1, 0.9, 1.05, 1.07, 0.88, 0.85, 0.98, 2.05, 1.02, 0.96, 0.92, 1.01, 0.97, 0.44, 0.48, 0.36, 0.48, 0.472456635898239</v>
      </c>
      <c r="C7" s="8"/>
      <c r="D7" s="8"/>
      <c r="E7">
        <v>1.1000000000000001</v>
      </c>
      <c r="F7">
        <v>2.1</v>
      </c>
      <c r="G7">
        <v>0.9</v>
      </c>
      <c r="H7" s="1">
        <v>1.05</v>
      </c>
      <c r="I7" s="1">
        <v>1.07</v>
      </c>
      <c r="J7" s="1">
        <v>0.88</v>
      </c>
      <c r="K7" s="1">
        <v>0.85</v>
      </c>
      <c r="L7">
        <v>0.98</v>
      </c>
      <c r="M7">
        <v>2.0499999999999998</v>
      </c>
      <c r="N7">
        <v>1.02</v>
      </c>
      <c r="O7" s="1">
        <v>0.96</v>
      </c>
      <c r="P7" s="1">
        <v>0.92</v>
      </c>
      <c r="Q7" s="1">
        <v>1.01</v>
      </c>
      <c r="R7" s="1">
        <v>0.97</v>
      </c>
      <c r="S7" s="15">
        <f>S6*2</f>
        <v>0.44</v>
      </c>
      <c r="T7" s="15">
        <f t="shared" si="20"/>
        <v>0.48</v>
      </c>
      <c r="U7" s="15">
        <f t="shared" si="20"/>
        <v>0.36</v>
      </c>
      <c r="V7" s="15">
        <f t="shared" si="20"/>
        <v>0.48</v>
      </c>
      <c r="W7">
        <f t="shared" si="3"/>
        <v>1.05</v>
      </c>
      <c r="X7">
        <f t="shared" si="4"/>
        <v>3.1500000000000004</v>
      </c>
      <c r="Y7">
        <f t="shared" si="5"/>
        <v>0.98</v>
      </c>
      <c r="Z7">
        <f t="shared" si="6"/>
        <v>3.03</v>
      </c>
      <c r="AA7">
        <f t="shared" si="7"/>
        <v>0.36</v>
      </c>
      <c r="AB7">
        <f t="shared" si="0"/>
        <v>1.678117549609087</v>
      </c>
      <c r="AC7">
        <f t="shared" si="8"/>
        <v>1.5147446683833496</v>
      </c>
      <c r="AD7">
        <f t="shared" si="9"/>
        <v>1.6429114627610735</v>
      </c>
      <c r="AE7">
        <f t="shared" si="10"/>
        <v>1.6294124627431084</v>
      </c>
      <c r="AF7">
        <f t="shared" si="11"/>
        <v>1.5274370347122315</v>
      </c>
      <c r="AG7">
        <f t="shared" si="12"/>
        <v>1.6367872740942597</v>
      </c>
      <c r="AH7">
        <f t="shared" si="13"/>
        <v>1.7443518193317549</v>
      </c>
      <c r="AI7">
        <f t="shared" si="14"/>
        <v>1.7425238869368882</v>
      </c>
      <c r="AJ7">
        <f t="shared" si="15"/>
        <v>1.6386152064891264</v>
      </c>
      <c r="AK7">
        <f t="shared" si="16"/>
        <v>-1.608670552982352</v>
      </c>
      <c r="AL7">
        <f t="shared" si="17"/>
        <v>-1.7390707464337709</v>
      </c>
      <c r="AM7">
        <f t="shared" si="18"/>
        <v>-1.7273250951384556</v>
      </c>
      <c r="AN7">
        <f t="shared" si="19"/>
        <v>-1.6119510145609048</v>
      </c>
      <c r="AO7">
        <f t="shared" si="1"/>
        <v>0.47245663589823916</v>
      </c>
    </row>
    <row r="8" spans="2:41" x14ac:dyDescent="0.2">
      <c r="B8" s="8" t="str">
        <f t="shared" si="2"/>
        <v>5, 1.1, 2.1, 0.9, 1.05, 1.07, 0.88, 0.85, 0.98, 2.05, 1.02, 0.96, 0.92, 1.01, 0.97, 1.76, 1.92, 1.44, 1.92, 0.279601450724462</v>
      </c>
      <c r="C8" s="8"/>
      <c r="D8" s="8"/>
      <c r="E8">
        <v>1.1000000000000001</v>
      </c>
      <c r="F8">
        <v>2.1</v>
      </c>
      <c r="G8">
        <v>0.9</v>
      </c>
      <c r="H8" s="1">
        <v>1.05</v>
      </c>
      <c r="I8" s="1">
        <v>1.07</v>
      </c>
      <c r="J8" s="1">
        <v>0.88</v>
      </c>
      <c r="K8" s="1">
        <v>0.85</v>
      </c>
      <c r="L8">
        <v>0.98</v>
      </c>
      <c r="M8">
        <v>2.0499999999999998</v>
      </c>
      <c r="N8">
        <v>1.02</v>
      </c>
      <c r="O8" s="1">
        <v>0.96</v>
      </c>
      <c r="P8" s="1">
        <v>0.92</v>
      </c>
      <c r="Q8" s="1">
        <v>1.01</v>
      </c>
      <c r="R8" s="1">
        <v>0.97</v>
      </c>
      <c r="S8" s="15">
        <f>S7*4</f>
        <v>1.76</v>
      </c>
      <c r="T8" s="15">
        <f t="shared" ref="T8:V9" si="21">T7*4</f>
        <v>1.92</v>
      </c>
      <c r="U8" s="15">
        <f t="shared" si="21"/>
        <v>1.44</v>
      </c>
      <c r="V8" s="15">
        <f t="shared" si="21"/>
        <v>1.92</v>
      </c>
      <c r="W8">
        <f t="shared" si="3"/>
        <v>1.05</v>
      </c>
      <c r="X8">
        <f t="shared" si="4"/>
        <v>3.1500000000000004</v>
      </c>
      <c r="Y8">
        <f t="shared" si="5"/>
        <v>0.98</v>
      </c>
      <c r="Z8">
        <f t="shared" si="6"/>
        <v>3.03</v>
      </c>
      <c r="AA8">
        <f t="shared" si="7"/>
        <v>1.44</v>
      </c>
      <c r="AB8">
        <f t="shared" si="0"/>
        <v>1.1555811181552469</v>
      </c>
      <c r="AC8">
        <f t="shared" si="8"/>
        <v>0.87034023498243629</v>
      </c>
      <c r="AD8">
        <f t="shared" si="9"/>
        <v>0.97593912953979878</v>
      </c>
      <c r="AE8">
        <f t="shared" si="10"/>
        <v>0.94862854697940213</v>
      </c>
      <c r="AF8">
        <f t="shared" si="11"/>
        <v>0.91131689325423881</v>
      </c>
      <c r="AG8">
        <f t="shared" si="12"/>
        <v>1.6367872740942597</v>
      </c>
      <c r="AH8">
        <f t="shared" si="13"/>
        <v>1.7443518193317549</v>
      </c>
      <c r="AI8">
        <f t="shared" si="14"/>
        <v>1.7425238869368882</v>
      </c>
      <c r="AJ8">
        <f t="shared" si="15"/>
        <v>1.6386152064891264</v>
      </c>
      <c r="AK8">
        <f t="shared" si="16"/>
        <v>-1.608670552982352</v>
      </c>
      <c r="AL8">
        <f t="shared" si="17"/>
        <v>-1.7390707464337709</v>
      </c>
      <c r="AM8">
        <f t="shared" si="18"/>
        <v>-1.7273250951384556</v>
      </c>
      <c r="AN8">
        <f t="shared" si="19"/>
        <v>-1.6119510145609048</v>
      </c>
      <c r="AO8">
        <f t="shared" si="1"/>
        <v>0.27960145072446185</v>
      </c>
    </row>
    <row r="9" spans="2:41" x14ac:dyDescent="0.2">
      <c r="B9" s="8" t="str">
        <f t="shared" si="2"/>
        <v>6, 1.1, 2.1, 0.9, 1.05, 1.07, 0.88, 0.85, 0.98, 2.05, 1.02, 0.96, 0.92, 1.01, 0.97, 7.04, 7.68, 5.76, 7.68, 0.0470269422222975</v>
      </c>
      <c r="C9" s="8"/>
      <c r="D9" s="8"/>
      <c r="E9">
        <v>1.1000000000000001</v>
      </c>
      <c r="F9">
        <v>2.1</v>
      </c>
      <c r="G9">
        <v>0.9</v>
      </c>
      <c r="H9" s="1">
        <v>1.05</v>
      </c>
      <c r="I9" s="1">
        <v>1.07</v>
      </c>
      <c r="J9" s="1">
        <v>0.88</v>
      </c>
      <c r="K9" s="1">
        <v>0.85</v>
      </c>
      <c r="L9">
        <v>0.98</v>
      </c>
      <c r="M9">
        <v>2.0499999999999998</v>
      </c>
      <c r="N9">
        <v>1.02</v>
      </c>
      <c r="O9" s="1">
        <v>0.96</v>
      </c>
      <c r="P9" s="1">
        <v>0.92</v>
      </c>
      <c r="Q9" s="1">
        <v>1.01</v>
      </c>
      <c r="R9" s="1">
        <v>0.97</v>
      </c>
      <c r="S9" s="15">
        <f>S8*4</f>
        <v>7.04</v>
      </c>
      <c r="T9" s="15">
        <f t="shared" si="21"/>
        <v>7.68</v>
      </c>
      <c r="U9" s="15">
        <f t="shared" si="21"/>
        <v>5.76</v>
      </c>
      <c r="V9" s="15">
        <f t="shared" si="21"/>
        <v>7.68</v>
      </c>
      <c r="W9">
        <f t="shared" si="3"/>
        <v>1.05</v>
      </c>
      <c r="X9">
        <f t="shared" si="4"/>
        <v>3.1500000000000004</v>
      </c>
      <c r="Y9">
        <f t="shared" si="5"/>
        <v>0.98</v>
      </c>
      <c r="Z9">
        <f t="shared" si="6"/>
        <v>3.03</v>
      </c>
      <c r="AA9">
        <f t="shared" si="7"/>
        <v>5.76</v>
      </c>
      <c r="AB9">
        <f t="shared" si="0"/>
        <v>0.2274303667899833</v>
      </c>
      <c r="AC9">
        <f t="shared" si="8"/>
        <v>0.12739201170673553</v>
      </c>
      <c r="AD9">
        <f t="shared" si="9"/>
        <v>0.1524299156498401</v>
      </c>
      <c r="AE9">
        <f t="shared" si="10"/>
        <v>0.141539144859955</v>
      </c>
      <c r="AF9">
        <f t="shared" si="11"/>
        <v>0.13939668121530957</v>
      </c>
      <c r="AG9">
        <f t="shared" si="12"/>
        <v>1.6367872740942597</v>
      </c>
      <c r="AH9">
        <f t="shared" si="13"/>
        <v>1.7443518193317549</v>
      </c>
      <c r="AI9">
        <f t="shared" si="14"/>
        <v>1.7425238869368882</v>
      </c>
      <c r="AJ9">
        <f t="shared" si="15"/>
        <v>1.6386152064891264</v>
      </c>
      <c r="AK9">
        <f t="shared" si="16"/>
        <v>-1.608670552982352</v>
      </c>
      <c r="AL9">
        <f t="shared" si="17"/>
        <v>-1.7390707464337709</v>
      </c>
      <c r="AM9">
        <f t="shared" si="18"/>
        <v>-1.7273250951384556</v>
      </c>
      <c r="AN9">
        <f t="shared" si="19"/>
        <v>-1.6119510145609048</v>
      </c>
      <c r="AO9">
        <f t="shared" si="1"/>
        <v>4.702694222229753E-2</v>
      </c>
    </row>
    <row r="10" spans="2:41" x14ac:dyDescent="0.2">
      <c r="B10" s="8" t="str">
        <f t="shared" si="2"/>
        <v>7, 0, 2.1, 0, 0, 0, 0, 0, 0, 2.05, 0, 0, 0, 0, 0, 0, 0, 0, 0, 0.5</v>
      </c>
      <c r="C10" s="8"/>
      <c r="D10" s="8"/>
      <c r="E10">
        <v>0</v>
      </c>
      <c r="F10">
        <v>2.1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2.0499999999999998</v>
      </c>
      <c r="N10">
        <v>0</v>
      </c>
      <c r="O10">
        <v>0</v>
      </c>
      <c r="P10">
        <v>0</v>
      </c>
      <c r="Q10">
        <v>0</v>
      </c>
      <c r="R10">
        <v>0</v>
      </c>
      <c r="S10" s="8">
        <v>0</v>
      </c>
      <c r="T10" s="8">
        <v>0</v>
      </c>
      <c r="U10" s="8">
        <v>0</v>
      </c>
      <c r="V10" s="8">
        <v>0</v>
      </c>
      <c r="W10">
        <f t="shared" si="3"/>
        <v>0</v>
      </c>
      <c r="X10">
        <f t="shared" si="4"/>
        <v>2.1</v>
      </c>
      <c r="Y10">
        <f t="shared" si="5"/>
        <v>0</v>
      </c>
      <c r="Z10">
        <f t="shared" si="6"/>
        <v>2.0499999999999998</v>
      </c>
      <c r="AA10">
        <f t="shared" si="7"/>
        <v>0</v>
      </c>
      <c r="AB10">
        <f t="shared" si="0"/>
        <v>1.7085455416686188</v>
      </c>
      <c r="AC10">
        <f t="shared" si="8"/>
        <v>1.7085455416686188</v>
      </c>
      <c r="AD10">
        <f t="shared" si="9"/>
        <v>1.6725935517573958</v>
      </c>
      <c r="AE10">
        <f t="shared" si="10"/>
        <v>1.7085455416686188</v>
      </c>
      <c r="AF10">
        <f t="shared" si="11"/>
        <v>1.6725935517573958</v>
      </c>
      <c r="AG10">
        <f t="shared" si="12"/>
        <v>1.7085455416686188</v>
      </c>
      <c r="AH10">
        <f t="shared" si="13"/>
        <v>1.6725935517573958</v>
      </c>
      <c r="AI10">
        <f t="shared" si="14"/>
        <v>1.7085455416686188</v>
      </c>
      <c r="AJ10">
        <f t="shared" si="15"/>
        <v>1.6725935517573958</v>
      </c>
      <c r="AK10">
        <f t="shared" si="16"/>
        <v>-1.7085455416686188</v>
      </c>
      <c r="AL10">
        <f t="shared" si="17"/>
        <v>-1.6725935517573958</v>
      </c>
      <c r="AM10">
        <f t="shared" si="18"/>
        <v>-1.7085455416686188</v>
      </c>
      <c r="AN10">
        <f t="shared" si="19"/>
        <v>-1.6725935517573958</v>
      </c>
      <c r="AO10">
        <f t="shared" si="1"/>
        <v>0.5</v>
      </c>
    </row>
    <row r="11" spans="2:41" x14ac:dyDescent="0.2">
      <c r="B11" s="8" t="str">
        <f t="shared" si="2"/>
        <v>8, 0, 2.1, 0, 0, 0, 0, 0, 0, 2.05, 0, 0, 0, 0, 0, 0.11, 0.12, 0.09, 0.12, 0.448266900620026</v>
      </c>
      <c r="C11" s="8"/>
      <c r="D11" s="8"/>
      <c r="E11">
        <v>0</v>
      </c>
      <c r="F11">
        <v>2.1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2.0499999999999998</v>
      </c>
      <c r="N11">
        <v>0</v>
      </c>
      <c r="O11">
        <v>0</v>
      </c>
      <c r="P11">
        <v>0</v>
      </c>
      <c r="Q11">
        <v>0</v>
      </c>
      <c r="R11">
        <v>0</v>
      </c>
      <c r="S11">
        <v>0.11</v>
      </c>
      <c r="T11">
        <v>0.12</v>
      </c>
      <c r="U11">
        <v>0.09</v>
      </c>
      <c r="V11">
        <v>0.12</v>
      </c>
      <c r="W11">
        <f t="shared" si="3"/>
        <v>0</v>
      </c>
      <c r="X11">
        <f t="shared" si="4"/>
        <v>2.1</v>
      </c>
      <c r="Y11">
        <f t="shared" si="5"/>
        <v>0</v>
      </c>
      <c r="Z11">
        <f t="shared" si="6"/>
        <v>2.0499999999999998</v>
      </c>
      <c r="AA11">
        <f t="shared" si="7"/>
        <v>0.09</v>
      </c>
      <c r="AB11">
        <f t="shared" si="0"/>
        <v>1.5704485249307651</v>
      </c>
      <c r="AC11">
        <f t="shared" si="8"/>
        <v>1.5279768539376304</v>
      </c>
      <c r="AD11">
        <f t="shared" si="9"/>
        <v>1.5101427085235959</v>
      </c>
      <c r="AE11">
        <f t="shared" si="10"/>
        <v>1.5279768539376304</v>
      </c>
      <c r="AF11">
        <f t="shared" si="11"/>
        <v>1.496514551502284</v>
      </c>
      <c r="AG11">
        <f t="shared" si="12"/>
        <v>1.7085455416686188</v>
      </c>
      <c r="AH11">
        <f t="shared" si="13"/>
        <v>1.6725935517573958</v>
      </c>
      <c r="AI11">
        <f t="shared" si="14"/>
        <v>1.7085455416686188</v>
      </c>
      <c r="AJ11">
        <f t="shared" si="15"/>
        <v>1.6725935517573958</v>
      </c>
      <c r="AK11">
        <f t="shared" si="16"/>
        <v>-1.7085455416686188</v>
      </c>
      <c r="AL11">
        <f t="shared" si="17"/>
        <v>-1.6725935517573958</v>
      </c>
      <c r="AM11">
        <f t="shared" si="18"/>
        <v>-1.7085455416686188</v>
      </c>
      <c r="AN11">
        <f t="shared" si="19"/>
        <v>-1.6725935517573958</v>
      </c>
      <c r="AO11">
        <f t="shared" si="1"/>
        <v>0.44826690062002639</v>
      </c>
    </row>
    <row r="12" spans="2:41" x14ac:dyDescent="0.2">
      <c r="B12" s="8" t="str">
        <f t="shared" si="2"/>
        <v>9, 0, 2.1, 0, 0, 0, 0, 0, 0, 2.05, 0, 0, 0, 0, 0, 0.22, 0.24, 0.18, 0.24, 0.403527443366451</v>
      </c>
      <c r="C12" s="8"/>
      <c r="D12" s="8"/>
      <c r="E12">
        <v>0</v>
      </c>
      <c r="F12">
        <v>2.1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2.0499999999999998</v>
      </c>
      <c r="N12">
        <v>0</v>
      </c>
      <c r="O12">
        <v>0</v>
      </c>
      <c r="P12">
        <v>0</v>
      </c>
      <c r="Q12">
        <v>0</v>
      </c>
      <c r="R12">
        <v>0</v>
      </c>
      <c r="S12" s="15">
        <f>S11*2</f>
        <v>0.22</v>
      </c>
      <c r="T12" s="15">
        <f t="shared" ref="T12:V13" si="22">T11*2</f>
        <v>0.24</v>
      </c>
      <c r="U12" s="15">
        <f t="shared" si="22"/>
        <v>0.18</v>
      </c>
      <c r="V12" s="15">
        <f t="shared" si="22"/>
        <v>0.24</v>
      </c>
      <c r="W12">
        <f t="shared" si="3"/>
        <v>0</v>
      </c>
      <c r="X12">
        <f t="shared" si="4"/>
        <v>2.1</v>
      </c>
      <c r="Y12">
        <f t="shared" si="5"/>
        <v>0</v>
      </c>
      <c r="Z12">
        <f t="shared" si="6"/>
        <v>2.0499999999999998</v>
      </c>
      <c r="AA12">
        <f t="shared" si="7"/>
        <v>0.18</v>
      </c>
      <c r="AB12">
        <f t="shared" si="0"/>
        <v>1.447417691190406</v>
      </c>
      <c r="AC12">
        <f t="shared" si="8"/>
        <v>1.3721119421147923</v>
      </c>
      <c r="AD12">
        <f t="shared" si="9"/>
        <v>1.3686077121529505</v>
      </c>
      <c r="AE12">
        <f t="shared" si="10"/>
        <v>1.3721119421147923</v>
      </c>
      <c r="AF12">
        <f t="shared" si="11"/>
        <v>1.3446980597636962</v>
      </c>
      <c r="AG12">
        <f t="shared" si="12"/>
        <v>1.7085455416686188</v>
      </c>
      <c r="AH12">
        <f t="shared" si="13"/>
        <v>1.6725935517573958</v>
      </c>
      <c r="AI12">
        <f t="shared" si="14"/>
        <v>1.7085455416686188</v>
      </c>
      <c r="AJ12">
        <f t="shared" si="15"/>
        <v>1.6725935517573958</v>
      </c>
      <c r="AK12">
        <f t="shared" si="16"/>
        <v>-1.7085455416686188</v>
      </c>
      <c r="AL12">
        <f t="shared" si="17"/>
        <v>-1.6725935517573958</v>
      </c>
      <c r="AM12">
        <f t="shared" si="18"/>
        <v>-1.7085455416686188</v>
      </c>
      <c r="AN12">
        <f t="shared" si="19"/>
        <v>-1.6725935517573958</v>
      </c>
      <c r="AO12">
        <f t="shared" si="1"/>
        <v>0.40352744336645052</v>
      </c>
    </row>
    <row r="13" spans="2:41" x14ac:dyDescent="0.2">
      <c r="B13" s="8" t="str">
        <f t="shared" si="2"/>
        <v>10, 0, 2.1, 0, 0, 0, 0, 0, 0, 2.05, 0, 0, 0, 0, 0, 0.44, 0.48, 0.36, 0.48, 0.329301583266133</v>
      </c>
      <c r="C13" s="8"/>
      <c r="D13" s="8"/>
      <c r="E13">
        <v>0</v>
      </c>
      <c r="F13">
        <v>2.1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2.0499999999999998</v>
      </c>
      <c r="N13">
        <v>0</v>
      </c>
      <c r="O13">
        <v>0</v>
      </c>
      <c r="P13">
        <v>0</v>
      </c>
      <c r="Q13">
        <v>0</v>
      </c>
      <c r="R13">
        <v>0</v>
      </c>
      <c r="S13" s="15">
        <f>S12*2</f>
        <v>0.44</v>
      </c>
      <c r="T13" s="15">
        <f t="shared" si="22"/>
        <v>0.48</v>
      </c>
      <c r="U13" s="15">
        <f t="shared" si="22"/>
        <v>0.36</v>
      </c>
      <c r="V13" s="15">
        <f t="shared" si="22"/>
        <v>0.48</v>
      </c>
      <c r="W13">
        <f t="shared" si="3"/>
        <v>0</v>
      </c>
      <c r="X13">
        <f t="shared" si="4"/>
        <v>2.1</v>
      </c>
      <c r="Y13">
        <f t="shared" si="5"/>
        <v>0</v>
      </c>
      <c r="Z13">
        <f t="shared" si="6"/>
        <v>2.0499999999999998</v>
      </c>
      <c r="AA13">
        <f t="shared" si="7"/>
        <v>0.36</v>
      </c>
      <c r="AB13">
        <f t="shared" si="0"/>
        <v>1.2352467068384334</v>
      </c>
      <c r="AC13">
        <f t="shared" si="8"/>
        <v>1.1142884718413939</v>
      </c>
      <c r="AD13">
        <f t="shared" si="9"/>
        <v>1.1313777480180864</v>
      </c>
      <c r="AE13">
        <f t="shared" si="10"/>
        <v>1.1142884718413939</v>
      </c>
      <c r="AF13">
        <f t="shared" si="11"/>
        <v>1.093703135131938</v>
      </c>
      <c r="AG13">
        <f t="shared" si="12"/>
        <v>1.7085455416686188</v>
      </c>
      <c r="AH13">
        <f t="shared" si="13"/>
        <v>1.6725935517573958</v>
      </c>
      <c r="AI13">
        <f t="shared" si="14"/>
        <v>1.7085455416686188</v>
      </c>
      <c r="AJ13">
        <f t="shared" si="15"/>
        <v>1.6725935517573958</v>
      </c>
      <c r="AK13">
        <f t="shared" si="16"/>
        <v>-1.7085455416686188</v>
      </c>
      <c r="AL13">
        <f t="shared" si="17"/>
        <v>-1.6725935517573958</v>
      </c>
      <c r="AM13">
        <f t="shared" si="18"/>
        <v>-1.7085455416686188</v>
      </c>
      <c r="AN13">
        <f t="shared" si="19"/>
        <v>-1.6725935517573958</v>
      </c>
      <c r="AO13">
        <f t="shared" si="1"/>
        <v>0.32930158326613274</v>
      </c>
    </row>
    <row r="14" spans="2:41" x14ac:dyDescent="0.2">
      <c r="B14" s="8" t="str">
        <f t="shared" si="2"/>
        <v>11, 0, 2.1, 0, 0, 0, 0, 0, 0, 2.05, 0, 0, 0, 0, 0, 1.76, 1.92, 1.44, 1.92, 0.113458612651241</v>
      </c>
      <c r="C14" s="8"/>
      <c r="D14" s="8"/>
      <c r="E14">
        <v>0</v>
      </c>
      <c r="F14">
        <v>2.1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2.0499999999999998</v>
      </c>
      <c r="N14">
        <v>0</v>
      </c>
      <c r="O14">
        <v>0</v>
      </c>
      <c r="P14">
        <v>0</v>
      </c>
      <c r="Q14">
        <v>0</v>
      </c>
      <c r="R14">
        <v>0</v>
      </c>
      <c r="S14" s="15">
        <f>S13*4</f>
        <v>1.76</v>
      </c>
      <c r="T14" s="15">
        <f t="shared" ref="T14:V15" si="23">T13*4</f>
        <v>1.92</v>
      </c>
      <c r="U14" s="15">
        <f t="shared" si="23"/>
        <v>1.44</v>
      </c>
      <c r="V14" s="15">
        <f t="shared" si="23"/>
        <v>1.92</v>
      </c>
      <c r="W14">
        <f t="shared" si="3"/>
        <v>0</v>
      </c>
      <c r="X14">
        <f t="shared" si="4"/>
        <v>2.1</v>
      </c>
      <c r="Y14">
        <f t="shared" si="5"/>
        <v>0</v>
      </c>
      <c r="Z14">
        <f t="shared" si="6"/>
        <v>2.0499999999999998</v>
      </c>
      <c r="AA14">
        <f t="shared" si="7"/>
        <v>1.44</v>
      </c>
      <c r="AB14">
        <f t="shared" si="0"/>
        <v>0.5223015856075931</v>
      </c>
      <c r="AC14">
        <f t="shared" si="8"/>
        <v>0.37494319157516032</v>
      </c>
      <c r="AD14">
        <f t="shared" si="9"/>
        <v>0.41308377326312351</v>
      </c>
      <c r="AE14">
        <f t="shared" si="10"/>
        <v>0.37494319157516032</v>
      </c>
      <c r="AF14">
        <f t="shared" si="11"/>
        <v>0.37150724647051436</v>
      </c>
      <c r="AG14">
        <f t="shared" si="12"/>
        <v>1.7085455416686188</v>
      </c>
      <c r="AH14">
        <f t="shared" si="13"/>
        <v>1.6725935517573958</v>
      </c>
      <c r="AI14">
        <f t="shared" si="14"/>
        <v>1.7085455416686188</v>
      </c>
      <c r="AJ14">
        <f t="shared" si="15"/>
        <v>1.6725935517573958</v>
      </c>
      <c r="AK14">
        <f t="shared" si="16"/>
        <v>-1.7085455416686188</v>
      </c>
      <c r="AL14">
        <f t="shared" si="17"/>
        <v>-1.6725935517573958</v>
      </c>
      <c r="AM14">
        <f t="shared" si="18"/>
        <v>-1.7085455416686188</v>
      </c>
      <c r="AN14">
        <f t="shared" si="19"/>
        <v>-1.6725935517573958</v>
      </c>
      <c r="AO14">
        <f t="shared" si="1"/>
        <v>0.11345861265124076</v>
      </c>
    </row>
    <row r="15" spans="2:41" x14ac:dyDescent="0.2">
      <c r="B15" s="8" t="str">
        <f t="shared" si="2"/>
        <v>12, 0, 2.1, 0, 0, 0, 0, 0, 0, 2.05, 0, 0, 0, 0, 0, 7.04, 7.68, 5.76, 7.68, 0.0115817905023555</v>
      </c>
      <c r="C15" s="8"/>
      <c r="D15" s="8"/>
      <c r="E15">
        <v>0</v>
      </c>
      <c r="F15">
        <v>2.1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2.0499999999999998</v>
      </c>
      <c r="N15">
        <v>0</v>
      </c>
      <c r="O15">
        <v>0</v>
      </c>
      <c r="P15">
        <v>0</v>
      </c>
      <c r="Q15">
        <v>0</v>
      </c>
      <c r="R15">
        <v>0</v>
      </c>
      <c r="S15" s="15">
        <f>S14*4</f>
        <v>7.04</v>
      </c>
      <c r="T15" s="15">
        <f t="shared" si="23"/>
        <v>7.68</v>
      </c>
      <c r="U15" s="15">
        <f t="shared" si="23"/>
        <v>5.76</v>
      </c>
      <c r="V15" s="15">
        <f t="shared" si="23"/>
        <v>7.68</v>
      </c>
      <c r="W15">
        <f t="shared" si="3"/>
        <v>0</v>
      </c>
      <c r="X15">
        <f t="shared" si="4"/>
        <v>2.1</v>
      </c>
      <c r="Y15">
        <f t="shared" si="5"/>
        <v>0</v>
      </c>
      <c r="Z15">
        <f t="shared" si="6"/>
        <v>2.0499999999999998</v>
      </c>
      <c r="AA15">
        <f t="shared" si="7"/>
        <v>5.76</v>
      </c>
      <c r="AB15">
        <f t="shared" si="0"/>
        <v>6.4435651924952708E-2</v>
      </c>
      <c r="AC15">
        <f t="shared" si="8"/>
        <v>3.7496306595937057E-2</v>
      </c>
      <c r="AD15">
        <f t="shared" si="9"/>
        <v>4.4190815062943756E-2</v>
      </c>
      <c r="AE15">
        <f t="shared" si="10"/>
        <v>3.7496306595937057E-2</v>
      </c>
      <c r="AF15">
        <f t="shared" si="11"/>
        <v>3.7455150302719176E-2</v>
      </c>
      <c r="AG15">
        <f t="shared" si="12"/>
        <v>1.7085455416686188</v>
      </c>
      <c r="AH15">
        <f t="shared" si="13"/>
        <v>1.6725935517573958</v>
      </c>
      <c r="AI15">
        <f t="shared" si="14"/>
        <v>1.7085455416686188</v>
      </c>
      <c r="AJ15">
        <f t="shared" si="15"/>
        <v>1.6725935517573958</v>
      </c>
      <c r="AK15">
        <f t="shared" si="16"/>
        <v>-1.7085455416686188</v>
      </c>
      <c r="AL15">
        <f t="shared" si="17"/>
        <v>-1.6725935517573958</v>
      </c>
      <c r="AM15">
        <f t="shared" si="18"/>
        <v>-1.7085455416686188</v>
      </c>
      <c r="AN15">
        <f t="shared" si="19"/>
        <v>-1.6725935517573958</v>
      </c>
      <c r="AO15">
        <f t="shared" si="1"/>
        <v>1.1581790502355522E-2</v>
      </c>
    </row>
    <row r="16" spans="2:41" x14ac:dyDescent="0.2">
      <c r="B16" s="8" t="str">
        <f t="shared" si="2"/>
        <v>13, 1.1, 10.2, 0.9, 1.05, 1.07, 0.88, 0.85, 0.98, 1.04, 1.02, 0.96, 0.92, 1.01, 0.97, 0, 0, 0, 0, 0.5</v>
      </c>
      <c r="C16" s="8"/>
      <c r="D16" s="8"/>
      <c r="E16">
        <v>1.1000000000000001</v>
      </c>
      <c r="F16">
        <v>10.199999999999999</v>
      </c>
      <c r="G16">
        <v>0.9</v>
      </c>
      <c r="H16" s="1">
        <v>1.05</v>
      </c>
      <c r="I16" s="1">
        <v>1.07</v>
      </c>
      <c r="J16" s="1">
        <v>0.88</v>
      </c>
      <c r="K16" s="1">
        <v>0.85</v>
      </c>
      <c r="L16">
        <v>0.98</v>
      </c>
      <c r="M16">
        <v>1.04</v>
      </c>
      <c r="N16">
        <v>1.02</v>
      </c>
      <c r="O16" s="1">
        <v>0.96</v>
      </c>
      <c r="P16" s="1">
        <v>0.92</v>
      </c>
      <c r="Q16" s="1">
        <v>1.01</v>
      </c>
      <c r="R16" s="1">
        <v>0.97</v>
      </c>
      <c r="S16" s="8">
        <v>0</v>
      </c>
      <c r="T16" s="8">
        <v>0</v>
      </c>
      <c r="U16" s="8">
        <v>0</v>
      </c>
      <c r="V16" s="8">
        <v>0</v>
      </c>
      <c r="W16">
        <f t="shared" si="3"/>
        <v>1.05</v>
      </c>
      <c r="X16">
        <f t="shared" si="4"/>
        <v>11.25</v>
      </c>
      <c r="Y16">
        <f t="shared" si="5"/>
        <v>0.98</v>
      </c>
      <c r="Z16">
        <f t="shared" si="6"/>
        <v>2.02</v>
      </c>
      <c r="AA16">
        <f t="shared" si="7"/>
        <v>0</v>
      </c>
      <c r="AB16">
        <f t="shared" si="0"/>
        <v>6.667485084130961</v>
      </c>
      <c r="AC16">
        <f t="shared" si="8"/>
        <v>6.5392638985643572</v>
      </c>
      <c r="AD16">
        <f t="shared" si="9"/>
        <v>1.7591458511330735</v>
      </c>
      <c r="AE16">
        <f t="shared" si="10"/>
        <v>6.6381475995226173</v>
      </c>
      <c r="AF16">
        <f t="shared" si="11"/>
        <v>1.6336529247463893</v>
      </c>
      <c r="AG16">
        <f t="shared" si="12"/>
        <v>6.5627522307517161</v>
      </c>
      <c r="AH16">
        <f t="shared" si="13"/>
        <v>1.7687514865684151</v>
      </c>
      <c r="AI16">
        <f t="shared" si="14"/>
        <v>6.650773719253622</v>
      </c>
      <c r="AJ16">
        <f t="shared" si="15"/>
        <v>1.6807299980665138</v>
      </c>
      <c r="AK16">
        <f t="shared" si="16"/>
        <v>-6.5392638985643572</v>
      </c>
      <c r="AL16">
        <f t="shared" si="17"/>
        <v>-1.7591458511330735</v>
      </c>
      <c r="AM16">
        <f t="shared" si="18"/>
        <v>-6.6381475995226173</v>
      </c>
      <c r="AN16">
        <f t="shared" si="19"/>
        <v>-1.6336529247463893</v>
      </c>
      <c r="AO16">
        <f t="shared" si="1"/>
        <v>0.50000000000000011</v>
      </c>
    </row>
    <row r="17" spans="2:41" x14ac:dyDescent="0.2">
      <c r="B17" s="8" t="str">
        <f t="shared" si="2"/>
        <v>14, 1.1, 10.2, 0.9, 1.05, 1.07, 0.88, 0.85, 0.98, 1.04, 1.02, 0.96, 0.92, 1.01, 0.97, 0.11, 0.12, 0.09, 0.12, 0.498150922495058</v>
      </c>
      <c r="C17" s="8"/>
      <c r="D17" s="8"/>
      <c r="E17">
        <v>1.1000000000000001</v>
      </c>
      <c r="F17">
        <v>10.199999999999999</v>
      </c>
      <c r="G17">
        <v>0.9</v>
      </c>
      <c r="H17" s="1">
        <v>1.05</v>
      </c>
      <c r="I17" s="1">
        <v>1.07</v>
      </c>
      <c r="J17" s="1">
        <v>0.88</v>
      </c>
      <c r="K17" s="1">
        <v>0.85</v>
      </c>
      <c r="L17">
        <v>0.98</v>
      </c>
      <c r="M17">
        <v>1.04</v>
      </c>
      <c r="N17">
        <v>1.02</v>
      </c>
      <c r="O17" s="1">
        <v>0.96</v>
      </c>
      <c r="P17" s="1">
        <v>0.92</v>
      </c>
      <c r="Q17" s="1">
        <v>1.01</v>
      </c>
      <c r="R17" s="1">
        <v>0.97</v>
      </c>
      <c r="S17">
        <v>0.11</v>
      </c>
      <c r="T17">
        <v>0.12</v>
      </c>
      <c r="U17">
        <v>0.09</v>
      </c>
      <c r="V17">
        <v>0.12</v>
      </c>
      <c r="W17">
        <f t="shared" si="3"/>
        <v>1.05</v>
      </c>
      <c r="X17">
        <f t="shared" si="4"/>
        <v>11.25</v>
      </c>
      <c r="Y17">
        <f t="shared" si="5"/>
        <v>0.98</v>
      </c>
      <c r="Z17">
        <f t="shared" si="6"/>
        <v>2.02</v>
      </c>
      <c r="AA17">
        <f t="shared" si="7"/>
        <v>0.09</v>
      </c>
      <c r="AB17">
        <f t="shared" si="0"/>
        <v>6.6509452182894515</v>
      </c>
      <c r="AC17">
        <f t="shared" si="8"/>
        <v>6.511856391659558</v>
      </c>
      <c r="AD17">
        <f t="shared" si="9"/>
        <v>1.755616234814255</v>
      </c>
      <c r="AE17">
        <f t="shared" si="10"/>
        <v>6.610543506120762</v>
      </c>
      <c r="AF17">
        <f t="shared" si="11"/>
        <v>1.6305717569477125</v>
      </c>
      <c r="AG17">
        <f t="shared" si="12"/>
        <v>6.5627522307517161</v>
      </c>
      <c r="AH17">
        <f t="shared" si="13"/>
        <v>1.7687514865684151</v>
      </c>
      <c r="AI17">
        <f t="shared" si="14"/>
        <v>6.650773719253622</v>
      </c>
      <c r="AJ17">
        <f t="shared" si="15"/>
        <v>1.6807299980665138</v>
      </c>
      <c r="AK17">
        <f t="shared" si="16"/>
        <v>-6.5392638985643572</v>
      </c>
      <c r="AL17">
        <f t="shared" si="17"/>
        <v>-1.7591458511330735</v>
      </c>
      <c r="AM17">
        <f t="shared" si="18"/>
        <v>-6.6381475995226173</v>
      </c>
      <c r="AN17">
        <f t="shared" si="19"/>
        <v>-1.6336529247463893</v>
      </c>
      <c r="AO17">
        <f t="shared" si="1"/>
        <v>0.49815092249505816</v>
      </c>
    </row>
    <row r="18" spans="2:41" x14ac:dyDescent="0.2">
      <c r="B18" s="8" t="str">
        <f t="shared" si="2"/>
        <v>15, 1.1, 10.2, 0.9, 1.05, 1.07, 0.88, 0.85, 0.98, 1.04, 1.02, 0.96, 0.92, 1.01, 0.97, 0.22, 0.24, 0.18, 0.24, 0.492733412991185</v>
      </c>
      <c r="C18" s="8"/>
      <c r="D18" s="8"/>
      <c r="E18">
        <v>1.1000000000000001</v>
      </c>
      <c r="F18">
        <v>10.199999999999999</v>
      </c>
      <c r="G18">
        <v>0.9</v>
      </c>
      <c r="H18" s="1">
        <v>1.05</v>
      </c>
      <c r="I18" s="1">
        <v>1.07</v>
      </c>
      <c r="J18" s="1">
        <v>0.88</v>
      </c>
      <c r="K18" s="1">
        <v>0.85</v>
      </c>
      <c r="L18">
        <v>0.98</v>
      </c>
      <c r="M18">
        <v>1.04</v>
      </c>
      <c r="N18">
        <v>1.02</v>
      </c>
      <c r="O18" s="1">
        <v>0.96</v>
      </c>
      <c r="P18" s="1">
        <v>0.92</v>
      </c>
      <c r="Q18" s="1">
        <v>1.01</v>
      </c>
      <c r="R18" s="1">
        <v>0.97</v>
      </c>
      <c r="S18" s="15">
        <f>S17*2</f>
        <v>0.22</v>
      </c>
      <c r="T18" s="15">
        <f t="shared" ref="T18:V19" si="24">T17*2</f>
        <v>0.24</v>
      </c>
      <c r="U18" s="15">
        <f t="shared" si="24"/>
        <v>0.18</v>
      </c>
      <c r="V18" s="15">
        <f t="shared" si="24"/>
        <v>0.24</v>
      </c>
      <c r="W18">
        <f t="shared" si="3"/>
        <v>1.05</v>
      </c>
      <c r="X18">
        <f t="shared" si="4"/>
        <v>11.25</v>
      </c>
      <c r="Y18">
        <f t="shared" si="5"/>
        <v>0.98</v>
      </c>
      <c r="Z18">
        <f t="shared" si="6"/>
        <v>2.02</v>
      </c>
      <c r="AA18">
        <f t="shared" si="7"/>
        <v>0.18</v>
      </c>
      <c r="AB18">
        <f t="shared" si="0"/>
        <v>6.6020460696761614</v>
      </c>
      <c r="AC18">
        <f t="shared" si="8"/>
        <v>6.4315996332779619</v>
      </c>
      <c r="AD18">
        <f t="shared" si="9"/>
        <v>1.7452477399229362</v>
      </c>
      <c r="AE18">
        <f t="shared" si="10"/>
        <v>6.5297041810543703</v>
      </c>
      <c r="AF18">
        <f t="shared" si="11"/>
        <v>1.6214923330064719</v>
      </c>
      <c r="AG18">
        <f t="shared" si="12"/>
        <v>6.5627522307517161</v>
      </c>
      <c r="AH18">
        <f t="shared" si="13"/>
        <v>1.7687514865684151</v>
      </c>
      <c r="AI18">
        <f t="shared" si="14"/>
        <v>6.650773719253622</v>
      </c>
      <c r="AJ18">
        <f t="shared" si="15"/>
        <v>1.6807299980665138</v>
      </c>
      <c r="AK18">
        <f t="shared" si="16"/>
        <v>-6.5392638985643572</v>
      </c>
      <c r="AL18">
        <f t="shared" si="17"/>
        <v>-1.7591458511330735</v>
      </c>
      <c r="AM18">
        <f t="shared" si="18"/>
        <v>-6.6381475995226173</v>
      </c>
      <c r="AN18">
        <f t="shared" si="19"/>
        <v>-1.6336529247463893</v>
      </c>
      <c r="AO18">
        <f t="shared" si="1"/>
        <v>0.49273341299118489</v>
      </c>
    </row>
    <row r="19" spans="2:41" x14ac:dyDescent="0.2">
      <c r="B19" s="8" t="str">
        <f t="shared" si="2"/>
        <v>16, 1.1, 10.2, 0.9, 1.05, 1.07, 0.88, 0.85, 0.98, 1.04, 1.02, 0.96, 0.92, 1.01, 0.97, 0.44, 0.48, 0.36, 0.48, 0.472801423066091</v>
      </c>
      <c r="C19" s="8"/>
      <c r="D19" s="8"/>
      <c r="E19">
        <v>1.1000000000000001</v>
      </c>
      <c r="F19">
        <v>10.199999999999999</v>
      </c>
      <c r="G19">
        <v>0.9</v>
      </c>
      <c r="H19" s="1">
        <v>1.05</v>
      </c>
      <c r="I19" s="1">
        <v>1.07</v>
      </c>
      <c r="J19" s="1">
        <v>0.88</v>
      </c>
      <c r="K19" s="1">
        <v>0.85</v>
      </c>
      <c r="L19">
        <v>0.98</v>
      </c>
      <c r="M19">
        <v>1.04</v>
      </c>
      <c r="N19">
        <v>1.02</v>
      </c>
      <c r="O19" s="1">
        <v>0.96</v>
      </c>
      <c r="P19" s="1">
        <v>0.92</v>
      </c>
      <c r="Q19" s="1">
        <v>1.01</v>
      </c>
      <c r="R19" s="1">
        <v>0.97</v>
      </c>
      <c r="S19" s="15">
        <f>S18*2</f>
        <v>0.44</v>
      </c>
      <c r="T19" s="15">
        <f t="shared" si="24"/>
        <v>0.48</v>
      </c>
      <c r="U19" s="15">
        <f t="shared" si="24"/>
        <v>0.36</v>
      </c>
      <c r="V19" s="15">
        <f t="shared" si="24"/>
        <v>0.48</v>
      </c>
      <c r="W19">
        <f t="shared" si="3"/>
        <v>1.05</v>
      </c>
      <c r="X19">
        <f t="shared" si="4"/>
        <v>11.25</v>
      </c>
      <c r="Y19">
        <f t="shared" si="5"/>
        <v>0.98</v>
      </c>
      <c r="Z19">
        <f t="shared" si="6"/>
        <v>2.02</v>
      </c>
      <c r="AA19">
        <f t="shared" si="7"/>
        <v>0.36</v>
      </c>
      <c r="AB19">
        <f t="shared" si="0"/>
        <v>6.4165174704700618</v>
      </c>
      <c r="AC19">
        <f t="shared" si="8"/>
        <v>6.13689251994046</v>
      </c>
      <c r="AD19">
        <f t="shared" si="9"/>
        <v>1.7067187480345465</v>
      </c>
      <c r="AE19">
        <f t="shared" si="10"/>
        <v>6.2327685075009276</v>
      </c>
      <c r="AF19">
        <f t="shared" si="11"/>
        <v>1.5874103191677846</v>
      </c>
      <c r="AG19">
        <f t="shared" si="12"/>
        <v>6.5627522307517161</v>
      </c>
      <c r="AH19">
        <f t="shared" si="13"/>
        <v>1.7687514865684151</v>
      </c>
      <c r="AI19">
        <f t="shared" si="14"/>
        <v>6.650773719253622</v>
      </c>
      <c r="AJ19">
        <f t="shared" si="15"/>
        <v>1.6807299980665138</v>
      </c>
      <c r="AK19">
        <f t="shared" si="16"/>
        <v>-6.5392638985643572</v>
      </c>
      <c r="AL19">
        <f t="shared" si="17"/>
        <v>-1.7591458511330735</v>
      </c>
      <c r="AM19">
        <f t="shared" si="18"/>
        <v>-6.6381475995226173</v>
      </c>
      <c r="AN19">
        <f t="shared" si="19"/>
        <v>-1.6336529247463893</v>
      </c>
      <c r="AO19">
        <f t="shared" si="1"/>
        <v>0.4728014230660913</v>
      </c>
    </row>
    <row r="20" spans="2:41" x14ac:dyDescent="0.2">
      <c r="B20" s="8" t="str">
        <f t="shared" si="2"/>
        <v>17, 1.1, 10.2, 0.9, 1.05, 1.07, 0.88, 0.85, 0.98, 1.04, 1.02, 0.96, 0.92, 1.01, 0.97, 1.76, 1.92, 1.44, 1.92, 0.292549788698807</v>
      </c>
      <c r="C20" s="8"/>
      <c r="D20" s="8"/>
      <c r="E20">
        <v>1.1000000000000001</v>
      </c>
      <c r="F20">
        <v>10.199999999999999</v>
      </c>
      <c r="G20">
        <v>0.9</v>
      </c>
      <c r="H20" s="1">
        <v>1.05</v>
      </c>
      <c r="I20" s="1">
        <v>1.07</v>
      </c>
      <c r="J20" s="1">
        <v>0.88</v>
      </c>
      <c r="K20" s="1">
        <v>0.85</v>
      </c>
      <c r="L20">
        <v>0.98</v>
      </c>
      <c r="M20">
        <v>1.04</v>
      </c>
      <c r="N20">
        <v>1.02</v>
      </c>
      <c r="O20" s="1">
        <v>0.96</v>
      </c>
      <c r="P20" s="1">
        <v>0.92</v>
      </c>
      <c r="Q20" s="1">
        <v>1.01</v>
      </c>
      <c r="R20" s="1">
        <v>0.97</v>
      </c>
      <c r="S20" s="15">
        <f>S19*4</f>
        <v>1.76</v>
      </c>
      <c r="T20" s="15">
        <f t="shared" ref="T20:V21" si="25">T19*4</f>
        <v>1.92</v>
      </c>
      <c r="U20" s="15">
        <f t="shared" si="25"/>
        <v>1.44</v>
      </c>
      <c r="V20" s="15">
        <f t="shared" si="25"/>
        <v>1.92</v>
      </c>
      <c r="W20">
        <f t="shared" si="3"/>
        <v>1.05</v>
      </c>
      <c r="X20">
        <f t="shared" si="4"/>
        <v>11.25</v>
      </c>
      <c r="Y20">
        <f t="shared" si="5"/>
        <v>0.98</v>
      </c>
      <c r="Z20">
        <f t="shared" si="6"/>
        <v>2.02</v>
      </c>
      <c r="AA20">
        <f t="shared" si="7"/>
        <v>1.44</v>
      </c>
      <c r="AB20">
        <f t="shared" si="0"/>
        <v>4.3493078660122038</v>
      </c>
      <c r="AC20">
        <f t="shared" si="8"/>
        <v>3.5279492532538277</v>
      </c>
      <c r="AD20">
        <f t="shared" si="9"/>
        <v>1.3114903388876122</v>
      </c>
      <c r="AE20">
        <f t="shared" si="10"/>
        <v>3.5972994337432525</v>
      </c>
      <c r="AF20">
        <f t="shared" si="11"/>
        <v>1.219982421622789</v>
      </c>
      <c r="AG20">
        <f t="shared" si="12"/>
        <v>6.5627522307517161</v>
      </c>
      <c r="AH20">
        <f t="shared" si="13"/>
        <v>1.7687514865684151</v>
      </c>
      <c r="AI20">
        <f t="shared" si="14"/>
        <v>6.650773719253622</v>
      </c>
      <c r="AJ20">
        <f t="shared" si="15"/>
        <v>1.6807299980665138</v>
      </c>
      <c r="AK20">
        <f t="shared" si="16"/>
        <v>-6.5392638985643572</v>
      </c>
      <c r="AL20">
        <f t="shared" si="17"/>
        <v>-1.7591458511330735</v>
      </c>
      <c r="AM20">
        <f t="shared" si="18"/>
        <v>-6.6381475995226173</v>
      </c>
      <c r="AN20">
        <f t="shared" si="19"/>
        <v>-1.6336529247463893</v>
      </c>
      <c r="AO20">
        <f t="shared" si="1"/>
        <v>0.29254978869880688</v>
      </c>
    </row>
    <row r="21" spans="2:41" x14ac:dyDescent="0.2">
      <c r="B21" s="8" t="str">
        <f t="shared" si="2"/>
        <v>18, 1.1, 10.2, 0.9, 1.05, 1.07, 0.88, 0.85, 0.98, 1.04, 1.02, 0.96, 0.92, 1.01, 0.97, 7.04, 7.68, 5.76, 7.68, 0.0689193088101843</v>
      </c>
      <c r="C21" s="8"/>
      <c r="D21" s="8"/>
      <c r="E21">
        <v>1.1000000000000001</v>
      </c>
      <c r="F21">
        <v>10.199999999999999</v>
      </c>
      <c r="G21">
        <v>0.9</v>
      </c>
      <c r="H21" s="1">
        <v>1.05</v>
      </c>
      <c r="I21" s="1">
        <v>1.07</v>
      </c>
      <c r="J21" s="1">
        <v>0.88</v>
      </c>
      <c r="K21" s="1">
        <v>0.85</v>
      </c>
      <c r="L21">
        <v>0.98</v>
      </c>
      <c r="M21">
        <v>1.04</v>
      </c>
      <c r="N21">
        <v>1.02</v>
      </c>
      <c r="O21" s="1">
        <v>0.96</v>
      </c>
      <c r="P21" s="1">
        <v>0.92</v>
      </c>
      <c r="Q21" s="1">
        <v>1.01</v>
      </c>
      <c r="R21" s="1">
        <v>0.97</v>
      </c>
      <c r="S21" s="15">
        <f>S20*4</f>
        <v>7.04</v>
      </c>
      <c r="T21" s="15">
        <f t="shared" si="25"/>
        <v>7.68</v>
      </c>
      <c r="U21" s="15">
        <f t="shared" si="25"/>
        <v>5.76</v>
      </c>
      <c r="V21" s="15">
        <f t="shared" si="25"/>
        <v>7.68</v>
      </c>
      <c r="W21">
        <f t="shared" si="3"/>
        <v>1.05</v>
      </c>
      <c r="X21">
        <f t="shared" si="4"/>
        <v>11.25</v>
      </c>
      <c r="Y21">
        <f t="shared" si="5"/>
        <v>0.98</v>
      </c>
      <c r="Z21">
        <f t="shared" si="6"/>
        <v>2.02</v>
      </c>
      <c r="AA21">
        <f t="shared" si="7"/>
        <v>5.76</v>
      </c>
      <c r="AB21">
        <f t="shared" si="0"/>
        <v>0.98789994492967281</v>
      </c>
      <c r="AC21">
        <f t="shared" si="8"/>
        <v>0.63239609941767227</v>
      </c>
      <c r="AD21">
        <f t="shared" si="9"/>
        <v>0.48554218404218474</v>
      </c>
      <c r="AE21">
        <f t="shared" si="10"/>
        <v>0.65116235738033623</v>
      </c>
      <c r="AF21">
        <f t="shared" si="11"/>
        <v>0.43490810867471552</v>
      </c>
      <c r="AG21">
        <f t="shared" si="12"/>
        <v>6.5627522307517161</v>
      </c>
      <c r="AH21">
        <f t="shared" si="13"/>
        <v>1.7687514865684151</v>
      </c>
      <c r="AI21">
        <f t="shared" si="14"/>
        <v>6.650773719253622</v>
      </c>
      <c r="AJ21">
        <f t="shared" si="15"/>
        <v>1.6807299980665138</v>
      </c>
      <c r="AK21">
        <f t="shared" si="16"/>
        <v>-6.5392638985643572</v>
      </c>
      <c r="AL21">
        <f t="shared" si="17"/>
        <v>-1.7591458511330735</v>
      </c>
      <c r="AM21">
        <f t="shared" si="18"/>
        <v>-6.6381475995226173</v>
      </c>
      <c r="AN21">
        <f t="shared" si="19"/>
        <v>-1.6336529247463893</v>
      </c>
      <c r="AO21">
        <f t="shared" si="1"/>
        <v>6.8919308810184321E-2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22"/>
  <sheetViews>
    <sheetView tabSelected="1" topLeftCell="E1" workbookViewId="0">
      <selection activeCell="N7" sqref="N7"/>
    </sheetView>
  </sheetViews>
  <sheetFormatPr defaultRowHeight="13.2" x14ac:dyDescent="0.2"/>
  <cols>
    <col min="3" max="3" width="18.5546875" bestFit="1" customWidth="1"/>
    <col min="4" max="4" width="16.33203125" bestFit="1" customWidth="1"/>
    <col min="5" max="5" width="28.88671875" bestFit="1" customWidth="1"/>
    <col min="13" max="14" width="47.21875" bestFit="1" customWidth="1"/>
  </cols>
  <sheetData>
    <row r="2" spans="2:14" x14ac:dyDescent="0.2">
      <c r="B2" s="9" t="s">
        <v>109</v>
      </c>
    </row>
    <row r="3" spans="2:14" x14ac:dyDescent="0.2">
      <c r="B3" s="9" t="s">
        <v>110</v>
      </c>
      <c r="C3" s="18"/>
    </row>
    <row r="4" spans="2:14" x14ac:dyDescent="0.2">
      <c r="B4" s="18" t="s">
        <v>112</v>
      </c>
      <c r="C4" s="18" t="s">
        <v>122</v>
      </c>
      <c r="D4" s="18" t="s">
        <v>111</v>
      </c>
    </row>
    <row r="5" spans="2:14" x14ac:dyDescent="0.2">
      <c r="B5" s="18" t="s">
        <v>115</v>
      </c>
      <c r="C5" t="s">
        <v>115</v>
      </c>
      <c r="D5" t="s">
        <v>115</v>
      </c>
      <c r="E5" s="9"/>
    </row>
    <row r="6" spans="2:14" x14ac:dyDescent="0.2">
      <c r="B6" s="17" t="s">
        <v>113</v>
      </c>
      <c r="C6" s="17" t="s">
        <v>120</v>
      </c>
      <c r="D6" s="17" t="s">
        <v>114</v>
      </c>
      <c r="E6" t="s">
        <v>127</v>
      </c>
      <c r="F6" s="17" t="s">
        <v>132</v>
      </c>
      <c r="G6" t="s">
        <v>126</v>
      </c>
      <c r="H6" t="s">
        <v>116</v>
      </c>
      <c r="I6" t="s">
        <v>125</v>
      </c>
      <c r="N6" s="9" t="str">
        <f>"※"&amp;L7&amp;".csv に以下を貼付"</f>
        <v>※Nh.csv に以下を貼付</v>
      </c>
    </row>
    <row r="7" spans="2:14" x14ac:dyDescent="0.2">
      <c r="B7" s="17"/>
      <c r="D7" s="17" t="s">
        <v>135</v>
      </c>
      <c r="E7" s="17" t="s">
        <v>128</v>
      </c>
      <c r="F7" t="s">
        <v>133</v>
      </c>
      <c r="G7" t="s">
        <v>129</v>
      </c>
      <c r="H7" t="s">
        <v>137</v>
      </c>
      <c r="I7" t="s">
        <v>130</v>
      </c>
      <c r="J7" t="s">
        <v>155</v>
      </c>
      <c r="K7" t="s">
        <v>134</v>
      </c>
      <c r="L7" t="s">
        <v>156</v>
      </c>
      <c r="M7" t="str">
        <f>L7&amp;"_case"&amp;", "&amp;F7&amp;", "&amp;G7&amp;", "&amp;H7&amp;", "&amp;I7&amp;", "&amp;J7&amp;", "&amp;L7&amp;"A"</f>
        <v>Nh_case, Latitude, Longitude, NDay, TT, NDT, NhA</v>
      </c>
      <c r="N7" s="8" t="str">
        <f>M7</f>
        <v>Nh_case, Latitude, Longitude, NDay, TT, NDT, NhA</v>
      </c>
    </row>
    <row r="8" spans="2:14" x14ac:dyDescent="0.2">
      <c r="B8" s="20">
        <v>41448</v>
      </c>
      <c r="C8" s="19">
        <f>-0.000279+0.122772*COS((INT(B8-41274)/366*2*PI())+1.498311)-0.165458*COS((INT(B8-41274)/366*2*PI())*2-1.261546)-0.005354*COS((INT(B8-41274)/366*2*PI())*3-1.1571)</f>
        <v>-2.8214826456776518E-2</v>
      </c>
      <c r="D8">
        <f>(0.006322-0.405748*COS((INT(B8-41274)/366*2*PI())+0.153231)-0.00588*COS(2*(INT(B8-41274)/366*2*PI())+0.207099)-0.003233*COS(3*(INT(B8-41274)/366*2*PI())+0.620129))*360/2/PI()</f>
        <v>23.457671887471399</v>
      </c>
      <c r="E8">
        <f t="shared" ref="E8:E15" si="0">(I8+C8-12)*15+(G8-135)</f>
        <v>-150.42322239685166</v>
      </c>
      <c r="F8">
        <v>35</v>
      </c>
      <c r="G8">
        <v>135</v>
      </c>
      <c r="H8" s="19">
        <f t="shared" ref="H8:H15" si="1">INT(B8)-41274</f>
        <v>174</v>
      </c>
      <c r="I8">
        <v>2</v>
      </c>
      <c r="J8">
        <v>6</v>
      </c>
      <c r="K8">
        <f>MAX(0,SIN(F8*PI()/180)*SIN(D8*PI()/180)+COS(F8*PI()/180)*COS(D8*PI()/180)*COS(E8*PI()/180))</f>
        <v>0</v>
      </c>
      <c r="N8" s="8" t="str">
        <f>M14</f>
        <v>7, 35, 135, 174, 3, 6, 0</v>
      </c>
    </row>
    <row r="9" spans="2:14" x14ac:dyDescent="0.2">
      <c r="B9" s="20">
        <v>41448</v>
      </c>
      <c r="C9" s="19">
        <f t="shared" ref="C9:C72" si="2">-0.000279+0.122772*COS((INT(B9-41274)/366*2*PI())+1.498311)-0.165458*COS((INT(B9-41274)/366*2*PI())*2-1.261546)-0.005354*COS((INT(B9-41274)/366*2*PI())*3-1.1571)</f>
        <v>-2.8214826456776518E-2</v>
      </c>
      <c r="D9">
        <f t="shared" ref="D9:D15" si="3">(0.006322-0.405748*COS((INT(B9-41274)/366*2*PI())+0.153231)-0.00588*COS(2*(INT(B9-41274)/366*2*PI())+0.207099)-0.003233*COS(3*(INT(B9-41274)/366*2*PI())+0.620129))*360/2/PI()</f>
        <v>23.457671887471399</v>
      </c>
      <c r="E9">
        <f t="shared" si="0"/>
        <v>-147.92322239685166</v>
      </c>
      <c r="F9">
        <v>35</v>
      </c>
      <c r="G9">
        <v>135</v>
      </c>
      <c r="H9" s="19">
        <f t="shared" si="1"/>
        <v>174</v>
      </c>
      <c r="I9">
        <f>$I$8+(ROW(I9)-ROW($I$8))/6</f>
        <v>2.1666666666666665</v>
      </c>
      <c r="J9">
        <v>6</v>
      </c>
      <c r="K9">
        <f>MAX(0,SIN(F9*PI()/180)*SIN(D9*PI()/180)+COS(F9*PI()/180)*COS(D9*PI()/180)*COS(E9*PI()/180))</f>
        <v>0</v>
      </c>
      <c r="N9" s="8" t="str">
        <f>M20</f>
        <v>13, 35, 135, 174, 4, 6, 0</v>
      </c>
    </row>
    <row r="10" spans="2:14" x14ac:dyDescent="0.2">
      <c r="B10" s="20">
        <v>41448</v>
      </c>
      <c r="C10" s="19">
        <f t="shared" si="2"/>
        <v>-2.8214826456776518E-2</v>
      </c>
      <c r="D10">
        <f t="shared" si="3"/>
        <v>23.457671887471399</v>
      </c>
      <c r="E10">
        <f t="shared" si="0"/>
        <v>-145.42322239685166</v>
      </c>
      <c r="F10">
        <v>35</v>
      </c>
      <c r="G10">
        <v>135</v>
      </c>
      <c r="H10" s="19">
        <f t="shared" si="1"/>
        <v>174</v>
      </c>
      <c r="I10">
        <f t="shared" ref="I10:I73" si="4">$I$8+(ROW(I10)-ROW($I$8))/6</f>
        <v>2.3333333333333335</v>
      </c>
      <c r="J10">
        <v>6</v>
      </c>
      <c r="K10">
        <f>MAX(0,SIN(F10*PI()/180)*SIN(D10*PI()/180)+COS(F10*PI()/180)*COS(D10*PI()/180)*COS(E10*PI()/180))</f>
        <v>0</v>
      </c>
      <c r="N10" s="8" t="str">
        <f>M26</f>
        <v>19, 35, 135, 174, 5, 6, 3.5</v>
      </c>
    </row>
    <row r="11" spans="2:14" x14ac:dyDescent="0.2">
      <c r="B11" s="20">
        <v>41448</v>
      </c>
      <c r="C11" s="19">
        <f t="shared" si="2"/>
        <v>-2.8214826456776518E-2</v>
      </c>
      <c r="D11">
        <f t="shared" si="3"/>
        <v>23.457671887471399</v>
      </c>
      <c r="E11">
        <f>(I11+C11-12)*15+(G11-135)</f>
        <v>-142.92322239685166</v>
      </c>
      <c r="F11">
        <v>35</v>
      </c>
      <c r="G11">
        <v>135</v>
      </c>
      <c r="H11" s="19">
        <f t="shared" si="1"/>
        <v>174</v>
      </c>
      <c r="I11">
        <f t="shared" si="4"/>
        <v>2.5</v>
      </c>
      <c r="J11">
        <v>6</v>
      </c>
      <c r="K11">
        <f>MAX(0,SIN(F11*PI()/180)*SIN(D11*PI()/180)+COS(F11*PI()/180)*COS(D11*PI()/180)*COS(E11*PI()/180))</f>
        <v>0</v>
      </c>
      <c r="N11" s="8" t="str">
        <f>M32</f>
        <v>25, 35, 135, 174, 6, 6, 6</v>
      </c>
    </row>
    <row r="12" spans="2:14" x14ac:dyDescent="0.2">
      <c r="B12" s="20">
        <v>41448</v>
      </c>
      <c r="C12" s="19">
        <f t="shared" si="2"/>
        <v>-2.8214826456776518E-2</v>
      </c>
      <c r="D12">
        <f t="shared" si="3"/>
        <v>23.457671887471399</v>
      </c>
      <c r="E12">
        <f t="shared" si="0"/>
        <v>-140.42322239685166</v>
      </c>
      <c r="F12">
        <v>35</v>
      </c>
      <c r="G12">
        <v>135</v>
      </c>
      <c r="H12" s="19">
        <f t="shared" si="1"/>
        <v>174</v>
      </c>
      <c r="I12">
        <f t="shared" si="4"/>
        <v>2.6666666666666665</v>
      </c>
      <c r="J12">
        <v>6</v>
      </c>
      <c r="K12">
        <f>MAX(0,SIN(F12*PI()/180)*SIN(D12*PI()/180)+COS(F12*PI()/180)*COS(D12*PI()/180)*COS(E12*PI()/180))</f>
        <v>0</v>
      </c>
      <c r="N12" s="8" t="str">
        <f>M38</f>
        <v>31, 35, 135, 174, 7, 6, 6</v>
      </c>
    </row>
    <row r="13" spans="2:14" x14ac:dyDescent="0.2">
      <c r="B13" s="20">
        <v>41448</v>
      </c>
      <c r="C13" s="19">
        <f t="shared" si="2"/>
        <v>-2.8214826456776518E-2</v>
      </c>
      <c r="D13">
        <f t="shared" si="3"/>
        <v>23.457671887471399</v>
      </c>
      <c r="E13">
        <f t="shared" si="0"/>
        <v>-137.92322239685166</v>
      </c>
      <c r="F13">
        <v>35</v>
      </c>
      <c r="G13">
        <v>135</v>
      </c>
      <c r="H13" s="19">
        <f t="shared" si="1"/>
        <v>174</v>
      </c>
      <c r="I13">
        <f t="shared" si="4"/>
        <v>2.8333333333333335</v>
      </c>
      <c r="J13">
        <v>6</v>
      </c>
      <c r="K13">
        <f>MAX(0,SIN(F13*PI()/180)*SIN(D13*PI()/180)+COS(F13*PI()/180)*COS(D13*PI()/180)*COS(E13*PI()/180))</f>
        <v>0</v>
      </c>
      <c r="N13" s="8" t="str">
        <f>M44</f>
        <v>37, 35, 135, 174, 8, 6, 6</v>
      </c>
    </row>
    <row r="14" spans="2:14" x14ac:dyDescent="0.2">
      <c r="B14" s="20">
        <v>41448</v>
      </c>
      <c r="C14" s="19">
        <f t="shared" si="2"/>
        <v>-2.8214826456776518E-2</v>
      </c>
      <c r="D14">
        <f t="shared" si="3"/>
        <v>23.457671887471399</v>
      </c>
      <c r="E14">
        <f t="shared" si="0"/>
        <v>-135.42322239685166</v>
      </c>
      <c r="F14">
        <v>35</v>
      </c>
      <c r="G14">
        <v>135</v>
      </c>
      <c r="H14" s="19">
        <f t="shared" si="1"/>
        <v>174</v>
      </c>
      <c r="I14">
        <f t="shared" si="4"/>
        <v>3</v>
      </c>
      <c r="J14">
        <v>6</v>
      </c>
      <c r="K14">
        <f>MAX(0,SIN(F14*PI()/180)*SIN(D14*PI()/180)+COS(F14*PI()/180)*COS(D14*PI()/180)*COS(E14*PI()/180))</f>
        <v>0</v>
      </c>
      <c r="L14">
        <f>COUNTIF(K12:K16,"&gt;0")+COUNTIF(K11,"&gt;0")/2+COUNTIF(K17,"&gt;0")/2</f>
        <v>0</v>
      </c>
      <c r="M14" t="str">
        <f>ROW($M14)-ROW($M$7)&amp;", "&amp;F14&amp;", "&amp;G14&amp;", "&amp;H14&amp;", "&amp;I14&amp;", "&amp;J14&amp;", "&amp;L14</f>
        <v>7, 35, 135, 174, 3, 6, 0</v>
      </c>
      <c r="N14" s="8" t="str">
        <f>M50</f>
        <v>43, 35, 135, 174, 9, 6, 6</v>
      </c>
    </row>
    <row r="15" spans="2:14" x14ac:dyDescent="0.2">
      <c r="B15" s="20">
        <v>41448</v>
      </c>
      <c r="C15" s="19">
        <f t="shared" si="2"/>
        <v>-2.8214826456776518E-2</v>
      </c>
      <c r="D15">
        <f t="shared" si="3"/>
        <v>23.457671887471399</v>
      </c>
      <c r="E15">
        <f t="shared" si="0"/>
        <v>-132.92322239685163</v>
      </c>
      <c r="F15">
        <v>35</v>
      </c>
      <c r="G15">
        <v>135</v>
      </c>
      <c r="H15" s="19">
        <f t="shared" si="1"/>
        <v>174</v>
      </c>
      <c r="I15">
        <f t="shared" si="4"/>
        <v>3.166666666666667</v>
      </c>
      <c r="J15">
        <v>6</v>
      </c>
      <c r="K15">
        <f>MAX(0,SIN(F15*PI()/180)*SIN(D15*PI()/180)+COS(F15*PI()/180)*COS(D15*PI()/180)*COS(E15*PI()/180))</f>
        <v>0</v>
      </c>
      <c r="N15" s="8" t="str">
        <f>M56</f>
        <v>49, 35, 135, 174, 10, 6, 6</v>
      </c>
    </row>
    <row r="16" spans="2:14" x14ac:dyDescent="0.2">
      <c r="B16" s="20">
        <v>41448</v>
      </c>
      <c r="C16" s="19">
        <f t="shared" si="2"/>
        <v>-2.8214826456776518E-2</v>
      </c>
      <c r="D16">
        <f t="shared" ref="D16:D79" si="5">(0.006322-0.405748*COS((INT(B16-41274)/366*2*PI())+0.153231)-0.00588*COS(2*(INT(B16-41274)/366*2*PI())+0.207099)-0.003233*COS(3*(INT(B16-41274)/366*2*PI())+0.620129))*360/2/PI()</f>
        <v>23.457671887471399</v>
      </c>
      <c r="E16">
        <f t="shared" ref="E16:E79" si="6">(I16+C16-12)*15+(G16-135)</f>
        <v>-130.42322239685166</v>
      </c>
      <c r="F16">
        <v>35</v>
      </c>
      <c r="G16">
        <v>135</v>
      </c>
      <c r="H16" s="19">
        <f t="shared" ref="H16:H79" si="7">INT(B16)-41274</f>
        <v>174</v>
      </c>
      <c r="I16">
        <f t="shared" si="4"/>
        <v>3.333333333333333</v>
      </c>
      <c r="J16">
        <v>6</v>
      </c>
      <c r="K16">
        <f t="shared" ref="K16:K79" si="8">MAX(0,SIN(F16*PI()/180)*SIN(D16*PI()/180)+COS(F16*PI()/180)*COS(D16*PI()/180)*COS(E16*PI()/180))</f>
        <v>0</v>
      </c>
      <c r="N16" s="8" t="str">
        <f>M62</f>
        <v>55, 35, 135, 174, 11, 6, 6</v>
      </c>
    </row>
    <row r="17" spans="2:14" x14ac:dyDescent="0.2">
      <c r="B17" s="20">
        <v>41448</v>
      </c>
      <c r="C17" s="19">
        <f t="shared" si="2"/>
        <v>-2.8214826456776518E-2</v>
      </c>
      <c r="D17">
        <f t="shared" si="5"/>
        <v>23.457671887471399</v>
      </c>
      <c r="E17">
        <f t="shared" si="6"/>
        <v>-127.92322239685166</v>
      </c>
      <c r="F17">
        <v>35</v>
      </c>
      <c r="G17">
        <v>135</v>
      </c>
      <c r="H17" s="19">
        <f t="shared" si="7"/>
        <v>174</v>
      </c>
      <c r="I17">
        <f t="shared" si="4"/>
        <v>3.5</v>
      </c>
      <c r="J17">
        <v>6</v>
      </c>
      <c r="K17">
        <f t="shared" si="8"/>
        <v>0</v>
      </c>
      <c r="N17" s="8" t="str">
        <f>M68</f>
        <v>61, 35, 135, 174, 12, 6, 6</v>
      </c>
    </row>
    <row r="18" spans="2:14" x14ac:dyDescent="0.2">
      <c r="B18" s="20">
        <v>41448</v>
      </c>
      <c r="C18" s="19">
        <f t="shared" si="2"/>
        <v>-2.8214826456776518E-2</v>
      </c>
      <c r="D18">
        <f t="shared" si="5"/>
        <v>23.457671887471399</v>
      </c>
      <c r="E18">
        <f t="shared" si="6"/>
        <v>-125.42322239685164</v>
      </c>
      <c r="F18">
        <v>35</v>
      </c>
      <c r="G18">
        <v>135</v>
      </c>
      <c r="H18" s="19">
        <f t="shared" si="7"/>
        <v>174</v>
      </c>
      <c r="I18">
        <f t="shared" si="4"/>
        <v>3.666666666666667</v>
      </c>
      <c r="J18">
        <v>6</v>
      </c>
      <c r="K18">
        <f t="shared" si="8"/>
        <v>0</v>
      </c>
      <c r="N18" s="8" t="str">
        <f>M74</f>
        <v>67, 35, 135, 174, 13, 6, 6</v>
      </c>
    </row>
    <row r="19" spans="2:14" x14ac:dyDescent="0.2">
      <c r="B19" s="20">
        <v>41448</v>
      </c>
      <c r="C19" s="19">
        <f t="shared" si="2"/>
        <v>-2.8214826456776518E-2</v>
      </c>
      <c r="D19">
        <f t="shared" si="5"/>
        <v>23.457671887471399</v>
      </c>
      <c r="E19">
        <f t="shared" si="6"/>
        <v>-122.92322239685164</v>
      </c>
      <c r="F19">
        <v>35</v>
      </c>
      <c r="G19">
        <v>135</v>
      </c>
      <c r="H19" s="19">
        <f t="shared" si="7"/>
        <v>174</v>
      </c>
      <c r="I19">
        <f t="shared" si="4"/>
        <v>3.833333333333333</v>
      </c>
      <c r="J19">
        <v>6</v>
      </c>
      <c r="K19">
        <f t="shared" si="8"/>
        <v>0</v>
      </c>
      <c r="N19" s="8" t="str">
        <f>M80</f>
        <v>73, 35, 135, 174, 14, 6, 6</v>
      </c>
    </row>
    <row r="20" spans="2:14" x14ac:dyDescent="0.2">
      <c r="B20" s="20">
        <v>41448</v>
      </c>
      <c r="C20" s="19">
        <f t="shared" si="2"/>
        <v>-2.8214826456776518E-2</v>
      </c>
      <c r="D20">
        <f t="shared" si="5"/>
        <v>23.457671887471399</v>
      </c>
      <c r="E20">
        <f t="shared" si="6"/>
        <v>-120.42322239685166</v>
      </c>
      <c r="F20">
        <v>35</v>
      </c>
      <c r="G20">
        <v>135</v>
      </c>
      <c r="H20" s="19">
        <f t="shared" si="7"/>
        <v>174</v>
      </c>
      <c r="I20">
        <f t="shared" si="4"/>
        <v>4</v>
      </c>
      <c r="J20">
        <v>6</v>
      </c>
      <c r="K20">
        <f t="shared" si="8"/>
        <v>0</v>
      </c>
      <c r="L20">
        <f t="shared" ref="L20" si="9">COUNTIF(K18:K22,"&gt;0")+COUNTIF(K17,"&gt;0")/2+COUNTIF(K23,"&gt;0")/2</f>
        <v>0</v>
      </c>
      <c r="M20" t="str">
        <f t="shared" ref="M20" si="10">ROW($M20)-ROW($M$7)&amp;", "&amp;F20&amp;", "&amp;G20&amp;", "&amp;H20&amp;", "&amp;I20&amp;", "&amp;J20&amp;", "&amp;L20</f>
        <v>13, 35, 135, 174, 4, 6, 0</v>
      </c>
      <c r="N20" s="8" t="str">
        <f>M86</f>
        <v>79, 35, 135, 174, 15, 6, 6</v>
      </c>
    </row>
    <row r="21" spans="2:14" x14ac:dyDescent="0.2">
      <c r="B21" s="20">
        <v>41448</v>
      </c>
      <c r="C21" s="19">
        <f t="shared" si="2"/>
        <v>-2.8214826456776518E-2</v>
      </c>
      <c r="D21">
        <f t="shared" si="5"/>
        <v>23.457671887471399</v>
      </c>
      <c r="E21">
        <f t="shared" si="6"/>
        <v>-117.92322239685166</v>
      </c>
      <c r="F21">
        <v>35</v>
      </c>
      <c r="G21">
        <v>135</v>
      </c>
      <c r="H21" s="19">
        <f t="shared" si="7"/>
        <v>174</v>
      </c>
      <c r="I21">
        <f t="shared" si="4"/>
        <v>4.1666666666666661</v>
      </c>
      <c r="J21">
        <v>6</v>
      </c>
      <c r="K21">
        <f t="shared" si="8"/>
        <v>0</v>
      </c>
      <c r="N21" s="8" t="str">
        <f>M92</f>
        <v>85, 35, 135, 174, 16, 6, 6</v>
      </c>
    </row>
    <row r="22" spans="2:14" x14ac:dyDescent="0.2">
      <c r="B22" s="20">
        <v>41448</v>
      </c>
      <c r="C22" s="19">
        <f t="shared" si="2"/>
        <v>-2.8214826456776518E-2</v>
      </c>
      <c r="D22">
        <f t="shared" si="5"/>
        <v>23.457671887471399</v>
      </c>
      <c r="E22">
        <f t="shared" si="6"/>
        <v>-115.42322239685163</v>
      </c>
      <c r="F22">
        <v>35</v>
      </c>
      <c r="G22">
        <v>135</v>
      </c>
      <c r="H22" s="19">
        <f t="shared" si="7"/>
        <v>174</v>
      </c>
      <c r="I22">
        <f t="shared" si="4"/>
        <v>4.3333333333333339</v>
      </c>
      <c r="J22">
        <v>6</v>
      </c>
      <c r="K22">
        <f t="shared" si="8"/>
        <v>0</v>
      </c>
      <c r="N22" s="8" t="str">
        <f>M98</f>
        <v>91, 35, 135, 174, 17, 6, 6</v>
      </c>
    </row>
    <row r="23" spans="2:14" x14ac:dyDescent="0.2">
      <c r="B23" s="20">
        <v>41448</v>
      </c>
      <c r="C23" s="19">
        <f t="shared" si="2"/>
        <v>-2.8214826456776518E-2</v>
      </c>
      <c r="D23">
        <f t="shared" si="5"/>
        <v>23.457671887471399</v>
      </c>
      <c r="E23">
        <f t="shared" si="6"/>
        <v>-112.92322239685164</v>
      </c>
      <c r="F23">
        <v>35</v>
      </c>
      <c r="G23">
        <v>135</v>
      </c>
      <c r="H23" s="19">
        <f t="shared" si="7"/>
        <v>174</v>
      </c>
      <c r="I23">
        <f t="shared" si="4"/>
        <v>4.5</v>
      </c>
      <c r="J23">
        <v>6</v>
      </c>
      <c r="K23">
        <f t="shared" si="8"/>
        <v>0</v>
      </c>
      <c r="N23" s="8" t="str">
        <f>M104</f>
        <v>97, 35, 135, 174, 18, 6, 6</v>
      </c>
    </row>
    <row r="24" spans="2:14" x14ac:dyDescent="0.2">
      <c r="B24" s="20">
        <v>41448</v>
      </c>
      <c r="C24" s="19">
        <f t="shared" si="2"/>
        <v>-2.8214826456776518E-2</v>
      </c>
      <c r="D24">
        <f t="shared" si="5"/>
        <v>23.457671887471399</v>
      </c>
      <c r="E24">
        <f t="shared" si="6"/>
        <v>-110.42322239685166</v>
      </c>
      <c r="F24">
        <v>35</v>
      </c>
      <c r="G24">
        <v>135</v>
      </c>
      <c r="H24" s="19">
        <f t="shared" si="7"/>
        <v>174</v>
      </c>
      <c r="I24">
        <f t="shared" si="4"/>
        <v>4.6666666666666661</v>
      </c>
      <c r="J24">
        <v>6</v>
      </c>
      <c r="K24">
        <f t="shared" si="8"/>
        <v>0</v>
      </c>
      <c r="N24" s="8" t="str">
        <f>M110</f>
        <v>103, 35, 135, 174, 19, 6, 4.5</v>
      </c>
    </row>
    <row r="25" spans="2:14" x14ac:dyDescent="0.2">
      <c r="B25" s="20">
        <v>41448</v>
      </c>
      <c r="C25" s="19">
        <f t="shared" si="2"/>
        <v>-2.8214826456776518E-2</v>
      </c>
      <c r="D25">
        <f t="shared" si="5"/>
        <v>23.457671887471399</v>
      </c>
      <c r="E25">
        <f t="shared" si="6"/>
        <v>-107.92322239685163</v>
      </c>
      <c r="F25">
        <v>35</v>
      </c>
      <c r="G25">
        <v>135</v>
      </c>
      <c r="H25" s="19">
        <f t="shared" si="7"/>
        <v>174</v>
      </c>
      <c r="I25">
        <f t="shared" si="4"/>
        <v>4.8333333333333339</v>
      </c>
      <c r="J25">
        <v>6</v>
      </c>
      <c r="K25">
        <f t="shared" si="8"/>
        <v>0</v>
      </c>
      <c r="N25" s="8" t="str">
        <f>M116</f>
        <v>109, 35, 135, 174, 20, 6, 0</v>
      </c>
    </row>
    <row r="26" spans="2:14" x14ac:dyDescent="0.2">
      <c r="B26" s="20">
        <v>41448</v>
      </c>
      <c r="C26" s="19">
        <f t="shared" si="2"/>
        <v>-2.8214826456776518E-2</v>
      </c>
      <c r="D26">
        <f t="shared" si="5"/>
        <v>23.457671887471399</v>
      </c>
      <c r="E26">
        <f t="shared" si="6"/>
        <v>-105.42322239685164</v>
      </c>
      <c r="F26">
        <v>35</v>
      </c>
      <c r="G26">
        <v>135</v>
      </c>
      <c r="H26" s="19">
        <f t="shared" si="7"/>
        <v>174</v>
      </c>
      <c r="I26">
        <f t="shared" si="4"/>
        <v>5</v>
      </c>
      <c r="J26">
        <v>6</v>
      </c>
      <c r="K26">
        <f t="shared" si="8"/>
        <v>2.8477925495572765E-2</v>
      </c>
      <c r="L26">
        <f>COUNTIF(K24:K28,"&gt;0")+COUNTIF(K23,"&gt;0")/2+COUNTIF(K29,"&gt;0")/2</f>
        <v>3.5</v>
      </c>
      <c r="M26" t="str">
        <f t="shared" ref="M26" si="11">ROW($M26)-ROW($M$7)&amp;", "&amp;F26&amp;", "&amp;G26&amp;", "&amp;H26&amp;", "&amp;I26&amp;", "&amp;J26&amp;", "&amp;L26</f>
        <v>19, 35, 135, 174, 5, 6, 3.5</v>
      </c>
    </row>
    <row r="27" spans="2:14" x14ac:dyDescent="0.2">
      <c r="B27" s="20">
        <v>41448</v>
      </c>
      <c r="C27" s="19">
        <f t="shared" si="2"/>
        <v>-2.8214826456776518E-2</v>
      </c>
      <c r="D27">
        <f t="shared" si="5"/>
        <v>23.457671887471399</v>
      </c>
      <c r="E27">
        <f t="shared" si="6"/>
        <v>-102.92322239685166</v>
      </c>
      <c r="F27">
        <v>35</v>
      </c>
      <c r="G27">
        <v>135</v>
      </c>
      <c r="H27" s="19">
        <f t="shared" si="7"/>
        <v>174</v>
      </c>
      <c r="I27">
        <f t="shared" si="4"/>
        <v>5.1666666666666661</v>
      </c>
      <c r="J27">
        <v>6</v>
      </c>
      <c r="K27">
        <f t="shared" si="8"/>
        <v>6.0265635011348906E-2</v>
      </c>
    </row>
    <row r="28" spans="2:14" x14ac:dyDescent="0.2">
      <c r="B28" s="20">
        <v>41448</v>
      </c>
      <c r="C28" s="19">
        <f t="shared" si="2"/>
        <v>-2.8214826456776518E-2</v>
      </c>
      <c r="D28">
        <f t="shared" si="5"/>
        <v>23.457671887471399</v>
      </c>
      <c r="E28">
        <f t="shared" si="6"/>
        <v>-100.42322239685163</v>
      </c>
      <c r="F28">
        <v>35</v>
      </c>
      <c r="G28">
        <v>135</v>
      </c>
      <c r="H28" s="19">
        <f t="shared" si="7"/>
        <v>174</v>
      </c>
      <c r="I28">
        <f t="shared" si="4"/>
        <v>5.3333333333333339</v>
      </c>
      <c r="J28">
        <v>6</v>
      </c>
      <c r="K28">
        <f t="shared" si="8"/>
        <v>9.2373253965205765E-2</v>
      </c>
    </row>
    <row r="29" spans="2:14" x14ac:dyDescent="0.2">
      <c r="B29" s="20">
        <v>41448</v>
      </c>
      <c r="C29" s="19">
        <f t="shared" si="2"/>
        <v>-2.8214826456776518E-2</v>
      </c>
      <c r="D29">
        <f t="shared" si="5"/>
        <v>23.457671887471399</v>
      </c>
      <c r="E29">
        <f t="shared" si="6"/>
        <v>-97.923222396851642</v>
      </c>
      <c r="F29">
        <v>35</v>
      </c>
      <c r="G29">
        <v>135</v>
      </c>
      <c r="H29" s="19">
        <f t="shared" si="7"/>
        <v>174</v>
      </c>
      <c r="I29">
        <f t="shared" si="4"/>
        <v>5.5</v>
      </c>
      <c r="J29">
        <v>6</v>
      </c>
      <c r="K29">
        <f t="shared" si="8"/>
        <v>0.12473966367958558</v>
      </c>
    </row>
    <row r="30" spans="2:14" x14ac:dyDescent="0.2">
      <c r="B30" s="20">
        <v>41448</v>
      </c>
      <c r="C30" s="19">
        <f t="shared" si="2"/>
        <v>-2.8214826456776518E-2</v>
      </c>
      <c r="D30">
        <f t="shared" si="5"/>
        <v>23.457671887471399</v>
      </c>
      <c r="E30">
        <f t="shared" si="6"/>
        <v>-95.423222396851656</v>
      </c>
      <c r="F30">
        <v>35</v>
      </c>
      <c r="G30">
        <v>135</v>
      </c>
      <c r="H30" s="19">
        <f t="shared" si="7"/>
        <v>174</v>
      </c>
      <c r="I30">
        <f t="shared" si="4"/>
        <v>5.6666666666666661</v>
      </c>
      <c r="J30">
        <v>6</v>
      </c>
      <c r="K30">
        <f t="shared" si="8"/>
        <v>0.15730325285401142</v>
      </c>
    </row>
    <row r="31" spans="2:14" x14ac:dyDescent="0.2">
      <c r="B31" s="20">
        <v>41448</v>
      </c>
      <c r="C31" s="19">
        <f t="shared" si="2"/>
        <v>-2.8214826456776518E-2</v>
      </c>
      <c r="D31">
        <f t="shared" si="5"/>
        <v>23.457671887471399</v>
      </c>
      <c r="E31">
        <f t="shared" si="6"/>
        <v>-92.923222396851628</v>
      </c>
      <c r="F31">
        <v>35</v>
      </c>
      <c r="G31">
        <v>135</v>
      </c>
      <c r="H31" s="19">
        <f t="shared" si="7"/>
        <v>174</v>
      </c>
      <c r="I31">
        <f t="shared" si="4"/>
        <v>5.8333333333333339</v>
      </c>
      <c r="J31">
        <v>6</v>
      </c>
      <c r="K31">
        <f t="shared" si="8"/>
        <v>0.19000203484569644</v>
      </c>
    </row>
    <row r="32" spans="2:14" x14ac:dyDescent="0.2">
      <c r="B32" s="20">
        <v>41448</v>
      </c>
      <c r="C32" s="19">
        <f t="shared" si="2"/>
        <v>-2.8214826456776518E-2</v>
      </c>
      <c r="D32">
        <f t="shared" si="5"/>
        <v>23.457671887471399</v>
      </c>
      <c r="E32">
        <f t="shared" si="6"/>
        <v>-90.423222396851642</v>
      </c>
      <c r="F32">
        <v>35</v>
      </c>
      <c r="G32">
        <v>135</v>
      </c>
      <c r="H32" s="19">
        <f t="shared" si="7"/>
        <v>174</v>
      </c>
      <c r="I32">
        <f t="shared" si="4"/>
        <v>6</v>
      </c>
      <c r="J32">
        <v>6</v>
      </c>
      <c r="K32">
        <f t="shared" si="8"/>
        <v>0.22277376566464127</v>
      </c>
      <c r="L32">
        <f t="shared" ref="L32" si="12">COUNTIF(K30:K34,"&gt;0")+COUNTIF(K29,"&gt;0")/2+COUNTIF(K35,"&gt;0")/2</f>
        <v>6</v>
      </c>
      <c r="M32" t="str">
        <f t="shared" ref="M32" si="13">ROW($M32)-ROW($M$7)&amp;", "&amp;F32&amp;", "&amp;G32&amp;", "&amp;H32&amp;", "&amp;I32&amp;", "&amp;J32&amp;", "&amp;L32</f>
        <v>25, 35, 135, 174, 6, 6, 6</v>
      </c>
    </row>
    <row r="33" spans="2:13" x14ac:dyDescent="0.2">
      <c r="B33" s="20">
        <v>41448</v>
      </c>
      <c r="C33" s="19">
        <f t="shared" si="2"/>
        <v>-2.8214826456776518E-2</v>
      </c>
      <c r="D33">
        <f t="shared" si="5"/>
        <v>23.457671887471399</v>
      </c>
      <c r="E33">
        <f t="shared" si="6"/>
        <v>-87.923222396851642</v>
      </c>
      <c r="F33">
        <v>35</v>
      </c>
      <c r="G33">
        <v>135</v>
      </c>
      <c r="H33" s="19">
        <f t="shared" si="7"/>
        <v>174</v>
      </c>
      <c r="I33">
        <f t="shared" si="4"/>
        <v>6.166666666666667</v>
      </c>
      <c r="J33">
        <v>6</v>
      </c>
      <c r="K33">
        <f t="shared" si="8"/>
        <v>0.25555606245860973</v>
      </c>
    </row>
    <row r="34" spans="2:13" x14ac:dyDescent="0.2">
      <c r="B34" s="20">
        <v>41448</v>
      </c>
      <c r="C34" s="19">
        <f t="shared" si="2"/>
        <v>-2.8214826456776518E-2</v>
      </c>
      <c r="D34">
        <f t="shared" si="5"/>
        <v>23.457671887471399</v>
      </c>
      <c r="E34">
        <f t="shared" si="6"/>
        <v>-85.423222396851642</v>
      </c>
      <c r="F34">
        <v>35</v>
      </c>
      <c r="G34">
        <v>135</v>
      </c>
      <c r="H34" s="19">
        <f t="shared" si="7"/>
        <v>174</v>
      </c>
      <c r="I34">
        <f t="shared" si="4"/>
        <v>6.333333333333333</v>
      </c>
      <c r="J34">
        <v>6</v>
      </c>
      <c r="K34">
        <f t="shared" si="8"/>
        <v>0.28828652226242996</v>
      </c>
    </row>
    <row r="35" spans="2:13" x14ac:dyDescent="0.2">
      <c r="B35" s="20">
        <v>41448</v>
      </c>
      <c r="C35" s="19">
        <f t="shared" si="2"/>
        <v>-2.8214826456776518E-2</v>
      </c>
      <c r="D35">
        <f t="shared" si="5"/>
        <v>23.457671887471399</v>
      </c>
      <c r="E35">
        <f t="shared" si="6"/>
        <v>-82.923222396851642</v>
      </c>
      <c r="F35">
        <v>35</v>
      </c>
      <c r="G35">
        <v>135</v>
      </c>
      <c r="H35" s="19">
        <f t="shared" si="7"/>
        <v>174</v>
      </c>
      <c r="I35">
        <f t="shared" si="4"/>
        <v>6.5</v>
      </c>
      <c r="J35">
        <v>6</v>
      </c>
      <c r="K35">
        <f t="shared" si="8"/>
        <v>0.32090284078558795</v>
      </c>
    </row>
    <row r="36" spans="2:13" x14ac:dyDescent="0.2">
      <c r="B36" s="20">
        <v>41448</v>
      </c>
      <c r="C36" s="19">
        <f t="shared" si="2"/>
        <v>-2.8214826456776518E-2</v>
      </c>
      <c r="D36">
        <f t="shared" si="5"/>
        <v>23.457671887471399</v>
      </c>
      <c r="E36">
        <f t="shared" si="6"/>
        <v>-80.423222396851642</v>
      </c>
      <c r="F36">
        <v>35</v>
      </c>
      <c r="G36">
        <v>135</v>
      </c>
      <c r="H36" s="19">
        <f t="shared" si="7"/>
        <v>174</v>
      </c>
      <c r="I36">
        <f t="shared" si="4"/>
        <v>6.666666666666667</v>
      </c>
      <c r="J36">
        <v>6</v>
      </c>
      <c r="K36">
        <f t="shared" si="8"/>
        <v>0.35334293101198422</v>
      </c>
    </row>
    <row r="37" spans="2:13" x14ac:dyDescent="0.2">
      <c r="B37" s="20">
        <v>41448</v>
      </c>
      <c r="C37" s="19">
        <f t="shared" si="2"/>
        <v>-2.8214826456776518E-2</v>
      </c>
      <c r="D37">
        <f t="shared" si="5"/>
        <v>23.457671887471399</v>
      </c>
      <c r="E37">
        <f t="shared" si="6"/>
        <v>-77.923222396851642</v>
      </c>
      <c r="F37">
        <v>35</v>
      </c>
      <c r="G37">
        <v>135</v>
      </c>
      <c r="H37" s="19">
        <f t="shared" si="7"/>
        <v>174</v>
      </c>
      <c r="I37">
        <f t="shared" si="4"/>
        <v>6.833333333333333</v>
      </c>
      <c r="J37">
        <v>6</v>
      </c>
      <c r="K37">
        <f t="shared" si="8"/>
        <v>0.38554504138609874</v>
      </c>
    </row>
    <row r="38" spans="2:13" x14ac:dyDescent="0.2">
      <c r="B38" s="20">
        <v>41448</v>
      </c>
      <c r="C38" s="19">
        <f t="shared" si="2"/>
        <v>-2.8214826456776518E-2</v>
      </c>
      <c r="D38">
        <f t="shared" si="5"/>
        <v>23.457671887471399</v>
      </c>
      <c r="E38">
        <f t="shared" si="6"/>
        <v>-75.423222396851642</v>
      </c>
      <c r="F38">
        <v>35</v>
      </c>
      <c r="G38">
        <v>135</v>
      </c>
      <c r="H38" s="19">
        <f t="shared" si="7"/>
        <v>174</v>
      </c>
      <c r="I38">
        <f t="shared" si="4"/>
        <v>7</v>
      </c>
      <c r="J38">
        <v>6</v>
      </c>
      <c r="K38">
        <f t="shared" si="8"/>
        <v>0.41744787336058609</v>
      </c>
      <c r="L38">
        <f t="shared" ref="L38" si="14">COUNTIF(K36:K40,"&gt;0")+COUNTIF(K35,"&gt;0")/2+COUNTIF(K41,"&gt;0")/2</f>
        <v>6</v>
      </c>
      <c r="M38" t="str">
        <f t="shared" ref="M38" si="15">ROW($M38)-ROW($M$7)&amp;", "&amp;F38&amp;", "&amp;G38&amp;", "&amp;H38&amp;", "&amp;I38&amp;", "&amp;J38&amp;", "&amp;L38</f>
        <v>31, 35, 135, 174, 7, 6, 6</v>
      </c>
    </row>
    <row r="39" spans="2:13" x14ac:dyDescent="0.2">
      <c r="B39" s="20">
        <v>41448</v>
      </c>
      <c r="C39" s="19">
        <f t="shared" si="2"/>
        <v>-2.8214826456776518E-2</v>
      </c>
      <c r="D39">
        <f t="shared" si="5"/>
        <v>23.457671887471399</v>
      </c>
      <c r="E39">
        <f t="shared" si="6"/>
        <v>-72.923222396851642</v>
      </c>
      <c r="F39">
        <v>35</v>
      </c>
      <c r="G39">
        <v>135</v>
      </c>
      <c r="H39" s="19">
        <f t="shared" si="7"/>
        <v>174</v>
      </c>
      <c r="I39">
        <f t="shared" si="4"/>
        <v>7.166666666666667</v>
      </c>
      <c r="J39">
        <v>6</v>
      </c>
      <c r="K39">
        <f t="shared" si="8"/>
        <v>0.44899069808154446</v>
      </c>
    </row>
    <row r="40" spans="2:13" x14ac:dyDescent="0.2">
      <c r="B40" s="20">
        <v>41448</v>
      </c>
      <c r="C40" s="19">
        <f t="shared" si="2"/>
        <v>-2.8214826456776518E-2</v>
      </c>
      <c r="D40">
        <f t="shared" si="5"/>
        <v>23.457671887471399</v>
      </c>
      <c r="E40">
        <f t="shared" si="6"/>
        <v>-70.423222396851642</v>
      </c>
      <c r="F40">
        <v>35</v>
      </c>
      <c r="G40">
        <v>135</v>
      </c>
      <c r="H40" s="19">
        <f t="shared" si="7"/>
        <v>174</v>
      </c>
      <c r="I40">
        <f t="shared" si="4"/>
        <v>7.333333333333333</v>
      </c>
      <c r="J40">
        <v>6</v>
      </c>
      <c r="K40">
        <f t="shared" si="8"/>
        <v>0.48011347198934062</v>
      </c>
    </row>
    <row r="41" spans="2:13" x14ac:dyDescent="0.2">
      <c r="B41" s="20">
        <v>41448</v>
      </c>
      <c r="C41" s="19">
        <f t="shared" si="2"/>
        <v>-2.8214826456776518E-2</v>
      </c>
      <c r="D41">
        <f t="shared" si="5"/>
        <v>23.457671887471399</v>
      </c>
      <c r="E41">
        <f t="shared" si="6"/>
        <v>-67.923222396851642</v>
      </c>
      <c r="F41">
        <v>35</v>
      </c>
      <c r="G41">
        <v>135</v>
      </c>
      <c r="H41" s="19">
        <f t="shared" si="7"/>
        <v>174</v>
      </c>
      <c r="I41">
        <f t="shared" si="4"/>
        <v>7.5</v>
      </c>
      <c r="J41">
        <v>6</v>
      </c>
      <c r="K41">
        <f t="shared" si="8"/>
        <v>0.51075695111493791</v>
      </c>
    </row>
    <row r="42" spans="2:13" x14ac:dyDescent="0.2">
      <c r="B42" s="20">
        <v>41448</v>
      </c>
      <c r="C42" s="19">
        <f t="shared" si="2"/>
        <v>-2.8214826456776518E-2</v>
      </c>
      <c r="D42">
        <f t="shared" si="5"/>
        <v>23.457671887471399</v>
      </c>
      <c r="E42">
        <f t="shared" si="6"/>
        <v>-65.423222396851642</v>
      </c>
      <c r="F42">
        <v>35</v>
      </c>
      <c r="G42">
        <v>135</v>
      </c>
      <c r="H42" s="19">
        <f t="shared" si="7"/>
        <v>174</v>
      </c>
      <c r="I42">
        <f t="shared" si="4"/>
        <v>7.666666666666667</v>
      </c>
      <c r="J42">
        <v>6</v>
      </c>
      <c r="K42">
        <f t="shared" si="8"/>
        <v>0.54086280385415952</v>
      </c>
    </row>
    <row r="43" spans="2:13" x14ac:dyDescent="0.2">
      <c r="B43" s="20">
        <v>41448</v>
      </c>
      <c r="C43" s="19">
        <f t="shared" si="2"/>
        <v>-2.8214826456776518E-2</v>
      </c>
      <c r="D43">
        <f t="shared" si="5"/>
        <v>23.457671887471399</v>
      </c>
      <c r="E43">
        <f t="shared" si="6"/>
        <v>-62.923222396851642</v>
      </c>
      <c r="F43">
        <v>35</v>
      </c>
      <c r="G43">
        <v>135</v>
      </c>
      <c r="H43" s="19">
        <f t="shared" si="7"/>
        <v>174</v>
      </c>
      <c r="I43">
        <f t="shared" si="4"/>
        <v>7.833333333333333</v>
      </c>
      <c r="J43">
        <v>6</v>
      </c>
      <c r="K43">
        <f t="shared" si="8"/>
        <v>0.57037372200521153</v>
      </c>
    </row>
    <row r="44" spans="2:13" x14ac:dyDescent="0.2">
      <c r="B44" s="20">
        <v>41448</v>
      </c>
      <c r="C44" s="19">
        <f t="shared" si="2"/>
        <v>-2.8214826456776518E-2</v>
      </c>
      <c r="D44">
        <f t="shared" si="5"/>
        <v>23.457671887471399</v>
      </c>
      <c r="E44">
        <f t="shared" si="6"/>
        <v>-60.423222396851642</v>
      </c>
      <c r="F44">
        <v>35</v>
      </c>
      <c r="G44">
        <v>135</v>
      </c>
      <c r="H44" s="19">
        <f t="shared" si="7"/>
        <v>174</v>
      </c>
      <c r="I44">
        <f t="shared" si="4"/>
        <v>8</v>
      </c>
      <c r="J44">
        <v>6</v>
      </c>
      <c r="K44">
        <f t="shared" si="8"/>
        <v>0.59923352985810263</v>
      </c>
      <c r="L44">
        <f t="shared" ref="L44" si="16">COUNTIF(K42:K46,"&gt;0")+COUNTIF(K41,"&gt;0")/2+COUNTIF(K47,"&gt;0")/2</f>
        <v>6</v>
      </c>
      <c r="M44" t="str">
        <f t="shared" ref="M44" si="17">ROW($M44)-ROW($M$7)&amp;", "&amp;F44&amp;", "&amp;G44&amp;", "&amp;H44&amp;", "&amp;I44&amp;", "&amp;J44&amp;", "&amp;L44</f>
        <v>37, 35, 135, 174, 8, 6, 6</v>
      </c>
    </row>
    <row r="45" spans="2:13" x14ac:dyDescent="0.2">
      <c r="B45" s="20">
        <v>41448</v>
      </c>
      <c r="C45" s="19">
        <f t="shared" si="2"/>
        <v>-2.8214826456776518E-2</v>
      </c>
      <c r="D45">
        <f t="shared" si="5"/>
        <v>23.457671887471399</v>
      </c>
      <c r="E45">
        <f t="shared" si="6"/>
        <v>-57.923222396851635</v>
      </c>
      <c r="F45">
        <v>35</v>
      </c>
      <c r="G45">
        <v>135</v>
      </c>
      <c r="H45" s="19">
        <f t="shared" si="7"/>
        <v>174</v>
      </c>
      <c r="I45">
        <f t="shared" si="4"/>
        <v>8.1666666666666679</v>
      </c>
      <c r="J45">
        <v>6</v>
      </c>
      <c r="K45">
        <f t="shared" si="8"/>
        <v>0.62738729112830027</v>
      </c>
    </row>
    <row r="46" spans="2:13" x14ac:dyDescent="0.2">
      <c r="B46" s="20">
        <v>41448</v>
      </c>
      <c r="C46" s="19">
        <f t="shared" si="2"/>
        <v>-2.8214826456776518E-2</v>
      </c>
      <c r="D46">
        <f t="shared" si="5"/>
        <v>23.457671887471399</v>
      </c>
      <c r="E46">
        <f t="shared" si="6"/>
        <v>-55.423222396851671</v>
      </c>
      <c r="F46">
        <v>35</v>
      </c>
      <c r="G46">
        <v>135</v>
      </c>
      <c r="H46" s="19">
        <f t="shared" si="7"/>
        <v>174</v>
      </c>
      <c r="I46">
        <f t="shared" si="4"/>
        <v>8.3333333333333321</v>
      </c>
      <c r="J46">
        <v>6</v>
      </c>
      <c r="K46">
        <f t="shared" si="8"/>
        <v>0.654781413531071</v>
      </c>
    </row>
    <row r="47" spans="2:13" x14ac:dyDescent="0.2">
      <c r="B47" s="20">
        <v>41448</v>
      </c>
      <c r="C47" s="19">
        <f t="shared" si="2"/>
        <v>-2.8214826456776518E-2</v>
      </c>
      <c r="D47">
        <f t="shared" si="5"/>
        <v>23.457671887471399</v>
      </c>
      <c r="E47">
        <f t="shared" si="6"/>
        <v>-52.923222396851656</v>
      </c>
      <c r="F47">
        <v>35</v>
      </c>
      <c r="G47">
        <v>135</v>
      </c>
      <c r="H47" s="19">
        <f t="shared" si="7"/>
        <v>174</v>
      </c>
      <c r="I47">
        <f t="shared" si="4"/>
        <v>8.5</v>
      </c>
      <c r="J47">
        <v>6</v>
      </c>
      <c r="K47">
        <f t="shared" si="8"/>
        <v>0.68136375079744227</v>
      </c>
    </row>
    <row r="48" spans="2:13" x14ac:dyDescent="0.2">
      <c r="B48" s="20">
        <v>41448</v>
      </c>
      <c r="C48" s="19">
        <f t="shared" si="2"/>
        <v>-2.8214826456776518E-2</v>
      </c>
      <c r="D48">
        <f t="shared" si="5"/>
        <v>23.457671887471399</v>
      </c>
      <c r="E48">
        <f t="shared" si="6"/>
        <v>-50.423222396851635</v>
      </c>
      <c r="F48">
        <v>35</v>
      </c>
      <c r="G48">
        <v>135</v>
      </c>
      <c r="H48" s="19">
        <f t="shared" si="7"/>
        <v>174</v>
      </c>
      <c r="I48">
        <f t="shared" si="4"/>
        <v>8.6666666666666679</v>
      </c>
      <c r="J48">
        <v>6</v>
      </c>
      <c r="K48">
        <f t="shared" si="8"/>
        <v>0.70708370193758552</v>
      </c>
    </row>
    <row r="49" spans="2:13" x14ac:dyDescent="0.2">
      <c r="B49" s="20">
        <v>41448</v>
      </c>
      <c r="C49" s="19">
        <f t="shared" si="2"/>
        <v>-2.8214826456776518E-2</v>
      </c>
      <c r="D49">
        <f t="shared" si="5"/>
        <v>23.457671887471399</v>
      </c>
      <c r="E49">
        <f t="shared" si="6"/>
        <v>-47.923222396851671</v>
      </c>
      <c r="F49">
        <v>35</v>
      </c>
      <c r="G49">
        <v>135</v>
      </c>
      <c r="H49" s="19">
        <f t="shared" si="7"/>
        <v>174</v>
      </c>
      <c r="I49">
        <f t="shared" si="4"/>
        <v>8.8333333333333321</v>
      </c>
      <c r="J49">
        <v>6</v>
      </c>
      <c r="K49">
        <f t="shared" si="8"/>
        <v>0.73189230756267853</v>
      </c>
    </row>
    <row r="50" spans="2:13" x14ac:dyDescent="0.2">
      <c r="B50" s="20">
        <v>41448</v>
      </c>
      <c r="C50" s="19">
        <f t="shared" si="2"/>
        <v>-2.8214826456776518E-2</v>
      </c>
      <c r="D50">
        <f t="shared" si="5"/>
        <v>23.457671887471399</v>
      </c>
      <c r="E50">
        <f t="shared" si="6"/>
        <v>-45.423222396851656</v>
      </c>
      <c r="F50">
        <v>35</v>
      </c>
      <c r="G50">
        <v>135</v>
      </c>
      <c r="H50" s="19">
        <f t="shared" si="7"/>
        <v>174</v>
      </c>
      <c r="I50">
        <f t="shared" si="4"/>
        <v>9</v>
      </c>
      <c r="J50">
        <v>6</v>
      </c>
      <c r="K50">
        <f t="shared" si="8"/>
        <v>0.75574234308188626</v>
      </c>
      <c r="L50">
        <f t="shared" ref="L50" si="18">COUNTIF(K48:K52,"&gt;0")+COUNTIF(K47,"&gt;0")/2+COUNTIF(K53,"&gt;0")/2</f>
        <v>6</v>
      </c>
      <c r="M50" t="str">
        <f t="shared" ref="M50" si="19">ROW($M50)-ROW($M$7)&amp;", "&amp;F50&amp;", "&amp;G50&amp;", "&amp;H50&amp;", "&amp;I50&amp;", "&amp;J50&amp;", "&amp;L50</f>
        <v>43, 35, 135, 174, 9, 6, 6</v>
      </c>
    </row>
    <row r="51" spans="2:13" x14ac:dyDescent="0.2">
      <c r="B51" s="20">
        <v>41448</v>
      </c>
      <c r="C51" s="19">
        <f t="shared" si="2"/>
        <v>-2.8214826456776518E-2</v>
      </c>
      <c r="D51">
        <f t="shared" si="5"/>
        <v>23.457671887471399</v>
      </c>
      <c r="E51">
        <f t="shared" si="6"/>
        <v>-42.923222396851635</v>
      </c>
      <c r="F51">
        <v>35</v>
      </c>
      <c r="G51">
        <v>135</v>
      </c>
      <c r="H51" s="19">
        <f t="shared" si="7"/>
        <v>174</v>
      </c>
      <c r="I51">
        <f t="shared" si="4"/>
        <v>9.1666666666666679</v>
      </c>
      <c r="J51">
        <v>6</v>
      </c>
      <c r="K51">
        <f t="shared" si="8"/>
        <v>0.77858840859704959</v>
      </c>
    </row>
    <row r="52" spans="2:13" x14ac:dyDescent="0.2">
      <c r="B52" s="20">
        <v>41448</v>
      </c>
      <c r="C52" s="19">
        <f t="shared" si="2"/>
        <v>-2.8214826456776518E-2</v>
      </c>
      <c r="D52">
        <f t="shared" si="5"/>
        <v>23.457671887471399</v>
      </c>
      <c r="E52">
        <f t="shared" si="6"/>
        <v>-40.423222396851671</v>
      </c>
      <c r="F52">
        <v>35</v>
      </c>
      <c r="G52">
        <v>135</v>
      </c>
      <c r="H52" s="19">
        <f t="shared" si="7"/>
        <v>174</v>
      </c>
      <c r="I52">
        <f t="shared" si="4"/>
        <v>9.3333333333333321</v>
      </c>
      <c r="J52">
        <v>6</v>
      </c>
      <c r="K52">
        <f t="shared" si="8"/>
        <v>0.80038701532397449</v>
      </c>
    </row>
    <row r="53" spans="2:13" x14ac:dyDescent="0.2">
      <c r="B53" s="20">
        <v>41448</v>
      </c>
      <c r="C53" s="19">
        <f t="shared" si="2"/>
        <v>-2.8214826456776518E-2</v>
      </c>
      <c r="D53">
        <f t="shared" si="5"/>
        <v>23.457671887471399</v>
      </c>
      <c r="E53">
        <f t="shared" si="6"/>
        <v>-37.923222396851656</v>
      </c>
      <c r="F53">
        <v>35</v>
      </c>
      <c r="G53">
        <v>135</v>
      </c>
      <c r="H53" s="19">
        <f t="shared" si="7"/>
        <v>174</v>
      </c>
      <c r="I53">
        <f t="shared" si="4"/>
        <v>9.5</v>
      </c>
      <c r="J53">
        <v>6</v>
      </c>
      <c r="K53">
        <f t="shared" si="8"/>
        <v>0.82109666837580564</v>
      </c>
    </row>
    <row r="54" spans="2:13" x14ac:dyDescent="0.2">
      <c r="B54" s="20">
        <v>41448</v>
      </c>
      <c r="C54" s="19">
        <f t="shared" si="2"/>
        <v>-2.8214826456776518E-2</v>
      </c>
      <c r="D54">
        <f t="shared" si="5"/>
        <v>23.457671887471399</v>
      </c>
      <c r="E54">
        <f t="shared" si="6"/>
        <v>-35.423222396851635</v>
      </c>
      <c r="F54">
        <v>35</v>
      </c>
      <c r="G54">
        <v>135</v>
      </c>
      <c r="H54" s="19">
        <f t="shared" si="7"/>
        <v>174</v>
      </c>
      <c r="I54">
        <f t="shared" si="4"/>
        <v>9.6666666666666679</v>
      </c>
      <c r="J54">
        <v>6</v>
      </c>
      <c r="K54">
        <f t="shared" si="8"/>
        <v>0.8406779457508986</v>
      </c>
    </row>
    <row r="55" spans="2:13" x14ac:dyDescent="0.2">
      <c r="B55" s="20">
        <v>41448</v>
      </c>
      <c r="C55" s="19">
        <f t="shared" si="2"/>
        <v>-2.8214826456776518E-2</v>
      </c>
      <c r="D55">
        <f t="shared" si="5"/>
        <v>23.457671887471399</v>
      </c>
      <c r="E55">
        <f t="shared" si="6"/>
        <v>-32.923222396851671</v>
      </c>
      <c r="F55">
        <v>35</v>
      </c>
      <c r="G55">
        <v>135</v>
      </c>
      <c r="H55" s="19">
        <f t="shared" si="7"/>
        <v>174</v>
      </c>
      <c r="I55">
        <f t="shared" si="4"/>
        <v>9.8333333333333321</v>
      </c>
      <c r="J55">
        <v>6</v>
      </c>
      <c r="K55">
        <f t="shared" si="8"/>
        <v>0.85909357337484227</v>
      </c>
    </row>
    <row r="56" spans="2:13" x14ac:dyDescent="0.2">
      <c r="B56" s="20">
        <v>41448</v>
      </c>
      <c r="C56" s="19">
        <f t="shared" si="2"/>
        <v>-2.8214826456776518E-2</v>
      </c>
      <c r="D56">
        <f t="shared" si="5"/>
        <v>23.457671887471399</v>
      </c>
      <c r="E56">
        <f t="shared" si="6"/>
        <v>-30.423222396851656</v>
      </c>
      <c r="F56">
        <v>35</v>
      </c>
      <c r="G56">
        <v>135</v>
      </c>
      <c r="H56" s="19">
        <f t="shared" si="7"/>
        <v>174</v>
      </c>
      <c r="I56">
        <f t="shared" si="4"/>
        <v>10</v>
      </c>
      <c r="J56">
        <v>6</v>
      </c>
      <c r="K56">
        <f t="shared" si="8"/>
        <v>0.87630849605377947</v>
      </c>
      <c r="L56">
        <f t="shared" ref="L56" si="20">COUNTIF(K54:K58,"&gt;0")+COUNTIF(K53,"&gt;0")/2+COUNTIF(K59,"&gt;0")/2</f>
        <v>6</v>
      </c>
      <c r="M56" t="str">
        <f t="shared" ref="M56" si="21">ROW($M56)-ROW($M$7)&amp;", "&amp;F56&amp;", "&amp;G56&amp;", "&amp;H56&amp;", "&amp;I56&amp;", "&amp;J56&amp;", "&amp;L56</f>
        <v>49, 35, 135, 174, 10, 6, 6</v>
      </c>
    </row>
    <row r="57" spans="2:13" x14ac:dyDescent="0.2">
      <c r="B57" s="20">
        <v>41448</v>
      </c>
      <c r="C57" s="19">
        <f t="shared" si="2"/>
        <v>-2.8214826456776518E-2</v>
      </c>
      <c r="D57">
        <f t="shared" si="5"/>
        <v>23.457671887471399</v>
      </c>
      <c r="E57">
        <f t="shared" si="6"/>
        <v>-27.923222396851664</v>
      </c>
      <c r="F57">
        <v>35</v>
      </c>
      <c r="G57">
        <v>135</v>
      </c>
      <c r="H57" s="19">
        <f t="shared" si="7"/>
        <v>174</v>
      </c>
      <c r="I57">
        <f t="shared" si="4"/>
        <v>10.166666666666666</v>
      </c>
      <c r="J57">
        <v>6</v>
      </c>
      <c r="K57">
        <f t="shared" si="8"/>
        <v>0.89228994420395813</v>
      </c>
    </row>
    <row r="58" spans="2:13" x14ac:dyDescent="0.2">
      <c r="B58" s="20">
        <v>41448</v>
      </c>
      <c r="C58" s="19">
        <f t="shared" si="2"/>
        <v>-2.8214826456776518E-2</v>
      </c>
      <c r="D58">
        <f t="shared" si="5"/>
        <v>23.457671887471399</v>
      </c>
      <c r="E58">
        <f t="shared" si="6"/>
        <v>-25.423222396851646</v>
      </c>
      <c r="F58">
        <v>35</v>
      </c>
      <c r="G58">
        <v>135</v>
      </c>
      <c r="H58" s="19">
        <f t="shared" si="7"/>
        <v>174</v>
      </c>
      <c r="I58">
        <f t="shared" si="4"/>
        <v>10.333333333333334</v>
      </c>
      <c r="J58">
        <v>6</v>
      </c>
      <c r="K58">
        <f t="shared" si="8"/>
        <v>0.90700749623049859</v>
      </c>
    </row>
    <row r="59" spans="2:13" x14ac:dyDescent="0.2">
      <c r="B59" s="20">
        <v>41448</v>
      </c>
      <c r="C59" s="19">
        <f t="shared" si="2"/>
        <v>-2.8214826456776518E-2</v>
      </c>
      <c r="D59">
        <f t="shared" si="5"/>
        <v>23.457671887471399</v>
      </c>
      <c r="E59">
        <f t="shared" si="6"/>
        <v>-22.923222396851656</v>
      </c>
      <c r="F59">
        <v>35</v>
      </c>
      <c r="G59">
        <v>135</v>
      </c>
      <c r="H59" s="19">
        <f t="shared" si="7"/>
        <v>174</v>
      </c>
      <c r="I59">
        <f t="shared" si="4"/>
        <v>10.5</v>
      </c>
      <c r="J59">
        <v>6</v>
      </c>
      <c r="K59">
        <f t="shared" si="8"/>
        <v>0.92043313643662694</v>
      </c>
    </row>
    <row r="60" spans="2:13" x14ac:dyDescent="0.2">
      <c r="B60" s="20">
        <v>41448</v>
      </c>
      <c r="C60" s="19">
        <f t="shared" si="2"/>
        <v>-2.8214826456776518E-2</v>
      </c>
      <c r="D60">
        <f t="shared" si="5"/>
        <v>23.457671887471399</v>
      </c>
      <c r="E60">
        <f t="shared" si="6"/>
        <v>-20.423222396851664</v>
      </c>
      <c r="F60">
        <v>35</v>
      </c>
      <c r="G60">
        <v>135</v>
      </c>
      <c r="H60" s="19">
        <f t="shared" si="7"/>
        <v>174</v>
      </c>
      <c r="I60">
        <f t="shared" si="4"/>
        <v>10.666666666666666</v>
      </c>
      <c r="J60">
        <v>6</v>
      </c>
      <c r="K60">
        <f t="shared" si="8"/>
        <v>0.93254130835314752</v>
      </c>
    </row>
    <row r="61" spans="2:13" x14ac:dyDescent="0.2">
      <c r="B61" s="20">
        <v>41448</v>
      </c>
      <c r="C61" s="19">
        <f t="shared" si="2"/>
        <v>-2.8214826456776518E-2</v>
      </c>
      <c r="D61">
        <f t="shared" si="5"/>
        <v>23.457671887471399</v>
      </c>
      <c r="E61">
        <f t="shared" si="6"/>
        <v>-17.923222396851646</v>
      </c>
      <c r="F61">
        <v>35</v>
      </c>
      <c r="G61">
        <v>135</v>
      </c>
      <c r="H61" s="19">
        <f t="shared" si="7"/>
        <v>174</v>
      </c>
      <c r="I61">
        <f t="shared" si="4"/>
        <v>10.833333333333334</v>
      </c>
      <c r="J61">
        <v>6</v>
      </c>
      <c r="K61">
        <f t="shared" si="8"/>
        <v>0.94330896338663395</v>
      </c>
    </row>
    <row r="62" spans="2:13" x14ac:dyDescent="0.2">
      <c r="B62" s="20">
        <v>41448</v>
      </c>
      <c r="C62" s="19">
        <f t="shared" si="2"/>
        <v>-2.8214826456776518E-2</v>
      </c>
      <c r="D62">
        <f t="shared" si="5"/>
        <v>23.457671887471399</v>
      </c>
      <c r="E62">
        <f t="shared" si="6"/>
        <v>-15.423222396851655</v>
      </c>
      <c r="F62">
        <v>35</v>
      </c>
      <c r="G62">
        <v>135</v>
      </c>
      <c r="H62" s="19">
        <f t="shared" si="7"/>
        <v>174</v>
      </c>
      <c r="I62">
        <f t="shared" si="4"/>
        <v>11</v>
      </c>
      <c r="J62">
        <v>6</v>
      </c>
      <c r="K62">
        <f t="shared" si="8"/>
        <v>0.95271560469373606</v>
      </c>
      <c r="L62">
        <f t="shared" ref="L62" si="22">COUNTIF(K60:K64,"&gt;0")+COUNTIF(K59,"&gt;0")/2+COUNTIF(K65,"&gt;0")/2</f>
        <v>6</v>
      </c>
      <c r="M62" t="str">
        <f t="shared" ref="M62" si="23">ROW($M62)-ROW($M$7)&amp;", "&amp;F62&amp;", "&amp;G62&amp;", "&amp;H62&amp;", "&amp;I62&amp;", "&amp;J62&amp;", "&amp;L62</f>
        <v>55, 35, 135, 174, 11, 6, 6</v>
      </c>
    </row>
    <row r="63" spans="2:13" x14ac:dyDescent="0.2">
      <c r="B63" s="20">
        <v>41448</v>
      </c>
      <c r="C63" s="19">
        <f t="shared" si="2"/>
        <v>-2.8214826456776518E-2</v>
      </c>
      <c r="D63">
        <f t="shared" si="5"/>
        <v>23.457671887471399</v>
      </c>
      <c r="E63">
        <f t="shared" si="6"/>
        <v>-12.923222396851664</v>
      </c>
      <c r="F63">
        <v>35</v>
      </c>
      <c r="G63">
        <v>135</v>
      </c>
      <c r="H63" s="19">
        <f t="shared" si="7"/>
        <v>174</v>
      </c>
      <c r="I63">
        <f t="shared" si="4"/>
        <v>11.166666666666666</v>
      </c>
      <c r="J63">
        <v>6</v>
      </c>
      <c r="K63">
        <f t="shared" si="8"/>
        <v>0.96074332619808744</v>
      </c>
    </row>
    <row r="64" spans="2:13" x14ac:dyDescent="0.2">
      <c r="B64" s="20">
        <v>41448</v>
      </c>
      <c r="C64" s="19">
        <f t="shared" si="2"/>
        <v>-2.8214826456776518E-2</v>
      </c>
      <c r="D64">
        <f t="shared" si="5"/>
        <v>23.457671887471399</v>
      </c>
      <c r="E64">
        <f t="shared" si="6"/>
        <v>-10.423222396851646</v>
      </c>
      <c r="F64">
        <v>35</v>
      </c>
      <c r="G64">
        <v>135</v>
      </c>
      <c r="H64" s="19">
        <f t="shared" si="7"/>
        <v>174</v>
      </c>
      <c r="I64">
        <f t="shared" si="4"/>
        <v>11.333333333333334</v>
      </c>
      <c r="J64">
        <v>6</v>
      </c>
      <c r="K64">
        <f t="shared" si="8"/>
        <v>0.96737684667553892</v>
      </c>
    </row>
    <row r="65" spans="2:13" x14ac:dyDescent="0.2">
      <c r="B65" s="20">
        <v>41448</v>
      </c>
      <c r="C65" s="19">
        <f t="shared" si="2"/>
        <v>-2.8214826456776518E-2</v>
      </c>
      <c r="D65">
        <f t="shared" si="5"/>
        <v>23.457671887471399</v>
      </c>
      <c r="E65">
        <f t="shared" si="6"/>
        <v>-7.9232223968516546</v>
      </c>
      <c r="F65">
        <v>35</v>
      </c>
      <c r="G65">
        <v>135</v>
      </c>
      <c r="H65" s="19">
        <f t="shared" si="7"/>
        <v>174</v>
      </c>
      <c r="I65">
        <f t="shared" si="4"/>
        <v>11.5</v>
      </c>
      <c r="J65">
        <v>6</v>
      </c>
      <c r="K65">
        <f t="shared" si="8"/>
        <v>0.97260353884283657</v>
      </c>
    </row>
    <row r="66" spans="2:13" x14ac:dyDescent="0.2">
      <c r="B66" s="20">
        <v>41448</v>
      </c>
      <c r="C66" s="19">
        <f t="shared" si="2"/>
        <v>-2.8214826456776518E-2</v>
      </c>
      <c r="D66">
        <f t="shared" si="5"/>
        <v>23.457671887471399</v>
      </c>
      <c r="E66">
        <f t="shared" si="6"/>
        <v>-5.4232223968516635</v>
      </c>
      <c r="F66">
        <v>35</v>
      </c>
      <c r="G66">
        <v>135</v>
      </c>
      <c r="H66" s="19">
        <f t="shared" si="7"/>
        <v>174</v>
      </c>
      <c r="I66">
        <f t="shared" si="4"/>
        <v>11.666666666666666</v>
      </c>
      <c r="J66">
        <v>6</v>
      </c>
      <c r="K66">
        <f t="shared" si="8"/>
        <v>0.97641345339437435</v>
      </c>
    </row>
    <row r="67" spans="2:13" x14ac:dyDescent="0.2">
      <c r="B67" s="20">
        <v>41448</v>
      </c>
      <c r="C67" s="19">
        <f t="shared" si="2"/>
        <v>-2.8214826456776518E-2</v>
      </c>
      <c r="D67">
        <f t="shared" si="5"/>
        <v>23.457671887471399</v>
      </c>
      <c r="E67">
        <f t="shared" si="6"/>
        <v>-2.9232223968516458</v>
      </c>
      <c r="F67">
        <v>35</v>
      </c>
      <c r="G67">
        <v>135</v>
      </c>
      <c r="H67" s="19">
        <f t="shared" si="7"/>
        <v>174</v>
      </c>
      <c r="I67">
        <f t="shared" si="4"/>
        <v>11.833333333333334</v>
      </c>
      <c r="J67">
        <v>6</v>
      </c>
      <c r="K67">
        <f t="shared" si="8"/>
        <v>0.97879933794126228</v>
      </c>
    </row>
    <row r="68" spans="2:13" x14ac:dyDescent="0.2">
      <c r="B68" s="20">
        <v>41448</v>
      </c>
      <c r="C68" s="19">
        <f t="shared" si="2"/>
        <v>-2.8214826456776518E-2</v>
      </c>
      <c r="D68">
        <f t="shared" si="5"/>
        <v>23.457671887471399</v>
      </c>
      <c r="E68">
        <f t="shared" si="6"/>
        <v>-0.42322239685165464</v>
      </c>
      <c r="F68">
        <v>35</v>
      </c>
      <c r="G68">
        <v>135</v>
      </c>
      <c r="H68" s="19">
        <f t="shared" si="7"/>
        <v>174</v>
      </c>
      <c r="I68">
        <f t="shared" si="4"/>
        <v>12</v>
      </c>
      <c r="J68">
        <v>6</v>
      </c>
      <c r="K68">
        <f t="shared" si="8"/>
        <v>0.97975665081666019</v>
      </c>
      <c r="L68">
        <f t="shared" ref="L68" si="24">COUNTIF(K66:K70,"&gt;0")+COUNTIF(K65,"&gt;0")/2+COUNTIF(K71,"&gt;0")/2</f>
        <v>6</v>
      </c>
      <c r="M68" t="str">
        <f t="shared" ref="M68" si="25">ROW($M68)-ROW($M$7)&amp;", "&amp;F68&amp;", "&amp;G68&amp;", "&amp;H68&amp;", "&amp;I68&amp;", "&amp;J68&amp;", "&amp;L68</f>
        <v>61, 35, 135, 174, 12, 6, 6</v>
      </c>
    </row>
    <row r="69" spans="2:13" x14ac:dyDescent="0.2">
      <c r="B69" s="20">
        <v>41448</v>
      </c>
      <c r="C69" s="19">
        <f t="shared" si="2"/>
        <v>-2.8214826456776518E-2</v>
      </c>
      <c r="D69">
        <f t="shared" si="5"/>
        <v>23.457671887471399</v>
      </c>
      <c r="E69">
        <f t="shared" si="6"/>
        <v>2.0767776031483365</v>
      </c>
      <c r="F69">
        <v>35</v>
      </c>
      <c r="G69">
        <v>135</v>
      </c>
      <c r="H69" s="19">
        <f t="shared" si="7"/>
        <v>174</v>
      </c>
      <c r="I69">
        <f t="shared" si="4"/>
        <v>12.166666666666666</v>
      </c>
      <c r="J69">
        <v>6</v>
      </c>
      <c r="K69">
        <f t="shared" si="8"/>
        <v>0.97928356972109976</v>
      </c>
    </row>
    <row r="70" spans="2:13" x14ac:dyDescent="0.2">
      <c r="B70" s="20">
        <v>41448</v>
      </c>
      <c r="C70" s="19">
        <f t="shared" si="2"/>
        <v>-2.8214826456776518E-2</v>
      </c>
      <c r="D70">
        <f t="shared" si="5"/>
        <v>23.457671887471399</v>
      </c>
      <c r="E70">
        <f t="shared" si="6"/>
        <v>4.5767776031483542</v>
      </c>
      <c r="F70">
        <v>35</v>
      </c>
      <c r="G70">
        <v>135</v>
      </c>
      <c r="H70" s="19">
        <f t="shared" si="7"/>
        <v>174</v>
      </c>
      <c r="I70">
        <f t="shared" si="4"/>
        <v>12.333333333333334</v>
      </c>
      <c r="J70">
        <v>6</v>
      </c>
      <c r="K70">
        <f t="shared" si="8"/>
        <v>0.9773809951913347</v>
      </c>
    </row>
    <row r="71" spans="2:13" x14ac:dyDescent="0.2">
      <c r="B71" s="20">
        <v>41448</v>
      </c>
      <c r="C71" s="19">
        <f t="shared" si="2"/>
        <v>-2.8214826456776518E-2</v>
      </c>
      <c r="D71">
        <f t="shared" si="5"/>
        <v>23.457671887471399</v>
      </c>
      <c r="E71">
        <f t="shared" si="6"/>
        <v>7.0767776031483454</v>
      </c>
      <c r="F71">
        <v>35</v>
      </c>
      <c r="G71">
        <v>135</v>
      </c>
      <c r="H71" s="19">
        <f t="shared" si="7"/>
        <v>174</v>
      </c>
      <c r="I71">
        <f t="shared" si="4"/>
        <v>12.5</v>
      </c>
      <c r="J71">
        <v>6</v>
      </c>
      <c r="K71">
        <f t="shared" si="8"/>
        <v>0.97405254888611759</v>
      </c>
    </row>
    <row r="72" spans="2:13" x14ac:dyDescent="0.2">
      <c r="B72" s="20">
        <v>41448</v>
      </c>
      <c r="C72" s="19">
        <f t="shared" si="2"/>
        <v>-2.8214826456776518E-2</v>
      </c>
      <c r="D72">
        <f t="shared" si="5"/>
        <v>23.457671887471399</v>
      </c>
      <c r="E72">
        <f t="shared" si="6"/>
        <v>9.5767776031483365</v>
      </c>
      <c r="F72">
        <v>35</v>
      </c>
      <c r="G72">
        <v>135</v>
      </c>
      <c r="H72" s="19">
        <f t="shared" si="7"/>
        <v>174</v>
      </c>
      <c r="I72">
        <f t="shared" si="4"/>
        <v>12.666666666666666</v>
      </c>
      <c r="J72">
        <v>6</v>
      </c>
      <c r="K72">
        <f t="shared" si="8"/>
        <v>0.96930456669216691</v>
      </c>
    </row>
    <row r="73" spans="2:13" x14ac:dyDescent="0.2">
      <c r="B73" s="20">
        <v>41448</v>
      </c>
      <c r="C73" s="19">
        <f t="shared" ref="C73:C122" si="26">-0.000279+0.122772*COS((INT(B73-41274)/366*2*PI())+1.498311)-0.165458*COS((INT(B73-41274)/366*2*PI())*2-1.261546)-0.005354*COS((INT(B73-41274)/366*2*PI())*3-1.1571)</f>
        <v>-2.8214826456776518E-2</v>
      </c>
      <c r="D73">
        <f t="shared" si="5"/>
        <v>23.457671887471399</v>
      </c>
      <c r="E73">
        <f t="shared" si="6"/>
        <v>12.076777603148354</v>
      </c>
      <c r="F73">
        <v>35</v>
      </c>
      <c r="G73">
        <v>135</v>
      </c>
      <c r="H73" s="19">
        <f t="shared" si="7"/>
        <v>174</v>
      </c>
      <c r="I73">
        <f t="shared" si="4"/>
        <v>12.833333333333334</v>
      </c>
      <c r="J73">
        <v>6</v>
      </c>
      <c r="K73">
        <f t="shared" si="8"/>
        <v>0.96314608666344648</v>
      </c>
    </row>
    <row r="74" spans="2:13" x14ac:dyDescent="0.2">
      <c r="B74" s="20">
        <v>41448</v>
      </c>
      <c r="C74" s="19">
        <f t="shared" si="26"/>
        <v>-2.8214826456776518E-2</v>
      </c>
      <c r="D74">
        <f t="shared" si="5"/>
        <v>23.457671887471399</v>
      </c>
      <c r="E74">
        <f t="shared" si="6"/>
        <v>14.576777603148345</v>
      </c>
      <c r="F74">
        <v>35</v>
      </c>
      <c r="G74">
        <v>135</v>
      </c>
      <c r="H74" s="19">
        <f t="shared" si="7"/>
        <v>174</v>
      </c>
      <c r="I74">
        <f t="shared" ref="I74:I122" si="27">$I$8+(ROW(I74)-ROW($I$8))/6</f>
        <v>13</v>
      </c>
      <c r="J74">
        <v>6</v>
      </c>
      <c r="K74">
        <f t="shared" si="8"/>
        <v>0.95558883181671617</v>
      </c>
      <c r="L74">
        <f t="shared" ref="L74" si="28">COUNTIF(K72:K76,"&gt;0")+COUNTIF(K71,"&gt;0")/2+COUNTIF(K77,"&gt;0")/2</f>
        <v>6</v>
      </c>
      <c r="M74" t="str">
        <f t="shared" ref="M74" si="29">ROW($M74)-ROW($M$7)&amp;", "&amp;F74&amp;", "&amp;G74&amp;", "&amp;H74&amp;", "&amp;I74&amp;", "&amp;J74&amp;", "&amp;L74</f>
        <v>67, 35, 135, 174, 13, 6, 6</v>
      </c>
    </row>
    <row r="75" spans="2:13" x14ac:dyDescent="0.2">
      <c r="B75" s="20">
        <v>41448</v>
      </c>
      <c r="C75" s="19">
        <f t="shared" si="26"/>
        <v>-2.8214826456776518E-2</v>
      </c>
      <c r="D75">
        <f t="shared" si="5"/>
        <v>23.457671887471399</v>
      </c>
      <c r="E75">
        <f t="shared" si="6"/>
        <v>17.076777603148336</v>
      </c>
      <c r="F75">
        <v>35</v>
      </c>
      <c r="G75">
        <v>135</v>
      </c>
      <c r="H75" s="19">
        <f t="shared" si="7"/>
        <v>174</v>
      </c>
      <c r="I75">
        <f t="shared" si="27"/>
        <v>13.166666666666666</v>
      </c>
      <c r="J75">
        <v>6</v>
      </c>
      <c r="K75">
        <f t="shared" si="8"/>
        <v>0.94664718781610302</v>
      </c>
    </row>
    <row r="76" spans="2:13" x14ac:dyDescent="0.2">
      <c r="B76" s="20">
        <v>41448</v>
      </c>
      <c r="C76" s="19">
        <f t="shared" si="26"/>
        <v>-2.8214826456776518E-2</v>
      </c>
      <c r="D76">
        <f t="shared" si="5"/>
        <v>23.457671887471399</v>
      </c>
      <c r="E76">
        <f t="shared" si="6"/>
        <v>19.576777603148354</v>
      </c>
      <c r="F76">
        <v>35</v>
      </c>
      <c r="G76">
        <v>135</v>
      </c>
      <c r="H76" s="19">
        <f t="shared" si="7"/>
        <v>174</v>
      </c>
      <c r="I76">
        <f t="shared" si="27"/>
        <v>13.333333333333334</v>
      </c>
      <c r="J76">
        <v>6</v>
      </c>
      <c r="K76">
        <f t="shared" si="8"/>
        <v>0.93633817558917176</v>
      </c>
    </row>
    <row r="77" spans="2:13" x14ac:dyDescent="0.2">
      <c r="B77" s="20">
        <v>41448</v>
      </c>
      <c r="C77" s="19">
        <f t="shared" si="26"/>
        <v>-2.8214826456776518E-2</v>
      </c>
      <c r="D77">
        <f t="shared" si="5"/>
        <v>23.457671887471399</v>
      </c>
      <c r="E77">
        <f t="shared" si="6"/>
        <v>22.076777603148344</v>
      </c>
      <c r="F77">
        <v>35</v>
      </c>
      <c r="G77">
        <v>135</v>
      </c>
      <c r="H77" s="19">
        <f t="shared" si="7"/>
        <v>174</v>
      </c>
      <c r="I77">
        <f t="shared" si="27"/>
        <v>13.5</v>
      </c>
      <c r="J77">
        <v>6</v>
      </c>
      <c r="K77">
        <f t="shared" si="8"/>
        <v>0.92468141892662292</v>
      </c>
    </row>
    <row r="78" spans="2:13" x14ac:dyDescent="0.2">
      <c r="B78" s="20">
        <v>41448</v>
      </c>
      <c r="C78" s="19">
        <f t="shared" si="26"/>
        <v>-2.8214826456776518E-2</v>
      </c>
      <c r="D78">
        <f t="shared" si="5"/>
        <v>23.457671887471399</v>
      </c>
      <c r="E78">
        <f t="shared" si="6"/>
        <v>24.576777603148336</v>
      </c>
      <c r="F78">
        <v>35</v>
      </c>
      <c r="G78">
        <v>135</v>
      </c>
      <c r="H78" s="19">
        <f t="shared" si="7"/>
        <v>174</v>
      </c>
      <c r="I78">
        <f t="shared" si="27"/>
        <v>13.666666666666666</v>
      </c>
      <c r="J78">
        <v>6</v>
      </c>
      <c r="K78">
        <f t="shared" si="8"/>
        <v>0.91169910712728974</v>
      </c>
    </row>
    <row r="79" spans="2:13" x14ac:dyDescent="0.2">
      <c r="B79" s="20">
        <v>41448</v>
      </c>
      <c r="C79" s="19">
        <f t="shared" si="26"/>
        <v>-2.8214826456776518E-2</v>
      </c>
      <c r="D79">
        <f t="shared" si="5"/>
        <v>23.457671887471399</v>
      </c>
      <c r="E79">
        <f t="shared" si="6"/>
        <v>27.076777603148354</v>
      </c>
      <c r="F79">
        <v>35</v>
      </c>
      <c r="G79">
        <v>135</v>
      </c>
      <c r="H79" s="19">
        <f t="shared" si="7"/>
        <v>174</v>
      </c>
      <c r="I79">
        <f t="shared" si="27"/>
        <v>13.833333333333334</v>
      </c>
      <c r="J79">
        <v>6</v>
      </c>
      <c r="K79">
        <f t="shared" si="8"/>
        <v>0.89741595275954877</v>
      </c>
    </row>
    <row r="80" spans="2:13" x14ac:dyDescent="0.2">
      <c r="B80" s="20">
        <v>41448</v>
      </c>
      <c r="C80" s="19">
        <f t="shared" si="26"/>
        <v>-2.8214826456776518E-2</v>
      </c>
      <c r="D80">
        <f t="shared" ref="D80:D122" si="30">(0.006322-0.405748*COS((INT(B80-41274)/366*2*PI())+0.153231)-0.00588*COS(2*(INT(B80-41274)/366*2*PI())+0.207099)-0.003233*COS(3*(INT(B80-41274)/366*2*PI())+0.620129))*360/2/PI()</f>
        <v>23.457671887471399</v>
      </c>
      <c r="E80">
        <f t="shared" ref="E80:E122" si="31">(I80+C80-12)*15+(G80-135)</f>
        <v>29.576777603148344</v>
      </c>
      <c r="F80">
        <v>35</v>
      </c>
      <c r="G80">
        <v>135</v>
      </c>
      <c r="H80" s="19">
        <f t="shared" ref="H80:H122" si="32">INT(B80)-41274</f>
        <v>174</v>
      </c>
      <c r="I80">
        <f t="shared" si="27"/>
        <v>14</v>
      </c>
      <c r="J80">
        <v>6</v>
      </c>
      <c r="K80">
        <f>MAX(0,SIN(F80*PI()/180)*SIN(D80*PI()/180)+COS(F80*PI()/180)*COS(D80*PI()/180)*COS(E80*PI()/180))</f>
        <v>0.88185914461954085</v>
      </c>
      <c r="L80">
        <f t="shared" ref="L80" si="33">COUNTIF(K78:K82,"&gt;0")+COUNTIF(K77,"&gt;0")/2+COUNTIF(K83,"&gt;0")/2</f>
        <v>6</v>
      </c>
      <c r="M80" t="str">
        <f t="shared" ref="M80" si="34">ROW($M80)-ROW($M$7)&amp;", "&amp;F80&amp;", "&amp;G80&amp;", "&amp;H80&amp;", "&amp;I80&amp;", "&amp;J80&amp;", "&amp;L80</f>
        <v>73, 35, 135, 174, 14, 6, 6</v>
      </c>
    </row>
    <row r="81" spans="2:13" x14ac:dyDescent="0.2">
      <c r="B81" s="20">
        <v>41448</v>
      </c>
      <c r="C81" s="19">
        <f t="shared" si="26"/>
        <v>-2.8214826456776518E-2</v>
      </c>
      <c r="D81">
        <f t="shared" si="30"/>
        <v>23.457671887471399</v>
      </c>
      <c r="E81">
        <f t="shared" si="31"/>
        <v>32.076777603148336</v>
      </c>
      <c r="F81">
        <v>35</v>
      </c>
      <c r="G81">
        <v>135</v>
      </c>
      <c r="H81" s="19">
        <f t="shared" si="32"/>
        <v>174</v>
      </c>
      <c r="I81">
        <f t="shared" si="27"/>
        <v>14.166666666666666</v>
      </c>
      <c r="J81">
        <v>6</v>
      </c>
      <c r="K81">
        <f>MAX(0,SIN(F81*PI()/180)*SIN(D81*PI()/180)+COS(F81*PI()/180)*COS(D81*PI()/180)*COS(E81*PI()/180))</f>
        <v>0.86505829597575123</v>
      </c>
    </row>
    <row r="82" spans="2:13" x14ac:dyDescent="0.2">
      <c r="B82" s="20">
        <v>41448</v>
      </c>
      <c r="C82" s="19">
        <f t="shared" si="26"/>
        <v>-2.8214826456776518E-2</v>
      </c>
      <c r="D82">
        <f t="shared" si="30"/>
        <v>23.457671887471399</v>
      </c>
      <c r="E82">
        <f t="shared" si="31"/>
        <v>34.576777603148358</v>
      </c>
      <c r="F82">
        <v>35</v>
      </c>
      <c r="G82">
        <v>135</v>
      </c>
      <c r="H82" s="19">
        <f t="shared" si="32"/>
        <v>174</v>
      </c>
      <c r="I82">
        <f t="shared" si="27"/>
        <v>14.333333333333334</v>
      </c>
      <c r="J82">
        <v>6</v>
      </c>
      <c r="K82">
        <f>MAX(0,SIN(F82*PI()/180)*SIN(D82*PI()/180)+COS(F82*PI()/180)*COS(D82*PI()/180)*COS(E82*PI()/180))</f>
        <v>0.84704538819847119</v>
      </c>
    </row>
    <row r="83" spans="2:13" x14ac:dyDescent="0.2">
      <c r="B83" s="20">
        <v>41448</v>
      </c>
      <c r="C83" s="19">
        <f t="shared" si="26"/>
        <v>-2.8214826456776518E-2</v>
      </c>
      <c r="D83">
        <f t="shared" si="30"/>
        <v>23.457671887471399</v>
      </c>
      <c r="E83">
        <f t="shared" si="31"/>
        <v>37.076777603148344</v>
      </c>
      <c r="F83">
        <v>35</v>
      </c>
      <c r="G83">
        <v>135</v>
      </c>
      <c r="H83" s="19">
        <f t="shared" si="32"/>
        <v>174</v>
      </c>
      <c r="I83">
        <f t="shared" si="27"/>
        <v>14.5</v>
      </c>
      <c r="J83">
        <v>6</v>
      </c>
      <c r="K83">
        <f>MAX(0,SIN(F83*PI()/180)*SIN(D83*PI()/180)+COS(F83*PI()/180)*COS(D83*PI()/180)*COS(E83*PI()/180))</f>
        <v>0.82785470988144183</v>
      </c>
    </row>
    <row r="84" spans="2:13" x14ac:dyDescent="0.2">
      <c r="B84" s="20">
        <v>41448</v>
      </c>
      <c r="C84" s="19">
        <f t="shared" si="26"/>
        <v>-2.8214826456776518E-2</v>
      </c>
      <c r="D84">
        <f t="shared" si="30"/>
        <v>23.457671887471399</v>
      </c>
      <c r="E84">
        <f t="shared" si="31"/>
        <v>39.576777603148336</v>
      </c>
      <c r="F84">
        <v>35</v>
      </c>
      <c r="G84">
        <v>135</v>
      </c>
      <c r="H84" s="19">
        <f t="shared" si="32"/>
        <v>174</v>
      </c>
      <c r="I84">
        <f t="shared" si="27"/>
        <v>14.666666666666666</v>
      </c>
      <c r="J84">
        <v>6</v>
      </c>
      <c r="K84">
        <f>MAX(0,SIN(F84*PI()/180)*SIN(D84*PI()/180)+COS(F84*PI()/180)*COS(D84*PI()/180)*COS(E84*PI()/180))</f>
        <v>0.80752279157156626</v>
      </c>
    </row>
    <row r="85" spans="2:13" x14ac:dyDescent="0.2">
      <c r="B85" s="20">
        <v>41448</v>
      </c>
      <c r="C85" s="19">
        <f t="shared" si="26"/>
        <v>-2.8214826456776518E-2</v>
      </c>
      <c r="D85">
        <f t="shared" si="30"/>
        <v>23.457671887471399</v>
      </c>
      <c r="E85">
        <f t="shared" si="31"/>
        <v>42.076777603148358</v>
      </c>
      <c r="F85">
        <v>35</v>
      </c>
      <c r="G85">
        <v>135</v>
      </c>
      <c r="H85" s="19">
        <f t="shared" si="32"/>
        <v>174</v>
      </c>
      <c r="I85">
        <f t="shared" si="27"/>
        <v>14.833333333333334</v>
      </c>
      <c r="J85">
        <v>6</v>
      </c>
      <c r="K85">
        <f>MAX(0,SIN(F85*PI()/180)*SIN(D85*PI()/180)+COS(F85*PI()/180)*COS(D85*PI()/180)*COS(E85*PI()/180))</f>
        <v>0.78608833623093788</v>
      </c>
    </row>
    <row r="86" spans="2:13" x14ac:dyDescent="0.2">
      <c r="B86" s="20">
        <v>41448</v>
      </c>
      <c r="C86" s="19">
        <f t="shared" si="26"/>
        <v>-2.8214826456776518E-2</v>
      </c>
      <c r="D86">
        <f t="shared" si="30"/>
        <v>23.457671887471399</v>
      </c>
      <c r="E86">
        <f t="shared" si="31"/>
        <v>44.576777603148344</v>
      </c>
      <c r="F86">
        <v>35</v>
      </c>
      <c r="G86">
        <v>135</v>
      </c>
      <c r="H86" s="19">
        <f t="shared" si="32"/>
        <v>174</v>
      </c>
      <c r="I86">
        <f t="shared" si="27"/>
        <v>15</v>
      </c>
      <c r="J86">
        <v>6</v>
      </c>
      <c r="K86">
        <f>MAX(0,SIN(F86*PI()/180)*SIN(D86*PI()/180)+COS(F86*PI()/180)*COS(D86*PI()/180)*COS(E86*PI()/180))</f>
        <v>0.7635921455635527</v>
      </c>
      <c r="L86">
        <f t="shared" ref="L86" si="35">COUNTIF(K84:K88,"&gt;0")+COUNTIF(K83,"&gt;0")/2+COUNTIF(K89,"&gt;0")/2</f>
        <v>6</v>
      </c>
      <c r="M86" t="str">
        <f t="shared" ref="M86" si="36">ROW($M86)-ROW($M$7)&amp;", "&amp;F86&amp;", "&amp;G86&amp;", "&amp;H86&amp;", "&amp;I86&amp;", "&amp;J86&amp;", "&amp;L86</f>
        <v>79, 35, 135, 174, 15, 6, 6</v>
      </c>
    </row>
    <row r="87" spans="2:13" x14ac:dyDescent="0.2">
      <c r="B87" s="20">
        <v>41448</v>
      </c>
      <c r="C87" s="19">
        <f t="shared" si="26"/>
        <v>-2.8214826456776518E-2</v>
      </c>
      <c r="D87">
        <f t="shared" si="30"/>
        <v>23.457671887471399</v>
      </c>
      <c r="E87">
        <f t="shared" si="31"/>
        <v>47.076777603148336</v>
      </c>
      <c r="F87">
        <v>35</v>
      </c>
      <c r="G87">
        <v>135</v>
      </c>
      <c r="H87" s="19">
        <f t="shared" si="32"/>
        <v>174</v>
      </c>
      <c r="I87">
        <f t="shared" si="27"/>
        <v>15.166666666666666</v>
      </c>
      <c r="J87">
        <v>6</v>
      </c>
      <c r="K87">
        <f>MAX(0,SIN(F87*PI()/180)*SIN(D87*PI()/180)+COS(F87*PI()/180)*COS(D87*PI()/180)*COS(E87*PI()/180))</f>
        <v>0.74007704234694593</v>
      </c>
    </row>
    <row r="88" spans="2:13" x14ac:dyDescent="0.2">
      <c r="B88" s="20">
        <v>41448</v>
      </c>
      <c r="C88" s="19">
        <f t="shared" si="26"/>
        <v>-2.8214826456776518E-2</v>
      </c>
      <c r="D88">
        <f t="shared" si="30"/>
        <v>23.457671887471399</v>
      </c>
      <c r="E88">
        <f t="shared" si="31"/>
        <v>49.576777603148358</v>
      </c>
      <c r="F88">
        <v>35</v>
      </c>
      <c r="G88">
        <v>135</v>
      </c>
      <c r="H88" s="19">
        <f t="shared" si="32"/>
        <v>174</v>
      </c>
      <c r="I88">
        <f t="shared" si="27"/>
        <v>15.333333333333334</v>
      </c>
      <c r="J88">
        <v>6</v>
      </c>
      <c r="K88">
        <f>MAX(0,SIN(F88*PI()/180)*SIN(D88*PI()/180)+COS(F88*PI()/180)*COS(D88*PI()/180)*COS(E88*PI()/180))</f>
        <v>0.71558778891660091</v>
      </c>
    </row>
    <row r="89" spans="2:13" x14ac:dyDescent="0.2">
      <c r="B89" s="20">
        <v>41448</v>
      </c>
      <c r="C89" s="19">
        <f t="shared" si="26"/>
        <v>-2.8214826456776518E-2</v>
      </c>
      <c r="D89">
        <f t="shared" si="30"/>
        <v>23.457671887471399</v>
      </c>
      <c r="E89">
        <f t="shared" si="31"/>
        <v>52.076777603148344</v>
      </c>
      <c r="F89">
        <v>35</v>
      </c>
      <c r="G89">
        <v>135</v>
      </c>
      <c r="H89" s="19">
        <f t="shared" si="32"/>
        <v>174</v>
      </c>
      <c r="I89">
        <f t="shared" si="27"/>
        <v>15.5</v>
      </c>
      <c r="J89">
        <v>6</v>
      </c>
      <c r="K89">
        <f>MAX(0,SIN(F89*PI()/180)*SIN(D89*PI()/180)+COS(F89*PI()/180)*COS(D89*PI()/180)*COS(E89*PI()/180))</f>
        <v>0.69017100195830139</v>
      </c>
    </row>
    <row r="90" spans="2:13" x14ac:dyDescent="0.2">
      <c r="B90" s="20">
        <v>41448</v>
      </c>
      <c r="C90" s="19">
        <f t="shared" si="26"/>
        <v>-2.8214826456776518E-2</v>
      </c>
      <c r="D90">
        <f t="shared" si="30"/>
        <v>23.457671887471399</v>
      </c>
      <c r="E90">
        <f t="shared" si="31"/>
        <v>54.576777603148336</v>
      </c>
      <c r="F90">
        <v>35</v>
      </c>
      <c r="G90">
        <v>135</v>
      </c>
      <c r="H90" s="19">
        <f t="shared" si="32"/>
        <v>174</v>
      </c>
      <c r="I90">
        <f t="shared" si="27"/>
        <v>15.666666666666666</v>
      </c>
      <c r="J90">
        <v>6</v>
      </c>
      <c r="K90">
        <f>MAX(0,SIN(F90*PI()/180)*SIN(D90*PI()/180)+COS(F90*PI()/180)*COS(D90*PI()/180)*COS(E90*PI()/180))</f>
        <v>0.66387506377061767</v>
      </c>
    </row>
    <row r="91" spans="2:13" x14ac:dyDescent="0.2">
      <c r="B91" s="20">
        <v>41448</v>
      </c>
      <c r="C91" s="19">
        <f t="shared" si="26"/>
        <v>-2.8214826456776518E-2</v>
      </c>
      <c r="D91">
        <f t="shared" si="30"/>
        <v>23.457671887471399</v>
      </c>
      <c r="E91">
        <f t="shared" si="31"/>
        <v>57.076777603148358</v>
      </c>
      <c r="F91">
        <v>35</v>
      </c>
      <c r="G91">
        <v>135</v>
      </c>
      <c r="H91" s="19">
        <f t="shared" si="32"/>
        <v>174</v>
      </c>
      <c r="I91">
        <f t="shared" si="27"/>
        <v>15.833333333333334</v>
      </c>
      <c r="J91">
        <v>6</v>
      </c>
      <c r="K91">
        <f>MAX(0,SIN(F91*PI()/180)*SIN(D91*PI()/180)+COS(F91*PI()/180)*COS(D91*PI()/180)*COS(E91*PI()/180))</f>
        <v>0.63675003016645326</v>
      </c>
    </row>
    <row r="92" spans="2:13" x14ac:dyDescent="0.2">
      <c r="B92" s="20">
        <v>41448</v>
      </c>
      <c r="C92" s="19">
        <f t="shared" si="26"/>
        <v>-2.8214826456776518E-2</v>
      </c>
      <c r="D92">
        <f t="shared" si="30"/>
        <v>23.457671887471399</v>
      </c>
      <c r="E92">
        <f t="shared" si="31"/>
        <v>59.576777603148344</v>
      </c>
      <c r="F92">
        <v>35</v>
      </c>
      <c r="G92">
        <v>135</v>
      </c>
      <c r="H92" s="19">
        <f t="shared" si="32"/>
        <v>174</v>
      </c>
      <c r="I92">
        <f t="shared" si="27"/>
        <v>16</v>
      </c>
      <c r="J92">
        <v>6</v>
      </c>
      <c r="K92">
        <f>MAX(0,SIN(F92*PI()/180)*SIN(D92*PI()/180)+COS(F92*PI()/180)*COS(D92*PI()/180)*COS(E92*PI()/180))</f>
        <v>0.60884753518896051</v>
      </c>
      <c r="L92">
        <f t="shared" ref="L92" si="37">COUNTIF(K90:K94,"&gt;0")+COUNTIF(K89,"&gt;0")/2+COUNTIF(K95,"&gt;0")/2</f>
        <v>6</v>
      </c>
      <c r="M92" t="str">
        <f t="shared" ref="M92" si="38">ROW($M92)-ROW($M$7)&amp;", "&amp;F92&amp;", "&amp;G92&amp;", "&amp;H92&amp;", "&amp;I92&amp;", "&amp;J92&amp;", "&amp;L92</f>
        <v>85, 35, 135, 174, 16, 6, 6</v>
      </c>
    </row>
    <row r="93" spans="2:13" x14ac:dyDescent="0.2">
      <c r="B93" s="20">
        <v>41448</v>
      </c>
      <c r="C93" s="19">
        <f t="shared" si="26"/>
        <v>-2.8214826456776518E-2</v>
      </c>
      <c r="D93">
        <f t="shared" si="30"/>
        <v>23.457671887471399</v>
      </c>
      <c r="E93">
        <f t="shared" si="31"/>
        <v>62.076777603148336</v>
      </c>
      <c r="F93">
        <v>35</v>
      </c>
      <c r="G93">
        <v>135</v>
      </c>
      <c r="H93" s="19">
        <f t="shared" si="32"/>
        <v>174</v>
      </c>
      <c r="I93">
        <f t="shared" si="27"/>
        <v>16.166666666666664</v>
      </c>
      <c r="J93">
        <v>6</v>
      </c>
      <c r="K93">
        <f>MAX(0,SIN(F93*PI()/180)*SIN(D93*PI()/180)+COS(F93*PI()/180)*COS(D93*PI()/180)*COS(E93*PI()/180))</f>
        <v>0.58022069282320266</v>
      </c>
    </row>
    <row r="94" spans="2:13" x14ac:dyDescent="0.2">
      <c r="B94" s="20">
        <v>41448</v>
      </c>
      <c r="C94" s="19">
        <f t="shared" si="26"/>
        <v>-2.8214826456776518E-2</v>
      </c>
      <c r="D94">
        <f t="shared" si="30"/>
        <v>23.457671887471399</v>
      </c>
      <c r="E94">
        <f t="shared" si="31"/>
        <v>64.5767776031484</v>
      </c>
      <c r="F94">
        <v>35</v>
      </c>
      <c r="G94">
        <v>135</v>
      </c>
      <c r="H94" s="19">
        <f t="shared" si="32"/>
        <v>174</v>
      </c>
      <c r="I94">
        <f t="shared" si="27"/>
        <v>16.333333333333336</v>
      </c>
      <c r="J94">
        <v>6</v>
      </c>
      <c r="K94">
        <f>MAX(0,SIN(F94*PI()/180)*SIN(D94*PI()/180)+COS(F94*PI()/180)*COS(D94*PI()/180)*COS(E94*PI()/180))</f>
        <v>0.55092399589066554</v>
      </c>
    </row>
    <row r="95" spans="2:13" x14ac:dyDescent="0.2">
      <c r="B95" s="20">
        <v>41448</v>
      </c>
      <c r="C95" s="19">
        <f t="shared" si="26"/>
        <v>-2.8214826456776518E-2</v>
      </c>
      <c r="D95">
        <f t="shared" si="30"/>
        <v>23.457671887471399</v>
      </c>
      <c r="E95">
        <f t="shared" si="31"/>
        <v>67.076777603148372</v>
      </c>
      <c r="F95">
        <v>35</v>
      </c>
      <c r="G95">
        <v>135</v>
      </c>
      <c r="H95" s="19">
        <f t="shared" si="32"/>
        <v>174</v>
      </c>
      <c r="I95">
        <f t="shared" si="27"/>
        <v>16.5</v>
      </c>
      <c r="J95">
        <v>6</v>
      </c>
      <c r="K95">
        <f>MAX(0,SIN(F95*PI()/180)*SIN(D95*PI()/180)+COS(F95*PI()/180)*COS(D95*PI()/180)*COS(E95*PI()/180))</f>
        <v>0.5210132123190776</v>
      </c>
    </row>
    <row r="96" spans="2:13" x14ac:dyDescent="0.2">
      <c r="B96" s="20">
        <v>41448</v>
      </c>
      <c r="C96" s="19">
        <f t="shared" si="26"/>
        <v>-2.8214826456776518E-2</v>
      </c>
      <c r="D96">
        <f t="shared" si="30"/>
        <v>23.457671887471399</v>
      </c>
      <c r="E96">
        <f t="shared" si="31"/>
        <v>69.576777603148344</v>
      </c>
      <c r="F96">
        <v>35</v>
      </c>
      <c r="G96">
        <v>135</v>
      </c>
      <c r="H96" s="19">
        <f t="shared" si="32"/>
        <v>174</v>
      </c>
      <c r="I96">
        <f t="shared" si="27"/>
        <v>16.666666666666664</v>
      </c>
      <c r="J96">
        <v>6</v>
      </c>
      <c r="K96">
        <f>MAX(0,SIN(F96*PI()/180)*SIN(D96*PI()/180)+COS(F96*PI()/180)*COS(D96*PI()/180)*COS(E96*PI()/180))</f>
        <v>0.49054527898498412</v>
      </c>
    </row>
    <row r="97" spans="2:13" x14ac:dyDescent="0.2">
      <c r="B97" s="20">
        <v>41448</v>
      </c>
      <c r="C97" s="19">
        <f t="shared" si="26"/>
        <v>-2.8214826456776518E-2</v>
      </c>
      <c r="D97">
        <f t="shared" si="30"/>
        <v>23.457671887471399</v>
      </c>
      <c r="E97">
        <f t="shared" si="31"/>
        <v>72.0767776031484</v>
      </c>
      <c r="F97">
        <v>35</v>
      </c>
      <c r="G97">
        <v>135</v>
      </c>
      <c r="H97" s="19">
        <f t="shared" si="32"/>
        <v>174</v>
      </c>
      <c r="I97">
        <f t="shared" si="27"/>
        <v>16.833333333333336</v>
      </c>
      <c r="J97">
        <v>6</v>
      </c>
      <c r="K97">
        <f>MAX(0,SIN(F97*PI()/180)*SIN(D97*PI()/180)+COS(F97*PI()/180)*COS(D97*PI()/180)*COS(E97*PI()/180))</f>
        <v>0.45957819333116956</v>
      </c>
    </row>
    <row r="98" spans="2:13" x14ac:dyDescent="0.2">
      <c r="B98" s="20">
        <v>41448</v>
      </c>
      <c r="C98" s="19">
        <f t="shared" si="26"/>
        <v>-2.8214826456776518E-2</v>
      </c>
      <c r="D98">
        <f t="shared" si="30"/>
        <v>23.457671887471399</v>
      </c>
      <c r="E98">
        <f t="shared" si="31"/>
        <v>74.576777603148372</v>
      </c>
      <c r="F98">
        <v>35</v>
      </c>
      <c r="G98">
        <v>135</v>
      </c>
      <c r="H98" s="19">
        <f t="shared" si="32"/>
        <v>174</v>
      </c>
      <c r="I98">
        <f t="shared" si="27"/>
        <v>17</v>
      </c>
      <c r="J98">
        <v>6</v>
      </c>
      <c r="K98">
        <f>MAX(0,SIN(F98*PI()/180)*SIN(D98*PI()/180)+COS(F98*PI()/180)*COS(D98*PI()/180)*COS(E98*PI()/180))</f>
        <v>0.42817090296523219</v>
      </c>
      <c r="L98">
        <f t="shared" ref="L98" si="39">COUNTIF(K96:K100,"&gt;0")+COUNTIF(K95,"&gt;0")/2+COUNTIF(K101,"&gt;0")/2</f>
        <v>6</v>
      </c>
      <c r="M98" t="str">
        <f t="shared" ref="M98" si="40">ROW($M98)-ROW($M$7)&amp;", "&amp;F98&amp;", "&amp;G98&amp;", "&amp;H98&amp;", "&amp;I98&amp;", "&amp;J98&amp;", "&amp;L98</f>
        <v>91, 35, 135, 174, 17, 6, 6</v>
      </c>
    </row>
    <row r="99" spans="2:13" x14ac:dyDescent="0.2">
      <c r="B99" s="20">
        <v>41448</v>
      </c>
      <c r="C99" s="19">
        <f t="shared" si="26"/>
        <v>-2.8214826456776518E-2</v>
      </c>
      <c r="D99">
        <f t="shared" si="30"/>
        <v>23.457671887471399</v>
      </c>
      <c r="E99">
        <f t="shared" si="31"/>
        <v>77.076777603148344</v>
      </c>
      <c r="F99">
        <v>35</v>
      </c>
      <c r="G99">
        <v>135</v>
      </c>
      <c r="H99" s="19">
        <f t="shared" si="32"/>
        <v>174</v>
      </c>
      <c r="I99">
        <f t="shared" si="27"/>
        <v>17.166666666666664</v>
      </c>
      <c r="J99">
        <v>6</v>
      </c>
      <c r="K99">
        <f>MAX(0,SIN(F99*PI()/180)*SIN(D99*PI()/180)+COS(F99*PI()/180)*COS(D99*PI()/180)*COS(E99*PI()/180))</f>
        <v>0.39638319344945622</v>
      </c>
    </row>
    <row r="100" spans="2:13" x14ac:dyDescent="0.2">
      <c r="B100" s="20">
        <v>41448</v>
      </c>
      <c r="C100" s="19">
        <f t="shared" si="26"/>
        <v>-2.8214826456776518E-2</v>
      </c>
      <c r="D100">
        <f t="shared" si="30"/>
        <v>23.457671887471399</v>
      </c>
      <c r="E100">
        <f t="shared" si="31"/>
        <v>79.5767776031484</v>
      </c>
      <c r="F100">
        <v>35</v>
      </c>
      <c r="G100">
        <v>135</v>
      </c>
      <c r="H100" s="19">
        <f t="shared" si="32"/>
        <v>174</v>
      </c>
      <c r="I100">
        <f t="shared" si="27"/>
        <v>17.333333333333336</v>
      </c>
      <c r="J100">
        <v>6</v>
      </c>
      <c r="K100">
        <f>MAX(0,SIN(F100*PI()/180)*SIN(D100*PI()/180)+COS(F100*PI()/180)*COS(D100*PI()/180)*COS(E100*PI()/180))</f>
        <v>0.36427557449559922</v>
      </c>
    </row>
    <row r="101" spans="2:13" x14ac:dyDescent="0.2">
      <c r="B101" s="20">
        <v>41448</v>
      </c>
      <c r="C101" s="19">
        <f t="shared" si="26"/>
        <v>-2.8214826456776518E-2</v>
      </c>
      <c r="D101">
        <f t="shared" si="30"/>
        <v>23.457671887471399</v>
      </c>
      <c r="E101">
        <f t="shared" si="31"/>
        <v>82.076777603148372</v>
      </c>
      <c r="F101">
        <v>35</v>
      </c>
      <c r="G101">
        <v>135</v>
      </c>
      <c r="H101" s="19">
        <f t="shared" si="32"/>
        <v>174</v>
      </c>
      <c r="I101">
        <f t="shared" si="27"/>
        <v>17.5</v>
      </c>
      <c r="J101">
        <v>6</v>
      </c>
      <c r="K101">
        <f>MAX(0,SIN(F101*PI()/180)*SIN(D101*PI()/180)+COS(F101*PI()/180)*COS(D101*PI()/180)*COS(E101*PI()/180))</f>
        <v>0.33190916478121951</v>
      </c>
    </row>
    <row r="102" spans="2:13" x14ac:dyDescent="0.2">
      <c r="B102" s="20">
        <v>41448</v>
      </c>
      <c r="C102" s="19">
        <f t="shared" si="26"/>
        <v>-2.8214826456776518E-2</v>
      </c>
      <c r="D102">
        <f t="shared" si="30"/>
        <v>23.457671887471399</v>
      </c>
      <c r="E102">
        <f t="shared" si="31"/>
        <v>84.576777603148344</v>
      </c>
      <c r="F102">
        <v>35</v>
      </c>
      <c r="G102">
        <v>135</v>
      </c>
      <c r="H102" s="19">
        <f t="shared" si="32"/>
        <v>174</v>
      </c>
      <c r="I102">
        <f t="shared" si="27"/>
        <v>17.666666666666664</v>
      </c>
      <c r="J102">
        <v>6</v>
      </c>
      <c r="K102">
        <f>MAX(0,SIN(F102*PI()/180)*SIN(D102*PI()/180)+COS(F102*PI()/180)*COS(D102*PI()/180)*COS(E102*PI()/180))</f>
        <v>0.29934557560679403</v>
      </c>
    </row>
    <row r="103" spans="2:13" x14ac:dyDescent="0.2">
      <c r="B103" s="20">
        <v>41448</v>
      </c>
      <c r="C103" s="19">
        <f t="shared" si="26"/>
        <v>-2.8214826456776518E-2</v>
      </c>
      <c r="D103">
        <f t="shared" si="30"/>
        <v>23.457671887471399</v>
      </c>
      <c r="E103">
        <f t="shared" si="31"/>
        <v>87.0767776031484</v>
      </c>
      <c r="F103">
        <v>35</v>
      </c>
      <c r="G103">
        <v>135</v>
      </c>
      <c r="H103" s="19">
        <f t="shared" si="32"/>
        <v>174</v>
      </c>
      <c r="I103">
        <f t="shared" si="27"/>
        <v>17.833333333333336</v>
      </c>
      <c r="J103">
        <v>6</v>
      </c>
      <c r="K103">
        <f>MAX(0,SIN(F103*PI()/180)*SIN(D103*PI()/180)+COS(F103*PI()/180)*COS(D103*PI()/180)*COS(E103*PI()/180))</f>
        <v>0.26664679361510851</v>
      </c>
    </row>
    <row r="104" spans="2:13" x14ac:dyDescent="0.2">
      <c r="B104" s="20">
        <v>41448</v>
      </c>
      <c r="C104" s="19">
        <f t="shared" si="26"/>
        <v>-2.8214826456776518E-2</v>
      </c>
      <c r="D104">
        <f t="shared" si="30"/>
        <v>23.457671887471399</v>
      </c>
      <c r="E104">
        <f t="shared" si="31"/>
        <v>89.576777603148372</v>
      </c>
      <c r="F104">
        <v>35</v>
      </c>
      <c r="G104">
        <v>135</v>
      </c>
      <c r="H104" s="19">
        <f t="shared" si="32"/>
        <v>174</v>
      </c>
      <c r="I104">
        <f t="shared" si="27"/>
        <v>18</v>
      </c>
      <c r="J104">
        <v>6</v>
      </c>
      <c r="K104">
        <f>MAX(0,SIN(F104*PI()/180)*SIN(D104*PI()/180)+COS(F104*PI()/180)*COS(D104*PI()/180)*COS(E104*PI()/180))</f>
        <v>0.23387506279616369</v>
      </c>
      <c r="L104">
        <f t="shared" ref="L104" si="41">COUNTIF(K102:K106,"&gt;0")+COUNTIF(K101,"&gt;0")/2+COUNTIF(K107,"&gt;0")/2</f>
        <v>6</v>
      </c>
      <c r="M104" t="str">
        <f t="shared" ref="M104" si="42">ROW($M104)-ROW($M$7)&amp;", "&amp;F104&amp;", "&amp;G104&amp;", "&amp;H104&amp;", "&amp;I104&amp;", "&amp;J104&amp;", "&amp;L104</f>
        <v>97, 35, 135, 174, 18, 6, 6</v>
      </c>
    </row>
    <row r="105" spans="2:13" x14ac:dyDescent="0.2">
      <c r="B105" s="20">
        <v>41448</v>
      </c>
      <c r="C105" s="19">
        <f t="shared" si="26"/>
        <v>-2.8214826456776518E-2</v>
      </c>
      <c r="D105">
        <f t="shared" si="30"/>
        <v>23.457671887471399</v>
      </c>
      <c r="E105">
        <f t="shared" si="31"/>
        <v>92.076777603148386</v>
      </c>
      <c r="F105">
        <v>35</v>
      </c>
      <c r="G105">
        <v>135</v>
      </c>
      <c r="H105" s="19">
        <f t="shared" si="32"/>
        <v>174</v>
      </c>
      <c r="I105">
        <f t="shared" si="27"/>
        <v>18.166666666666668</v>
      </c>
      <c r="J105">
        <v>6</v>
      </c>
      <c r="K105">
        <f>MAX(0,SIN(F105*PI()/180)*SIN(D105*PI()/180)+COS(F105*PI()/180)*COS(D105*PI()/180)*COS(E105*PI()/180))</f>
        <v>0.20109276600219519</v>
      </c>
    </row>
    <row r="106" spans="2:13" x14ac:dyDescent="0.2">
      <c r="B106" s="20">
        <v>41448</v>
      </c>
      <c r="C106" s="19">
        <f t="shared" si="26"/>
        <v>-2.8214826456776518E-2</v>
      </c>
      <c r="D106">
        <f t="shared" si="30"/>
        <v>23.457671887471399</v>
      </c>
      <c r="E106">
        <f t="shared" si="31"/>
        <v>94.576777603148358</v>
      </c>
      <c r="F106">
        <v>35</v>
      </c>
      <c r="G106">
        <v>135</v>
      </c>
      <c r="H106" s="19">
        <f t="shared" si="32"/>
        <v>174</v>
      </c>
      <c r="I106">
        <f t="shared" si="27"/>
        <v>18.333333333333332</v>
      </c>
      <c r="J106">
        <v>6</v>
      </c>
      <c r="K106">
        <f>MAX(0,SIN(F106*PI()/180)*SIN(D106*PI()/180)+COS(F106*PI()/180)*COS(D106*PI()/180)*COS(E106*PI()/180))</f>
        <v>0.16836230619837528</v>
      </c>
    </row>
    <row r="107" spans="2:13" x14ac:dyDescent="0.2">
      <c r="B107" s="20">
        <v>41448</v>
      </c>
      <c r="C107" s="19">
        <f t="shared" si="26"/>
        <v>-2.8214826456776518E-2</v>
      </c>
      <c r="D107">
        <f t="shared" si="30"/>
        <v>23.457671887471399</v>
      </c>
      <c r="E107">
        <f t="shared" si="31"/>
        <v>97.076777603148372</v>
      </c>
      <c r="F107">
        <v>35</v>
      </c>
      <c r="G107">
        <v>135</v>
      </c>
      <c r="H107" s="19">
        <f t="shared" si="32"/>
        <v>174</v>
      </c>
      <c r="I107">
        <f t="shared" si="27"/>
        <v>18.5</v>
      </c>
      <c r="J107">
        <v>6</v>
      </c>
      <c r="K107">
        <f>MAX(0,SIN(F107*PI()/180)*SIN(D107*PI()/180)+COS(F107*PI()/180)*COS(D107*PI()/180)*COS(E107*PI()/180))</f>
        <v>0.13574598767521728</v>
      </c>
    </row>
    <row r="108" spans="2:13" x14ac:dyDescent="0.2">
      <c r="B108" s="20">
        <v>41448</v>
      </c>
      <c r="C108" s="19">
        <f t="shared" si="26"/>
        <v>-2.8214826456776518E-2</v>
      </c>
      <c r="D108">
        <f t="shared" si="30"/>
        <v>23.457671887471399</v>
      </c>
      <c r="E108">
        <f t="shared" si="31"/>
        <v>99.576777603148386</v>
      </c>
      <c r="F108">
        <v>35</v>
      </c>
      <c r="G108">
        <v>135</v>
      </c>
      <c r="H108" s="19">
        <f t="shared" si="32"/>
        <v>174</v>
      </c>
      <c r="I108">
        <f t="shared" si="27"/>
        <v>18.666666666666668</v>
      </c>
      <c r="J108">
        <v>6</v>
      </c>
      <c r="K108">
        <f>MAX(0,SIN(F108*PI()/180)*SIN(D108*PI()/180)+COS(F108*PI()/180)*COS(D108*PI()/180)*COS(E108*PI()/180))</f>
        <v>0.1033058974488209</v>
      </c>
    </row>
    <row r="109" spans="2:13" x14ac:dyDescent="0.2">
      <c r="B109" s="20">
        <v>41448</v>
      </c>
      <c r="C109" s="19">
        <f t="shared" si="26"/>
        <v>-2.8214826456776518E-2</v>
      </c>
      <c r="D109">
        <f t="shared" si="30"/>
        <v>23.457671887471399</v>
      </c>
      <c r="E109">
        <f t="shared" si="31"/>
        <v>102.07677760314836</v>
      </c>
      <c r="F109">
        <v>35</v>
      </c>
      <c r="G109">
        <v>135</v>
      </c>
      <c r="H109" s="19">
        <f t="shared" si="32"/>
        <v>174</v>
      </c>
      <c r="I109">
        <f t="shared" si="27"/>
        <v>18.833333333333332</v>
      </c>
      <c r="J109">
        <v>6</v>
      </c>
      <c r="K109">
        <f>MAX(0,SIN(F109*PI()/180)*SIN(D109*PI()/180)+COS(F109*PI()/180)*COS(D109*PI()/180)*COS(E109*PI()/180))</f>
        <v>7.1103787074706687E-2</v>
      </c>
    </row>
    <row r="110" spans="2:13" x14ac:dyDescent="0.2">
      <c r="B110" s="20">
        <v>41448</v>
      </c>
      <c r="C110" s="19">
        <f t="shared" si="26"/>
        <v>-2.8214826456776518E-2</v>
      </c>
      <c r="D110">
        <f t="shared" si="30"/>
        <v>23.457671887471399</v>
      </c>
      <c r="E110">
        <f t="shared" si="31"/>
        <v>104.57677760314837</v>
      </c>
      <c r="F110">
        <v>35</v>
      </c>
      <c r="G110">
        <v>135</v>
      </c>
      <c r="H110" s="19">
        <f t="shared" si="32"/>
        <v>174</v>
      </c>
      <c r="I110">
        <f t="shared" si="27"/>
        <v>19</v>
      </c>
      <c r="J110">
        <v>6</v>
      </c>
      <c r="K110">
        <f>MAX(0,SIN(F110*PI()/180)*SIN(D110*PI()/180)+COS(F110*PI()/180)*COS(D110*PI()/180)*COS(E110*PI()/180))</f>
        <v>3.9200955100218871E-2</v>
      </c>
      <c r="L110">
        <f t="shared" ref="L110" si="43">COUNTIF(K108:K112,"&gt;0")+COUNTIF(K107,"&gt;0")/2+COUNTIF(K113,"&gt;0")/2</f>
        <v>4.5</v>
      </c>
      <c r="M110" t="str">
        <f t="shared" ref="M110" si="44">ROW($M110)-ROW($M$7)&amp;", "&amp;F110&amp;", "&amp;G110&amp;", "&amp;H110&amp;", "&amp;I110&amp;", "&amp;J110&amp;", "&amp;L110</f>
        <v>103, 35, 135, 174, 19, 6, 4.5</v>
      </c>
    </row>
    <row r="111" spans="2:13" x14ac:dyDescent="0.2">
      <c r="B111" s="20">
        <v>41448</v>
      </c>
      <c r="C111" s="19">
        <f t="shared" si="26"/>
        <v>-2.8214826456776518E-2</v>
      </c>
      <c r="D111">
        <f t="shared" si="30"/>
        <v>23.457671887471399</v>
      </c>
      <c r="E111">
        <f t="shared" si="31"/>
        <v>107.07677760314839</v>
      </c>
      <c r="F111">
        <v>35</v>
      </c>
      <c r="G111">
        <v>135</v>
      </c>
      <c r="H111" s="19">
        <f t="shared" si="32"/>
        <v>174</v>
      </c>
      <c r="I111">
        <f t="shared" si="27"/>
        <v>19.166666666666668</v>
      </c>
      <c r="J111">
        <v>6</v>
      </c>
      <c r="K111">
        <f>MAX(0,SIN(F111*PI()/180)*SIN(D111*PI()/180)+COS(F111*PI()/180)*COS(D111*PI()/180)*COS(E111*PI()/180))</f>
        <v>7.6581303792603306E-3</v>
      </c>
    </row>
    <row r="112" spans="2:13" x14ac:dyDescent="0.2">
      <c r="B112" s="20">
        <v>41448</v>
      </c>
      <c r="C112" s="19">
        <f t="shared" si="26"/>
        <v>-2.8214826456776518E-2</v>
      </c>
      <c r="D112">
        <f t="shared" si="30"/>
        <v>23.457671887471399</v>
      </c>
      <c r="E112">
        <f t="shared" si="31"/>
        <v>109.57677760314836</v>
      </c>
      <c r="F112">
        <v>35</v>
      </c>
      <c r="G112">
        <v>135</v>
      </c>
      <c r="H112" s="19">
        <f t="shared" si="32"/>
        <v>174</v>
      </c>
      <c r="I112">
        <f t="shared" si="27"/>
        <v>19.333333333333332</v>
      </c>
      <c r="J112">
        <v>6</v>
      </c>
      <c r="K112">
        <f>MAX(0,SIN(F112*PI()/180)*SIN(D112*PI()/180)+COS(F112*PI()/180)*COS(D112*PI()/180)*COS(E112*PI()/180))</f>
        <v>0</v>
      </c>
    </row>
    <row r="113" spans="2:13" x14ac:dyDescent="0.2">
      <c r="B113" s="20">
        <v>41448</v>
      </c>
      <c r="C113" s="19">
        <f t="shared" si="26"/>
        <v>-2.8214826456776518E-2</v>
      </c>
      <c r="D113">
        <f t="shared" si="30"/>
        <v>23.457671887471399</v>
      </c>
      <c r="E113">
        <f t="shared" si="31"/>
        <v>112.07677760314837</v>
      </c>
      <c r="F113">
        <v>35</v>
      </c>
      <c r="G113">
        <v>135</v>
      </c>
      <c r="H113" s="19">
        <f t="shared" si="32"/>
        <v>174</v>
      </c>
      <c r="I113">
        <f t="shared" si="27"/>
        <v>19.5</v>
      </c>
      <c r="J113">
        <v>6</v>
      </c>
      <c r="K113">
        <f>MAX(0,SIN(F113*PI()/180)*SIN(D113*PI()/180)+COS(F113*PI()/180)*COS(D113*PI()/180)*COS(E113*PI()/180))</f>
        <v>0</v>
      </c>
    </row>
    <row r="114" spans="2:13" x14ac:dyDescent="0.2">
      <c r="B114" s="20">
        <v>41448</v>
      </c>
      <c r="C114" s="19">
        <f t="shared" si="26"/>
        <v>-2.8214826456776518E-2</v>
      </c>
      <c r="D114">
        <f t="shared" si="30"/>
        <v>23.457671887471399</v>
      </c>
      <c r="E114">
        <f t="shared" si="31"/>
        <v>114.57677760314839</v>
      </c>
      <c r="F114">
        <v>35</v>
      </c>
      <c r="G114">
        <v>135</v>
      </c>
      <c r="H114" s="19">
        <f t="shared" si="32"/>
        <v>174</v>
      </c>
      <c r="I114">
        <f t="shared" si="27"/>
        <v>19.666666666666668</v>
      </c>
      <c r="J114">
        <v>6</v>
      </c>
      <c r="K114">
        <f>MAX(0,SIN(F114*PI()/180)*SIN(D114*PI()/180)+COS(F114*PI()/180)*COS(D114*PI()/180)*COS(E114*PI()/180))</f>
        <v>0</v>
      </c>
    </row>
    <row r="115" spans="2:13" x14ac:dyDescent="0.2">
      <c r="B115" s="20">
        <v>41448</v>
      </c>
      <c r="C115" s="19">
        <f t="shared" si="26"/>
        <v>-2.8214826456776518E-2</v>
      </c>
      <c r="D115">
        <f t="shared" si="30"/>
        <v>23.457671887471399</v>
      </c>
      <c r="E115">
        <f t="shared" si="31"/>
        <v>117.07677760314836</v>
      </c>
      <c r="F115">
        <v>35</v>
      </c>
      <c r="G115">
        <v>135</v>
      </c>
      <c r="H115" s="19">
        <f t="shared" si="32"/>
        <v>174</v>
      </c>
      <c r="I115">
        <f t="shared" si="27"/>
        <v>19.833333333333332</v>
      </c>
      <c r="J115">
        <v>6</v>
      </c>
      <c r="K115">
        <f>MAX(0,SIN(F115*PI()/180)*SIN(D115*PI()/180)+COS(F115*PI()/180)*COS(D115*PI()/180)*COS(E115*PI()/180))</f>
        <v>0</v>
      </c>
    </row>
    <row r="116" spans="2:13" x14ac:dyDescent="0.2">
      <c r="B116" s="20">
        <v>41448</v>
      </c>
      <c r="C116" s="19">
        <f t="shared" si="26"/>
        <v>-2.8214826456776518E-2</v>
      </c>
      <c r="D116">
        <f t="shared" si="30"/>
        <v>23.457671887471399</v>
      </c>
      <c r="E116">
        <f t="shared" si="31"/>
        <v>119.57677760314837</v>
      </c>
      <c r="F116">
        <v>35</v>
      </c>
      <c r="G116">
        <v>135</v>
      </c>
      <c r="H116" s="19">
        <f t="shared" si="32"/>
        <v>174</v>
      </c>
      <c r="I116">
        <f t="shared" si="27"/>
        <v>20</v>
      </c>
      <c r="J116">
        <v>6</v>
      </c>
      <c r="K116">
        <f>MAX(0,SIN(F116*PI()/180)*SIN(D116*PI()/180)+COS(F116*PI()/180)*COS(D116*PI()/180)*COS(E116*PI()/180))</f>
        <v>0</v>
      </c>
      <c r="L116">
        <f t="shared" ref="L116" si="45">COUNTIF(K114:K118,"&gt;0")+COUNTIF(K113,"&gt;0")/2+COUNTIF(K119,"&gt;0")/2</f>
        <v>0</v>
      </c>
      <c r="M116" t="str">
        <f t="shared" ref="M116" si="46">ROW($M116)-ROW($M$7)&amp;", "&amp;F116&amp;", "&amp;G116&amp;", "&amp;H116&amp;", "&amp;I116&amp;", "&amp;J116&amp;", "&amp;L116</f>
        <v>109, 35, 135, 174, 20, 6, 0</v>
      </c>
    </row>
    <row r="117" spans="2:13" x14ac:dyDescent="0.2">
      <c r="B117" s="20">
        <v>41448</v>
      </c>
      <c r="C117" s="19">
        <f t="shared" si="26"/>
        <v>-2.8214826456776518E-2</v>
      </c>
      <c r="D117">
        <f t="shared" si="30"/>
        <v>23.457671887471399</v>
      </c>
      <c r="E117">
        <f t="shared" si="31"/>
        <v>122.07677760314839</v>
      </c>
      <c r="F117">
        <v>35</v>
      </c>
      <c r="G117">
        <v>135</v>
      </c>
      <c r="H117" s="19">
        <f t="shared" si="32"/>
        <v>174</v>
      </c>
      <c r="I117">
        <f t="shared" si="27"/>
        <v>20.166666666666668</v>
      </c>
      <c r="J117">
        <v>6</v>
      </c>
      <c r="K117">
        <f>MAX(0,SIN(F117*PI()/180)*SIN(D117*PI()/180)+COS(F117*PI()/180)*COS(D117*PI()/180)*COS(E117*PI()/180))</f>
        <v>0</v>
      </c>
    </row>
    <row r="118" spans="2:13" x14ac:dyDescent="0.2">
      <c r="B118" s="20">
        <v>41448</v>
      </c>
      <c r="C118" s="19">
        <f t="shared" si="26"/>
        <v>-2.8214826456776518E-2</v>
      </c>
      <c r="D118">
        <f t="shared" si="30"/>
        <v>23.457671887471399</v>
      </c>
      <c r="E118">
        <f t="shared" si="31"/>
        <v>124.57677760314836</v>
      </c>
      <c r="F118">
        <v>35</v>
      </c>
      <c r="G118">
        <v>135</v>
      </c>
      <c r="H118" s="19">
        <f t="shared" si="32"/>
        <v>174</v>
      </c>
      <c r="I118">
        <f t="shared" si="27"/>
        <v>20.333333333333332</v>
      </c>
      <c r="J118">
        <v>6</v>
      </c>
      <c r="K118">
        <f>MAX(0,SIN(F118*PI()/180)*SIN(D118*PI()/180)+COS(F118*PI()/180)*COS(D118*PI()/180)*COS(E118*PI()/180))</f>
        <v>0</v>
      </c>
    </row>
    <row r="119" spans="2:13" x14ac:dyDescent="0.2">
      <c r="B119" s="20">
        <v>41448</v>
      </c>
      <c r="C119" s="19">
        <f t="shared" si="26"/>
        <v>-2.8214826456776518E-2</v>
      </c>
      <c r="D119">
        <f t="shared" si="30"/>
        <v>23.457671887471399</v>
      </c>
      <c r="E119">
        <f t="shared" si="31"/>
        <v>127.07677760314837</v>
      </c>
      <c r="F119">
        <v>35</v>
      </c>
      <c r="G119">
        <v>135</v>
      </c>
      <c r="H119" s="19">
        <f t="shared" si="32"/>
        <v>174</v>
      </c>
      <c r="I119">
        <f t="shared" si="27"/>
        <v>20.5</v>
      </c>
      <c r="J119">
        <v>6</v>
      </c>
      <c r="K119">
        <f>MAX(0,SIN(F119*PI()/180)*SIN(D119*PI()/180)+COS(F119*PI()/180)*COS(D119*PI()/180)*COS(E119*PI()/180))</f>
        <v>0</v>
      </c>
    </row>
    <row r="120" spans="2:13" x14ac:dyDescent="0.2">
      <c r="B120" s="20">
        <v>41448</v>
      </c>
      <c r="C120" s="19">
        <f t="shared" si="26"/>
        <v>-2.8214826456776518E-2</v>
      </c>
      <c r="D120">
        <f t="shared" si="30"/>
        <v>23.457671887471399</v>
      </c>
      <c r="E120">
        <f t="shared" si="31"/>
        <v>129.5767776031484</v>
      </c>
      <c r="F120">
        <v>35</v>
      </c>
      <c r="G120">
        <v>135</v>
      </c>
      <c r="H120" s="19">
        <f t="shared" si="32"/>
        <v>174</v>
      </c>
      <c r="I120">
        <f t="shared" si="27"/>
        <v>20.666666666666668</v>
      </c>
      <c r="J120">
        <v>6</v>
      </c>
      <c r="K120">
        <f>MAX(0,SIN(F120*PI()/180)*SIN(D120*PI()/180)+COS(F120*PI()/180)*COS(D120*PI()/180)*COS(E120*PI()/180))</f>
        <v>0</v>
      </c>
    </row>
    <row r="121" spans="2:13" x14ac:dyDescent="0.2">
      <c r="B121" s="20">
        <v>41448</v>
      </c>
      <c r="C121" s="19">
        <f t="shared" si="26"/>
        <v>-2.8214826456776518E-2</v>
      </c>
      <c r="D121">
        <f t="shared" si="30"/>
        <v>23.457671887471399</v>
      </c>
      <c r="E121">
        <f t="shared" si="31"/>
        <v>132.07677760314834</v>
      </c>
      <c r="F121">
        <v>35</v>
      </c>
      <c r="G121">
        <v>135</v>
      </c>
      <c r="H121" s="19">
        <f t="shared" si="32"/>
        <v>174</v>
      </c>
      <c r="I121">
        <f t="shared" si="27"/>
        <v>20.833333333333332</v>
      </c>
      <c r="J121">
        <v>6</v>
      </c>
      <c r="K121">
        <f>MAX(0,SIN(F121*PI()/180)*SIN(D121*PI()/180)+COS(F121*PI()/180)*COS(D121*PI()/180)*COS(E121*PI()/180))</f>
        <v>0</v>
      </c>
    </row>
    <row r="122" spans="2:13" x14ac:dyDescent="0.2">
      <c r="B122" s="20">
        <v>41448</v>
      </c>
      <c r="C122" s="19">
        <f t="shared" si="26"/>
        <v>-2.8214826456776518E-2</v>
      </c>
      <c r="D122">
        <f t="shared" si="30"/>
        <v>23.457671887471399</v>
      </c>
      <c r="E122">
        <f t="shared" si="31"/>
        <v>134.57677760314837</v>
      </c>
      <c r="F122">
        <v>35</v>
      </c>
      <c r="G122">
        <v>135</v>
      </c>
      <c r="H122" s="19">
        <f t="shared" si="32"/>
        <v>174</v>
      </c>
      <c r="I122">
        <f t="shared" si="27"/>
        <v>21</v>
      </c>
      <c r="J122">
        <v>6</v>
      </c>
      <c r="K122">
        <f>MAX(0,SIN(F122*PI()/180)*SIN(D122*PI()/180)+COS(F122*PI()/180)*COS(D122*PI()/180)*COS(E122*PI()/180))</f>
        <v>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3"/>
  <sheetViews>
    <sheetView workbookViewId="0">
      <selection activeCell="F25" sqref="F25"/>
    </sheetView>
  </sheetViews>
  <sheetFormatPr defaultRowHeight="13.2" x14ac:dyDescent="0.2"/>
  <cols>
    <col min="2" max="2" width="11.109375" customWidth="1"/>
    <col min="3" max="3" width="10.88671875" customWidth="1"/>
    <col min="4" max="4" width="2.6640625" customWidth="1"/>
    <col min="6" max="6" width="39.6640625" customWidth="1"/>
  </cols>
  <sheetData>
    <row r="2" spans="2:6" x14ac:dyDescent="0.2">
      <c r="B2" s="9" t="s">
        <v>109</v>
      </c>
    </row>
    <row r="3" spans="2:6" x14ac:dyDescent="0.2">
      <c r="B3" s="9" t="s">
        <v>110</v>
      </c>
      <c r="C3" s="18"/>
    </row>
    <row r="4" spans="2:6" x14ac:dyDescent="0.2">
      <c r="B4" s="18" t="s">
        <v>112</v>
      </c>
      <c r="C4" s="18" t="s">
        <v>111</v>
      </c>
    </row>
    <row r="5" spans="2:6" x14ac:dyDescent="0.2">
      <c r="B5" s="18" t="s">
        <v>115</v>
      </c>
      <c r="C5" t="s">
        <v>115</v>
      </c>
      <c r="F5" s="9"/>
    </row>
    <row r="6" spans="2:6" x14ac:dyDescent="0.2">
      <c r="B6" s="17" t="s">
        <v>113</v>
      </c>
      <c r="C6" s="17" t="s">
        <v>114</v>
      </c>
      <c r="E6" t="s">
        <v>116</v>
      </c>
      <c r="F6" s="9" t="s">
        <v>117</v>
      </c>
    </row>
    <row r="7" spans="2:6" x14ac:dyDescent="0.2">
      <c r="B7" s="17"/>
      <c r="C7" s="17" t="s">
        <v>118</v>
      </c>
      <c r="E7" t="s">
        <v>119</v>
      </c>
      <c r="F7" s="8" t="str">
        <f>"deltad_case"&amp;", "&amp;E7&amp;", "&amp;C7</f>
        <v>deltad_case, N, deltadA</v>
      </c>
    </row>
    <row r="8" spans="2:6" x14ac:dyDescent="0.2">
      <c r="B8" s="16">
        <v>41275.041666666664</v>
      </c>
      <c r="C8">
        <f>(0.006322-0.405748*COS((INT(B8-41274)/366*2*PI())+0.153231)-0.00588*COS(2*(INT(B8-41274)/366*2*PI())+0.207099)-0.003233*COS(3*(INT(B8-41274)/366*2*PI())+0.620129))*360/2/PI()</f>
        <v>-23.020868969228243</v>
      </c>
      <c r="E8" s="19">
        <f>INT(B8)-41274</f>
        <v>1</v>
      </c>
      <c r="F8" s="8" t="str">
        <f>ROW(E8)-ROW($E$7)&amp;", "&amp;E8&amp;", "&amp;C8</f>
        <v>1, 1, -23.0208689692282</v>
      </c>
    </row>
    <row r="9" spans="2:6" x14ac:dyDescent="0.2">
      <c r="B9" s="20">
        <v>41276</v>
      </c>
      <c r="C9">
        <f>(0.006322-0.405748*COS((INT(B9-41274)/366*2*PI())+0.153231)-0.00588*COS(2*(INT(B9-41274)/366*2*PI())+0.207099)-0.003233*COS(3*(INT(B9-41274)/366*2*PI())+0.620129))*360/2/PI()</f>
        <v>-22.940735688016378</v>
      </c>
      <c r="E9" s="19">
        <f t="shared" ref="E9:E41" si="0">INT(B9)-41274</f>
        <v>2</v>
      </c>
      <c r="F9" s="8" t="str">
        <f t="shared" ref="F9:F41" si="1">ROW(E9)-ROW($E$7)&amp;", "&amp;E9&amp;", "&amp;C9</f>
        <v>2, 2, -22.9407356880164</v>
      </c>
    </row>
    <row r="10" spans="2:6" x14ac:dyDescent="0.2">
      <c r="B10" s="20">
        <v>41289</v>
      </c>
      <c r="C10">
        <f t="shared" ref="C10:C39" si="2">(0.006322-0.405748*COS((INT(B10-41274)/366*2*PI())+0.153231)-0.00588*COS(2*(INT(B10-41274)/366*2*PI())+0.207099)-0.003233*COS(3*(INT(B10-41274)/366*2*PI())+0.620129))*360/2/PI()</f>
        <v>-21.237465178556302</v>
      </c>
      <c r="E10" s="19">
        <f t="shared" si="0"/>
        <v>15</v>
      </c>
      <c r="F10" s="8" t="str">
        <f t="shared" si="1"/>
        <v>3, 15, -21.2374651785563</v>
      </c>
    </row>
    <row r="11" spans="2:6" x14ac:dyDescent="0.2">
      <c r="B11" s="20">
        <v>41306</v>
      </c>
      <c r="C11">
        <f t="shared" si="2"/>
        <v>-17.349126082261794</v>
      </c>
      <c r="E11" s="19">
        <f t="shared" si="0"/>
        <v>32</v>
      </c>
      <c r="F11" s="8" t="str">
        <f t="shared" si="1"/>
        <v>4, 32, -17.3491260822618</v>
      </c>
    </row>
    <row r="12" spans="2:6" x14ac:dyDescent="0.2">
      <c r="B12" s="20">
        <v>41334</v>
      </c>
      <c r="C12">
        <f t="shared" si="2"/>
        <v>-8.0510458689168374</v>
      </c>
      <c r="E12" s="19">
        <f t="shared" si="0"/>
        <v>60</v>
      </c>
      <c r="F12" s="8" t="str">
        <f t="shared" si="1"/>
        <v>5, 60, -8.05104586891684</v>
      </c>
    </row>
    <row r="13" spans="2:6" x14ac:dyDescent="0.2">
      <c r="B13" s="20">
        <v>41353</v>
      </c>
      <c r="C13">
        <f t="shared" si="2"/>
        <v>-0.73032176671203086</v>
      </c>
      <c r="E13" s="19">
        <f t="shared" si="0"/>
        <v>79</v>
      </c>
      <c r="F13" s="8" t="str">
        <f t="shared" si="1"/>
        <v>6, 79, -0.730321766712031</v>
      </c>
    </row>
    <row r="14" spans="2:6" x14ac:dyDescent="0.2">
      <c r="B14" s="20">
        <v>41354</v>
      </c>
      <c r="C14">
        <f t="shared" si="2"/>
        <v>-0.33897124047858651</v>
      </c>
      <c r="E14" s="19">
        <f t="shared" si="0"/>
        <v>80</v>
      </c>
      <c r="F14" s="8" t="str">
        <f t="shared" si="1"/>
        <v>7, 80, -0.338971240478587</v>
      </c>
    </row>
    <row r="15" spans="2:6" x14ac:dyDescent="0.2">
      <c r="B15" s="20">
        <v>41355</v>
      </c>
      <c r="C15">
        <f t="shared" si="2"/>
        <v>5.2305500326478731E-2</v>
      </c>
      <c r="E15" s="19">
        <f t="shared" si="0"/>
        <v>81</v>
      </c>
      <c r="F15" s="8" t="str">
        <f t="shared" si="1"/>
        <v>8, 81, 0.0523055003264787</v>
      </c>
    </row>
    <row r="16" spans="2:6" x14ac:dyDescent="0.2">
      <c r="B16" s="20">
        <v>41356</v>
      </c>
      <c r="C16">
        <f t="shared" si="2"/>
        <v>0.4434138609838858</v>
      </c>
      <c r="E16" s="19">
        <f t="shared" si="0"/>
        <v>82</v>
      </c>
      <c r="F16" s="8" t="str">
        <f t="shared" si="1"/>
        <v>9, 82, 0.443413860983886</v>
      </c>
    </row>
    <row r="17" spans="2:6" x14ac:dyDescent="0.2">
      <c r="B17" s="20">
        <v>41365</v>
      </c>
      <c r="C17">
        <f t="shared" si="2"/>
        <v>3.9403311169021236</v>
      </c>
      <c r="E17" s="19">
        <f t="shared" si="0"/>
        <v>91</v>
      </c>
      <c r="F17" s="8" t="str">
        <f t="shared" si="1"/>
        <v>10, 91, 3.94033111690212</v>
      </c>
    </row>
    <row r="18" spans="2:6" x14ac:dyDescent="0.2">
      <c r="B18" s="20">
        <v>41395</v>
      </c>
      <c r="C18">
        <f t="shared" si="2"/>
        <v>14.56924882598357</v>
      </c>
      <c r="E18" s="19">
        <f t="shared" si="0"/>
        <v>121</v>
      </c>
      <c r="F18" s="8" t="str">
        <f t="shared" si="1"/>
        <v>11, 121, 14.5692488259836</v>
      </c>
    </row>
    <row r="19" spans="2:6" x14ac:dyDescent="0.2">
      <c r="B19" s="20">
        <v>41426</v>
      </c>
      <c r="C19">
        <f t="shared" si="2"/>
        <v>21.843751757601549</v>
      </c>
      <c r="E19" s="19">
        <f t="shared" si="0"/>
        <v>152</v>
      </c>
      <c r="F19" s="8" t="str">
        <f t="shared" si="1"/>
        <v>12, 152, 21.8437517576015</v>
      </c>
    </row>
    <row r="20" spans="2:6" x14ac:dyDescent="0.2">
      <c r="B20" s="20">
        <v>41446</v>
      </c>
      <c r="C20">
        <f t="shared" si="2"/>
        <v>23.448096760454309</v>
      </c>
      <c r="E20" s="19">
        <f t="shared" si="0"/>
        <v>172</v>
      </c>
      <c r="F20" s="8" t="str">
        <f t="shared" si="1"/>
        <v>13, 172, 23.4480967604543</v>
      </c>
    </row>
    <row r="21" spans="2:6" x14ac:dyDescent="0.2">
      <c r="B21" s="20">
        <v>41447</v>
      </c>
      <c r="C21">
        <f t="shared" si="2"/>
        <v>23.456356871321454</v>
      </c>
      <c r="E21" s="19">
        <f t="shared" si="0"/>
        <v>173</v>
      </c>
      <c r="F21" s="8" t="str">
        <f t="shared" si="1"/>
        <v>14, 173, 23.4563568713215</v>
      </c>
    </row>
    <row r="22" spans="2:6" x14ac:dyDescent="0.2">
      <c r="B22" s="20">
        <v>41448</v>
      </c>
      <c r="C22">
        <f t="shared" si="2"/>
        <v>23.457671887471399</v>
      </c>
      <c r="E22" s="19">
        <f t="shared" si="0"/>
        <v>174</v>
      </c>
      <c r="F22" s="8" t="str">
        <f t="shared" si="1"/>
        <v>15, 174, 23.4576718874714</v>
      </c>
    </row>
    <row r="23" spans="2:6" x14ac:dyDescent="0.2">
      <c r="B23" s="20">
        <v>41449</v>
      </c>
      <c r="C23">
        <f t="shared" si="2"/>
        <v>23.452045570099433</v>
      </c>
      <c r="E23" s="19">
        <f t="shared" si="0"/>
        <v>175</v>
      </c>
      <c r="F23" s="8" t="str">
        <f t="shared" si="1"/>
        <v>16, 175, 23.4520455700994</v>
      </c>
    </row>
    <row r="24" spans="2:6" x14ac:dyDescent="0.2">
      <c r="B24" s="20">
        <v>41450</v>
      </c>
      <c r="C24">
        <f t="shared" si="2"/>
        <v>23.439484520487472</v>
      </c>
      <c r="E24" s="19">
        <f t="shared" si="0"/>
        <v>176</v>
      </c>
      <c r="F24" s="8" t="str">
        <f t="shared" si="1"/>
        <v>17, 176, 23.4394845204875</v>
      </c>
    </row>
    <row r="25" spans="2:6" x14ac:dyDescent="0.2">
      <c r="B25" s="20">
        <v>41456</v>
      </c>
      <c r="C25">
        <f t="shared" si="2"/>
        <v>23.219212182571709</v>
      </c>
      <c r="E25" s="19">
        <f t="shared" si="0"/>
        <v>182</v>
      </c>
      <c r="F25" s="8" t="str">
        <f t="shared" si="1"/>
        <v>18, 182, 23.2192121825717</v>
      </c>
    </row>
    <row r="26" spans="2:6" x14ac:dyDescent="0.2">
      <c r="B26" s="20">
        <v>41487</v>
      </c>
      <c r="C26">
        <f t="shared" si="2"/>
        <v>18.395455317805514</v>
      </c>
      <c r="E26" s="19">
        <f t="shared" si="0"/>
        <v>213</v>
      </c>
      <c r="F26" s="8" t="str">
        <f t="shared" si="1"/>
        <v>19, 213, 18.3954553178055</v>
      </c>
    </row>
    <row r="27" spans="2:6" x14ac:dyDescent="0.2">
      <c r="B27" s="20">
        <v>41518</v>
      </c>
      <c r="C27">
        <f t="shared" si="2"/>
        <v>8.8509991560499213</v>
      </c>
      <c r="E27" s="19">
        <f t="shared" si="0"/>
        <v>244</v>
      </c>
      <c r="F27" s="8" t="str">
        <f t="shared" si="1"/>
        <v>20, 244, 8.85099915604992</v>
      </c>
    </row>
    <row r="28" spans="2:6" x14ac:dyDescent="0.2">
      <c r="B28" s="20">
        <v>41540</v>
      </c>
      <c r="C28">
        <f t="shared" si="2"/>
        <v>0.5615687029029689</v>
      </c>
      <c r="E28" s="19">
        <f t="shared" si="0"/>
        <v>266</v>
      </c>
      <c r="F28" s="8" t="str">
        <f t="shared" si="1"/>
        <v>21, 266, 0.561568702902969</v>
      </c>
    </row>
    <row r="29" spans="2:6" x14ac:dyDescent="0.2">
      <c r="B29" s="20">
        <v>41541</v>
      </c>
      <c r="C29">
        <f t="shared" si="2"/>
        <v>0.17264175784613142</v>
      </c>
      <c r="E29" s="19">
        <f t="shared" si="0"/>
        <v>267</v>
      </c>
      <c r="F29" s="8" t="str">
        <f t="shared" si="1"/>
        <v>22, 267, 0.172641757846131</v>
      </c>
    </row>
    <row r="30" spans="2:6" x14ac:dyDescent="0.2">
      <c r="B30" s="20">
        <v>41542</v>
      </c>
      <c r="C30">
        <f t="shared" si="2"/>
        <v>-0.21662795041988411</v>
      </c>
      <c r="E30" s="19">
        <f t="shared" si="0"/>
        <v>268</v>
      </c>
      <c r="F30" s="8" t="str">
        <f t="shared" si="1"/>
        <v>23, 268, -0.216627950419884</v>
      </c>
    </row>
    <row r="31" spans="2:6" x14ac:dyDescent="0.2">
      <c r="B31" s="20">
        <v>41548</v>
      </c>
      <c r="C31">
        <f t="shared" si="2"/>
        <v>-2.5542017569922875</v>
      </c>
      <c r="E31" s="19">
        <f t="shared" si="0"/>
        <v>274</v>
      </c>
      <c r="F31" s="8" t="str">
        <f t="shared" si="1"/>
        <v>24, 274, -2.55420175699229</v>
      </c>
    </row>
    <row r="32" spans="2:6" x14ac:dyDescent="0.2">
      <c r="B32" s="20">
        <v>41579</v>
      </c>
      <c r="C32">
        <f t="shared" si="2"/>
        <v>-13.94275032496245</v>
      </c>
      <c r="E32" s="19">
        <f t="shared" si="0"/>
        <v>305</v>
      </c>
      <c r="F32" s="8" t="str">
        <f t="shared" si="1"/>
        <v>25, 305, -13.9427503249625</v>
      </c>
    </row>
    <row r="33" spans="2:6" x14ac:dyDescent="0.2">
      <c r="B33" s="20">
        <v>41609</v>
      </c>
      <c r="C33">
        <f t="shared" si="2"/>
        <v>-21.560309788734934</v>
      </c>
      <c r="E33" s="19">
        <f t="shared" si="0"/>
        <v>335</v>
      </c>
      <c r="F33" s="8" t="str">
        <f t="shared" si="1"/>
        <v>26, 335, -21.5603097887349</v>
      </c>
    </row>
    <row r="34" spans="2:6" x14ac:dyDescent="0.2">
      <c r="B34" s="20">
        <v>41628</v>
      </c>
      <c r="C34">
        <f t="shared" si="2"/>
        <v>-23.368144410514319</v>
      </c>
      <c r="E34" s="19">
        <f t="shared" si="0"/>
        <v>354</v>
      </c>
      <c r="F34" s="8" t="str">
        <f t="shared" si="1"/>
        <v>27, 354, -23.3681444105143</v>
      </c>
    </row>
    <row r="35" spans="2:6" x14ac:dyDescent="0.2">
      <c r="B35" s="20">
        <v>41629</v>
      </c>
      <c r="C35">
        <f t="shared" si="2"/>
        <v>-23.387668238817007</v>
      </c>
      <c r="E35" s="19">
        <f t="shared" si="0"/>
        <v>355</v>
      </c>
      <c r="F35" s="8" t="str">
        <f t="shared" si="1"/>
        <v>28, 355, -23.387668238817</v>
      </c>
    </row>
    <row r="36" spans="2:6" x14ac:dyDescent="0.2">
      <c r="B36" s="20">
        <v>41630</v>
      </c>
      <c r="C36">
        <f t="shared" si="2"/>
        <v>-23.39946336112601</v>
      </c>
      <c r="E36" s="19">
        <f t="shared" si="0"/>
        <v>356</v>
      </c>
      <c r="F36" s="8" t="str">
        <f t="shared" si="1"/>
        <v>29, 356, -23.399463361126</v>
      </c>
    </row>
    <row r="37" spans="2:6" x14ac:dyDescent="0.2">
      <c r="B37" s="20">
        <v>41631</v>
      </c>
      <c r="C37">
        <f t="shared" si="2"/>
        <v>-23.403526521399815</v>
      </c>
      <c r="E37" s="19">
        <f t="shared" si="0"/>
        <v>357</v>
      </c>
      <c r="F37" s="8" t="str">
        <f t="shared" si="1"/>
        <v>30, 357, -23.4035265213998</v>
      </c>
    </row>
    <row r="38" spans="2:6" x14ac:dyDescent="0.2">
      <c r="B38" s="20">
        <v>41632</v>
      </c>
      <c r="C38">
        <f t="shared" si="2"/>
        <v>-23.399858241509662</v>
      </c>
      <c r="E38" s="19">
        <f t="shared" si="0"/>
        <v>358</v>
      </c>
      <c r="F38" s="8" t="str">
        <f t="shared" si="1"/>
        <v>31, 358, -23.3998582415097</v>
      </c>
    </row>
    <row r="39" spans="2:6" x14ac:dyDescent="0.2">
      <c r="B39" s="20">
        <v>41633</v>
      </c>
      <c r="C39">
        <f t="shared" si="2"/>
        <v>-23.388462814736993</v>
      </c>
      <c r="E39" s="19">
        <f t="shared" si="0"/>
        <v>359</v>
      </c>
      <c r="F39" s="8" t="str">
        <f t="shared" si="1"/>
        <v>32, 359, -23.388462814737</v>
      </c>
    </row>
    <row r="40" spans="2:6" x14ac:dyDescent="0.2">
      <c r="B40" s="20">
        <v>41638</v>
      </c>
      <c r="C40">
        <f>(0.006322-0.405748*COS((INT(B40-41274)/366*2*PI())+0.153231)-0.00588*COS(2*(INT(B40-41274)/366*2*PI())+0.207099)-0.003233*COS(3*(INT(B40-41274)/366*2*PI())+0.620129))*360/2/PI()</f>
        <v>-23.215990969271544</v>
      </c>
      <c r="E40" s="19">
        <f t="shared" si="0"/>
        <v>364</v>
      </c>
      <c r="F40" s="8" t="str">
        <f t="shared" si="1"/>
        <v>33, 364, -23.2159909692715</v>
      </c>
    </row>
    <row r="41" spans="2:6" x14ac:dyDescent="0.2">
      <c r="B41" s="20">
        <v>41639</v>
      </c>
      <c r="C41">
        <f>(0.006322-0.405748*COS((INT(B41-41274)/366*2*PI())+0.153231)-0.00588*COS(2*(INT(B41-41274)/366*2*PI())+0.207099)-0.003233*COS(3*(INT(B41-41274)/366*2*PI())+0.620129))*360/2/PI()</f>
        <v>-23.158532059301525</v>
      </c>
      <c r="E41" s="19">
        <f t="shared" si="0"/>
        <v>365</v>
      </c>
      <c r="F41" s="8" t="str">
        <f t="shared" si="1"/>
        <v>34, 365, -23.1585320593015</v>
      </c>
    </row>
    <row r="42" spans="2:6" x14ac:dyDescent="0.2">
      <c r="B42" s="20"/>
    </row>
    <row r="43" spans="2:6" x14ac:dyDescent="0.2">
      <c r="B43" s="20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3"/>
  <sheetViews>
    <sheetView workbookViewId="0">
      <selection activeCell="C8" sqref="C8"/>
    </sheetView>
  </sheetViews>
  <sheetFormatPr defaultRowHeight="13.2" x14ac:dyDescent="0.2"/>
  <cols>
    <col min="2" max="2" width="11.109375" customWidth="1"/>
    <col min="3" max="3" width="10.88671875" customWidth="1"/>
    <col min="4" max="4" width="2.6640625" customWidth="1"/>
    <col min="6" max="6" width="39.6640625" customWidth="1"/>
  </cols>
  <sheetData>
    <row r="2" spans="2:8" x14ac:dyDescent="0.2">
      <c r="B2" s="9" t="s">
        <v>109</v>
      </c>
    </row>
    <row r="3" spans="2:8" x14ac:dyDescent="0.2">
      <c r="B3" s="9" t="s">
        <v>110</v>
      </c>
      <c r="C3" s="18"/>
    </row>
    <row r="4" spans="2:8" x14ac:dyDescent="0.2">
      <c r="B4" s="18" t="s">
        <v>112</v>
      </c>
      <c r="C4" s="18" t="s">
        <v>122</v>
      </c>
    </row>
    <row r="5" spans="2:8" x14ac:dyDescent="0.2">
      <c r="B5" s="18" t="s">
        <v>115</v>
      </c>
      <c r="C5" t="s">
        <v>115</v>
      </c>
      <c r="F5" s="9"/>
    </row>
    <row r="6" spans="2:8" x14ac:dyDescent="0.2">
      <c r="B6" s="17" t="s">
        <v>113</v>
      </c>
      <c r="C6" s="17" t="s">
        <v>120</v>
      </c>
      <c r="E6" t="s">
        <v>116</v>
      </c>
      <c r="F6" s="9" t="s">
        <v>123</v>
      </c>
    </row>
    <row r="7" spans="2:8" x14ac:dyDescent="0.2">
      <c r="B7" s="17"/>
      <c r="C7" s="17" t="s">
        <v>124</v>
      </c>
      <c r="E7" t="s">
        <v>121</v>
      </c>
      <c r="F7" s="8" t="str">
        <f>C7&amp;"_case"&amp;", "&amp;E7&amp;", "&amp;C7&amp;"A"</f>
        <v>eed_case, Nday, eedA</v>
      </c>
    </row>
    <row r="8" spans="2:8" x14ac:dyDescent="0.2">
      <c r="B8" s="16">
        <v>41275.041666666664</v>
      </c>
      <c r="C8" s="19">
        <f>-0.000279+0.122772*COS((INT(B8-41274)/366*2*PI())+1.498311)-0.165458*COS((INT(B8-41274)/366*2*PI())*2-1.261546)-0.005354*COS((INT(B8-41274)/366*2*PI())*3-1.1571)</f>
        <v>-5.1629656722129574E-2</v>
      </c>
      <c r="E8" s="19">
        <f>INT(B8)-41274</f>
        <v>1</v>
      </c>
      <c r="F8" s="8" t="str">
        <f>ROW(E8)-ROW($E$7)&amp;", "&amp;E8&amp;", "&amp;C8</f>
        <v>1, 1, -0.0516296567221296</v>
      </c>
      <c r="H8" s="20"/>
    </row>
    <row r="9" spans="2:8" x14ac:dyDescent="0.2">
      <c r="B9" s="20">
        <v>41276</v>
      </c>
      <c r="C9" s="19">
        <f t="shared" ref="C9:C41" si="0">-0.000279+0.122772*COS((INT(B9-41274)/366*2*PI())+1.498311)-0.165458*COS((INT(B9-41274)/366*2*PI())*2-1.261546)-0.005354*COS((INT(B9-41274)/366*2*PI())*3-1.1571)</f>
        <v>-5.9293083166167042E-2</v>
      </c>
      <c r="E9" s="19">
        <f t="shared" ref="E9:E41" si="1">INT(B9)-41274</f>
        <v>2</v>
      </c>
      <c r="F9" s="8" t="str">
        <f t="shared" ref="F9:F41" si="2">ROW(E9)-ROW($E$7)&amp;", "&amp;E9&amp;", "&amp;C9</f>
        <v>2, 2, -0.059293083166167</v>
      </c>
      <c r="H9" s="20"/>
    </row>
    <row r="10" spans="2:8" x14ac:dyDescent="0.2">
      <c r="B10" s="20">
        <v>41289</v>
      </c>
      <c r="C10" s="19">
        <f t="shared" si="0"/>
        <v>-0.14928241117463509</v>
      </c>
      <c r="E10" s="19">
        <f t="shared" si="1"/>
        <v>15</v>
      </c>
      <c r="F10" s="8" t="str">
        <f t="shared" si="2"/>
        <v>3, 15, -0.149282411174635</v>
      </c>
      <c r="H10" s="20"/>
    </row>
    <row r="11" spans="2:8" x14ac:dyDescent="0.2">
      <c r="B11" s="20">
        <v>41306</v>
      </c>
      <c r="C11" s="19">
        <f t="shared" si="0"/>
        <v>-0.22462135422455751</v>
      </c>
      <c r="E11" s="19">
        <f t="shared" si="1"/>
        <v>32</v>
      </c>
      <c r="F11" s="8" t="str">
        <f t="shared" si="2"/>
        <v>4, 32, -0.224621354224558</v>
      </c>
      <c r="H11" s="20"/>
    </row>
    <row r="12" spans="2:8" x14ac:dyDescent="0.2">
      <c r="B12" s="20">
        <v>41334</v>
      </c>
      <c r="C12" s="19">
        <f t="shared" si="0"/>
        <v>-0.21423441507525981</v>
      </c>
      <c r="E12" s="19">
        <f t="shared" si="1"/>
        <v>60</v>
      </c>
      <c r="F12" s="8" t="str">
        <f t="shared" si="2"/>
        <v>5, 60, -0.21423441507526</v>
      </c>
      <c r="H12" s="20"/>
    </row>
    <row r="13" spans="2:8" x14ac:dyDescent="0.2">
      <c r="B13" s="20">
        <v>41353</v>
      </c>
      <c r="C13" s="19">
        <f t="shared" si="0"/>
        <v>-0.13260945953086284</v>
      </c>
      <c r="E13" s="19">
        <f t="shared" si="1"/>
        <v>79</v>
      </c>
      <c r="F13" s="8" t="str">
        <f t="shared" si="2"/>
        <v>6, 79, -0.132609459530863</v>
      </c>
      <c r="H13" s="20"/>
    </row>
    <row r="14" spans="2:8" x14ac:dyDescent="0.2">
      <c r="B14" s="20">
        <v>41354</v>
      </c>
      <c r="C14" s="19">
        <f t="shared" si="0"/>
        <v>-0.12748226834523954</v>
      </c>
      <c r="E14" s="19">
        <f t="shared" si="1"/>
        <v>80</v>
      </c>
      <c r="F14" s="8" t="str">
        <f t="shared" si="2"/>
        <v>7, 80, -0.12748226834524</v>
      </c>
      <c r="H14" s="20"/>
    </row>
    <row r="15" spans="2:8" x14ac:dyDescent="0.2">
      <c r="B15" s="20">
        <v>41355</v>
      </c>
      <c r="C15" s="19">
        <f t="shared" si="0"/>
        <v>-0.12231750450289461</v>
      </c>
      <c r="E15" s="19">
        <f t="shared" si="1"/>
        <v>81</v>
      </c>
      <c r="F15" s="8" t="str">
        <f t="shared" si="2"/>
        <v>8, 81, -0.122317504502895</v>
      </c>
      <c r="H15" s="20"/>
    </row>
    <row r="16" spans="2:8" x14ac:dyDescent="0.2">
      <c r="B16" s="20">
        <v>41356</v>
      </c>
      <c r="C16" s="19">
        <f t="shared" si="0"/>
        <v>-0.1171217990744836</v>
      </c>
      <c r="E16" s="19">
        <f t="shared" si="1"/>
        <v>82</v>
      </c>
      <c r="F16" s="8" t="str">
        <f t="shared" si="2"/>
        <v>9, 82, -0.117121799074484</v>
      </c>
      <c r="H16" s="20"/>
    </row>
    <row r="17" spans="2:8" x14ac:dyDescent="0.2">
      <c r="B17" s="20">
        <v>41365</v>
      </c>
      <c r="C17" s="19">
        <f t="shared" si="0"/>
        <v>-7.0048384689741269E-2</v>
      </c>
      <c r="E17" s="19">
        <f t="shared" si="1"/>
        <v>91</v>
      </c>
      <c r="F17" s="8" t="str">
        <f t="shared" si="2"/>
        <v>10, 91, -0.0700483846897413</v>
      </c>
      <c r="H17" s="20"/>
    </row>
    <row r="18" spans="2:8" x14ac:dyDescent="0.2">
      <c r="B18" s="20">
        <v>41395</v>
      </c>
      <c r="C18" s="19">
        <f t="shared" si="0"/>
        <v>4.6799318754522021E-2</v>
      </c>
      <c r="E18" s="19">
        <f t="shared" si="1"/>
        <v>121</v>
      </c>
      <c r="F18" s="8" t="str">
        <f t="shared" si="2"/>
        <v>11, 121, 0.046799318754522</v>
      </c>
      <c r="H18" s="20"/>
    </row>
    <row r="19" spans="2:8" x14ac:dyDescent="0.2">
      <c r="B19" s="20">
        <v>41426</v>
      </c>
      <c r="C19" s="19">
        <f t="shared" si="0"/>
        <v>3.8370645062891791E-2</v>
      </c>
      <c r="E19" s="19">
        <f t="shared" si="1"/>
        <v>152</v>
      </c>
      <c r="F19" s="8" t="str">
        <f t="shared" si="2"/>
        <v>12, 152, 0.0383706450628918</v>
      </c>
      <c r="H19" s="20"/>
    </row>
    <row r="20" spans="2:8" x14ac:dyDescent="0.2">
      <c r="B20" s="20">
        <v>41446</v>
      </c>
      <c r="C20" s="19">
        <f t="shared" si="0"/>
        <v>-2.1500358781694134E-2</v>
      </c>
      <c r="E20" s="19">
        <f t="shared" si="1"/>
        <v>172</v>
      </c>
      <c r="F20" s="8" t="str">
        <f t="shared" si="2"/>
        <v>13, 172, -0.0215003587816941</v>
      </c>
    </row>
    <row r="21" spans="2:8" x14ac:dyDescent="0.2">
      <c r="B21" s="20">
        <v>41447</v>
      </c>
      <c r="C21" s="19">
        <f t="shared" si="0"/>
        <v>-2.4859359913526311E-2</v>
      </c>
      <c r="E21" s="19">
        <f t="shared" si="1"/>
        <v>173</v>
      </c>
      <c r="F21" s="8" t="str">
        <f t="shared" si="2"/>
        <v>14, 173, -0.0248593599135263</v>
      </c>
    </row>
    <row r="22" spans="2:8" x14ac:dyDescent="0.2">
      <c r="B22" s="20">
        <v>41448</v>
      </c>
      <c r="C22" s="19">
        <f t="shared" si="0"/>
        <v>-2.8214826456776518E-2</v>
      </c>
      <c r="E22" s="19">
        <f t="shared" si="1"/>
        <v>174</v>
      </c>
      <c r="F22" s="8" t="str">
        <f t="shared" si="2"/>
        <v>15, 174, -0.0282148264567765</v>
      </c>
    </row>
    <row r="23" spans="2:8" x14ac:dyDescent="0.2">
      <c r="B23" s="20">
        <v>41449</v>
      </c>
      <c r="C23" s="19">
        <f t="shared" si="0"/>
        <v>-3.1561396466917788E-2</v>
      </c>
      <c r="E23" s="19">
        <f t="shared" si="1"/>
        <v>175</v>
      </c>
      <c r="F23" s="8" t="str">
        <f t="shared" si="2"/>
        <v>16, 175, -0.0315613964669178</v>
      </c>
    </row>
    <row r="24" spans="2:8" x14ac:dyDescent="0.2">
      <c r="B24" s="20">
        <v>41450</v>
      </c>
      <c r="C24" s="19">
        <f t="shared" si="0"/>
        <v>-3.4893712329356209E-2</v>
      </c>
      <c r="E24" s="19">
        <f t="shared" si="1"/>
        <v>176</v>
      </c>
      <c r="F24" s="8" t="str">
        <f t="shared" si="2"/>
        <v>17, 176, -0.0348937123293562</v>
      </c>
    </row>
    <row r="25" spans="2:8" x14ac:dyDescent="0.2">
      <c r="B25" s="20">
        <v>41456</v>
      </c>
      <c r="C25" s="19">
        <f t="shared" si="0"/>
        <v>-5.4290242177293335E-2</v>
      </c>
      <c r="E25" s="19">
        <f t="shared" si="1"/>
        <v>182</v>
      </c>
      <c r="F25" s="8" t="str">
        <f t="shared" si="2"/>
        <v>18, 182, -0.0542902421772933</v>
      </c>
    </row>
    <row r="26" spans="2:8" x14ac:dyDescent="0.2">
      <c r="B26" s="20">
        <v>41487</v>
      </c>
      <c r="C26" s="19">
        <f t="shared" si="0"/>
        <v>-0.10379211970082872</v>
      </c>
      <c r="E26" s="19">
        <f t="shared" si="1"/>
        <v>213</v>
      </c>
      <c r="F26" s="8" t="str">
        <f t="shared" si="2"/>
        <v>19, 213, -0.103792119700829</v>
      </c>
    </row>
    <row r="27" spans="2:8" x14ac:dyDescent="0.2">
      <c r="B27" s="20">
        <v>41518</v>
      </c>
      <c r="C27" s="19">
        <f t="shared" si="0"/>
        <v>-1.2147779085121584E-2</v>
      </c>
      <c r="E27" s="19">
        <f t="shared" si="1"/>
        <v>244</v>
      </c>
      <c r="F27" s="8" t="str">
        <f t="shared" si="2"/>
        <v>20, 244, -0.0121477790851216</v>
      </c>
    </row>
    <row r="28" spans="2:8" x14ac:dyDescent="0.2">
      <c r="B28" s="20">
        <v>41540</v>
      </c>
      <c r="C28" s="19">
        <f t="shared" si="0"/>
        <v>0.11710419048572976</v>
      </c>
      <c r="E28" s="19">
        <f t="shared" si="1"/>
        <v>266</v>
      </c>
      <c r="F28" s="8" t="str">
        <f t="shared" si="2"/>
        <v>21, 266, 0.11710419048573</v>
      </c>
    </row>
    <row r="29" spans="2:8" x14ac:dyDescent="0.2">
      <c r="B29" s="20">
        <v>41541</v>
      </c>
      <c r="C29" s="19">
        <f t="shared" si="0"/>
        <v>0.12322086211534516</v>
      </c>
      <c r="E29" s="19">
        <f t="shared" si="1"/>
        <v>267</v>
      </c>
      <c r="F29" s="8" t="str">
        <f t="shared" si="2"/>
        <v>22, 267, 0.123220862115345</v>
      </c>
    </row>
    <row r="30" spans="2:8" x14ac:dyDescent="0.2">
      <c r="B30" s="20">
        <v>41542</v>
      </c>
      <c r="C30" s="19">
        <f t="shared" si="0"/>
        <v>0.12930618801891919</v>
      </c>
      <c r="E30" s="19">
        <f t="shared" si="1"/>
        <v>268</v>
      </c>
      <c r="F30" s="8" t="str">
        <f t="shared" si="2"/>
        <v>23, 268, 0.129306188018919</v>
      </c>
    </row>
    <row r="31" spans="2:8" x14ac:dyDescent="0.2">
      <c r="B31" s="20">
        <v>41548</v>
      </c>
      <c r="C31" s="19">
        <f t="shared" si="0"/>
        <v>0.16477690980951193</v>
      </c>
      <c r="E31" s="19">
        <f t="shared" si="1"/>
        <v>274</v>
      </c>
      <c r="F31" s="8" t="str">
        <f t="shared" si="2"/>
        <v>24, 274, 0.164776909809512</v>
      </c>
    </row>
    <row r="32" spans="2:8" x14ac:dyDescent="0.2">
      <c r="B32" s="20">
        <v>41579</v>
      </c>
      <c r="C32" s="19">
        <f t="shared" si="0"/>
        <v>0.27403497856667602</v>
      </c>
      <c r="E32" s="19">
        <f t="shared" si="1"/>
        <v>305</v>
      </c>
      <c r="F32" s="8" t="str">
        <f t="shared" si="2"/>
        <v>25, 305, 0.274034978566676</v>
      </c>
    </row>
    <row r="33" spans="2:6" x14ac:dyDescent="0.2">
      <c r="B33" s="20">
        <v>41609</v>
      </c>
      <c r="C33" s="19">
        <f t="shared" si="0"/>
        <v>0.18787190792049513</v>
      </c>
      <c r="E33" s="19">
        <f t="shared" si="1"/>
        <v>335</v>
      </c>
      <c r="F33" s="8" t="str">
        <f t="shared" si="2"/>
        <v>26, 335, 0.187871907920495</v>
      </c>
    </row>
    <row r="34" spans="2:6" x14ac:dyDescent="0.2">
      <c r="B34" s="20">
        <v>41628</v>
      </c>
      <c r="C34" s="19">
        <f t="shared" si="0"/>
        <v>5.1530897368833248E-2</v>
      </c>
      <c r="E34" s="19">
        <f t="shared" si="1"/>
        <v>354</v>
      </c>
      <c r="F34" s="8" t="str">
        <f t="shared" si="2"/>
        <v>27, 354, 0.0515308973688332</v>
      </c>
    </row>
    <row r="35" spans="2:6" x14ac:dyDescent="0.2">
      <c r="B35" s="20">
        <v>41629</v>
      </c>
      <c r="C35" s="19">
        <f t="shared" si="0"/>
        <v>4.3568439533721269E-2</v>
      </c>
      <c r="E35" s="19">
        <f t="shared" si="1"/>
        <v>355</v>
      </c>
      <c r="F35" s="8" t="str">
        <f t="shared" si="2"/>
        <v>28, 355, 0.0435684395337213</v>
      </c>
    </row>
    <row r="36" spans="2:6" x14ac:dyDescent="0.2">
      <c r="B36" s="20">
        <v>41630</v>
      </c>
      <c r="C36" s="19">
        <f t="shared" si="0"/>
        <v>3.5581137529905563E-2</v>
      </c>
      <c r="E36" s="19">
        <f t="shared" si="1"/>
        <v>356</v>
      </c>
      <c r="F36" s="8" t="str">
        <f t="shared" si="2"/>
        <v>29, 356, 0.0355811375299056</v>
      </c>
    </row>
    <row r="37" spans="2:6" x14ac:dyDescent="0.2">
      <c r="B37" s="20">
        <v>41631</v>
      </c>
      <c r="C37" s="19">
        <f t="shared" si="0"/>
        <v>2.757700510821702E-2</v>
      </c>
      <c r="E37" s="19">
        <f t="shared" si="1"/>
        <v>357</v>
      </c>
      <c r="F37" s="8" t="str">
        <f t="shared" si="2"/>
        <v>30, 357, 0.027577005108217</v>
      </c>
    </row>
    <row r="38" spans="2:6" x14ac:dyDescent="0.2">
      <c r="B38" s="20">
        <v>41632</v>
      </c>
      <c r="C38" s="19">
        <f t="shared" si="0"/>
        <v>1.9564070241358852E-2</v>
      </c>
      <c r="E38" s="19">
        <f t="shared" si="1"/>
        <v>358</v>
      </c>
      <c r="F38" s="8" t="str">
        <f t="shared" si="2"/>
        <v>31, 358, 0.0195640702413589</v>
      </c>
    </row>
    <row r="39" spans="2:6" x14ac:dyDescent="0.2">
      <c r="B39" s="20">
        <v>41633</v>
      </c>
      <c r="C39" s="19">
        <f t="shared" si="0"/>
        <v>1.1550365121060885E-2</v>
      </c>
      <c r="E39" s="19">
        <f t="shared" si="1"/>
        <v>359</v>
      </c>
      <c r="F39" s="8" t="str">
        <f t="shared" si="2"/>
        <v>32, 359, 0.0115503651210609</v>
      </c>
    </row>
    <row r="40" spans="2:6" x14ac:dyDescent="0.2">
      <c r="B40" s="20">
        <v>41638</v>
      </c>
      <c r="C40" s="19">
        <f t="shared" si="0"/>
        <v>-2.8249552037922496E-2</v>
      </c>
      <c r="E40" s="19">
        <f t="shared" si="1"/>
        <v>364</v>
      </c>
      <c r="F40" s="8" t="str">
        <f t="shared" si="2"/>
        <v>33, 364, -0.0282495520379225</v>
      </c>
    </row>
    <row r="41" spans="2:6" x14ac:dyDescent="0.2">
      <c r="B41" s="20">
        <v>41639</v>
      </c>
      <c r="C41" s="19">
        <f t="shared" si="0"/>
        <v>-3.6100225118369841E-2</v>
      </c>
      <c r="E41" s="19">
        <f t="shared" si="1"/>
        <v>365</v>
      </c>
      <c r="F41" s="8" t="str">
        <f t="shared" si="2"/>
        <v>34, 365, -0.0361002251183698</v>
      </c>
    </row>
    <row r="42" spans="2:6" x14ac:dyDescent="0.2">
      <c r="B42" s="20"/>
    </row>
    <row r="43" spans="2:6" x14ac:dyDescent="0.2">
      <c r="B43" s="20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3"/>
  <sheetViews>
    <sheetView workbookViewId="0">
      <selection activeCell="H7" sqref="H7:H41"/>
    </sheetView>
  </sheetViews>
  <sheetFormatPr defaultRowHeight="13.2" x14ac:dyDescent="0.2"/>
  <cols>
    <col min="2" max="2" width="11.109375" customWidth="1"/>
    <col min="3" max="3" width="10.88671875" customWidth="1"/>
    <col min="4" max="4" width="8.77734375" customWidth="1"/>
    <col min="6" max="6" width="13.88671875" bestFit="1" customWidth="1"/>
    <col min="8" max="8" width="43.6640625" customWidth="1"/>
  </cols>
  <sheetData>
    <row r="2" spans="2:8" x14ac:dyDescent="0.2">
      <c r="B2" s="9" t="s">
        <v>109</v>
      </c>
    </row>
    <row r="3" spans="2:8" x14ac:dyDescent="0.2">
      <c r="B3" s="9" t="s">
        <v>110</v>
      </c>
      <c r="C3" s="18"/>
    </row>
    <row r="4" spans="2:8" x14ac:dyDescent="0.2">
      <c r="B4" s="18" t="s">
        <v>112</v>
      </c>
      <c r="C4" s="18" t="s">
        <v>122</v>
      </c>
    </row>
    <row r="5" spans="2:8" x14ac:dyDescent="0.2">
      <c r="B5" s="18" t="s">
        <v>115</v>
      </c>
      <c r="C5" t="s">
        <v>115</v>
      </c>
      <c r="F5" s="9"/>
    </row>
    <row r="6" spans="2:8" x14ac:dyDescent="0.2">
      <c r="B6" s="17" t="s">
        <v>113</v>
      </c>
      <c r="C6" s="17" t="s">
        <v>120</v>
      </c>
      <c r="D6" t="s">
        <v>125</v>
      </c>
      <c r="E6" t="s">
        <v>126</v>
      </c>
      <c r="F6" t="s">
        <v>127</v>
      </c>
      <c r="G6" t="s">
        <v>116</v>
      </c>
      <c r="H6" s="9" t="s">
        <v>131</v>
      </c>
    </row>
    <row r="7" spans="2:8" x14ac:dyDescent="0.2">
      <c r="B7" s="17"/>
      <c r="D7" t="s">
        <v>130</v>
      </c>
      <c r="E7" t="s">
        <v>129</v>
      </c>
      <c r="F7" s="17" t="s">
        <v>128</v>
      </c>
      <c r="G7" t="s">
        <v>121</v>
      </c>
      <c r="H7" s="8" t="str">
        <f>F7&amp;"_case"&amp;", "&amp;E7&amp;", "&amp;G7&amp;", "&amp;D7&amp;", "&amp;F7&amp;"A"</f>
        <v>Tdt_case, Longitude, Nday, TT, TdtA</v>
      </c>
    </row>
    <row r="8" spans="2:8" x14ac:dyDescent="0.2">
      <c r="B8" s="16">
        <v>41275.041666666664</v>
      </c>
      <c r="C8" s="19">
        <f>-0.000279+0.122772*COS((INT(B8-41274)/366*2*PI())+1.498311)-0.165458*COS((INT(B8-41274)/366*2*PI())*2-1.261546)-0.005354*COS((INT(B8-41274)/366*2*PI())*3-1.1571)</f>
        <v>-5.1629656722129574E-2</v>
      </c>
      <c r="D8">
        <v>9.1999999999999993</v>
      </c>
      <c r="E8">
        <v>125.2</v>
      </c>
      <c r="F8">
        <f>(D8+C8-12)*15+(E8-135)</f>
        <v>-52.574444850831945</v>
      </c>
      <c r="G8" s="19">
        <f t="shared" ref="G8:G41" si="0">INT(B8)-41274</f>
        <v>1</v>
      </c>
      <c r="H8" s="8" t="str">
        <f>ROW(G8)-ROW($G$7)&amp;", "&amp;E8&amp;", "&amp;G8&amp;", "&amp;D8&amp;", "&amp;F8</f>
        <v>1, 125.2, 1, 9.2, -52.5744448508319</v>
      </c>
    </row>
    <row r="9" spans="2:8" x14ac:dyDescent="0.2">
      <c r="B9" s="20">
        <v>41276</v>
      </c>
      <c r="C9" s="19">
        <f t="shared" ref="C9:C41" si="1">-0.000279+0.122772*COS((INT(B9-41274)/366*2*PI())+1.498311)-0.165458*COS((INT(B9-41274)/366*2*PI())*2-1.261546)-0.005354*COS((INT(B9-41274)/366*2*PI())*3-1.1571)</f>
        <v>-5.9293083166167042E-2</v>
      </c>
      <c r="D9">
        <v>10.4</v>
      </c>
      <c r="E9">
        <v>125.9</v>
      </c>
      <c r="F9">
        <f t="shared" ref="F9:F41" si="2">(D9+C9-12)*15+(E9-135)</f>
        <v>-33.9893962474925</v>
      </c>
      <c r="G9" s="19">
        <f t="shared" si="0"/>
        <v>2</v>
      </c>
      <c r="H9" s="8" t="str">
        <f t="shared" ref="H9:H41" si="3">ROW(G9)-ROW($G$7)&amp;", "&amp;E9&amp;", "&amp;G9&amp;", "&amp;D9&amp;", "&amp;F9</f>
        <v>2, 125.9, 2, 10.4, -33.9893962474925</v>
      </c>
    </row>
    <row r="10" spans="2:8" x14ac:dyDescent="0.2">
      <c r="B10" s="20">
        <v>41289</v>
      </c>
      <c r="C10" s="19">
        <f t="shared" si="1"/>
        <v>-0.14928241117463509</v>
      </c>
      <c r="D10">
        <v>11.6</v>
      </c>
      <c r="E10">
        <v>126.6</v>
      </c>
      <c r="F10">
        <f t="shared" si="2"/>
        <v>-16.639236167619536</v>
      </c>
      <c r="G10" s="19">
        <f t="shared" si="0"/>
        <v>15</v>
      </c>
      <c r="H10" s="8" t="str">
        <f t="shared" si="3"/>
        <v>3, 126.6, 15, 11.6, -16.6392361676195</v>
      </c>
    </row>
    <row r="11" spans="2:8" x14ac:dyDescent="0.2">
      <c r="B11" s="20">
        <v>41306</v>
      </c>
      <c r="C11" s="19">
        <f t="shared" si="1"/>
        <v>-0.22462135422455751</v>
      </c>
      <c r="D11">
        <v>12.8</v>
      </c>
      <c r="E11">
        <v>127.3</v>
      </c>
      <c r="F11">
        <f t="shared" si="2"/>
        <v>0.93067968663163647</v>
      </c>
      <c r="G11" s="19">
        <f t="shared" si="0"/>
        <v>32</v>
      </c>
      <c r="H11" s="8" t="str">
        <f t="shared" si="3"/>
        <v>4, 127.3, 32, 12.8, 0.930679686631636</v>
      </c>
    </row>
    <row r="12" spans="2:8" x14ac:dyDescent="0.2">
      <c r="B12" s="20">
        <v>41334</v>
      </c>
      <c r="C12" s="19">
        <f t="shared" si="1"/>
        <v>-0.21423441507525981</v>
      </c>
      <c r="D12">
        <v>14</v>
      </c>
      <c r="E12">
        <v>128</v>
      </c>
      <c r="F12">
        <f t="shared" si="2"/>
        <v>19.78648377387109</v>
      </c>
      <c r="G12" s="19">
        <f t="shared" si="0"/>
        <v>60</v>
      </c>
      <c r="H12" s="8" t="str">
        <f t="shared" si="3"/>
        <v>5, 128, 60, 14, 19.7864837738711</v>
      </c>
    </row>
    <row r="13" spans="2:8" x14ac:dyDescent="0.2">
      <c r="B13" s="20">
        <v>41353</v>
      </c>
      <c r="C13" s="19">
        <f t="shared" si="1"/>
        <v>-0.13260945953086284</v>
      </c>
      <c r="D13">
        <v>15.2</v>
      </c>
      <c r="E13">
        <v>128.69999999999999</v>
      </c>
      <c r="F13">
        <f t="shared" si="2"/>
        <v>39.710858107037026</v>
      </c>
      <c r="G13" s="19">
        <f t="shared" si="0"/>
        <v>79</v>
      </c>
      <c r="H13" s="8" t="str">
        <f t="shared" si="3"/>
        <v>6, 128.7, 79, 15.2, 39.710858107037</v>
      </c>
    </row>
    <row r="14" spans="2:8" x14ac:dyDescent="0.2">
      <c r="B14" s="20">
        <v>41354</v>
      </c>
      <c r="C14" s="19">
        <f t="shared" si="1"/>
        <v>-0.12748226834523954</v>
      </c>
      <c r="D14">
        <v>9.1999999999999993</v>
      </c>
      <c r="E14">
        <v>129.4</v>
      </c>
      <c r="F14">
        <f t="shared" si="2"/>
        <v>-49.5122340251786</v>
      </c>
      <c r="G14" s="19">
        <f t="shared" si="0"/>
        <v>80</v>
      </c>
      <c r="H14" s="8" t="str">
        <f t="shared" si="3"/>
        <v>7, 129.4, 80, 9.2, -49.5122340251786</v>
      </c>
    </row>
    <row r="15" spans="2:8" x14ac:dyDescent="0.2">
      <c r="B15" s="20">
        <v>41355</v>
      </c>
      <c r="C15" s="19">
        <f t="shared" si="1"/>
        <v>-0.12231750450289461</v>
      </c>
      <c r="D15">
        <v>10.4</v>
      </c>
      <c r="E15">
        <v>130.1</v>
      </c>
      <c r="F15">
        <f t="shared" si="2"/>
        <v>-30.734762567543427</v>
      </c>
      <c r="G15" s="19">
        <f t="shared" si="0"/>
        <v>81</v>
      </c>
      <c r="H15" s="8" t="str">
        <f t="shared" si="3"/>
        <v>8, 130.1, 81, 10.4, -30.7347625675434</v>
      </c>
    </row>
    <row r="16" spans="2:8" x14ac:dyDescent="0.2">
      <c r="B16" s="20">
        <v>41356</v>
      </c>
      <c r="C16" s="19">
        <f t="shared" si="1"/>
        <v>-0.1171217990744836</v>
      </c>
      <c r="D16">
        <v>11.6</v>
      </c>
      <c r="E16">
        <v>130.80000000000001</v>
      </c>
      <c r="F16">
        <f t="shared" si="2"/>
        <v>-11.956826986117253</v>
      </c>
      <c r="G16" s="19">
        <f t="shared" si="0"/>
        <v>82</v>
      </c>
      <c r="H16" s="8" t="str">
        <f t="shared" si="3"/>
        <v>9, 130.8, 82, 11.6, -11.9568269861173</v>
      </c>
    </row>
    <row r="17" spans="2:8" x14ac:dyDescent="0.2">
      <c r="B17" s="20">
        <v>41365</v>
      </c>
      <c r="C17" s="19">
        <f t="shared" si="1"/>
        <v>-7.0048384689741269E-2</v>
      </c>
      <c r="D17">
        <v>12.8</v>
      </c>
      <c r="E17">
        <v>131.5</v>
      </c>
      <c r="F17">
        <f t="shared" si="2"/>
        <v>7.4492742296538914</v>
      </c>
      <c r="G17" s="19">
        <f t="shared" si="0"/>
        <v>91</v>
      </c>
      <c r="H17" s="8" t="str">
        <f t="shared" si="3"/>
        <v>10, 131.5, 91, 12.8, 7.44927422965389</v>
      </c>
    </row>
    <row r="18" spans="2:8" x14ac:dyDescent="0.2">
      <c r="B18" s="20">
        <v>41395</v>
      </c>
      <c r="C18" s="19">
        <f t="shared" si="1"/>
        <v>4.6799318754522021E-2</v>
      </c>
      <c r="D18">
        <v>14</v>
      </c>
      <c r="E18">
        <v>132.19999999999999</v>
      </c>
      <c r="F18">
        <f t="shared" si="2"/>
        <v>27.901989781317809</v>
      </c>
      <c r="G18" s="19">
        <f t="shared" si="0"/>
        <v>121</v>
      </c>
      <c r="H18" s="8" t="str">
        <f t="shared" si="3"/>
        <v>11, 132.2, 121, 14, 27.9019897813178</v>
      </c>
    </row>
    <row r="19" spans="2:8" x14ac:dyDescent="0.2">
      <c r="B19" s="20">
        <v>41426</v>
      </c>
      <c r="C19" s="19">
        <f t="shared" si="1"/>
        <v>3.8370645062891791E-2</v>
      </c>
      <c r="D19">
        <v>15.2</v>
      </c>
      <c r="E19">
        <v>132.9</v>
      </c>
      <c r="F19">
        <f t="shared" si="2"/>
        <v>46.47555967594338</v>
      </c>
      <c r="G19" s="19">
        <f t="shared" si="0"/>
        <v>152</v>
      </c>
      <c r="H19" s="8" t="str">
        <f t="shared" si="3"/>
        <v>12, 132.9, 152, 15.2, 46.4755596759434</v>
      </c>
    </row>
    <row r="20" spans="2:8" x14ac:dyDescent="0.2">
      <c r="B20" s="20">
        <v>41446</v>
      </c>
      <c r="C20" s="19">
        <f t="shared" si="1"/>
        <v>-2.1500358781694134E-2</v>
      </c>
      <c r="D20">
        <v>9.1999999999999993</v>
      </c>
      <c r="E20">
        <v>133.6</v>
      </c>
      <c r="F20">
        <f t="shared" si="2"/>
        <v>-43.722505381725426</v>
      </c>
      <c r="G20" s="19">
        <f t="shared" si="0"/>
        <v>172</v>
      </c>
      <c r="H20" s="8" t="str">
        <f t="shared" si="3"/>
        <v>13, 133.6, 172, 9.2, -43.7225053817254</v>
      </c>
    </row>
    <row r="21" spans="2:8" x14ac:dyDescent="0.2">
      <c r="B21" s="20">
        <v>41447</v>
      </c>
      <c r="C21" s="19">
        <f t="shared" si="1"/>
        <v>-2.4859359913526311E-2</v>
      </c>
      <c r="D21">
        <v>10.4</v>
      </c>
      <c r="E21">
        <v>134.30000000000001</v>
      </c>
      <c r="F21">
        <f t="shared" si="2"/>
        <v>-25.072890398702871</v>
      </c>
      <c r="G21" s="19">
        <f t="shared" si="0"/>
        <v>173</v>
      </c>
      <c r="H21" s="8" t="str">
        <f t="shared" si="3"/>
        <v>14, 134.3, 173, 10.4, -25.0728903987029</v>
      </c>
    </row>
    <row r="22" spans="2:8" x14ac:dyDescent="0.2">
      <c r="B22" s="20">
        <v>41448</v>
      </c>
      <c r="C22" s="19">
        <f t="shared" si="1"/>
        <v>-2.8214826456776518E-2</v>
      </c>
      <c r="D22">
        <v>11.6</v>
      </c>
      <c r="E22">
        <v>135</v>
      </c>
      <c r="F22">
        <f t="shared" si="2"/>
        <v>-6.42322239685166</v>
      </c>
      <c r="G22" s="19">
        <f t="shared" si="0"/>
        <v>174</v>
      </c>
      <c r="H22" s="8" t="str">
        <f t="shared" si="3"/>
        <v>15, 135, 174, 11.6, -6.42322239685166</v>
      </c>
    </row>
    <row r="23" spans="2:8" x14ac:dyDescent="0.2">
      <c r="B23" s="20">
        <v>41449</v>
      </c>
      <c r="C23" s="19">
        <f t="shared" si="1"/>
        <v>-3.1561396466917788E-2</v>
      </c>
      <c r="D23">
        <v>12.8</v>
      </c>
      <c r="E23">
        <v>135.69999999999999</v>
      </c>
      <c r="F23">
        <f t="shared" si="2"/>
        <v>12.226579052996231</v>
      </c>
      <c r="G23" s="19">
        <f t="shared" si="0"/>
        <v>175</v>
      </c>
      <c r="H23" s="8" t="str">
        <f t="shared" si="3"/>
        <v>16, 135.7, 175, 12.8, 12.2265790529962</v>
      </c>
    </row>
    <row r="24" spans="2:8" x14ac:dyDescent="0.2">
      <c r="B24" s="20">
        <v>41450</v>
      </c>
      <c r="C24" s="19">
        <f t="shared" si="1"/>
        <v>-3.4893712329356209E-2</v>
      </c>
      <c r="D24">
        <v>14</v>
      </c>
      <c r="E24">
        <v>136.4</v>
      </c>
      <c r="F24">
        <f t="shared" si="2"/>
        <v>30.876594315059656</v>
      </c>
      <c r="G24" s="19">
        <f t="shared" si="0"/>
        <v>176</v>
      </c>
      <c r="H24" s="8" t="str">
        <f t="shared" si="3"/>
        <v>17, 136.4, 176, 14, 30.8765943150597</v>
      </c>
    </row>
    <row r="25" spans="2:8" x14ac:dyDescent="0.2">
      <c r="B25" s="20">
        <v>41456</v>
      </c>
      <c r="C25" s="19">
        <f t="shared" si="1"/>
        <v>-5.4290242177293335E-2</v>
      </c>
      <c r="D25">
        <v>15.2</v>
      </c>
      <c r="E25">
        <v>137.1</v>
      </c>
      <c r="F25">
        <f t="shared" si="2"/>
        <v>49.285646367340583</v>
      </c>
      <c r="G25" s="19">
        <f t="shared" si="0"/>
        <v>182</v>
      </c>
      <c r="H25" s="8" t="str">
        <f t="shared" si="3"/>
        <v>18, 137.1, 182, 15.2, 49.2856463673406</v>
      </c>
    </row>
    <row r="26" spans="2:8" x14ac:dyDescent="0.2">
      <c r="B26" s="20">
        <v>41487</v>
      </c>
      <c r="C26" s="19">
        <f t="shared" si="1"/>
        <v>-0.10379211970082872</v>
      </c>
      <c r="D26">
        <v>9.1999999999999993</v>
      </c>
      <c r="E26">
        <v>137.80000000000001</v>
      </c>
      <c r="F26">
        <f t="shared" si="2"/>
        <v>-40.756881795512435</v>
      </c>
      <c r="G26" s="19">
        <f t="shared" si="0"/>
        <v>213</v>
      </c>
      <c r="H26" s="8" t="str">
        <f t="shared" si="3"/>
        <v>19, 137.8, 213, 9.2, -40.7568817955124</v>
      </c>
    </row>
    <row r="27" spans="2:8" x14ac:dyDescent="0.2">
      <c r="B27" s="20">
        <v>41518</v>
      </c>
      <c r="C27" s="19">
        <f t="shared" si="1"/>
        <v>-1.2147779085121584E-2</v>
      </c>
      <c r="D27">
        <v>10.4</v>
      </c>
      <c r="E27">
        <v>138.5</v>
      </c>
      <c r="F27">
        <f t="shared" si="2"/>
        <v>-20.682216686276831</v>
      </c>
      <c r="G27" s="19">
        <f t="shared" si="0"/>
        <v>244</v>
      </c>
      <c r="H27" s="8" t="str">
        <f t="shared" si="3"/>
        <v>20, 138.5, 244, 10.4, -20.6822166862768</v>
      </c>
    </row>
    <row r="28" spans="2:8" x14ac:dyDescent="0.2">
      <c r="B28" s="20">
        <v>41540</v>
      </c>
      <c r="C28" s="19">
        <f t="shared" si="1"/>
        <v>0.11710419048572976</v>
      </c>
      <c r="D28">
        <v>11.6</v>
      </c>
      <c r="E28">
        <v>139.19999999999999</v>
      </c>
      <c r="F28">
        <f t="shared" si="2"/>
        <v>-4.3437142714070731E-2</v>
      </c>
      <c r="G28" s="19">
        <f t="shared" si="0"/>
        <v>266</v>
      </c>
      <c r="H28" s="8" t="str">
        <f t="shared" si="3"/>
        <v>21, 139.2, 266, 11.6, -0.0434371427140707</v>
      </c>
    </row>
    <row r="29" spans="2:8" x14ac:dyDescent="0.2">
      <c r="B29" s="20">
        <v>41541</v>
      </c>
      <c r="C29" s="19">
        <f t="shared" si="1"/>
        <v>0.12322086211534516</v>
      </c>
      <c r="D29">
        <v>12.8</v>
      </c>
      <c r="E29">
        <v>139.9</v>
      </c>
      <c r="F29">
        <f t="shared" si="2"/>
        <v>18.748312931730183</v>
      </c>
      <c r="G29" s="19">
        <f t="shared" si="0"/>
        <v>267</v>
      </c>
      <c r="H29" s="8" t="str">
        <f t="shared" si="3"/>
        <v>22, 139.9, 267, 12.8, 18.7483129317302</v>
      </c>
    </row>
    <row r="30" spans="2:8" x14ac:dyDescent="0.2">
      <c r="B30" s="20">
        <v>41542</v>
      </c>
      <c r="C30" s="19">
        <f t="shared" si="1"/>
        <v>0.12930618801891919</v>
      </c>
      <c r="D30">
        <v>14</v>
      </c>
      <c r="E30">
        <v>140.6</v>
      </c>
      <c r="F30">
        <f t="shared" si="2"/>
        <v>37.539592820283787</v>
      </c>
      <c r="G30" s="19">
        <f t="shared" si="0"/>
        <v>268</v>
      </c>
      <c r="H30" s="8" t="str">
        <f t="shared" si="3"/>
        <v>23, 140.6, 268, 14, 37.5395928202838</v>
      </c>
    </row>
    <row r="31" spans="2:8" x14ac:dyDescent="0.2">
      <c r="B31" s="20">
        <v>41548</v>
      </c>
      <c r="C31" s="19">
        <f t="shared" si="1"/>
        <v>0.16477690980951193</v>
      </c>
      <c r="D31">
        <v>15.2</v>
      </c>
      <c r="E31">
        <v>141.30000000000001</v>
      </c>
      <c r="F31">
        <f t="shared" si="2"/>
        <v>56.771653647142671</v>
      </c>
      <c r="G31" s="19">
        <f t="shared" si="0"/>
        <v>274</v>
      </c>
      <c r="H31" s="8" t="str">
        <f t="shared" si="3"/>
        <v>24, 141.3, 274, 15.2, 56.7716536471427</v>
      </c>
    </row>
    <row r="32" spans="2:8" x14ac:dyDescent="0.2">
      <c r="B32" s="20">
        <v>41579</v>
      </c>
      <c r="C32" s="19">
        <f t="shared" si="1"/>
        <v>0.27403497856667602</v>
      </c>
      <c r="D32">
        <v>9.1999999999999993</v>
      </c>
      <c r="E32">
        <v>142</v>
      </c>
      <c r="F32">
        <f t="shared" si="2"/>
        <v>-30.889475321499887</v>
      </c>
      <c r="G32" s="19">
        <f t="shared" si="0"/>
        <v>305</v>
      </c>
      <c r="H32" s="8" t="str">
        <f t="shared" si="3"/>
        <v>25, 142, 305, 9.2, -30.8894753214999</v>
      </c>
    </row>
    <row r="33" spans="2:8" x14ac:dyDescent="0.2">
      <c r="B33" s="20">
        <v>41609</v>
      </c>
      <c r="C33" s="19">
        <f t="shared" si="1"/>
        <v>0.18787190792049513</v>
      </c>
      <c r="D33">
        <v>10.4</v>
      </c>
      <c r="E33">
        <v>142.69999999999999</v>
      </c>
      <c r="F33">
        <f t="shared" si="2"/>
        <v>-13.481921381192571</v>
      </c>
      <c r="G33" s="19">
        <f t="shared" si="0"/>
        <v>335</v>
      </c>
      <c r="H33" s="8" t="str">
        <f t="shared" si="3"/>
        <v>26, 142.7, 335, 10.4, -13.4819213811926</v>
      </c>
    </row>
    <row r="34" spans="2:8" x14ac:dyDescent="0.2">
      <c r="B34" s="20">
        <v>41628</v>
      </c>
      <c r="C34" s="19">
        <f t="shared" si="1"/>
        <v>5.1530897368833248E-2</v>
      </c>
      <c r="D34">
        <v>11.6</v>
      </c>
      <c r="E34">
        <v>143.4</v>
      </c>
      <c r="F34">
        <f t="shared" si="2"/>
        <v>3.1729634605324968</v>
      </c>
      <c r="G34" s="19">
        <f t="shared" si="0"/>
        <v>354</v>
      </c>
      <c r="H34" s="8" t="str">
        <f t="shared" si="3"/>
        <v>27, 143.4, 354, 11.6, 3.1729634605325</v>
      </c>
    </row>
    <row r="35" spans="2:8" x14ac:dyDescent="0.2">
      <c r="B35" s="20">
        <v>41629</v>
      </c>
      <c r="C35" s="19">
        <f t="shared" si="1"/>
        <v>4.3568439533721269E-2</v>
      </c>
      <c r="D35">
        <v>12.8</v>
      </c>
      <c r="E35">
        <v>144.1</v>
      </c>
      <c r="F35">
        <f t="shared" si="2"/>
        <v>21.753526593005834</v>
      </c>
      <c r="G35" s="19">
        <f t="shared" si="0"/>
        <v>355</v>
      </c>
      <c r="H35" s="8" t="str">
        <f t="shared" si="3"/>
        <v>28, 144.1, 355, 12.8, 21.7535265930058</v>
      </c>
    </row>
    <row r="36" spans="2:8" x14ac:dyDescent="0.2">
      <c r="B36" s="20">
        <v>41630</v>
      </c>
      <c r="C36" s="19">
        <f t="shared" si="1"/>
        <v>3.5581137529905563E-2</v>
      </c>
      <c r="D36">
        <v>14</v>
      </c>
      <c r="E36">
        <v>144.80000000000001</v>
      </c>
      <c r="F36">
        <f t="shared" si="2"/>
        <v>40.333717062948608</v>
      </c>
      <c r="G36" s="19">
        <f t="shared" si="0"/>
        <v>356</v>
      </c>
      <c r="H36" s="8" t="str">
        <f t="shared" si="3"/>
        <v>29, 144.8, 356, 14, 40.3337170629486</v>
      </c>
    </row>
    <row r="37" spans="2:8" x14ac:dyDescent="0.2">
      <c r="B37" s="20">
        <v>41631</v>
      </c>
      <c r="C37" s="19">
        <f t="shared" si="1"/>
        <v>2.757700510821702E-2</v>
      </c>
      <c r="D37">
        <v>15.2</v>
      </c>
      <c r="E37">
        <v>145.5</v>
      </c>
      <c r="F37">
        <f t="shared" si="2"/>
        <v>58.913655076623243</v>
      </c>
      <c r="G37" s="19">
        <f t="shared" si="0"/>
        <v>357</v>
      </c>
      <c r="H37" s="8" t="str">
        <f t="shared" si="3"/>
        <v>30, 145.5, 357, 15.2, 58.9136550766232</v>
      </c>
    </row>
    <row r="38" spans="2:8" x14ac:dyDescent="0.2">
      <c r="B38" s="20">
        <v>41632</v>
      </c>
      <c r="C38" s="19">
        <f t="shared" si="1"/>
        <v>1.9564070241358852E-2</v>
      </c>
      <c r="D38">
        <v>9.1999999999999993</v>
      </c>
      <c r="E38">
        <v>146.19999999999999</v>
      </c>
      <c r="F38">
        <f t="shared" si="2"/>
        <v>-30.506538946379649</v>
      </c>
      <c r="G38" s="19">
        <f t="shared" si="0"/>
        <v>358</v>
      </c>
      <c r="H38" s="8" t="str">
        <f t="shared" si="3"/>
        <v>31, 146.2, 358, 9.2, -30.5065389463796</v>
      </c>
    </row>
    <row r="39" spans="2:8" x14ac:dyDescent="0.2">
      <c r="B39" s="20">
        <v>41633</v>
      </c>
      <c r="C39" s="19">
        <f t="shared" si="1"/>
        <v>1.1550365121060885E-2</v>
      </c>
      <c r="D39">
        <v>10.4</v>
      </c>
      <c r="E39">
        <v>146.9</v>
      </c>
      <c r="F39">
        <f t="shared" si="2"/>
        <v>-11.926744523184084</v>
      </c>
      <c r="G39" s="19">
        <f t="shared" si="0"/>
        <v>359</v>
      </c>
      <c r="H39" s="8" t="str">
        <f t="shared" si="3"/>
        <v>32, 146.9, 359, 10.4, -11.9267445231841</v>
      </c>
    </row>
    <row r="40" spans="2:8" x14ac:dyDescent="0.2">
      <c r="B40" s="20">
        <v>41638</v>
      </c>
      <c r="C40" s="19">
        <f t="shared" si="1"/>
        <v>-2.8249552037922496E-2</v>
      </c>
      <c r="D40">
        <v>11.6</v>
      </c>
      <c r="E40">
        <v>147.6</v>
      </c>
      <c r="F40">
        <f t="shared" si="2"/>
        <v>6.1762567194311622</v>
      </c>
      <c r="G40" s="19">
        <f t="shared" si="0"/>
        <v>364</v>
      </c>
      <c r="H40" s="8" t="str">
        <f t="shared" si="3"/>
        <v>33, 147.6, 364, 11.6, 6.17625671943116</v>
      </c>
    </row>
    <row r="41" spans="2:8" x14ac:dyDescent="0.2">
      <c r="B41" s="20">
        <v>41639</v>
      </c>
      <c r="C41" s="19">
        <f t="shared" si="1"/>
        <v>-3.6100225118369841E-2</v>
      </c>
      <c r="D41">
        <v>12.8</v>
      </c>
      <c r="E41">
        <v>148.30000000000001</v>
      </c>
      <c r="F41">
        <f t="shared" si="2"/>
        <v>24.758496623224481</v>
      </c>
      <c r="G41" s="19">
        <f t="shared" si="0"/>
        <v>365</v>
      </c>
      <c r="H41" s="8" t="str">
        <f t="shared" si="3"/>
        <v>34, 148.3, 365, 12.8, 24.7584966232245</v>
      </c>
    </row>
    <row r="42" spans="2:8" x14ac:dyDescent="0.2">
      <c r="B42" s="20"/>
    </row>
    <row r="43" spans="2:8" x14ac:dyDescent="0.2">
      <c r="B43" s="20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02"/>
  <sheetViews>
    <sheetView workbookViewId="0">
      <selection activeCell="K25" sqref="K25"/>
    </sheetView>
  </sheetViews>
  <sheetFormatPr defaultRowHeight="13.2" x14ac:dyDescent="0.2"/>
  <cols>
    <col min="2" max="2" width="11.109375" customWidth="1"/>
    <col min="3" max="3" width="10.88671875" customWidth="1"/>
    <col min="5" max="5" width="13.88671875" bestFit="1" customWidth="1"/>
    <col min="9" max="9" width="8.77734375" customWidth="1"/>
    <col min="11" max="11" width="43.6640625" customWidth="1"/>
    <col min="13" max="13" width="44" customWidth="1"/>
    <col min="14" max="14" width="14.109375" bestFit="1" customWidth="1"/>
    <col min="15" max="15" width="44.44140625" bestFit="1" customWidth="1"/>
    <col min="19" max="19" width="44.44140625" bestFit="1" customWidth="1"/>
  </cols>
  <sheetData>
    <row r="1" spans="2:24" x14ac:dyDescent="0.2">
      <c r="R1">
        <f>MIN(R8:R49)</f>
        <v>-96.990389627036436</v>
      </c>
    </row>
    <row r="2" spans="2:24" x14ac:dyDescent="0.2">
      <c r="B2" s="9" t="s">
        <v>109</v>
      </c>
      <c r="R2">
        <f>MAX(R8:R49)</f>
        <v>117.34681838296649</v>
      </c>
    </row>
    <row r="3" spans="2:24" x14ac:dyDescent="0.2">
      <c r="B3" s="9" t="s">
        <v>110</v>
      </c>
      <c r="C3" s="18"/>
    </row>
    <row r="4" spans="2:24" x14ac:dyDescent="0.2">
      <c r="B4" s="18" t="s">
        <v>112</v>
      </c>
      <c r="C4" s="18" t="s">
        <v>122</v>
      </c>
      <c r="D4" s="18" t="s">
        <v>111</v>
      </c>
    </row>
    <row r="5" spans="2:24" x14ac:dyDescent="0.2">
      <c r="B5" s="18" t="s">
        <v>115</v>
      </c>
      <c r="C5" t="s">
        <v>115</v>
      </c>
      <c r="D5" t="s">
        <v>115</v>
      </c>
      <c r="E5" s="9"/>
    </row>
    <row r="6" spans="2:24" x14ac:dyDescent="0.2">
      <c r="B6" s="17" t="s">
        <v>113</v>
      </c>
      <c r="C6" s="17" t="s">
        <v>120</v>
      </c>
      <c r="D6" s="17" t="s">
        <v>114</v>
      </c>
      <c r="E6" t="s">
        <v>127</v>
      </c>
      <c r="F6" s="17" t="s">
        <v>132</v>
      </c>
      <c r="G6" t="s">
        <v>126</v>
      </c>
      <c r="H6" t="s">
        <v>116</v>
      </c>
      <c r="I6" t="s">
        <v>125</v>
      </c>
      <c r="K6" s="9" t="s">
        <v>136</v>
      </c>
      <c r="M6" s="9" t="s">
        <v>139</v>
      </c>
      <c r="N6" t="s">
        <v>144</v>
      </c>
      <c r="O6" s="9" t="s">
        <v>141</v>
      </c>
      <c r="S6" s="9" t="s">
        <v>146</v>
      </c>
    </row>
    <row r="7" spans="2:24" x14ac:dyDescent="0.2">
      <c r="B7" s="17"/>
      <c r="D7" s="17" t="s">
        <v>135</v>
      </c>
      <c r="E7" s="17" t="s">
        <v>128</v>
      </c>
      <c r="F7" t="s">
        <v>133</v>
      </c>
      <c r="G7" t="s">
        <v>129</v>
      </c>
      <c r="H7" t="s">
        <v>137</v>
      </c>
      <c r="I7" t="s">
        <v>130</v>
      </c>
      <c r="J7" t="s">
        <v>134</v>
      </c>
      <c r="K7" s="8" t="str">
        <f>J7&amp;"_case"&amp;", "&amp;F7&amp;", "&amp;G7&amp;", "&amp;H7&amp;", "&amp;I7&amp;", "&amp;J7&amp;"A"</f>
        <v>sinh_case, Latitude, Longitude, NDay, TT, sinhA</v>
      </c>
      <c r="L7" t="s">
        <v>138</v>
      </c>
      <c r="M7" s="8" t="str">
        <f>L7&amp;"_case"&amp;", "&amp;F7&amp;", "&amp;G7&amp;", "&amp;H7&amp;", "&amp;I7&amp;", "&amp;L7&amp;"A"</f>
        <v>cosh_case, Latitude, Longitude, NDay, TT, coshA</v>
      </c>
      <c r="N7" t="s">
        <v>140</v>
      </c>
      <c r="O7" s="8" t="str">
        <f>N7&amp;"_case"&amp;", "&amp;F7&amp;", "&amp;G7&amp;", "&amp;H7&amp;", "&amp;I7&amp;", "&amp;N7&amp;"A"</f>
        <v>hsdt_case, Latitude, Longitude, NDay, TT, hsdtA</v>
      </c>
      <c r="P7" t="s">
        <v>142</v>
      </c>
      <c r="Q7" t="s">
        <v>143</v>
      </c>
      <c r="R7" t="s">
        <v>145</v>
      </c>
      <c r="S7" s="8" t="str">
        <f>R7&amp;"_case"&amp;", "&amp;F7&amp;", "&amp;G7&amp;", "&amp;H7&amp;", "&amp;I7&amp;", "&amp;N7&amp;"A"</f>
        <v>Azsdt_case, Latitude, Longitude, NDay, TT, hsdtA</v>
      </c>
      <c r="T7" t="s">
        <v>142</v>
      </c>
      <c r="U7" t="s">
        <v>143</v>
      </c>
    </row>
    <row r="8" spans="2:24" x14ac:dyDescent="0.2">
      <c r="B8" s="16">
        <v>41275.041666666664</v>
      </c>
      <c r="C8" s="19">
        <f>-0.000279+0.122772*COS((INT(B8-41274)/366*2*PI())+1.498311)-0.165458*COS((INT(B8-41274)/366*2*PI())*2-1.261546)-0.005354*COS((INT(B8-41274)/366*2*PI())*3-1.1571)</f>
        <v>-5.1629656722129574E-2</v>
      </c>
      <c r="D8">
        <f t="shared" ref="D8:D49" si="0">(0.006322-0.405748*COS((INT(B8-41274)/366*2*PI())+0.153231)-0.00588*COS(2*(INT(B8-41274)/366*2*PI())+0.207099)-0.003233*COS(3*(INT(B8-41274)/366*2*PI())+0.620129))*360/2/PI()</f>
        <v>-23.020868969228243</v>
      </c>
      <c r="E8">
        <f t="shared" ref="E8:E49" si="1">(I8+C8-12)*15+(G8-135)</f>
        <v>-52.574444850831945</v>
      </c>
      <c r="F8">
        <v>25.2</v>
      </c>
      <c r="G8">
        <v>125.2</v>
      </c>
      <c r="H8" s="19">
        <f t="shared" ref="H8:H49" si="2">INT(B8)-41274</f>
        <v>1</v>
      </c>
      <c r="I8">
        <v>9.1999999999999993</v>
      </c>
      <c r="J8">
        <f>MAX(0,SIN(F8*PI()/180)*SIN(D8*PI()/180)+COS(F8*PI()/180)*COS(D8*PI()/180)*COS(E8*PI()/180))</f>
        <v>0.33959074430648345</v>
      </c>
      <c r="K8" s="8" t="str">
        <f>ROW($K8)-ROW($K$7)&amp;", "&amp;F8&amp;", "&amp;G8&amp;", "&amp;H8&amp;", "&amp;I8&amp;", "&amp;J8</f>
        <v>1, 25.2, 125.2, 1, 9.2, 0.339590744306483</v>
      </c>
      <c r="L8">
        <f>(1-J8^2)^0.5</f>
        <v>0.94057329665548584</v>
      </c>
      <c r="M8" s="8" t="str">
        <f>ROW($K8)-ROW($K$7)&amp;", "&amp;F8&amp;", "&amp;G8&amp;", "&amp;H8&amp;", "&amp;I8&amp;", "&amp;L8</f>
        <v>1, 25.2, 125.2, 1, 9.2, 0.940573296655486</v>
      </c>
      <c r="N8">
        <f>DEGREES(ATAN(J8/L8))</f>
        <v>19.851941970755654</v>
      </c>
      <c r="O8" s="8" t="str">
        <f>ROW($O8)-ROW($O$7)&amp;", "&amp;F8&amp;", "&amp;G8&amp;", "&amp;H8&amp;", "&amp;I8&amp;", "&amp;N8</f>
        <v>1, 25.2, 125.2, 1, 9.2, 19.8519419707557</v>
      </c>
      <c r="P8">
        <f>COS(RADIANS(D8))*SIN(RADIANS(E8))/L8</f>
        <v>-0.7770792642876414</v>
      </c>
      <c r="Q8">
        <f>(J8*SIN(RADIANS(F8))-SIN(RADIANS(D8)))/(L8*COS(RADIANS(F8)))</f>
        <v>0.62940274627155701</v>
      </c>
      <c r="R8">
        <f>IF(ABS(P8)=1,90*P8,IF(AND(P8&gt;0,Q8&lt;0),DEGREES(ATAN(P8/Q8))+180,IF(AND(P8&lt;0,Q8&lt;0),DEGREES(ATAN(P8/Q8))-180,DEGREES(ATAN(P8/Q8)))))</f>
        <v>-50.993928027234645</v>
      </c>
      <c r="S8" s="8" t="str">
        <f>ROW($O8)-ROW($O$7)&amp;", "&amp;F8&amp;", "&amp;G8&amp;", "&amp;H8&amp;", "&amp;I8&amp;", "&amp;R8</f>
        <v>1, 25.2, 125.2, 1, 9.2, -50.9939280272346</v>
      </c>
      <c r="T8">
        <f>SIN(RADIANS(R8))</f>
        <v>-0.7770792642876414</v>
      </c>
      <c r="U8">
        <f>COS(RADIANS(R8))</f>
        <v>0.62940274627155701</v>
      </c>
      <c r="V8">
        <f>P8-T8</f>
        <v>0</v>
      </c>
      <c r="W8">
        <f>Q8-U8</f>
        <v>0</v>
      </c>
      <c r="X8">
        <f>P8^2+Q8^2</f>
        <v>1</v>
      </c>
    </row>
    <row r="9" spans="2:24" x14ac:dyDescent="0.2">
      <c r="B9" s="20">
        <v>41276</v>
      </c>
      <c r="C9" s="19">
        <f t="shared" ref="C9:C49" si="3">-0.000279+0.122772*COS((INT(B9-41274)/366*2*PI())+1.498311)-0.165458*COS((INT(B9-41274)/366*2*PI())*2-1.261546)-0.005354*COS((INT(B9-41274)/366*2*PI())*3-1.1571)</f>
        <v>-5.9293083166167042E-2</v>
      </c>
      <c r="D9">
        <f t="shared" si="0"/>
        <v>-22.940735688016378</v>
      </c>
      <c r="E9">
        <f t="shared" si="1"/>
        <v>-33.9893962474925</v>
      </c>
      <c r="F9">
        <v>29.5</v>
      </c>
      <c r="G9">
        <v>125.9</v>
      </c>
      <c r="H9" s="19">
        <f t="shared" si="2"/>
        <v>2</v>
      </c>
      <c r="I9">
        <v>10.4</v>
      </c>
      <c r="J9">
        <f>MAX(0,SIN(F9*PI()/180)*SIN(D9*PI()/180)+COS(F9*PI()/180)*COS(D9*PI()/180)*COS(E9*PI()/180))</f>
        <v>0.47263519356107553</v>
      </c>
      <c r="K9" s="8" t="str">
        <f t="shared" ref="K9:K49" si="4">ROW($K9)-ROW($K$7)&amp;", "&amp;F9&amp;", "&amp;G9&amp;", "&amp;H9&amp;", "&amp;I9&amp;", "&amp;J9</f>
        <v>2, 29.5, 125.9, 2, 10.4, 0.472635193561076</v>
      </c>
      <c r="L9">
        <f t="shared" ref="L9:L49" si="5">(1-J9^2)^0.5</f>
        <v>0.88125817659042727</v>
      </c>
      <c r="M9" s="8" t="str">
        <f t="shared" ref="M9:M49" si="6">ROW($K9)-ROW($K$7)&amp;", "&amp;F9&amp;", "&amp;G9&amp;", "&amp;H9&amp;", "&amp;I9&amp;", "&amp;L9</f>
        <v>2, 29.5, 125.9, 2, 10.4, 0.881258176590427</v>
      </c>
      <c r="N9">
        <f t="shared" ref="N9:N49" si="7">DEGREES(ATAN(J9/L9))</f>
        <v>28.205489065052024</v>
      </c>
      <c r="O9" s="8" t="str">
        <f t="shared" ref="O9:O49" si="8">ROW($O9)-ROW($O$7)&amp;", "&amp;F9&amp;", "&amp;G9&amp;", "&amp;H9&amp;", "&amp;I9&amp;", "&amp;N9</f>
        <v>2, 29.5, 125.9, 2, 10.4, 28.205489065052</v>
      </c>
      <c r="P9">
        <f t="shared" ref="P9:P49" si="9">COS(RADIANS(D9))*SIN(RADIANS(E9))/L9</f>
        <v>-0.58419225693034638</v>
      </c>
      <c r="Q9">
        <f t="shared" ref="Q9:Q49" si="10">(J9*SIN(RADIANS(F9))-SIN(RADIANS(D9)))/(L9*COS(RADIANS(F9)))</f>
        <v>0.81161530723775066</v>
      </c>
      <c r="R9">
        <f t="shared" ref="R9:R49" si="11">IF(ABS(P9)=1,90*P9,IF(AND(P9&gt;0,Q9&lt;0),DEGREES(ATAN(P9/Q9))+180,IF(AND(P9&lt;0,Q9&lt;0),DEGREES(ATAN(P9/Q9))-180,DEGREES(ATAN(P9/Q9)))))</f>
        <v>-35.745947143510669</v>
      </c>
      <c r="S9" s="8" t="str">
        <f t="shared" ref="S9:S49" si="12">ROW($O9)-ROW($O$7)&amp;", "&amp;F9&amp;", "&amp;G9&amp;", "&amp;H9&amp;", "&amp;I9&amp;", "&amp;R9</f>
        <v>2, 29.5, 125.9, 2, 10.4, -35.7459471435107</v>
      </c>
      <c r="T9">
        <f t="shared" ref="T9:T49" si="13">SIN(RADIANS(R9))</f>
        <v>-0.58419225693034627</v>
      </c>
      <c r="U9">
        <f t="shared" ref="U9:U49" si="14">COS(RADIANS(R9))</f>
        <v>0.81161530723775055</v>
      </c>
      <c r="V9">
        <f t="shared" ref="V9:V49" si="15">P9-T9</f>
        <v>0</v>
      </c>
      <c r="W9">
        <f t="shared" ref="W9:W49" si="16">Q9-U9</f>
        <v>0</v>
      </c>
      <c r="X9">
        <f t="shared" ref="X9:X49" si="17">P9^2+Q9^2</f>
        <v>1.0000000000000002</v>
      </c>
    </row>
    <row r="10" spans="2:24" x14ac:dyDescent="0.2">
      <c r="B10" s="20">
        <v>41289</v>
      </c>
      <c r="C10" s="19">
        <f t="shared" si="3"/>
        <v>-0.14928241117463509</v>
      </c>
      <c r="D10">
        <f t="shared" si="0"/>
        <v>-21.237465178556302</v>
      </c>
      <c r="E10">
        <f t="shared" si="1"/>
        <v>-16.639236167619536</v>
      </c>
      <c r="F10">
        <v>33.799999999999997</v>
      </c>
      <c r="G10">
        <v>126.6</v>
      </c>
      <c r="H10" s="19">
        <f t="shared" si="2"/>
        <v>15</v>
      </c>
      <c r="I10">
        <v>11.6</v>
      </c>
      <c r="J10">
        <f t="shared" ref="J10:J42" si="18">MAX(0,SIN(F10*PI()/180)*SIN(D10*PI()/180)+COS(F10*PI()/180)*COS(D10*PI()/180)*COS(E10*PI()/180))</f>
        <v>0.54060772396356271</v>
      </c>
      <c r="K10" s="8" t="str">
        <f t="shared" si="4"/>
        <v>3, 33.8, 126.6, 15, 11.6, 0.540607723963563</v>
      </c>
      <c r="L10">
        <f t="shared" si="5"/>
        <v>0.84127479980737352</v>
      </c>
      <c r="M10" s="8" t="str">
        <f t="shared" si="6"/>
        <v>3, 33.8, 126.6, 15, 11.6, 0.841274799807374</v>
      </c>
      <c r="N10">
        <f t="shared" si="7"/>
        <v>32.725018836641681</v>
      </c>
      <c r="O10" s="8" t="str">
        <f t="shared" si="8"/>
        <v>3, 33.8, 126.6, 15, 11.6, 32.7250188366417</v>
      </c>
      <c r="P10">
        <f t="shared" si="9"/>
        <v>-0.31725434033595973</v>
      </c>
      <c r="Q10">
        <f t="shared" si="10"/>
        <v>0.94834048924318048</v>
      </c>
      <c r="R10">
        <f t="shared" si="11"/>
        <v>-18.496960032791538</v>
      </c>
      <c r="S10" s="8" t="str">
        <f t="shared" si="12"/>
        <v>3, 33.8, 126.6, 15, 11.6, -18.4969600327915</v>
      </c>
      <c r="T10">
        <f t="shared" si="13"/>
        <v>-0.31725434033595978</v>
      </c>
      <c r="U10">
        <f t="shared" si="14"/>
        <v>0.94834048924318048</v>
      </c>
      <c r="V10">
        <f t="shared" si="15"/>
        <v>0</v>
      </c>
      <c r="W10">
        <f t="shared" si="16"/>
        <v>0</v>
      </c>
      <c r="X10">
        <f t="shared" si="17"/>
        <v>0.99999999999999989</v>
      </c>
    </row>
    <row r="11" spans="2:24" x14ac:dyDescent="0.2">
      <c r="B11" s="20">
        <v>41306</v>
      </c>
      <c r="C11" s="19">
        <f t="shared" si="3"/>
        <v>-0.22462135422455751</v>
      </c>
      <c r="D11">
        <f t="shared" si="0"/>
        <v>-17.349126082261794</v>
      </c>
      <c r="E11">
        <f t="shared" si="1"/>
        <v>0.93067968663163647</v>
      </c>
      <c r="F11">
        <v>38.1</v>
      </c>
      <c r="G11">
        <v>127.3</v>
      </c>
      <c r="H11" s="19">
        <f t="shared" si="2"/>
        <v>32</v>
      </c>
      <c r="I11">
        <v>12.8</v>
      </c>
      <c r="J11">
        <f t="shared" si="18"/>
        <v>0.56703867879424841</v>
      </c>
      <c r="K11" s="8" t="str">
        <f t="shared" si="4"/>
        <v>4, 38.1, 127.3, 32, 12.8, 0.567038678794248</v>
      </c>
      <c r="L11">
        <f t="shared" si="5"/>
        <v>0.82369116588152935</v>
      </c>
      <c r="M11" s="8" t="str">
        <f t="shared" si="6"/>
        <v>4, 38.1, 127.3, 32, 12.8, 0.823691165881529</v>
      </c>
      <c r="N11">
        <f t="shared" si="7"/>
        <v>34.543980903619641</v>
      </c>
      <c r="O11" s="8" t="str">
        <f t="shared" si="8"/>
        <v>4, 38.1, 127.3, 32, 12.8, 34.5439809036196</v>
      </c>
      <c r="P11">
        <f t="shared" si="9"/>
        <v>1.8822292598188798E-2</v>
      </c>
      <c r="Q11">
        <f t="shared" si="10"/>
        <v>0.99982284495871976</v>
      </c>
      <c r="R11">
        <f t="shared" si="11"/>
        <v>1.0785016147214397</v>
      </c>
      <c r="S11" s="8" t="str">
        <f t="shared" si="12"/>
        <v>4, 38.1, 127.3, 32, 12.8, 1.07850161472144</v>
      </c>
      <c r="T11">
        <f t="shared" si="13"/>
        <v>1.8822292598188798E-2</v>
      </c>
      <c r="U11">
        <f t="shared" si="14"/>
        <v>0.99982284495871976</v>
      </c>
      <c r="V11">
        <f t="shared" si="15"/>
        <v>0</v>
      </c>
      <c r="W11">
        <f t="shared" si="16"/>
        <v>0</v>
      </c>
      <c r="X11">
        <f t="shared" si="17"/>
        <v>1</v>
      </c>
    </row>
    <row r="12" spans="2:24" x14ac:dyDescent="0.2">
      <c r="B12" s="20">
        <v>41334</v>
      </c>
      <c r="C12" s="19">
        <f t="shared" si="3"/>
        <v>-0.21423441507525981</v>
      </c>
      <c r="D12">
        <f t="shared" si="0"/>
        <v>-8.0510458689168374</v>
      </c>
      <c r="E12">
        <f t="shared" si="1"/>
        <v>19.78648377387109</v>
      </c>
      <c r="F12">
        <v>42.4</v>
      </c>
      <c r="G12">
        <v>128</v>
      </c>
      <c r="H12" s="19">
        <f t="shared" si="2"/>
        <v>60</v>
      </c>
      <c r="I12">
        <v>14</v>
      </c>
      <c r="J12">
        <f t="shared" si="18"/>
        <v>0.59356906540098153</v>
      </c>
      <c r="K12" s="8" t="str">
        <f t="shared" si="4"/>
        <v>5, 42.4, 128, 60, 14, 0.593569065400982</v>
      </c>
      <c r="L12">
        <f t="shared" si="5"/>
        <v>0.80478305436869468</v>
      </c>
      <c r="M12" s="8" t="str">
        <f t="shared" si="6"/>
        <v>5, 42.4, 128, 60, 14, 0.804783054368695</v>
      </c>
      <c r="N12">
        <f t="shared" si="7"/>
        <v>36.410691103897427</v>
      </c>
      <c r="O12" s="8" t="str">
        <f t="shared" si="8"/>
        <v>5, 42.4, 128, 60, 14, 36.4106911038974</v>
      </c>
      <c r="P12">
        <f t="shared" si="9"/>
        <v>0.41648420959194365</v>
      </c>
      <c r="Q12">
        <f t="shared" si="10"/>
        <v>0.90914294979424159</v>
      </c>
      <c r="R12">
        <f t="shared" si="11"/>
        <v>24.612819059339582</v>
      </c>
      <c r="S12" s="8" t="str">
        <f t="shared" si="12"/>
        <v>5, 42.4, 128, 60, 14, 24.6128190593396</v>
      </c>
      <c r="T12">
        <f t="shared" si="13"/>
        <v>0.41648420959194349</v>
      </c>
      <c r="U12">
        <f t="shared" si="14"/>
        <v>0.90914294979424115</v>
      </c>
      <c r="V12">
        <f t="shared" si="15"/>
        <v>0</v>
      </c>
      <c r="W12">
        <f t="shared" si="16"/>
        <v>0</v>
      </c>
      <c r="X12">
        <f t="shared" si="17"/>
        <v>1.0000000000000009</v>
      </c>
    </row>
    <row r="13" spans="2:24" x14ac:dyDescent="0.2">
      <c r="B13" s="20">
        <v>41353</v>
      </c>
      <c r="C13" s="19">
        <f t="shared" si="3"/>
        <v>-0.13260945953086284</v>
      </c>
      <c r="D13">
        <f t="shared" si="0"/>
        <v>-0.73032176671203086</v>
      </c>
      <c r="E13">
        <f t="shared" si="1"/>
        <v>39.710858107037026</v>
      </c>
      <c r="F13">
        <v>46.7</v>
      </c>
      <c r="G13">
        <v>128.69999999999999</v>
      </c>
      <c r="H13" s="19">
        <f t="shared" si="2"/>
        <v>79</v>
      </c>
      <c r="I13">
        <v>15.2</v>
      </c>
      <c r="J13">
        <f t="shared" si="18"/>
        <v>0.51826612874070899</v>
      </c>
      <c r="K13" s="8" t="str">
        <f t="shared" si="4"/>
        <v>6, 46.7, 128.7, 79, 15.2, 0.518266128740709</v>
      </c>
      <c r="L13">
        <f t="shared" si="5"/>
        <v>0.85521939863412755</v>
      </c>
      <c r="M13" s="8" t="str">
        <f t="shared" si="6"/>
        <v>6, 46.7, 128.7, 79, 15.2, 0.855219398634128</v>
      </c>
      <c r="N13">
        <f t="shared" si="7"/>
        <v>31.216018544784323</v>
      </c>
      <c r="O13" s="8" t="str">
        <f t="shared" si="8"/>
        <v>6, 46.7, 128.7, 79, 15.2, 31.2160185447843</v>
      </c>
      <c r="P13">
        <f t="shared" si="9"/>
        <v>0.74701499184017384</v>
      </c>
      <c r="Q13">
        <f t="shared" si="10"/>
        <v>0.66480719157213153</v>
      </c>
      <c r="R13">
        <f t="shared" si="11"/>
        <v>48.332464642299584</v>
      </c>
      <c r="S13" s="8" t="str">
        <f t="shared" si="12"/>
        <v>6, 46.7, 128.7, 79, 15.2, 48.3324646422996</v>
      </c>
      <c r="T13">
        <f t="shared" si="13"/>
        <v>0.74701499184017395</v>
      </c>
      <c r="U13">
        <f t="shared" si="14"/>
        <v>0.66480719157213164</v>
      </c>
      <c r="V13">
        <f t="shared" si="15"/>
        <v>0</v>
      </c>
      <c r="W13">
        <f t="shared" si="16"/>
        <v>0</v>
      </c>
      <c r="X13">
        <f t="shared" si="17"/>
        <v>0.99999999999999978</v>
      </c>
    </row>
    <row r="14" spans="2:24" x14ac:dyDescent="0.2">
      <c r="B14" s="20">
        <v>41354</v>
      </c>
      <c r="C14" s="19">
        <f t="shared" si="3"/>
        <v>-0.12748226834523954</v>
      </c>
      <c r="D14">
        <f t="shared" si="0"/>
        <v>-0.33897124047858651</v>
      </c>
      <c r="E14">
        <f t="shared" si="1"/>
        <v>-49.5122340251786</v>
      </c>
      <c r="F14">
        <v>25.2</v>
      </c>
      <c r="G14">
        <v>129.4</v>
      </c>
      <c r="H14" s="19">
        <f t="shared" si="2"/>
        <v>80</v>
      </c>
      <c r="I14">
        <v>9.1999999999999993</v>
      </c>
      <c r="J14">
        <f t="shared" si="18"/>
        <v>0.58496199084233325</v>
      </c>
      <c r="K14" s="8" t="str">
        <f t="shared" si="4"/>
        <v>7, 25.2, 129.4, 80, 9.2, 0.584961990842333</v>
      </c>
      <c r="L14">
        <f t="shared" si="5"/>
        <v>0.81106070627898996</v>
      </c>
      <c r="M14" s="8" t="str">
        <f t="shared" si="6"/>
        <v>7, 25.2, 129.4, 80, 9.2, 0.81106070627899</v>
      </c>
      <c r="N14">
        <f t="shared" si="7"/>
        <v>35.800304884464033</v>
      </c>
      <c r="O14" s="8" t="str">
        <f t="shared" si="8"/>
        <v>7, 25.2, 129.4, 80, 9.2, 35.800304884464</v>
      </c>
      <c r="P14">
        <f t="shared" si="9"/>
        <v>-0.93769961392897538</v>
      </c>
      <c r="Q14">
        <f t="shared" si="10"/>
        <v>0.34744702335384986</v>
      </c>
      <c r="R14">
        <f t="shared" si="11"/>
        <v>-69.668757066589137</v>
      </c>
      <c r="S14" s="8" t="str">
        <f t="shared" si="12"/>
        <v>7, 25.2, 129.4, 80, 9.2, -69.6687570665891</v>
      </c>
      <c r="T14">
        <f t="shared" si="13"/>
        <v>-0.93769961392897527</v>
      </c>
      <c r="U14">
        <f t="shared" si="14"/>
        <v>0.3474470233538498</v>
      </c>
      <c r="V14">
        <f t="shared" si="15"/>
        <v>0</v>
      </c>
      <c r="W14">
        <f t="shared" si="16"/>
        <v>0</v>
      </c>
      <c r="X14">
        <f t="shared" si="17"/>
        <v>1.0000000000000002</v>
      </c>
    </row>
    <row r="15" spans="2:24" x14ac:dyDescent="0.2">
      <c r="B15" s="20">
        <v>41355</v>
      </c>
      <c r="C15" s="19">
        <f t="shared" si="3"/>
        <v>-0.12231750450289461</v>
      </c>
      <c r="D15">
        <f t="shared" si="0"/>
        <v>5.2305500326478731E-2</v>
      </c>
      <c r="E15">
        <f t="shared" si="1"/>
        <v>-30.734762567543427</v>
      </c>
      <c r="F15">
        <v>29.5</v>
      </c>
      <c r="G15">
        <v>130.1</v>
      </c>
      <c r="H15" s="19">
        <f t="shared" si="2"/>
        <v>81</v>
      </c>
      <c r="I15">
        <v>10.4</v>
      </c>
      <c r="J15">
        <f t="shared" si="18"/>
        <v>0.74855680879119113</v>
      </c>
      <c r="K15" s="8" t="str">
        <f t="shared" si="4"/>
        <v>8, 29.5, 130.1, 81, 10.4, 0.748556808791191</v>
      </c>
      <c r="L15">
        <f t="shared" si="5"/>
        <v>0.66307066291033268</v>
      </c>
      <c r="M15" s="8" t="str">
        <f t="shared" si="6"/>
        <v>8, 29.5, 130.1, 81, 10.4, 0.663070662910333</v>
      </c>
      <c r="N15">
        <f t="shared" si="7"/>
        <v>48.46551839280454</v>
      </c>
      <c r="O15" s="8" t="str">
        <f t="shared" si="8"/>
        <v>8, 29.5, 130.1, 81, 10.4, 48.4655183928045</v>
      </c>
      <c r="P15">
        <f t="shared" si="9"/>
        <v>-0.7707539033071038</v>
      </c>
      <c r="Q15">
        <f t="shared" si="10"/>
        <v>0.63713296927475349</v>
      </c>
      <c r="R15">
        <f t="shared" si="11"/>
        <v>-50.42163705980844</v>
      </c>
      <c r="S15" s="8" t="str">
        <f t="shared" si="12"/>
        <v>8, 29.5, 130.1, 81, 10.4, -50.4216370598084</v>
      </c>
      <c r="T15">
        <f t="shared" si="13"/>
        <v>-0.77075390330710369</v>
      </c>
      <c r="U15">
        <f t="shared" si="14"/>
        <v>0.63713296927475338</v>
      </c>
      <c r="V15">
        <f t="shared" si="15"/>
        <v>0</v>
      </c>
      <c r="W15">
        <f t="shared" si="16"/>
        <v>0</v>
      </c>
      <c r="X15">
        <f t="shared" si="17"/>
        <v>1.0000000000000002</v>
      </c>
    </row>
    <row r="16" spans="2:24" x14ac:dyDescent="0.2">
      <c r="B16" s="20">
        <v>41356</v>
      </c>
      <c r="C16" s="19">
        <f t="shared" si="3"/>
        <v>-0.1171217990744836</v>
      </c>
      <c r="D16">
        <f t="shared" si="0"/>
        <v>0.4434138609838858</v>
      </c>
      <c r="E16">
        <f t="shared" si="1"/>
        <v>-11.956826986117253</v>
      </c>
      <c r="F16">
        <v>33.799999999999997</v>
      </c>
      <c r="G16">
        <v>130.80000000000001</v>
      </c>
      <c r="H16" s="19">
        <f t="shared" si="2"/>
        <v>82</v>
      </c>
      <c r="I16">
        <v>11.6</v>
      </c>
      <c r="J16">
        <f t="shared" si="18"/>
        <v>0.81723622088996861</v>
      </c>
      <c r="K16" s="8" t="str">
        <f t="shared" si="4"/>
        <v>9, 33.8, 130.8, 82, 11.6, 0.817236220889969</v>
      </c>
      <c r="L16">
        <f t="shared" si="5"/>
        <v>0.57630283641977897</v>
      </c>
      <c r="M16" s="8" t="str">
        <f t="shared" si="6"/>
        <v>9, 33.8, 130.8, 82, 11.6, 0.576302836419779</v>
      </c>
      <c r="N16">
        <f t="shared" si="7"/>
        <v>54.809078229190789</v>
      </c>
      <c r="O16" s="8" t="str">
        <f t="shared" si="8"/>
        <v>9, 33.8, 130.8, 82, 11.6, 54.8090782291908</v>
      </c>
      <c r="P16">
        <f t="shared" si="9"/>
        <v>-0.35947833235734467</v>
      </c>
      <c r="Q16">
        <f t="shared" si="10"/>
        <v>0.93315343248877458</v>
      </c>
      <c r="R16">
        <f t="shared" si="11"/>
        <v>-21.068162090663783</v>
      </c>
      <c r="S16" s="8" t="str">
        <f t="shared" si="12"/>
        <v>9, 33.8, 130.8, 82, 11.6, -21.0681620906638</v>
      </c>
      <c r="T16">
        <f t="shared" si="13"/>
        <v>-0.35947833235734478</v>
      </c>
      <c r="U16">
        <f t="shared" si="14"/>
        <v>0.9331534324887748</v>
      </c>
      <c r="V16">
        <f t="shared" si="15"/>
        <v>0</v>
      </c>
      <c r="W16">
        <f t="shared" si="16"/>
        <v>0</v>
      </c>
      <c r="X16">
        <f t="shared" si="17"/>
        <v>0.99999999999999944</v>
      </c>
    </row>
    <row r="17" spans="2:24" x14ac:dyDescent="0.2">
      <c r="B17" s="20">
        <v>41365</v>
      </c>
      <c r="C17" s="19">
        <f t="shared" si="3"/>
        <v>-7.0048384689741269E-2</v>
      </c>
      <c r="D17">
        <f t="shared" si="0"/>
        <v>3.9403311169021236</v>
      </c>
      <c r="E17">
        <f t="shared" si="1"/>
        <v>7.4492742296538914</v>
      </c>
      <c r="F17">
        <v>38.1</v>
      </c>
      <c r="G17">
        <v>131.5</v>
      </c>
      <c r="H17" s="19">
        <f t="shared" si="2"/>
        <v>91</v>
      </c>
      <c r="I17">
        <v>12.8</v>
      </c>
      <c r="J17">
        <f t="shared" si="18"/>
        <v>0.82085001927632129</v>
      </c>
      <c r="K17" s="8" t="str">
        <f t="shared" si="4"/>
        <v>10, 38.1, 131.5, 91, 12.8, 0.820850019276321</v>
      </c>
      <c r="L17">
        <f t="shared" si="5"/>
        <v>0.57114380488110261</v>
      </c>
      <c r="M17" s="8" t="str">
        <f t="shared" si="6"/>
        <v>10, 38.1, 131.5, 91, 12.8, 0.571143804881103</v>
      </c>
      <c r="N17">
        <f t="shared" si="7"/>
        <v>55.169974681390656</v>
      </c>
      <c r="O17" s="8" t="str">
        <f t="shared" si="8"/>
        <v>10, 38.1, 131.5, 91, 12.8, 55.1699746813907</v>
      </c>
      <c r="P17">
        <f t="shared" si="9"/>
        <v>0.22646120611946394</v>
      </c>
      <c r="Q17">
        <f t="shared" si="10"/>
        <v>0.97402018568555171</v>
      </c>
      <c r="R17">
        <f t="shared" si="11"/>
        <v>13.08881722316009</v>
      </c>
      <c r="S17" s="8" t="str">
        <f t="shared" si="12"/>
        <v>10, 38.1, 131.5, 91, 12.8, 13.0888172231601</v>
      </c>
      <c r="T17">
        <f t="shared" si="13"/>
        <v>0.22646120611946408</v>
      </c>
      <c r="U17">
        <f t="shared" si="14"/>
        <v>0.97402018568555226</v>
      </c>
      <c r="V17">
        <f t="shared" si="15"/>
        <v>0</v>
      </c>
      <c r="W17">
        <f t="shared" si="16"/>
        <v>0</v>
      </c>
      <c r="X17">
        <f t="shared" si="17"/>
        <v>0.999999999999999</v>
      </c>
    </row>
    <row r="18" spans="2:24" x14ac:dyDescent="0.2">
      <c r="B18" s="20">
        <v>41395</v>
      </c>
      <c r="C18" s="19">
        <f t="shared" si="3"/>
        <v>4.6799318754522021E-2</v>
      </c>
      <c r="D18">
        <f t="shared" si="0"/>
        <v>14.56924882598357</v>
      </c>
      <c r="E18">
        <f t="shared" si="1"/>
        <v>27.901989781317809</v>
      </c>
      <c r="F18">
        <v>42.4</v>
      </c>
      <c r="G18">
        <v>132.19999999999999</v>
      </c>
      <c r="H18" s="19">
        <f t="shared" si="2"/>
        <v>121</v>
      </c>
      <c r="I18">
        <v>14</v>
      </c>
      <c r="J18">
        <f t="shared" si="18"/>
        <v>0.80124507511627774</v>
      </c>
      <c r="K18" s="8" t="str">
        <f t="shared" si="4"/>
        <v>11, 42.4, 132.2, 121, 14, 0.801245075116278</v>
      </c>
      <c r="L18">
        <f t="shared" si="5"/>
        <v>0.59833630142413263</v>
      </c>
      <c r="M18" s="8" t="str">
        <f t="shared" si="6"/>
        <v>11, 42.4, 132.2, 121, 14, 0.598336301424133</v>
      </c>
      <c r="N18">
        <f t="shared" si="7"/>
        <v>53.249163294869248</v>
      </c>
      <c r="O18" s="8" t="str">
        <f t="shared" si="8"/>
        <v>11, 42.4, 132.2, 121, 14, 53.2491632948692</v>
      </c>
      <c r="P18">
        <f t="shared" si="9"/>
        <v>0.75695376631196809</v>
      </c>
      <c r="Q18">
        <f t="shared" si="10"/>
        <v>0.65346843509547303</v>
      </c>
      <c r="R18">
        <f t="shared" si="11"/>
        <v>49.196379639223814</v>
      </c>
      <c r="S18" s="8" t="str">
        <f t="shared" si="12"/>
        <v>11, 42.4, 132.2, 121, 14, 49.1963796392238</v>
      </c>
      <c r="T18">
        <f t="shared" si="13"/>
        <v>0.75695376631196809</v>
      </c>
      <c r="U18">
        <f t="shared" si="14"/>
        <v>0.65346843509547303</v>
      </c>
      <c r="V18">
        <f t="shared" si="15"/>
        <v>0</v>
      </c>
      <c r="W18">
        <f t="shared" si="16"/>
        <v>0</v>
      </c>
      <c r="X18">
        <f t="shared" si="17"/>
        <v>1</v>
      </c>
    </row>
    <row r="19" spans="2:24" x14ac:dyDescent="0.2">
      <c r="B19" s="20">
        <v>41426</v>
      </c>
      <c r="C19" s="19">
        <f t="shared" si="3"/>
        <v>3.8370645062891791E-2</v>
      </c>
      <c r="D19">
        <f t="shared" si="0"/>
        <v>21.843751757601549</v>
      </c>
      <c r="E19">
        <f t="shared" si="1"/>
        <v>46.47555967594338</v>
      </c>
      <c r="F19">
        <v>46.7</v>
      </c>
      <c r="G19">
        <v>132.9</v>
      </c>
      <c r="H19" s="19">
        <f t="shared" si="2"/>
        <v>152</v>
      </c>
      <c r="I19">
        <v>15.2</v>
      </c>
      <c r="J19">
        <f t="shared" si="18"/>
        <v>0.70917558187134533</v>
      </c>
      <c r="K19" s="8" t="str">
        <f t="shared" si="4"/>
        <v>12, 46.7, 132.9, 152, 15.2, 0.709175581871345</v>
      </c>
      <c r="L19">
        <f t="shared" si="5"/>
        <v>0.70503190997105858</v>
      </c>
      <c r="M19" s="8" t="str">
        <f t="shared" si="6"/>
        <v>12, 46.7, 132.9, 152, 15.2, 0.705031909971059</v>
      </c>
      <c r="N19">
        <f t="shared" si="7"/>
        <v>45.167877934134509</v>
      </c>
      <c r="O19" s="8" t="str">
        <f t="shared" si="8"/>
        <v>12, 46.7, 132.9, 152, 15.2, 45.1678779341345</v>
      </c>
      <c r="P19">
        <f t="shared" si="9"/>
        <v>0.95459695888479246</v>
      </c>
      <c r="Q19">
        <f t="shared" si="10"/>
        <v>0.29790039625335496</v>
      </c>
      <c r="R19">
        <f t="shared" si="11"/>
        <v>72.668460387470049</v>
      </c>
      <c r="S19" s="8" t="str">
        <f t="shared" si="12"/>
        <v>12, 46.7, 132.9, 152, 15.2, 72.66846038747</v>
      </c>
      <c r="T19">
        <f t="shared" si="13"/>
        <v>0.95459695888479246</v>
      </c>
      <c r="U19">
        <f t="shared" si="14"/>
        <v>0.2979003962533549</v>
      </c>
      <c r="V19">
        <f t="shared" si="15"/>
        <v>0</v>
      </c>
      <c r="W19">
        <f t="shared" si="16"/>
        <v>0</v>
      </c>
      <c r="X19">
        <f t="shared" si="17"/>
        <v>1</v>
      </c>
    </row>
    <row r="20" spans="2:24" x14ac:dyDescent="0.2">
      <c r="B20" s="20">
        <v>41446</v>
      </c>
      <c r="C20" s="19">
        <f t="shared" si="3"/>
        <v>-2.1500358781694134E-2</v>
      </c>
      <c r="D20">
        <f t="shared" si="0"/>
        <v>23.448096760454309</v>
      </c>
      <c r="E20">
        <f t="shared" si="1"/>
        <v>-43.722505381725426</v>
      </c>
      <c r="F20">
        <v>25.2</v>
      </c>
      <c r="G20">
        <v>133.6</v>
      </c>
      <c r="H20" s="19">
        <f t="shared" si="2"/>
        <v>172</v>
      </c>
      <c r="I20">
        <v>9.1999999999999993</v>
      </c>
      <c r="J20">
        <f t="shared" si="18"/>
        <v>0.76934027541409566</v>
      </c>
      <c r="K20" s="8" t="str">
        <f t="shared" si="4"/>
        <v>13, 25.2, 133.6, 172, 9.2, 0.769340275414096</v>
      </c>
      <c r="L20">
        <f t="shared" si="5"/>
        <v>0.63883921343775019</v>
      </c>
      <c r="M20" s="8" t="str">
        <f t="shared" si="6"/>
        <v>13, 25.2, 133.6, 172, 9.2, 0.63883921343775</v>
      </c>
      <c r="N20">
        <f t="shared" si="7"/>
        <v>50.294683071264068</v>
      </c>
      <c r="O20" s="8" t="str">
        <f t="shared" si="8"/>
        <v>13, 25.2, 133.6, 172, 9.2, 50.2946830712641</v>
      </c>
      <c r="P20">
        <f t="shared" si="9"/>
        <v>-0.9925665791469509</v>
      </c>
      <c r="Q20">
        <f t="shared" si="10"/>
        <v>-0.12170285929476042</v>
      </c>
      <c r="R20">
        <f t="shared" si="11"/>
        <v>-96.990389627036436</v>
      </c>
      <c r="S20" s="8" t="str">
        <f t="shared" si="12"/>
        <v>13, 25.2, 133.6, 172, 9.2, -96.9903896270364</v>
      </c>
      <c r="T20">
        <f t="shared" si="13"/>
        <v>-0.99256657914695057</v>
      </c>
      <c r="U20">
        <f t="shared" si="14"/>
        <v>-0.12170285929476057</v>
      </c>
      <c r="V20">
        <f t="shared" si="15"/>
        <v>0</v>
      </c>
      <c r="W20">
        <f t="shared" si="16"/>
        <v>1.5265566588595902E-16</v>
      </c>
      <c r="X20">
        <f t="shared" si="17"/>
        <v>1.0000000000000007</v>
      </c>
    </row>
    <row r="21" spans="2:24" x14ac:dyDescent="0.2">
      <c r="B21" s="20">
        <v>41447</v>
      </c>
      <c r="C21" s="19">
        <f t="shared" si="3"/>
        <v>-2.4859359913526311E-2</v>
      </c>
      <c r="D21">
        <f t="shared" si="0"/>
        <v>23.456356871321454</v>
      </c>
      <c r="E21">
        <f t="shared" si="1"/>
        <v>-25.072890398702871</v>
      </c>
      <c r="F21">
        <v>29.5</v>
      </c>
      <c r="G21">
        <v>134.30000000000001</v>
      </c>
      <c r="H21" s="19">
        <f t="shared" si="2"/>
        <v>173</v>
      </c>
      <c r="I21">
        <v>10.4</v>
      </c>
      <c r="J21">
        <f t="shared" si="18"/>
        <v>0.91920521104960029</v>
      </c>
      <c r="K21" s="8" t="str">
        <f t="shared" si="4"/>
        <v>14, 29.5, 134.3, 173, 10.4, 0.9192052110496</v>
      </c>
      <c r="L21">
        <f t="shared" si="5"/>
        <v>0.39377884653604711</v>
      </c>
      <c r="M21" s="8" t="str">
        <f t="shared" si="6"/>
        <v>14, 29.5, 134.3, 173, 10.4, 0.393778846536047</v>
      </c>
      <c r="N21">
        <f t="shared" si="7"/>
        <v>66.810164411392066</v>
      </c>
      <c r="O21" s="8" t="str">
        <f t="shared" si="8"/>
        <v>14, 29.5, 134.3, 173, 10.4, 66.8101644113921</v>
      </c>
      <c r="P21">
        <f t="shared" si="9"/>
        <v>-0.98723428311807782</v>
      </c>
      <c r="Q21">
        <f t="shared" si="10"/>
        <v>0.15927482612244373</v>
      </c>
      <c r="R21">
        <f t="shared" si="11"/>
        <v>-80.835192945644962</v>
      </c>
      <c r="S21" s="8" t="str">
        <f t="shared" si="12"/>
        <v>14, 29.5, 134.3, 173, 10.4, -80.835192945645</v>
      </c>
      <c r="T21">
        <f t="shared" si="13"/>
        <v>-0.98723428311807793</v>
      </c>
      <c r="U21">
        <f t="shared" si="14"/>
        <v>0.15927482612244365</v>
      </c>
      <c r="V21">
        <f t="shared" si="15"/>
        <v>0</v>
      </c>
      <c r="W21">
        <f t="shared" si="16"/>
        <v>0</v>
      </c>
      <c r="X21">
        <f t="shared" si="17"/>
        <v>0.99999999999999978</v>
      </c>
    </row>
    <row r="22" spans="2:24" x14ac:dyDescent="0.2">
      <c r="B22" s="20">
        <v>41448</v>
      </c>
      <c r="C22" s="19">
        <f t="shared" si="3"/>
        <v>-2.8214826456776518E-2</v>
      </c>
      <c r="D22">
        <f t="shared" si="0"/>
        <v>23.457671887471399</v>
      </c>
      <c r="E22">
        <f t="shared" si="1"/>
        <v>-6.42322239685166</v>
      </c>
      <c r="F22">
        <v>33.799999999999997</v>
      </c>
      <c r="G22">
        <v>135</v>
      </c>
      <c r="H22" s="19">
        <f t="shared" si="2"/>
        <v>174</v>
      </c>
      <c r="I22">
        <v>11.6</v>
      </c>
      <c r="J22">
        <f t="shared" si="18"/>
        <v>0.9789674135235904</v>
      </c>
      <c r="K22" s="8" t="str">
        <f t="shared" si="4"/>
        <v>15, 33.8, 135, 174, 11.6, 0.97896741352359</v>
      </c>
      <c r="L22">
        <f t="shared" si="5"/>
        <v>0.20401667397281903</v>
      </c>
      <c r="M22" s="8" t="str">
        <f t="shared" si="6"/>
        <v>15, 33.8, 135, 174, 11.6, 0.204016673972819</v>
      </c>
      <c r="N22">
        <f t="shared" si="7"/>
        <v>78.228057860758298</v>
      </c>
      <c r="O22" s="8" t="str">
        <f t="shared" si="8"/>
        <v>15, 33.8, 135, 174, 11.6, 78.2280578607583</v>
      </c>
      <c r="P22">
        <f t="shared" si="9"/>
        <v>-0.50302751705417059</v>
      </c>
      <c r="Q22">
        <f t="shared" si="10"/>
        <v>0.86427039581737108</v>
      </c>
      <c r="R22">
        <f t="shared" si="11"/>
        <v>-30.200501870985153</v>
      </c>
      <c r="S22" s="8" t="str">
        <f t="shared" si="12"/>
        <v>15, 33.8, 135, 174, 11.6, -30.2005018709852</v>
      </c>
      <c r="T22">
        <f t="shared" si="13"/>
        <v>-0.50302751705417081</v>
      </c>
      <c r="U22">
        <f t="shared" si="14"/>
        <v>0.86427039581737142</v>
      </c>
      <c r="V22">
        <f t="shared" si="15"/>
        <v>0</v>
      </c>
      <c r="W22">
        <f t="shared" si="16"/>
        <v>0</v>
      </c>
      <c r="X22">
        <f t="shared" si="17"/>
        <v>0.99999999999999911</v>
      </c>
    </row>
    <row r="23" spans="2:24" x14ac:dyDescent="0.2">
      <c r="B23" s="20">
        <v>41449</v>
      </c>
      <c r="C23" s="19">
        <f t="shared" si="3"/>
        <v>-3.1561396466917788E-2</v>
      </c>
      <c r="D23">
        <f t="shared" si="0"/>
        <v>23.452045570099433</v>
      </c>
      <c r="E23">
        <f t="shared" si="1"/>
        <v>12.226579052996231</v>
      </c>
      <c r="F23">
        <v>38.1</v>
      </c>
      <c r="G23">
        <v>135.69999999999999</v>
      </c>
      <c r="H23" s="19">
        <f t="shared" si="2"/>
        <v>175</v>
      </c>
      <c r="I23">
        <v>12.8</v>
      </c>
      <c r="J23">
        <f t="shared" si="18"/>
        <v>0.9511228885588231</v>
      </c>
      <c r="K23" s="8" t="str">
        <f t="shared" si="4"/>
        <v>16, 38.1, 135.7, 175, 12.8, 0.951122888558823</v>
      </c>
      <c r="L23">
        <f t="shared" si="5"/>
        <v>0.30881264685812421</v>
      </c>
      <c r="M23" s="8" t="str">
        <f t="shared" si="6"/>
        <v>16, 38.1, 135.7, 175, 12.8, 0.308812646858124</v>
      </c>
      <c r="N23">
        <f t="shared" si="7"/>
        <v>72.012310353264297</v>
      </c>
      <c r="O23" s="8" t="str">
        <f t="shared" si="8"/>
        <v>16, 38.1, 135.7, 175, 12.8, 72.0123103532643</v>
      </c>
      <c r="P23">
        <f t="shared" si="9"/>
        <v>0.62913204574048132</v>
      </c>
      <c r="Q23">
        <f t="shared" si="10"/>
        <v>0.77729844269906745</v>
      </c>
      <c r="R23">
        <f t="shared" si="11"/>
        <v>38.986115436183503</v>
      </c>
      <c r="S23" s="8" t="str">
        <f t="shared" si="12"/>
        <v>16, 38.1, 135.7, 175, 12.8, 38.9861154361835</v>
      </c>
      <c r="T23">
        <f t="shared" si="13"/>
        <v>0.62913204574048187</v>
      </c>
      <c r="U23">
        <f t="shared" si="14"/>
        <v>0.77729844269906789</v>
      </c>
      <c r="V23">
        <f t="shared" si="15"/>
        <v>0</v>
      </c>
      <c r="W23">
        <f t="shared" si="16"/>
        <v>0</v>
      </c>
      <c r="X23">
        <f t="shared" si="17"/>
        <v>0.99999999999999845</v>
      </c>
    </row>
    <row r="24" spans="2:24" x14ac:dyDescent="0.2">
      <c r="B24" s="20">
        <v>41450</v>
      </c>
      <c r="C24" s="19">
        <f t="shared" si="3"/>
        <v>-3.4893712329356209E-2</v>
      </c>
      <c r="D24">
        <f t="shared" si="0"/>
        <v>23.439484520487472</v>
      </c>
      <c r="E24">
        <f t="shared" si="1"/>
        <v>30.876594315059656</v>
      </c>
      <c r="F24">
        <v>42.4</v>
      </c>
      <c r="G24">
        <v>136.4</v>
      </c>
      <c r="H24" s="19">
        <f t="shared" si="2"/>
        <v>176</v>
      </c>
      <c r="I24">
        <v>14</v>
      </c>
      <c r="J24">
        <f t="shared" si="18"/>
        <v>0.84972113859315079</v>
      </c>
      <c r="K24" s="8" t="str">
        <f t="shared" si="4"/>
        <v>17, 42.4, 136.4, 176, 14, 0.849721138593151</v>
      </c>
      <c r="L24">
        <f t="shared" si="5"/>
        <v>0.52723238389533644</v>
      </c>
      <c r="M24" s="8" t="str">
        <f t="shared" si="6"/>
        <v>17, 42.4, 136.4, 176, 14, 0.527232383895336</v>
      </c>
      <c r="N24">
        <f t="shared" si="7"/>
        <v>58.181351825372225</v>
      </c>
      <c r="O24" s="8" t="str">
        <f t="shared" si="8"/>
        <v>17, 42.4, 136.4, 176, 14, 58.1813518253722</v>
      </c>
      <c r="P24">
        <f t="shared" si="9"/>
        <v>0.89304559542532458</v>
      </c>
      <c r="Q24">
        <f t="shared" si="10"/>
        <v>0.44996618149748413</v>
      </c>
      <c r="R24">
        <f t="shared" si="11"/>
        <v>63.258485788700987</v>
      </c>
      <c r="S24" s="8" t="str">
        <f t="shared" si="12"/>
        <v>17, 42.4, 136.4, 176, 14, 63.258485788701</v>
      </c>
      <c r="T24">
        <f t="shared" si="13"/>
        <v>0.89304559542532491</v>
      </c>
      <c r="U24">
        <f t="shared" si="14"/>
        <v>0.44996618149748424</v>
      </c>
      <c r="V24">
        <f t="shared" si="15"/>
        <v>0</v>
      </c>
      <c r="W24">
        <f t="shared" si="16"/>
        <v>0</v>
      </c>
      <c r="X24">
        <f t="shared" si="17"/>
        <v>0.99999999999999933</v>
      </c>
    </row>
    <row r="25" spans="2:24" x14ac:dyDescent="0.2">
      <c r="B25" s="20">
        <v>41456</v>
      </c>
      <c r="C25" s="19">
        <f t="shared" si="3"/>
        <v>-5.4290242177293335E-2</v>
      </c>
      <c r="D25">
        <f t="shared" si="0"/>
        <v>23.219212182571709</v>
      </c>
      <c r="E25">
        <f t="shared" si="1"/>
        <v>49.285646367340583</v>
      </c>
      <c r="F25">
        <v>46.7</v>
      </c>
      <c r="G25">
        <v>137.1</v>
      </c>
      <c r="H25" s="19">
        <f t="shared" si="2"/>
        <v>182</v>
      </c>
      <c r="I25">
        <v>15.2</v>
      </c>
      <c r="J25">
        <f t="shared" si="18"/>
        <v>0.69804174144252262</v>
      </c>
      <c r="K25" s="8" t="str">
        <f t="shared" si="4"/>
        <v>18, 46.7, 137.1, 182, 15.2, 0.698041741442523</v>
      </c>
      <c r="L25">
        <f t="shared" si="5"/>
        <v>0.71605706979534145</v>
      </c>
      <c r="M25" s="8" t="str">
        <f t="shared" si="6"/>
        <v>18, 46.7, 137.1, 182, 15.2, 0.716057069795341</v>
      </c>
      <c r="N25">
        <f t="shared" si="7"/>
        <v>44.270103025731657</v>
      </c>
      <c r="O25" s="8" t="str">
        <f t="shared" si="8"/>
        <v>18, 46.7, 137.1, 182, 15.2, 44.2701030257317</v>
      </c>
      <c r="P25">
        <f t="shared" si="9"/>
        <v>0.97279637654304674</v>
      </c>
      <c r="Q25">
        <f t="shared" si="10"/>
        <v>0.23166184360985823</v>
      </c>
      <c r="R25">
        <f t="shared" si="11"/>
        <v>76.605068810105053</v>
      </c>
      <c r="S25" s="8" t="str">
        <f t="shared" si="12"/>
        <v>18, 46.7, 137.1, 182, 15.2, 76.6050688101051</v>
      </c>
      <c r="T25">
        <f t="shared" si="13"/>
        <v>0.97279637654304696</v>
      </c>
      <c r="U25">
        <f t="shared" si="14"/>
        <v>0.23166184360985831</v>
      </c>
      <c r="V25">
        <f t="shared" si="15"/>
        <v>0</v>
      </c>
      <c r="W25">
        <f t="shared" si="16"/>
        <v>0</v>
      </c>
      <c r="X25">
        <f t="shared" si="17"/>
        <v>0.99999999999999956</v>
      </c>
    </row>
    <row r="26" spans="2:24" x14ac:dyDescent="0.2">
      <c r="B26" s="20">
        <v>41487</v>
      </c>
      <c r="C26" s="19">
        <f t="shared" si="3"/>
        <v>-0.10379211970082872</v>
      </c>
      <c r="D26">
        <f t="shared" si="0"/>
        <v>18.395455317805514</v>
      </c>
      <c r="E26">
        <f t="shared" si="1"/>
        <v>-40.756881795512435</v>
      </c>
      <c r="F26">
        <v>25.2</v>
      </c>
      <c r="G26">
        <v>137.80000000000001</v>
      </c>
      <c r="H26" s="19">
        <f t="shared" si="2"/>
        <v>213</v>
      </c>
      <c r="I26">
        <v>9.1999999999999993</v>
      </c>
      <c r="J26">
        <f t="shared" si="18"/>
        <v>0.7847361883748345</v>
      </c>
      <c r="K26" s="8" t="str">
        <f t="shared" si="4"/>
        <v>19, 25.2, 137.8, 213, 9.2, 0.784736188374834</v>
      </c>
      <c r="L26">
        <f t="shared" si="5"/>
        <v>0.61982990784160796</v>
      </c>
      <c r="M26" s="8" t="str">
        <f t="shared" si="6"/>
        <v>19, 25.2, 137.8, 213, 9.2, 0.619829907841608</v>
      </c>
      <c r="N26">
        <f t="shared" si="7"/>
        <v>51.696285492940653</v>
      </c>
      <c r="O26" s="8" t="str">
        <f t="shared" si="8"/>
        <v>19, 25.2, 137.8, 213, 9.2, 51.6962854929407</v>
      </c>
      <c r="P26">
        <f t="shared" si="9"/>
        <v>-0.999452819326481</v>
      </c>
      <c r="Q26">
        <f t="shared" si="10"/>
        <v>3.3076607146874569E-2</v>
      </c>
      <c r="R26">
        <f t="shared" si="11"/>
        <v>-88.104504271048683</v>
      </c>
      <c r="S26" s="8" t="str">
        <f t="shared" si="12"/>
        <v>19, 25.2, 137.8, 213, 9.2, -88.1045042710487</v>
      </c>
      <c r="T26">
        <f t="shared" si="13"/>
        <v>-0.99945281932648089</v>
      </c>
      <c r="U26">
        <f t="shared" si="14"/>
        <v>3.3076607146874243E-2</v>
      </c>
      <c r="V26">
        <f t="shared" si="15"/>
        <v>0</v>
      </c>
      <c r="W26">
        <f t="shared" si="16"/>
        <v>3.2612801348363973E-16</v>
      </c>
      <c r="X26">
        <f t="shared" si="17"/>
        <v>1.0000000000000002</v>
      </c>
    </row>
    <row r="27" spans="2:24" x14ac:dyDescent="0.2">
      <c r="B27" s="20">
        <v>41518</v>
      </c>
      <c r="C27" s="19">
        <f t="shared" si="3"/>
        <v>-1.2147779085121584E-2</v>
      </c>
      <c r="D27">
        <f t="shared" si="0"/>
        <v>8.8509991560499213</v>
      </c>
      <c r="E27">
        <f t="shared" si="1"/>
        <v>-20.682216686276831</v>
      </c>
      <c r="F27">
        <v>29.5</v>
      </c>
      <c r="G27">
        <v>138.5</v>
      </c>
      <c r="H27" s="19">
        <f t="shared" si="2"/>
        <v>244</v>
      </c>
      <c r="I27">
        <v>10.4</v>
      </c>
      <c r="J27">
        <f t="shared" si="18"/>
        <v>0.88033502622851145</v>
      </c>
      <c r="K27" s="8" t="str">
        <f t="shared" si="4"/>
        <v>20, 29.5, 138.5, 244, 10.4, 0.880335026228511</v>
      </c>
      <c r="L27">
        <f t="shared" si="5"/>
        <v>0.47435244449169445</v>
      </c>
      <c r="M27" s="8" t="str">
        <f t="shared" si="6"/>
        <v>20, 29.5, 138.5, 244, 10.4, 0.474352444491694</v>
      </c>
      <c r="N27">
        <f t="shared" si="7"/>
        <v>61.682803874129164</v>
      </c>
      <c r="O27" s="8" t="str">
        <f t="shared" si="8"/>
        <v>20, 29.5, 138.5, 244, 10.4, 61.6828038741292</v>
      </c>
      <c r="P27">
        <f t="shared" si="9"/>
        <v>-0.73569495547984576</v>
      </c>
      <c r="Q27">
        <f t="shared" si="10"/>
        <v>0.67731302400109494</v>
      </c>
      <c r="R27">
        <f t="shared" si="11"/>
        <v>-47.36597159598179</v>
      </c>
      <c r="S27" s="8" t="str">
        <f t="shared" si="12"/>
        <v>20, 29.5, 138.5, 244, 10.4, -47.3659715959818</v>
      </c>
      <c r="T27">
        <f t="shared" si="13"/>
        <v>-0.73569495547984576</v>
      </c>
      <c r="U27">
        <f t="shared" si="14"/>
        <v>0.67731302400109494</v>
      </c>
      <c r="V27">
        <f t="shared" si="15"/>
        <v>0</v>
      </c>
      <c r="W27">
        <f t="shared" si="16"/>
        <v>0</v>
      </c>
      <c r="X27">
        <f t="shared" si="17"/>
        <v>1</v>
      </c>
    </row>
    <row r="28" spans="2:24" x14ac:dyDescent="0.2">
      <c r="B28" s="20">
        <v>41540</v>
      </c>
      <c r="C28" s="19">
        <f t="shared" si="3"/>
        <v>0.11710419048572976</v>
      </c>
      <c r="D28">
        <f t="shared" si="0"/>
        <v>0.5615687029029689</v>
      </c>
      <c r="E28">
        <f t="shared" si="1"/>
        <v>-4.3437142714070731E-2</v>
      </c>
      <c r="F28">
        <v>33.799999999999997</v>
      </c>
      <c r="G28">
        <v>139.19999999999999</v>
      </c>
      <c r="H28" s="19">
        <f t="shared" si="2"/>
        <v>266</v>
      </c>
      <c r="I28">
        <v>11.6</v>
      </c>
      <c r="J28">
        <f t="shared" si="18"/>
        <v>0.8363966069665939</v>
      </c>
      <c r="K28" s="8" t="str">
        <f t="shared" si="4"/>
        <v>21, 33.8, 139.2, 266, 11.6, 0.836396606966594</v>
      </c>
      <c r="L28">
        <f t="shared" si="5"/>
        <v>0.54812472654932198</v>
      </c>
      <c r="M28" s="8" t="str">
        <f t="shared" si="6"/>
        <v>21, 33.8, 139.2, 266, 11.6, 0.548124726549322</v>
      </c>
      <c r="N28">
        <f t="shared" si="7"/>
        <v>56.761543741864628</v>
      </c>
      <c r="O28" s="8" t="str">
        <f t="shared" si="8"/>
        <v>21, 33.8, 139.2, 266, 11.6, 56.7615437418646</v>
      </c>
      <c r="P28">
        <f t="shared" si="9"/>
        <v>-1.3830514021899334E-3</v>
      </c>
      <c r="Q28">
        <f t="shared" si="10"/>
        <v>0.99999904358395231</v>
      </c>
      <c r="R28">
        <f t="shared" si="11"/>
        <v>-7.9243033458238327E-2</v>
      </c>
      <c r="S28" s="8" t="str">
        <f t="shared" si="12"/>
        <v>21, 33.8, 139.2, 266, 11.6, -0.0792430334582383</v>
      </c>
      <c r="T28">
        <f t="shared" si="13"/>
        <v>-1.3830514021899332E-3</v>
      </c>
      <c r="U28">
        <f t="shared" si="14"/>
        <v>0.99999904358395209</v>
      </c>
      <c r="V28">
        <f t="shared" si="15"/>
        <v>0</v>
      </c>
      <c r="W28">
        <f t="shared" si="16"/>
        <v>0</v>
      </c>
      <c r="X28">
        <f t="shared" si="17"/>
        <v>1.0000000000000004</v>
      </c>
    </row>
    <row r="29" spans="2:24" x14ac:dyDescent="0.2">
      <c r="B29" s="20">
        <v>41541</v>
      </c>
      <c r="C29" s="19">
        <f t="shared" si="3"/>
        <v>0.12322086211534516</v>
      </c>
      <c r="D29">
        <f t="shared" si="0"/>
        <v>0.17264175784613142</v>
      </c>
      <c r="E29">
        <f t="shared" si="1"/>
        <v>18.748312931730183</v>
      </c>
      <c r="F29">
        <v>38.1</v>
      </c>
      <c r="G29">
        <v>139.9</v>
      </c>
      <c r="H29" s="19">
        <f t="shared" si="2"/>
        <v>267</v>
      </c>
      <c r="I29">
        <v>12.8</v>
      </c>
      <c r="J29">
        <f t="shared" si="18"/>
        <v>0.74703577664991483</v>
      </c>
      <c r="K29" s="8" t="str">
        <f t="shared" si="4"/>
        <v>22, 38.1, 139.9, 267, 12.8, 0.747035776649915</v>
      </c>
      <c r="L29">
        <f t="shared" si="5"/>
        <v>0.6647838358482091</v>
      </c>
      <c r="M29" s="8" t="str">
        <f t="shared" si="6"/>
        <v>22, 38.1, 139.9, 267, 12.8, 0.664783835848209</v>
      </c>
      <c r="N29">
        <f t="shared" si="7"/>
        <v>48.33425599295024</v>
      </c>
      <c r="O29" s="8" t="str">
        <f t="shared" si="8"/>
        <v>22, 38.1, 139.9, 267, 12.8, 48.3342559929502</v>
      </c>
      <c r="P29">
        <f t="shared" si="9"/>
        <v>0.48348065415801755</v>
      </c>
      <c r="Q29">
        <f t="shared" si="10"/>
        <v>0.87535504628404059</v>
      </c>
      <c r="R29">
        <f t="shared" si="11"/>
        <v>28.912976877878009</v>
      </c>
      <c r="S29" s="8" t="str">
        <f t="shared" si="12"/>
        <v>22, 38.1, 139.9, 267, 12.8, 28.912976877878</v>
      </c>
      <c r="T29">
        <f t="shared" si="13"/>
        <v>0.48348065415801778</v>
      </c>
      <c r="U29">
        <f t="shared" si="14"/>
        <v>0.87535504628404082</v>
      </c>
      <c r="V29">
        <f t="shared" si="15"/>
        <v>0</v>
      </c>
      <c r="W29">
        <f t="shared" si="16"/>
        <v>0</v>
      </c>
      <c r="X29">
        <f t="shared" si="17"/>
        <v>0.99999999999999944</v>
      </c>
    </row>
    <row r="30" spans="2:24" x14ac:dyDescent="0.2">
      <c r="B30" s="20">
        <v>41542</v>
      </c>
      <c r="C30" s="19">
        <f t="shared" si="3"/>
        <v>0.12930618801891919</v>
      </c>
      <c r="D30">
        <f t="shared" si="0"/>
        <v>-0.21662795041988411</v>
      </c>
      <c r="E30">
        <f t="shared" si="1"/>
        <v>37.539592820283787</v>
      </c>
      <c r="F30">
        <v>42.4</v>
      </c>
      <c r="G30">
        <v>140.6</v>
      </c>
      <c r="H30" s="19">
        <f t="shared" si="2"/>
        <v>268</v>
      </c>
      <c r="I30">
        <v>14</v>
      </c>
      <c r="J30">
        <f t="shared" si="18"/>
        <v>0.5829915962801886</v>
      </c>
      <c r="K30" s="8" t="str">
        <f t="shared" si="4"/>
        <v>23, 42.4, 140.6, 268, 14, 0.582991596280189</v>
      </c>
      <c r="L30">
        <f t="shared" si="5"/>
        <v>0.81247818350198031</v>
      </c>
      <c r="M30" s="8" t="str">
        <f t="shared" si="6"/>
        <v>23, 42.4, 140.6, 268, 14, 0.81247818350198</v>
      </c>
      <c r="N30">
        <f t="shared" si="7"/>
        <v>35.661231853730683</v>
      </c>
      <c r="O30" s="8" t="str">
        <f t="shared" si="8"/>
        <v>23, 42.4, 140.6, 268, 14, 35.6612318537307</v>
      </c>
      <c r="P30">
        <f t="shared" si="9"/>
        <v>0.74993417424816511</v>
      </c>
      <c r="Q30">
        <f t="shared" si="10"/>
        <v>0.66151245966702954</v>
      </c>
      <c r="R30">
        <f t="shared" si="11"/>
        <v>48.584676183270979</v>
      </c>
      <c r="S30" s="8" t="str">
        <f t="shared" si="12"/>
        <v>23, 42.4, 140.6, 268, 14, 48.584676183271</v>
      </c>
      <c r="T30">
        <f t="shared" si="13"/>
        <v>0.74993417424816489</v>
      </c>
      <c r="U30">
        <f t="shared" si="14"/>
        <v>0.66151245966702932</v>
      </c>
      <c r="V30">
        <f t="shared" si="15"/>
        <v>0</v>
      </c>
      <c r="W30">
        <f t="shared" si="16"/>
        <v>0</v>
      </c>
      <c r="X30">
        <f t="shared" si="17"/>
        <v>1.0000000000000007</v>
      </c>
    </row>
    <row r="31" spans="2:24" x14ac:dyDescent="0.2">
      <c r="B31" s="20">
        <v>41548</v>
      </c>
      <c r="C31" s="19">
        <f t="shared" si="3"/>
        <v>0.16477690980951193</v>
      </c>
      <c r="D31">
        <f t="shared" si="0"/>
        <v>-2.5542017569922875</v>
      </c>
      <c r="E31">
        <f t="shared" si="1"/>
        <v>56.771653647142671</v>
      </c>
      <c r="F31">
        <v>46.7</v>
      </c>
      <c r="G31">
        <v>141.30000000000001</v>
      </c>
      <c r="H31" s="19">
        <f t="shared" si="2"/>
        <v>274</v>
      </c>
      <c r="I31">
        <v>15.2</v>
      </c>
      <c r="J31">
        <f t="shared" si="18"/>
        <v>0.34300660546323058</v>
      </c>
      <c r="K31" s="8" t="str">
        <f t="shared" si="4"/>
        <v>24, 46.7, 141.3, 274, 15.2, 0.343006605463231</v>
      </c>
      <c r="L31">
        <f t="shared" si="5"/>
        <v>0.93933299133405912</v>
      </c>
      <c r="M31" s="8" t="str">
        <f t="shared" si="6"/>
        <v>24, 46.7, 141.3, 274, 15.2, 0.939332991334059</v>
      </c>
      <c r="N31">
        <f t="shared" si="7"/>
        <v>20.060158958531144</v>
      </c>
      <c r="O31" s="8" t="str">
        <f t="shared" si="8"/>
        <v>24, 46.7, 141.3, 274, 15.2, 20.0601589585311</v>
      </c>
      <c r="P31">
        <f t="shared" si="9"/>
        <v>0.88963367803813731</v>
      </c>
      <c r="Q31">
        <f t="shared" si="10"/>
        <v>0.45667485030416988</v>
      </c>
      <c r="R31">
        <f t="shared" si="11"/>
        <v>62.8272510736494</v>
      </c>
      <c r="S31" s="8" t="str">
        <f t="shared" si="12"/>
        <v>24, 46.7, 141.3, 274, 15.2, 62.8272510736494</v>
      </c>
      <c r="T31">
        <f t="shared" si="13"/>
        <v>0.88963367803813731</v>
      </c>
      <c r="U31">
        <f t="shared" si="14"/>
        <v>0.45667485030416982</v>
      </c>
      <c r="V31">
        <f t="shared" si="15"/>
        <v>0</v>
      </c>
      <c r="W31">
        <f t="shared" si="16"/>
        <v>0</v>
      </c>
      <c r="X31">
        <f t="shared" si="17"/>
        <v>1</v>
      </c>
    </row>
    <row r="32" spans="2:24" x14ac:dyDescent="0.2">
      <c r="B32" s="20">
        <v>41579</v>
      </c>
      <c r="C32" s="19">
        <f t="shared" si="3"/>
        <v>0.27403497856667602</v>
      </c>
      <c r="D32">
        <f t="shared" si="0"/>
        <v>-13.94275032496245</v>
      </c>
      <c r="E32">
        <f t="shared" si="1"/>
        <v>-30.889475321499887</v>
      </c>
      <c r="F32">
        <v>25.2</v>
      </c>
      <c r="G32">
        <v>142</v>
      </c>
      <c r="H32" s="19">
        <f t="shared" si="2"/>
        <v>305</v>
      </c>
      <c r="I32">
        <v>9.1999999999999993</v>
      </c>
      <c r="J32">
        <f t="shared" si="18"/>
        <v>0.6510155768102861</v>
      </c>
      <c r="K32" s="8" t="str">
        <f t="shared" si="4"/>
        <v>25, 25.2, 142, 305, 9.2, 0.651015576810286</v>
      </c>
      <c r="L32">
        <f t="shared" si="5"/>
        <v>0.7590643706237109</v>
      </c>
      <c r="M32" s="8" t="str">
        <f t="shared" si="6"/>
        <v>25, 25.2, 142, 305, 9.2, 0.759064370623711</v>
      </c>
      <c r="N32">
        <f t="shared" si="7"/>
        <v>40.618215844263702</v>
      </c>
      <c r="O32" s="8" t="str">
        <f t="shared" si="8"/>
        <v>25, 25.2, 142, 305, 9.2, 40.6182158442637</v>
      </c>
      <c r="P32">
        <f t="shared" si="9"/>
        <v>-0.656410453275456</v>
      </c>
      <c r="Q32">
        <f t="shared" si="10"/>
        <v>0.75440394804819977</v>
      </c>
      <c r="R32">
        <f t="shared" si="11"/>
        <v>-41.026684709406936</v>
      </c>
      <c r="S32" s="8" t="str">
        <f t="shared" si="12"/>
        <v>25, 25.2, 142, 305, 9.2, -41.0266847094069</v>
      </c>
      <c r="T32">
        <f t="shared" si="13"/>
        <v>-0.65641045327545577</v>
      </c>
      <c r="U32">
        <f t="shared" si="14"/>
        <v>0.75440394804819966</v>
      </c>
      <c r="V32">
        <f t="shared" si="15"/>
        <v>0</v>
      </c>
      <c r="W32">
        <f t="shared" si="16"/>
        <v>0</v>
      </c>
      <c r="X32">
        <f t="shared" si="17"/>
        <v>1.0000000000000004</v>
      </c>
    </row>
    <row r="33" spans="2:24" x14ac:dyDescent="0.2">
      <c r="B33" s="20">
        <v>41609</v>
      </c>
      <c r="C33" s="19">
        <f t="shared" si="3"/>
        <v>0.18787190792049513</v>
      </c>
      <c r="D33">
        <f t="shared" si="0"/>
        <v>-21.560309788734934</v>
      </c>
      <c r="E33">
        <f t="shared" si="1"/>
        <v>-13.481921381192571</v>
      </c>
      <c r="F33">
        <v>29.5</v>
      </c>
      <c r="G33">
        <v>142.69999999999999</v>
      </c>
      <c r="H33" s="19">
        <f t="shared" si="2"/>
        <v>335</v>
      </c>
      <c r="I33">
        <v>10.4</v>
      </c>
      <c r="J33">
        <f t="shared" si="18"/>
        <v>0.60619621090096754</v>
      </c>
      <c r="K33" s="8" t="str">
        <f t="shared" si="4"/>
        <v>26, 29.5, 142.7, 335, 10.4, 0.606196210900968</v>
      </c>
      <c r="L33">
        <f t="shared" si="5"/>
        <v>0.79531512866869924</v>
      </c>
      <c r="M33" s="8" t="str">
        <f t="shared" si="6"/>
        <v>26, 29.5, 142.7, 335, 10.4, 0.795315128668699</v>
      </c>
      <c r="N33">
        <f t="shared" si="7"/>
        <v>37.314969521656273</v>
      </c>
      <c r="O33" s="8" t="str">
        <f t="shared" si="8"/>
        <v>26, 29.5, 142.7, 335, 10.4, 37.3149695216563</v>
      </c>
      <c r="P33">
        <f t="shared" si="9"/>
        <v>-0.27262920582922839</v>
      </c>
      <c r="Q33">
        <f t="shared" si="10"/>
        <v>0.96211917979475114</v>
      </c>
      <c r="R33">
        <f t="shared" si="11"/>
        <v>-15.82078000245682</v>
      </c>
      <c r="S33" s="8" t="str">
        <f t="shared" si="12"/>
        <v>26, 29.5, 142.7, 335, 10.4, -15.8207800024568</v>
      </c>
      <c r="T33">
        <f t="shared" si="13"/>
        <v>-0.27262920582922834</v>
      </c>
      <c r="U33">
        <f t="shared" si="14"/>
        <v>0.96211917979475092</v>
      </c>
      <c r="V33">
        <f t="shared" si="15"/>
        <v>0</v>
      </c>
      <c r="W33">
        <f t="shared" si="16"/>
        <v>0</v>
      </c>
      <c r="X33">
        <f t="shared" si="17"/>
        <v>1.0000000000000004</v>
      </c>
    </row>
    <row r="34" spans="2:24" x14ac:dyDescent="0.2">
      <c r="B34" s="20">
        <v>41628</v>
      </c>
      <c r="C34" s="19">
        <f t="shared" si="3"/>
        <v>5.1530897368833248E-2</v>
      </c>
      <c r="D34">
        <f t="shared" si="0"/>
        <v>-23.368144410514319</v>
      </c>
      <c r="E34">
        <f t="shared" si="1"/>
        <v>3.1729634605324968</v>
      </c>
      <c r="F34">
        <v>33.799999999999997</v>
      </c>
      <c r="G34">
        <v>143.4</v>
      </c>
      <c r="H34" s="19">
        <f t="shared" si="2"/>
        <v>354</v>
      </c>
      <c r="I34">
        <v>11.6</v>
      </c>
      <c r="J34">
        <f t="shared" si="18"/>
        <v>0.54100605624241493</v>
      </c>
      <c r="K34" s="8" t="str">
        <f t="shared" si="4"/>
        <v>27, 33.8, 143.4, 354, 11.6, 0.541006056242415</v>
      </c>
      <c r="L34">
        <f t="shared" si="5"/>
        <v>0.8410186960520134</v>
      </c>
      <c r="M34" s="8" t="str">
        <f t="shared" si="6"/>
        <v>27, 33.8, 143.4, 354, 11.6, 0.841018696052013</v>
      </c>
      <c r="N34">
        <f t="shared" si="7"/>
        <v>32.752151745437587</v>
      </c>
      <c r="O34" s="8" t="str">
        <f t="shared" si="8"/>
        <v>27, 33.8, 143.4, 354, 11.6, 32.7521517454376</v>
      </c>
      <c r="P34">
        <f t="shared" si="9"/>
        <v>6.0415138481228044E-2</v>
      </c>
      <c r="Q34">
        <f t="shared" si="10"/>
        <v>0.9981733371726047</v>
      </c>
      <c r="R34">
        <f t="shared" si="11"/>
        <v>3.4636416791103781</v>
      </c>
      <c r="S34" s="8" t="str">
        <f t="shared" si="12"/>
        <v>27, 33.8, 143.4, 354, 11.6, 3.46364167911038</v>
      </c>
      <c r="T34">
        <f t="shared" si="13"/>
        <v>6.0415138481228037E-2</v>
      </c>
      <c r="U34">
        <f t="shared" si="14"/>
        <v>0.99817333717260448</v>
      </c>
      <c r="V34">
        <f t="shared" si="15"/>
        <v>0</v>
      </c>
      <c r="W34">
        <f t="shared" si="16"/>
        <v>0</v>
      </c>
      <c r="X34">
        <f t="shared" si="17"/>
        <v>1.0000000000000002</v>
      </c>
    </row>
    <row r="35" spans="2:24" x14ac:dyDescent="0.2">
      <c r="B35" s="20">
        <v>41629</v>
      </c>
      <c r="C35" s="19">
        <f t="shared" si="3"/>
        <v>4.3568439533721269E-2</v>
      </c>
      <c r="D35">
        <f t="shared" si="0"/>
        <v>-23.387668238817007</v>
      </c>
      <c r="E35">
        <f t="shared" si="1"/>
        <v>21.753526593005834</v>
      </c>
      <c r="F35">
        <v>38.1</v>
      </c>
      <c r="G35">
        <v>144.1</v>
      </c>
      <c r="H35" s="19">
        <f t="shared" si="2"/>
        <v>355</v>
      </c>
      <c r="I35">
        <v>12.8</v>
      </c>
      <c r="J35">
        <f t="shared" si="18"/>
        <v>0.42591194964756823</v>
      </c>
      <c r="K35" s="8" t="str">
        <f t="shared" si="4"/>
        <v>28, 38.1, 144.1, 355, 12.8, 0.425911949647568</v>
      </c>
      <c r="L35">
        <f t="shared" si="5"/>
        <v>0.90476461643203498</v>
      </c>
      <c r="M35" s="8" t="str">
        <f t="shared" si="6"/>
        <v>28, 38.1, 144.1, 355, 12.8, 0.904764616432035</v>
      </c>
      <c r="N35">
        <f t="shared" si="7"/>
        <v>25.208400511963351</v>
      </c>
      <c r="O35" s="8" t="str">
        <f t="shared" si="8"/>
        <v>28, 38.1, 144.1, 355, 12.8, 25.2084005119634</v>
      </c>
      <c r="P35">
        <f t="shared" si="9"/>
        <v>0.37597064921245421</v>
      </c>
      <c r="Q35">
        <f t="shared" si="10"/>
        <v>0.92663157237964089</v>
      </c>
      <c r="R35">
        <f t="shared" si="11"/>
        <v>22.084317591623709</v>
      </c>
      <c r="S35" s="8" t="str">
        <f t="shared" si="12"/>
        <v>28, 38.1, 144.1, 355, 12.8, 22.0843175916237</v>
      </c>
      <c r="T35">
        <f t="shared" si="13"/>
        <v>0.37597064921245427</v>
      </c>
      <c r="U35">
        <f t="shared" si="14"/>
        <v>0.92663157237964089</v>
      </c>
      <c r="V35">
        <f t="shared" si="15"/>
        <v>0</v>
      </c>
      <c r="W35">
        <f t="shared" si="16"/>
        <v>0</v>
      </c>
      <c r="X35">
        <f t="shared" si="17"/>
        <v>0.99999999999999989</v>
      </c>
    </row>
    <row r="36" spans="2:24" x14ac:dyDescent="0.2">
      <c r="B36" s="20">
        <v>41630</v>
      </c>
      <c r="C36" s="19">
        <f t="shared" si="3"/>
        <v>3.5581137529905563E-2</v>
      </c>
      <c r="D36">
        <f t="shared" si="0"/>
        <v>-23.39946336112601</v>
      </c>
      <c r="E36">
        <f t="shared" si="1"/>
        <v>40.333717062948608</v>
      </c>
      <c r="F36">
        <v>42.4</v>
      </c>
      <c r="G36">
        <v>144.80000000000001</v>
      </c>
      <c r="H36" s="19">
        <f t="shared" si="2"/>
        <v>356</v>
      </c>
      <c r="I36">
        <v>14</v>
      </c>
      <c r="J36">
        <f t="shared" si="18"/>
        <v>0.24882827053429957</v>
      </c>
      <c r="K36" s="8" t="str">
        <f t="shared" si="4"/>
        <v>29, 42.4, 144.8, 356, 14, 0.2488282705343</v>
      </c>
      <c r="L36">
        <f t="shared" si="5"/>
        <v>0.96854761978072579</v>
      </c>
      <c r="M36" s="8" t="str">
        <f t="shared" si="6"/>
        <v>29, 42.4, 144.8, 356, 14, 0.968547619780726</v>
      </c>
      <c r="N36">
        <f t="shared" si="7"/>
        <v>14.40818611018795</v>
      </c>
      <c r="O36" s="8" t="str">
        <f t="shared" si="8"/>
        <v>29, 42.4, 144.8, 356, 14, 14.408186110188</v>
      </c>
      <c r="P36">
        <f t="shared" si="9"/>
        <v>0.61329820270356805</v>
      </c>
      <c r="Q36">
        <f t="shared" si="10"/>
        <v>0.78985145094541254</v>
      </c>
      <c r="R36">
        <f t="shared" si="11"/>
        <v>37.828368478005459</v>
      </c>
      <c r="S36" s="8" t="str">
        <f t="shared" si="12"/>
        <v>29, 42.4, 144.8, 356, 14, 37.8283684780055</v>
      </c>
      <c r="T36">
        <f t="shared" si="13"/>
        <v>0.61329820270356794</v>
      </c>
      <c r="U36">
        <f t="shared" si="14"/>
        <v>0.78985145094541243</v>
      </c>
      <c r="V36">
        <f t="shared" si="15"/>
        <v>0</v>
      </c>
      <c r="W36">
        <f t="shared" si="16"/>
        <v>0</v>
      </c>
      <c r="X36">
        <f t="shared" si="17"/>
        <v>1.0000000000000004</v>
      </c>
    </row>
    <row r="37" spans="2:24" x14ac:dyDescent="0.2">
      <c r="B37" s="20">
        <v>41631</v>
      </c>
      <c r="C37" s="19">
        <f t="shared" si="3"/>
        <v>2.757700510821702E-2</v>
      </c>
      <c r="D37">
        <f t="shared" si="0"/>
        <v>-23.403526521399815</v>
      </c>
      <c r="E37">
        <f t="shared" si="1"/>
        <v>58.913655076623243</v>
      </c>
      <c r="F37">
        <v>46.7</v>
      </c>
      <c r="G37">
        <v>145.5</v>
      </c>
      <c r="H37" s="19">
        <f t="shared" si="2"/>
        <v>357</v>
      </c>
      <c r="I37">
        <v>15.2</v>
      </c>
      <c r="J37">
        <f t="shared" si="18"/>
        <v>3.590113902419706E-2</v>
      </c>
      <c r="K37" s="8" t="str">
        <f t="shared" si="4"/>
        <v>30, 46.7, 145.5, 357, 15.2, 0.0359011390241971</v>
      </c>
      <c r="L37">
        <f t="shared" si="5"/>
        <v>0.99935534631919853</v>
      </c>
      <c r="M37" s="8" t="str">
        <f t="shared" si="6"/>
        <v>30, 46.7, 145.5, 357, 15.2, 0.999355346319199</v>
      </c>
      <c r="N37">
        <f t="shared" si="7"/>
        <v>2.057425873856495</v>
      </c>
      <c r="O37" s="8" t="str">
        <f t="shared" si="8"/>
        <v>30, 46.7, 145.5, 357, 15.2, 2.0574258738565</v>
      </c>
      <c r="P37">
        <f t="shared" si="9"/>
        <v>0.78644208156550199</v>
      </c>
      <c r="Q37">
        <f t="shared" si="10"/>
        <v>0.61766402869433823</v>
      </c>
      <c r="R37">
        <f t="shared" si="11"/>
        <v>51.854250579198144</v>
      </c>
      <c r="S37" s="8" t="str">
        <f t="shared" si="12"/>
        <v>30, 46.7, 145.5, 357, 15.2, 51.8542505791981</v>
      </c>
      <c r="T37">
        <f t="shared" si="13"/>
        <v>0.78644208156550199</v>
      </c>
      <c r="U37">
        <f t="shared" si="14"/>
        <v>0.61766402869433823</v>
      </c>
      <c r="V37">
        <f t="shared" si="15"/>
        <v>0</v>
      </c>
      <c r="W37">
        <f t="shared" si="16"/>
        <v>0</v>
      </c>
      <c r="X37">
        <f t="shared" si="17"/>
        <v>1</v>
      </c>
    </row>
    <row r="38" spans="2:24" x14ac:dyDescent="0.2">
      <c r="B38" s="20">
        <v>41632</v>
      </c>
      <c r="C38" s="19">
        <f t="shared" si="3"/>
        <v>1.9564070241358852E-2</v>
      </c>
      <c r="D38">
        <f t="shared" si="0"/>
        <v>-23.399858241509662</v>
      </c>
      <c r="E38">
        <f t="shared" si="1"/>
        <v>-30.506538946379649</v>
      </c>
      <c r="F38">
        <v>25.2</v>
      </c>
      <c r="G38">
        <v>146.19999999999999</v>
      </c>
      <c r="H38" s="19">
        <f t="shared" si="2"/>
        <v>358</v>
      </c>
      <c r="I38">
        <v>9.1999999999999993</v>
      </c>
      <c r="J38">
        <f t="shared" si="18"/>
        <v>0.54636107339600737</v>
      </c>
      <c r="K38" s="8" t="str">
        <f t="shared" si="4"/>
        <v>31, 25.2, 146.2, 358, 9.2, 0.546361073396007</v>
      </c>
      <c r="L38">
        <f t="shared" si="5"/>
        <v>0.83754974627037093</v>
      </c>
      <c r="M38" s="8" t="str">
        <f t="shared" si="6"/>
        <v>31, 25.2, 146.2, 358, 9.2, 0.837549746270371</v>
      </c>
      <c r="N38">
        <f t="shared" si="7"/>
        <v>33.117723781106726</v>
      </c>
      <c r="O38" s="8" t="str">
        <f t="shared" si="8"/>
        <v>31, 25.2, 146.2, 358, 9.2, 33.1177237811067</v>
      </c>
      <c r="P38">
        <f t="shared" si="9"/>
        <v>-0.55624925567440509</v>
      </c>
      <c r="Q38">
        <f t="shared" si="10"/>
        <v>0.83101550260008417</v>
      </c>
      <c r="R38">
        <f t="shared" si="11"/>
        <v>-33.796803583144069</v>
      </c>
      <c r="S38" s="8" t="str">
        <f t="shared" si="12"/>
        <v>31, 25.2, 146.2, 358, 9.2, -33.7968035831441</v>
      </c>
      <c r="T38">
        <f t="shared" si="13"/>
        <v>-0.55624925567440497</v>
      </c>
      <c r="U38">
        <f t="shared" si="14"/>
        <v>0.83101550260008417</v>
      </c>
      <c r="V38">
        <f t="shared" si="15"/>
        <v>0</v>
      </c>
      <c r="W38">
        <f t="shared" si="16"/>
        <v>0</v>
      </c>
      <c r="X38">
        <f t="shared" si="17"/>
        <v>1.0000000000000002</v>
      </c>
    </row>
    <row r="39" spans="2:24" x14ac:dyDescent="0.2">
      <c r="B39" s="20">
        <v>41633</v>
      </c>
      <c r="C39" s="19">
        <f t="shared" si="3"/>
        <v>1.1550365121060885E-2</v>
      </c>
      <c r="D39">
        <f t="shared" si="0"/>
        <v>-23.388462814736993</v>
      </c>
      <c r="E39">
        <f t="shared" si="1"/>
        <v>-11.926744523184084</v>
      </c>
      <c r="F39">
        <v>29.5</v>
      </c>
      <c r="G39">
        <v>146.9</v>
      </c>
      <c r="H39" s="19">
        <f t="shared" si="2"/>
        <v>359</v>
      </c>
      <c r="I39">
        <v>10.4</v>
      </c>
      <c r="J39">
        <f t="shared" si="18"/>
        <v>0.58612366597231835</v>
      </c>
      <c r="K39" s="8" t="str">
        <f t="shared" si="4"/>
        <v>32, 29.5, 146.9, 359, 10.4, 0.586123665972318</v>
      </c>
      <c r="L39">
        <f t="shared" si="5"/>
        <v>0.8102216043695516</v>
      </c>
      <c r="M39" s="8" t="str">
        <f t="shared" si="6"/>
        <v>32, 29.5, 146.9, 359, 10.4, 0.810221604369552</v>
      </c>
      <c r="N39">
        <f t="shared" si="7"/>
        <v>35.882411585173621</v>
      </c>
      <c r="O39" s="8" t="str">
        <f t="shared" si="8"/>
        <v>32, 29.5, 146.9, 359, 10.4, 35.8824115851736</v>
      </c>
      <c r="P39">
        <f t="shared" si="9"/>
        <v>-0.23410944513724297</v>
      </c>
      <c r="Q39">
        <f t="shared" si="10"/>
        <v>0.97221024871039718</v>
      </c>
      <c r="R39">
        <f t="shared" si="11"/>
        <v>-13.539133437437634</v>
      </c>
      <c r="S39" s="8" t="str">
        <f t="shared" si="12"/>
        <v>32, 29.5, 146.9, 359, 10.4, -13.5391334374376</v>
      </c>
      <c r="T39">
        <f t="shared" si="13"/>
        <v>-0.23410944513724294</v>
      </c>
      <c r="U39">
        <f t="shared" si="14"/>
        <v>0.97221024871039707</v>
      </c>
      <c r="V39">
        <f t="shared" si="15"/>
        <v>0</v>
      </c>
      <c r="W39">
        <f t="shared" si="16"/>
        <v>0</v>
      </c>
      <c r="X39">
        <f t="shared" si="17"/>
        <v>1.0000000000000002</v>
      </c>
    </row>
    <row r="40" spans="2:24" x14ac:dyDescent="0.2">
      <c r="B40" s="20">
        <v>41638</v>
      </c>
      <c r="C40" s="19">
        <f t="shared" si="3"/>
        <v>-2.8249552037922496E-2</v>
      </c>
      <c r="D40">
        <f t="shared" si="0"/>
        <v>-23.215990969271544</v>
      </c>
      <c r="E40">
        <f t="shared" si="1"/>
        <v>6.1762567194311622</v>
      </c>
      <c r="F40">
        <v>33.799999999999997</v>
      </c>
      <c r="G40">
        <v>147.6</v>
      </c>
      <c r="H40" s="19">
        <f t="shared" si="2"/>
        <v>364</v>
      </c>
      <c r="I40">
        <v>11.6</v>
      </c>
      <c r="J40">
        <f t="shared" si="18"/>
        <v>0.5399721745872037</v>
      </c>
      <c r="K40" s="8" t="str">
        <f t="shared" si="4"/>
        <v>33, 33.8, 147.6, 364, 11.6, 0.539972174587204</v>
      </c>
      <c r="L40">
        <f t="shared" si="5"/>
        <v>0.84168286822981397</v>
      </c>
      <c r="M40" s="8" t="str">
        <f t="shared" si="6"/>
        <v>33, 33.8, 147.6, 364, 11.6, 0.841682868229814</v>
      </c>
      <c r="N40">
        <f t="shared" si="7"/>
        <v>32.681744670097743</v>
      </c>
      <c r="O40" s="8" t="str">
        <f t="shared" si="8"/>
        <v>33, 33.8, 147.6, 364, 11.6, 32.6817446700977</v>
      </c>
      <c r="P40">
        <f t="shared" si="9"/>
        <v>0.11747360731151181</v>
      </c>
      <c r="Q40">
        <f t="shared" si="10"/>
        <v>0.99307600493880688</v>
      </c>
      <c r="R40">
        <f t="shared" si="11"/>
        <v>6.7463195968592817</v>
      </c>
      <c r="S40" s="8" t="str">
        <f t="shared" si="12"/>
        <v>33, 33.8, 147.6, 364, 11.6, 6.74631959685928</v>
      </c>
      <c r="T40">
        <f t="shared" si="13"/>
        <v>0.11747360731151178</v>
      </c>
      <c r="U40">
        <f t="shared" si="14"/>
        <v>0.99307600493880666</v>
      </c>
      <c r="V40">
        <f t="shared" si="15"/>
        <v>0</v>
      </c>
      <c r="W40">
        <f t="shared" si="16"/>
        <v>0</v>
      </c>
      <c r="X40">
        <f t="shared" si="17"/>
        <v>1.0000000000000004</v>
      </c>
    </row>
    <row r="41" spans="2:24" x14ac:dyDescent="0.2">
      <c r="B41" s="20">
        <v>41639</v>
      </c>
      <c r="C41" s="19">
        <f t="shared" si="3"/>
        <v>-3.6100225118369841E-2</v>
      </c>
      <c r="D41">
        <f t="shared" si="0"/>
        <v>-23.158532059301525</v>
      </c>
      <c r="E41">
        <f t="shared" si="1"/>
        <v>24.758496623224481</v>
      </c>
      <c r="F41">
        <v>38.1</v>
      </c>
      <c r="G41">
        <v>148.30000000000001</v>
      </c>
      <c r="H41" s="19">
        <f t="shared" si="2"/>
        <v>365</v>
      </c>
      <c r="I41">
        <v>12.8</v>
      </c>
      <c r="J41">
        <f t="shared" si="18"/>
        <v>0.41435266570028084</v>
      </c>
      <c r="K41" s="8" t="str">
        <f t="shared" si="4"/>
        <v>34, 38.1, 148.3, 365, 12.8, 0.414352665700281</v>
      </c>
      <c r="L41">
        <f t="shared" si="5"/>
        <v>0.91011640377869862</v>
      </c>
      <c r="M41" s="8" t="str">
        <f t="shared" si="6"/>
        <v>34, 38.1, 148.3, 365, 12.8, 0.910116403778699</v>
      </c>
      <c r="N41">
        <f t="shared" si="7"/>
        <v>24.478557374534297</v>
      </c>
      <c r="O41" s="8" t="str">
        <f t="shared" si="8"/>
        <v>34, 38.1, 148.3, 365, 12.8, 24.4785573745343</v>
      </c>
      <c r="P41">
        <f t="shared" si="9"/>
        <v>0.42307559818424834</v>
      </c>
      <c r="Q41">
        <f t="shared" si="10"/>
        <v>0.90609438703759826</v>
      </c>
      <c r="R41">
        <f t="shared" si="11"/>
        <v>25.028915709605229</v>
      </c>
      <c r="S41" s="8" t="str">
        <f t="shared" si="12"/>
        <v>34, 38.1, 148.3, 365, 12.8, 25.0289157096052</v>
      </c>
      <c r="T41">
        <f t="shared" si="13"/>
        <v>0.42307559818424822</v>
      </c>
      <c r="U41">
        <f t="shared" si="14"/>
        <v>0.90609438703759804</v>
      </c>
      <c r="V41">
        <f t="shared" si="15"/>
        <v>0</v>
      </c>
      <c r="W41">
        <f t="shared" si="16"/>
        <v>0</v>
      </c>
      <c r="X41">
        <f t="shared" si="17"/>
        <v>1.0000000000000004</v>
      </c>
    </row>
    <row r="42" spans="2:24" x14ac:dyDescent="0.2">
      <c r="B42" s="20">
        <v>41354</v>
      </c>
      <c r="C42" s="19">
        <f t="shared" si="3"/>
        <v>-0.12748226834523954</v>
      </c>
      <c r="D42">
        <f t="shared" si="0"/>
        <v>-0.33897124047858651</v>
      </c>
      <c r="E42">
        <f t="shared" si="1"/>
        <v>-90.0122340251786</v>
      </c>
      <c r="F42">
        <v>25.2</v>
      </c>
      <c r="G42">
        <v>129.4</v>
      </c>
      <c r="H42" s="19">
        <f t="shared" si="2"/>
        <v>80</v>
      </c>
      <c r="I42">
        <v>6.5</v>
      </c>
      <c r="J42">
        <f t="shared" si="18"/>
        <v>0</v>
      </c>
      <c r="K42" s="8" t="str">
        <f t="shared" si="4"/>
        <v>35, 25.2, 129.4, 80, 6.5, 0</v>
      </c>
      <c r="L42">
        <f t="shared" si="5"/>
        <v>1</v>
      </c>
      <c r="M42" s="8" t="str">
        <f t="shared" si="6"/>
        <v>35, 25.2, 129.4, 80, 6.5, 1</v>
      </c>
      <c r="N42">
        <f t="shared" si="7"/>
        <v>0</v>
      </c>
      <c r="O42" s="8" t="str">
        <f t="shared" si="8"/>
        <v>35, 25.2, 129.4, 80, 6.5, 0</v>
      </c>
      <c r="P42">
        <f t="shared" si="9"/>
        <v>-0.99998247675567498</v>
      </c>
      <c r="Q42">
        <f t="shared" si="10"/>
        <v>6.5384093986959931E-3</v>
      </c>
      <c r="R42">
        <f t="shared" si="11"/>
        <v>-89.625375510620842</v>
      </c>
      <c r="S42" s="8" t="str">
        <f t="shared" si="12"/>
        <v>35, 25.2, 129.4, 80, 6.5, -89.6253755106208</v>
      </c>
      <c r="T42">
        <f t="shared" si="13"/>
        <v>-0.9999786245375003</v>
      </c>
      <c r="U42">
        <f t="shared" si="14"/>
        <v>6.5383842108749958E-3</v>
      </c>
      <c r="V42">
        <f t="shared" si="15"/>
        <v>-3.8522181746714068E-6</v>
      </c>
      <c r="W42">
        <f t="shared" si="16"/>
        <v>2.5187820997321642E-8</v>
      </c>
      <c r="X42">
        <f t="shared" si="17"/>
        <v>1.0000077046158788</v>
      </c>
    </row>
    <row r="43" spans="2:24" x14ac:dyDescent="0.2">
      <c r="B43" s="20">
        <v>41354</v>
      </c>
      <c r="C43" s="19">
        <f t="shared" si="3"/>
        <v>-0.12748226834523954</v>
      </c>
      <c r="D43">
        <f t="shared" si="0"/>
        <v>-0.33897124047858651</v>
      </c>
      <c r="E43">
        <f t="shared" si="1"/>
        <v>-88.5122340251786</v>
      </c>
      <c r="F43">
        <v>25.2</v>
      </c>
      <c r="G43">
        <v>129.4</v>
      </c>
      <c r="H43" s="19">
        <f t="shared" si="2"/>
        <v>80</v>
      </c>
      <c r="I43">
        <v>6.6</v>
      </c>
      <c r="J43">
        <f t="shared" ref="J43:J48" si="19">MAX(0,SIN(F43*PI()/180)*SIN(D43*PI()/180)+COS(F43*PI()/180)*COS(D43*PI()/180)*COS(E43*PI()/180))</f>
        <v>2.0973097694297043E-2</v>
      </c>
      <c r="K43" s="8" t="str">
        <f t="shared" si="4"/>
        <v>36, 25.2, 129.4, 80, 6.6, 0.020973097694297</v>
      </c>
      <c r="L43">
        <f t="shared" si="5"/>
        <v>0.99978004039543888</v>
      </c>
      <c r="M43" s="8" t="str">
        <f t="shared" si="6"/>
        <v>36, 25.2, 129.4, 80, 6.6, 0.999780040395439</v>
      </c>
      <c r="N43">
        <f t="shared" si="7"/>
        <v>1.2017580952360647</v>
      </c>
      <c r="O43" s="8" t="str">
        <f t="shared" si="8"/>
        <v>36, 25.2, 129.4, 80, 6.6, 1.20175809523606</v>
      </c>
      <c r="P43">
        <f t="shared" si="9"/>
        <v>-0.99986532702733588</v>
      </c>
      <c r="Q43">
        <f t="shared" si="10"/>
        <v>1.64112098432347E-2</v>
      </c>
      <c r="R43">
        <f t="shared" si="11"/>
        <v>-89.059664726317891</v>
      </c>
      <c r="S43" s="8" t="str">
        <f t="shared" si="12"/>
        <v>36, 25.2, 129.4, 80, 6.6, -89.0596647263179</v>
      </c>
      <c r="T43">
        <f t="shared" si="13"/>
        <v>-0.99986532702733588</v>
      </c>
      <c r="U43">
        <f t="shared" si="14"/>
        <v>1.6411209843234704E-2</v>
      </c>
      <c r="V43">
        <f t="shared" si="15"/>
        <v>0</v>
      </c>
      <c r="W43">
        <f t="shared" si="16"/>
        <v>0</v>
      </c>
      <c r="X43">
        <f t="shared" si="17"/>
        <v>1</v>
      </c>
    </row>
    <row r="44" spans="2:24" x14ac:dyDescent="0.2">
      <c r="B44" s="20">
        <v>41447</v>
      </c>
      <c r="C44" s="19">
        <f t="shared" si="3"/>
        <v>-2.4859359913526311E-2</v>
      </c>
      <c r="D44">
        <f t="shared" si="0"/>
        <v>23.456356871321454</v>
      </c>
      <c r="E44">
        <f t="shared" si="1"/>
        <v>103.9271096012971</v>
      </c>
      <c r="F44">
        <v>29.5</v>
      </c>
      <c r="G44">
        <v>134.30000000000001</v>
      </c>
      <c r="H44" s="19">
        <f t="shared" si="2"/>
        <v>173</v>
      </c>
      <c r="I44">
        <v>19</v>
      </c>
      <c r="J44">
        <f t="shared" ref="J44" si="20">MAX(0,SIN(F44*PI()/180)*SIN(D44*PI()/180)+COS(F44*PI()/180)*COS(D44*PI()/180)*COS(E44*PI()/180))</f>
        <v>3.8368095070426544E-3</v>
      </c>
      <c r="K44" s="8" t="str">
        <f t="shared" si="4"/>
        <v>37, 29.5, 134.3, 173, 19, 0.00383680950704265</v>
      </c>
      <c r="L44">
        <f t="shared" si="5"/>
        <v>0.99999263941931427</v>
      </c>
      <c r="M44" s="8" t="str">
        <f t="shared" si="6"/>
        <v>37, 29.5, 134.3, 173, 19, 0.999992639419314</v>
      </c>
      <c r="N44">
        <f t="shared" si="7"/>
        <v>0.21983353091695923</v>
      </c>
      <c r="O44" s="8" t="str">
        <f t="shared" si="8"/>
        <v>37, 29.5, 134.3, 173, 19, 0.219833530916959</v>
      </c>
      <c r="P44">
        <f t="shared" si="9"/>
        <v>0.89040209248005209</v>
      </c>
      <c r="Q44">
        <f t="shared" si="10"/>
        <v>-0.45517481664426984</v>
      </c>
      <c r="R44">
        <f t="shared" si="11"/>
        <v>117.07618280232228</v>
      </c>
      <c r="S44" s="8" t="str">
        <f t="shared" si="12"/>
        <v>37, 29.5, 134.3, 173, 19, 117.076182802322</v>
      </c>
      <c r="T44">
        <f t="shared" si="13"/>
        <v>0.8904020924800522</v>
      </c>
      <c r="U44">
        <f t="shared" si="14"/>
        <v>-0.45517481664426968</v>
      </c>
      <c r="V44">
        <f t="shared" si="15"/>
        <v>0</v>
      </c>
      <c r="W44">
        <f t="shared" si="16"/>
        <v>0</v>
      </c>
      <c r="X44">
        <f t="shared" si="17"/>
        <v>1</v>
      </c>
    </row>
    <row r="45" spans="2:24" x14ac:dyDescent="0.2">
      <c r="B45" s="20">
        <v>41447</v>
      </c>
      <c r="C45" s="19">
        <f t="shared" si="3"/>
        <v>-2.4859359913526311E-2</v>
      </c>
      <c r="D45">
        <f t="shared" si="0"/>
        <v>23.456356871321454</v>
      </c>
      <c r="E45">
        <f t="shared" si="1"/>
        <v>105.42710960129712</v>
      </c>
      <c r="F45">
        <v>29.5</v>
      </c>
      <c r="G45">
        <v>134.30000000000001</v>
      </c>
      <c r="H45" s="19">
        <f t="shared" si="2"/>
        <v>173</v>
      </c>
      <c r="I45">
        <v>19.100000000000001</v>
      </c>
      <c r="J45">
        <f t="shared" si="19"/>
        <v>0</v>
      </c>
      <c r="K45" s="8" t="str">
        <f t="shared" si="4"/>
        <v>38, 29.5, 134.3, 173, 19.1, 0</v>
      </c>
      <c r="L45">
        <f t="shared" si="5"/>
        <v>1</v>
      </c>
      <c r="M45" s="8" t="str">
        <f t="shared" si="6"/>
        <v>38, 29.5, 134.3, 173, 19.1, 1</v>
      </c>
      <c r="N45">
        <f t="shared" si="7"/>
        <v>0</v>
      </c>
      <c r="O45" s="8" t="str">
        <f t="shared" si="8"/>
        <v>38, 29.5, 134.3, 173, 19.1, 0</v>
      </c>
      <c r="P45">
        <f t="shared" si="9"/>
        <v>0.88431061061286986</v>
      </c>
      <c r="Q45">
        <f t="shared" si="10"/>
        <v>-0.45734222866748259</v>
      </c>
      <c r="R45">
        <f>IF(ABS(P45)=1,90*P45,IF(AND(P45&gt;0,Q45&lt;0),DEGREES(ATAN(P45/Q45))+180,IF(AND(P45&lt;0,Q45&lt;0),DEGREES(ATAN(P45/Q45))-180,DEGREES(ATAN(P45/Q45)))))</f>
        <v>117.34681838296649</v>
      </c>
      <c r="S45" s="8" t="str">
        <f t="shared" si="12"/>
        <v>38, 29.5, 134.3, 173, 19.1, 117.346818382966</v>
      </c>
      <c r="T45">
        <f t="shared" si="13"/>
        <v>0.88824215745451174</v>
      </c>
      <c r="U45">
        <f t="shared" si="14"/>
        <v>-0.45937552146425292</v>
      </c>
      <c r="V45">
        <f t="shared" si="15"/>
        <v>-3.9315468416418753E-3</v>
      </c>
      <c r="W45">
        <f t="shared" si="16"/>
        <v>2.0332927967703363E-3</v>
      </c>
      <c r="X45">
        <f t="shared" si="17"/>
        <v>0.99116717016504663</v>
      </c>
    </row>
    <row r="46" spans="2:24" x14ac:dyDescent="0.2">
      <c r="B46" s="20">
        <v>41541</v>
      </c>
      <c r="C46" s="19">
        <f t="shared" si="3"/>
        <v>0.12322086211534516</v>
      </c>
      <c r="D46">
        <f t="shared" si="0"/>
        <v>0.17264175784613142</v>
      </c>
      <c r="E46">
        <f t="shared" si="1"/>
        <v>-90.751687068269817</v>
      </c>
      <c r="F46">
        <v>38.1</v>
      </c>
      <c r="G46">
        <v>139.9</v>
      </c>
      <c r="H46" s="19">
        <f t="shared" si="2"/>
        <v>267</v>
      </c>
      <c r="I46">
        <v>5.5</v>
      </c>
      <c r="J46">
        <f t="shared" ref="J46" si="21">MAX(0,SIN(F46*PI()/180)*SIN(D46*PI()/180)+COS(F46*PI()/180)*COS(D46*PI()/180)*COS(E46*PI()/180))</f>
        <v>0</v>
      </c>
      <c r="K46" s="8" t="str">
        <f t="shared" si="4"/>
        <v>39, 38.1, 139.9, 267, 5.5, 0</v>
      </c>
      <c r="L46">
        <f t="shared" si="5"/>
        <v>1</v>
      </c>
      <c r="M46" s="8" t="str">
        <f t="shared" si="6"/>
        <v>39, 38.1, 139.9, 267, 5.5, 1</v>
      </c>
      <c r="N46">
        <f t="shared" si="7"/>
        <v>0</v>
      </c>
      <c r="O46" s="8" t="str">
        <f t="shared" si="8"/>
        <v>39, 38.1, 139.9, 267, 5.5, 0</v>
      </c>
      <c r="P46">
        <f t="shared" si="9"/>
        <v>-0.99990940252487748</v>
      </c>
      <c r="Q46">
        <f t="shared" si="10"/>
        <v>-3.8289851858740419E-3</v>
      </c>
      <c r="R46">
        <f t="shared" si="11"/>
        <v>-90.219403496044293</v>
      </c>
      <c r="S46" s="8" t="str">
        <f t="shared" si="12"/>
        <v>39, 38.1, 139.9, 267, 5.5, -90.2194034960443</v>
      </c>
      <c r="T46">
        <f t="shared" si="13"/>
        <v>-0.99999266818841548</v>
      </c>
      <c r="U46">
        <f t="shared" si="14"/>
        <v>-3.8293040377533148E-3</v>
      </c>
      <c r="V46">
        <f t="shared" si="15"/>
        <v>8.3265663538001355E-5</v>
      </c>
      <c r="W46">
        <f t="shared" si="16"/>
        <v>3.1885187927287173E-7</v>
      </c>
      <c r="X46">
        <f t="shared" si="17"/>
        <v>0.99983347438521109</v>
      </c>
    </row>
    <row r="47" spans="2:24" x14ac:dyDescent="0.2">
      <c r="B47" s="20">
        <v>41541</v>
      </c>
      <c r="C47" s="19">
        <f t="shared" si="3"/>
        <v>0.12322086211534516</v>
      </c>
      <c r="D47">
        <f t="shared" si="0"/>
        <v>0.17264175784613142</v>
      </c>
      <c r="E47">
        <f t="shared" si="1"/>
        <v>-89.251687068269817</v>
      </c>
      <c r="F47">
        <v>38.1</v>
      </c>
      <c r="G47">
        <v>139.9</v>
      </c>
      <c r="H47" s="19">
        <f t="shared" si="2"/>
        <v>267</v>
      </c>
      <c r="I47">
        <v>5.6</v>
      </c>
      <c r="J47">
        <f t="shared" si="19"/>
        <v>1.213667466927241E-2</v>
      </c>
      <c r="K47" s="8" t="str">
        <f t="shared" si="4"/>
        <v>40, 38.1, 139.9, 267, 5.6, 0.0121366746692724</v>
      </c>
      <c r="L47">
        <f t="shared" si="5"/>
        <v>0.99992634785166667</v>
      </c>
      <c r="M47" s="8" t="str">
        <f t="shared" si="6"/>
        <v>40, 38.1, 139.9, 267, 5.6, 0.999926347851667</v>
      </c>
      <c r="N47">
        <f t="shared" si="7"/>
        <v>0.69539730845837766</v>
      </c>
      <c r="O47" s="8" t="str">
        <f t="shared" si="8"/>
        <v>40, 38.1, 139.9, 267, 5.6, 0.695397308458378</v>
      </c>
      <c r="P47">
        <f t="shared" si="9"/>
        <v>-0.99998382432189892</v>
      </c>
      <c r="Q47">
        <f t="shared" si="10"/>
        <v>5.6878022600657472E-3</v>
      </c>
      <c r="R47">
        <f t="shared" si="11"/>
        <v>-89.674111178633808</v>
      </c>
      <c r="S47" s="8" t="str">
        <f t="shared" si="12"/>
        <v>40, 38.1, 139.9, 267, 5.6, -89.6741111786338</v>
      </c>
      <c r="T47">
        <f t="shared" si="13"/>
        <v>-0.99998382432189892</v>
      </c>
      <c r="U47">
        <f t="shared" si="14"/>
        <v>5.6878022600658183E-3</v>
      </c>
      <c r="V47">
        <f t="shared" si="15"/>
        <v>0</v>
      </c>
      <c r="W47">
        <f t="shared" si="16"/>
        <v>-7.1123662515049091E-17</v>
      </c>
      <c r="X47">
        <f t="shared" si="17"/>
        <v>1</v>
      </c>
    </row>
    <row r="48" spans="2:24" x14ac:dyDescent="0.2">
      <c r="B48" s="20">
        <v>41632</v>
      </c>
      <c r="C48" s="19">
        <f t="shared" si="3"/>
        <v>1.9564070241358852E-2</v>
      </c>
      <c r="D48">
        <f t="shared" si="0"/>
        <v>-23.399858241509662</v>
      </c>
      <c r="E48">
        <f t="shared" si="1"/>
        <v>77.493461053620337</v>
      </c>
      <c r="F48">
        <v>25.2</v>
      </c>
      <c r="G48">
        <v>146.19999999999999</v>
      </c>
      <c r="H48" s="19">
        <f t="shared" si="2"/>
        <v>358</v>
      </c>
      <c r="I48">
        <v>16.399999999999999</v>
      </c>
      <c r="J48">
        <f t="shared" si="19"/>
        <v>1.0729785022482757E-2</v>
      </c>
      <c r="K48" s="8" t="str">
        <f t="shared" si="4"/>
        <v>41, 25.2, 146.2, 358, 16.4, 0.0107297850224828</v>
      </c>
      <c r="L48">
        <f t="shared" si="5"/>
        <v>0.99994243419977491</v>
      </c>
      <c r="M48" s="8" t="str">
        <f t="shared" si="6"/>
        <v>41, 25.2, 146.2, 358, 16.4, 0.999942434199775</v>
      </c>
      <c r="N48">
        <f t="shared" si="7"/>
        <v>0.6147831937450563</v>
      </c>
      <c r="O48" s="8" t="str">
        <f t="shared" si="8"/>
        <v>41, 25.2, 146.2, 358, 16.4, 0.614783193745056</v>
      </c>
      <c r="P48">
        <f t="shared" si="9"/>
        <v>0.89603004086701399</v>
      </c>
      <c r="Q48">
        <f t="shared" si="10"/>
        <v>0.44399342997825691</v>
      </c>
      <c r="R48">
        <f t="shared" si="11"/>
        <v>63.641043323823837</v>
      </c>
      <c r="S48" s="8" t="str">
        <f t="shared" si="12"/>
        <v>41, 25.2, 146.2, 358, 16.4, 63.6410433238238</v>
      </c>
      <c r="T48">
        <f t="shared" si="13"/>
        <v>0.89603004086701399</v>
      </c>
      <c r="U48">
        <f t="shared" si="14"/>
        <v>0.44399342997825686</v>
      </c>
      <c r="V48">
        <f t="shared" si="15"/>
        <v>0</v>
      </c>
      <c r="W48">
        <f t="shared" si="16"/>
        <v>0</v>
      </c>
      <c r="X48">
        <f t="shared" si="17"/>
        <v>1</v>
      </c>
    </row>
    <row r="49" spans="2:24" x14ac:dyDescent="0.2">
      <c r="B49" s="20">
        <v>41632</v>
      </c>
      <c r="C49" s="19">
        <f t="shared" si="3"/>
        <v>1.9564070241358852E-2</v>
      </c>
      <c r="D49">
        <f t="shared" si="0"/>
        <v>-23.399858241509662</v>
      </c>
      <c r="E49">
        <f t="shared" si="1"/>
        <v>78.993461053620365</v>
      </c>
      <c r="F49">
        <v>25.2</v>
      </c>
      <c r="G49">
        <v>146.19999999999999</v>
      </c>
      <c r="H49" s="19">
        <f t="shared" si="2"/>
        <v>358</v>
      </c>
      <c r="I49">
        <v>16.5</v>
      </c>
      <c r="J49">
        <f t="shared" ref="J49" si="22">MAX(0,SIN(F49*PI()/180)*SIN(D49*PI()/180)+COS(F49*PI()/180)*COS(D49*PI()/180)*COS(E49*PI()/180))</f>
        <v>0</v>
      </c>
      <c r="K49" s="8" t="str">
        <f t="shared" si="4"/>
        <v>42, 25.2, 146.2, 358, 16.5, 0</v>
      </c>
      <c r="L49">
        <f t="shared" si="5"/>
        <v>1</v>
      </c>
      <c r="M49" s="8" t="str">
        <f t="shared" si="6"/>
        <v>42, 25.2, 146.2, 358, 16.5, 1</v>
      </c>
      <c r="N49">
        <f t="shared" si="7"/>
        <v>0</v>
      </c>
      <c r="O49" s="8" t="str">
        <f t="shared" si="8"/>
        <v>42, 25.2, 146.2, 358, 16.5, 0</v>
      </c>
      <c r="P49">
        <f t="shared" si="9"/>
        <v>0.90087386167099759</v>
      </c>
      <c r="Q49">
        <f t="shared" si="10"/>
        <v>0.43891881756449896</v>
      </c>
      <c r="R49">
        <f t="shared" si="11"/>
        <v>64.023984287423531</v>
      </c>
      <c r="S49" s="8" t="str">
        <f t="shared" si="12"/>
        <v>42, 25.2, 146.2, 358, 16.5, 64.0239842874235</v>
      </c>
      <c r="T49">
        <f t="shared" si="13"/>
        <v>0.89897747180532261</v>
      </c>
      <c r="U49">
        <f t="shared" si="14"/>
        <v>0.4379948689043176</v>
      </c>
      <c r="V49">
        <f t="shared" si="15"/>
        <v>1.8963898656749745E-3</v>
      </c>
      <c r="W49">
        <f t="shared" si="16"/>
        <v>9.2394866018136179E-4</v>
      </c>
      <c r="X49">
        <f t="shared" si="17"/>
        <v>1.0042234430542336</v>
      </c>
    </row>
    <row r="53" spans="2:24" x14ac:dyDescent="0.2">
      <c r="B53" s="20">
        <v>41448</v>
      </c>
      <c r="C53" s="19">
        <f t="shared" ref="C53:C60" si="23">-0.000279+0.122772*COS((INT(B53-41274)/366*2*PI())+1.498311)-0.165458*COS((INT(B53-41274)/366*2*PI())*2-1.261546)-0.005354*COS((INT(B53-41274)/366*2*PI())*3-1.1571)</f>
        <v>-2.8214826456776518E-2</v>
      </c>
      <c r="D53">
        <f t="shared" ref="D53:D60" si="24">(0.006322-0.405748*COS((INT(B53-41274)/366*2*PI())+0.153231)-0.00588*COS(2*(INT(B53-41274)/366*2*PI())+0.207099)-0.003233*COS(3*(INT(B53-41274)/366*2*PI())+0.620129))*360/2/PI()</f>
        <v>23.457671887471399</v>
      </c>
      <c r="E53">
        <f t="shared" ref="E53:E60" si="25">(I53+C53-12)*15+(G53-135)</f>
        <v>-105.42322239685164</v>
      </c>
      <c r="F53">
        <v>35</v>
      </c>
      <c r="G53">
        <v>135</v>
      </c>
      <c r="H53" s="19">
        <f t="shared" ref="H53:H60" si="26">INT(B53)-41274</f>
        <v>174</v>
      </c>
      <c r="I53">
        <v>5</v>
      </c>
      <c r="J53">
        <f>MAX(0,SIN(F53*PI()/180)*SIN(D53*PI()/180)+COS(F53*PI()/180)*COS(D53*PI()/180)*COS(E53*PI()/180))</f>
        <v>2.8477925495572765E-2</v>
      </c>
      <c r="K53" s="8" t="str">
        <f t="shared" ref="K53:K60" si="27">ROW($K53)-ROW($K$7)&amp;", "&amp;F53&amp;", "&amp;G53&amp;", "&amp;H53&amp;", "&amp;I53&amp;", "&amp;J53</f>
        <v>46, 35, 135, 174, 5, 0.0284779254955728</v>
      </c>
      <c r="L53">
        <f t="shared" ref="L53:L60" si="28">(1-J53^2)^0.5</f>
        <v>0.9995944216328283</v>
      </c>
      <c r="M53" s="8" t="str">
        <f t="shared" ref="M53:M60" si="29">ROW($K53)-ROW($K$7)&amp;", "&amp;F53&amp;", "&amp;G53&amp;", "&amp;H53&amp;", "&amp;I53&amp;", "&amp;L53</f>
        <v>46, 35, 135, 174, 5, 0.999594421632828</v>
      </c>
      <c r="N53">
        <f t="shared" ref="N53:N60" si="30">DEGREES(ATAN(J53/L53))</f>
        <v>1.6318855653111197</v>
      </c>
      <c r="O53" s="8" t="str">
        <f t="shared" ref="O53:O60" si="31">ROW($O53)-ROW($O$7)&amp;", "&amp;F53&amp;", "&amp;G53&amp;", "&amp;H53&amp;", "&amp;I53&amp;", "&amp;N53</f>
        <v>46, 35, 135, 174, 5, 1.63188556531112</v>
      </c>
      <c r="P53">
        <f>COS(RADIANS(D53))*SIN(RADIANS(E53))/L53</f>
        <v>-0.88467716355976822</v>
      </c>
      <c r="Q53">
        <f t="shared" ref="Q53:Q60" si="32">(J53*SIN(RADIANS(F53))-SIN(RADIANS(D53)))/(L53*COS(RADIANS(F53)))</f>
        <v>-0.46620415729146297</v>
      </c>
      <c r="R53">
        <f t="shared" ref="R53:R102" si="33">IF(ABS(P53)=1,90*P53,IF(AND(P53&gt;0,Q53&lt;0),DEGREES(ATAN(P53/Q53))+180,IF(AND(P53&lt;0,Q53&lt;0),DEGREES(ATAN(P53/Q53))-180,DEGREES(ATAN(P53/Q53)))))</f>
        <v>-117.78818091239327</v>
      </c>
      <c r="S53" s="8" t="str">
        <f t="shared" ref="S53:S60" si="34">ROW($O53)-ROW($O$7)&amp;", "&amp;F53&amp;", "&amp;G53&amp;", "&amp;H53&amp;", "&amp;I53&amp;", "&amp;R53</f>
        <v>46, 35, 135, 174, 5, -117.788180912393</v>
      </c>
      <c r="T53">
        <f>SIN(RADIANS(R53))</f>
        <v>-0.88467716355976822</v>
      </c>
      <c r="U53">
        <f t="shared" ref="U53:U60" si="35">COS(RADIANS(R53))</f>
        <v>-0.46620415729146303</v>
      </c>
      <c r="V53">
        <f t="shared" ref="V53:V60" si="36">P53-T53</f>
        <v>0</v>
      </c>
      <c r="W53">
        <f t="shared" ref="W53:W60" si="37">Q53-U53</f>
        <v>0</v>
      </c>
    </row>
    <row r="54" spans="2:24" x14ac:dyDescent="0.2">
      <c r="B54" s="20">
        <v>41448</v>
      </c>
      <c r="C54" s="19">
        <f t="shared" si="23"/>
        <v>-2.8214826456776518E-2</v>
      </c>
      <c r="D54">
        <f t="shared" si="24"/>
        <v>23.457671887471399</v>
      </c>
      <c r="E54">
        <f t="shared" si="25"/>
        <v>-75.423222396851642</v>
      </c>
      <c r="F54">
        <v>35</v>
      </c>
      <c r="G54">
        <v>135</v>
      </c>
      <c r="H54" s="19">
        <f t="shared" si="26"/>
        <v>174</v>
      </c>
      <c r="I54">
        <f>I53+2</f>
        <v>7</v>
      </c>
      <c r="J54">
        <f t="shared" ref="J53:J60" si="38">MAX(0,SIN(F54*PI()/180)*SIN(D54*PI()/180)+COS(F54*PI()/180)*COS(D54*PI()/180)*COS(E54*PI()/180))</f>
        <v>0.41744787336058609</v>
      </c>
      <c r="K54" s="8" t="str">
        <f t="shared" si="27"/>
        <v>47, 35, 135, 174, 7, 0.417447873360586</v>
      </c>
      <c r="L54">
        <f t="shared" si="28"/>
        <v>0.90870087103882768</v>
      </c>
      <c r="M54" s="8" t="str">
        <f t="shared" si="29"/>
        <v>47, 35, 135, 174, 7, 0.908700871038828</v>
      </c>
      <c r="N54">
        <f t="shared" si="30"/>
        <v>24.673565599837779</v>
      </c>
      <c r="O54" s="8" t="str">
        <f t="shared" si="31"/>
        <v>47, 35, 135, 174, 7, 24.6735655998378</v>
      </c>
      <c r="P54">
        <f t="shared" ref="P54:P60" si="39">COS(RADIANS(D54))*SIN(RADIANS(E54))/L54</f>
        <v>-0.97702769810796841</v>
      </c>
      <c r="Q54">
        <f t="shared" si="32"/>
        <v>-0.21311235799419109</v>
      </c>
      <c r="R54">
        <f t="shared" si="33"/>
        <v>-102.30480701887043</v>
      </c>
      <c r="S54" s="8" t="str">
        <f t="shared" si="34"/>
        <v>47, 35, 135, 174, 7, -102.30480701887</v>
      </c>
      <c r="T54">
        <f t="shared" ref="T53:T60" si="40">SIN(RADIANS(R54))</f>
        <v>-0.97702769810796863</v>
      </c>
      <c r="U54">
        <f t="shared" si="35"/>
        <v>-0.2131123579941909</v>
      </c>
      <c r="V54">
        <f t="shared" si="36"/>
        <v>0</v>
      </c>
      <c r="W54">
        <f t="shared" si="37"/>
        <v>0</v>
      </c>
    </row>
    <row r="55" spans="2:24" x14ac:dyDescent="0.2">
      <c r="B55" s="20">
        <v>41448</v>
      </c>
      <c r="C55" s="19">
        <f t="shared" si="23"/>
        <v>-2.8214826456776518E-2</v>
      </c>
      <c r="D55">
        <f t="shared" si="24"/>
        <v>23.457671887471399</v>
      </c>
      <c r="E55">
        <f t="shared" si="25"/>
        <v>-45.423222396851656</v>
      </c>
      <c r="F55">
        <v>35</v>
      </c>
      <c r="G55">
        <v>135</v>
      </c>
      <c r="H55" s="19">
        <f t="shared" si="26"/>
        <v>174</v>
      </c>
      <c r="I55">
        <f t="shared" ref="I55:I60" si="41">I54+2</f>
        <v>9</v>
      </c>
      <c r="J55">
        <f t="shared" si="38"/>
        <v>0.75574234308188626</v>
      </c>
      <c r="K55" s="8" t="str">
        <f t="shared" si="27"/>
        <v>48, 35, 135, 174, 9, 0.755742343081886</v>
      </c>
      <c r="L55">
        <f t="shared" si="28"/>
        <v>0.65486907918537463</v>
      </c>
      <c r="M55" s="8" t="str">
        <f t="shared" si="29"/>
        <v>48, 35, 135, 174, 9, 0.654869079185375</v>
      </c>
      <c r="N55">
        <f t="shared" si="30"/>
        <v>49.090276408682165</v>
      </c>
      <c r="O55" s="8" t="str">
        <f t="shared" si="31"/>
        <v>48, 35, 135, 174, 9, 49.0902764086822</v>
      </c>
      <c r="P55">
        <f t="shared" si="39"/>
        <v>-0.99781966405919353</v>
      </c>
      <c r="Q55">
        <f t="shared" si="32"/>
        <v>6.5999378912217979E-2</v>
      </c>
      <c r="R55">
        <f t="shared" si="33"/>
        <v>-86.215763435535308</v>
      </c>
      <c r="S55" s="8" t="str">
        <f t="shared" si="34"/>
        <v>48, 35, 135, 174, 9, -86.2157634355353</v>
      </c>
      <c r="T55">
        <f t="shared" si="40"/>
        <v>-0.99781966405919331</v>
      </c>
      <c r="U55">
        <f t="shared" si="35"/>
        <v>6.5999378912218021E-2</v>
      </c>
      <c r="V55">
        <f t="shared" si="36"/>
        <v>0</v>
      </c>
      <c r="W55">
        <f t="shared" si="37"/>
        <v>0</v>
      </c>
    </row>
    <row r="56" spans="2:24" x14ac:dyDescent="0.2">
      <c r="B56" s="20">
        <v>41448</v>
      </c>
      <c r="C56" s="19">
        <f t="shared" si="23"/>
        <v>-2.8214826456776518E-2</v>
      </c>
      <c r="D56">
        <f t="shared" si="24"/>
        <v>23.457671887471399</v>
      </c>
      <c r="E56">
        <f t="shared" si="25"/>
        <v>-15.423222396851655</v>
      </c>
      <c r="F56">
        <v>35</v>
      </c>
      <c r="G56">
        <v>135</v>
      </c>
      <c r="H56" s="19">
        <f t="shared" si="26"/>
        <v>174</v>
      </c>
      <c r="I56">
        <f t="shared" si="41"/>
        <v>11</v>
      </c>
      <c r="J56">
        <f t="shared" si="38"/>
        <v>0.95271560469373606</v>
      </c>
      <c r="K56" s="8" t="str">
        <f t="shared" si="27"/>
        <v>49, 35, 135, 174, 11, 0.952715604693736</v>
      </c>
      <c r="L56">
        <f t="shared" si="28"/>
        <v>0.30386341762879066</v>
      </c>
      <c r="M56" s="8" t="str">
        <f t="shared" si="29"/>
        <v>49, 35, 135, 174, 11, 0.303863417628791</v>
      </c>
      <c r="N56">
        <f t="shared" si="30"/>
        <v>72.310202542026545</v>
      </c>
      <c r="O56" s="8" t="str">
        <f t="shared" si="31"/>
        <v>49, 35, 135, 174, 11, 72.3102025420265</v>
      </c>
      <c r="P56">
        <f t="shared" si="39"/>
        <v>-0.80288544440292442</v>
      </c>
      <c r="Q56">
        <f t="shared" si="32"/>
        <v>0.59613334344416391</v>
      </c>
      <c r="R56">
        <f t="shared" si="33"/>
        <v>-53.406532179523261</v>
      </c>
      <c r="S56" s="8" t="str">
        <f t="shared" si="34"/>
        <v>49, 35, 135, 174, 11, -53.4065321795233</v>
      </c>
      <c r="T56">
        <f t="shared" si="40"/>
        <v>-0.80288544440292486</v>
      </c>
      <c r="U56">
        <f t="shared" si="35"/>
        <v>0.59613334344416424</v>
      </c>
      <c r="V56">
        <f t="shared" si="36"/>
        <v>0</v>
      </c>
      <c r="W56">
        <f t="shared" si="37"/>
        <v>0</v>
      </c>
    </row>
    <row r="57" spans="2:24" x14ac:dyDescent="0.2">
      <c r="B57" s="20">
        <v>41448</v>
      </c>
      <c r="C57" s="19">
        <f t="shared" si="23"/>
        <v>-2.8214826456776518E-2</v>
      </c>
      <c r="D57">
        <f t="shared" si="24"/>
        <v>23.457671887471399</v>
      </c>
      <c r="E57">
        <f t="shared" si="25"/>
        <v>-0.42322239685165464</v>
      </c>
      <c r="F57">
        <v>35</v>
      </c>
      <c r="G57">
        <v>135</v>
      </c>
      <c r="H57" s="19">
        <f t="shared" si="26"/>
        <v>174</v>
      </c>
      <c r="I57">
        <v>12</v>
      </c>
      <c r="J57">
        <f t="shared" si="38"/>
        <v>0.97975665081666019</v>
      </c>
      <c r="K57" s="8" t="str">
        <f t="shared" si="27"/>
        <v>50, 35, 135, 174, 12, 0.97975665081666</v>
      </c>
      <c r="L57">
        <f t="shared" si="28"/>
        <v>0.20019217062742733</v>
      </c>
      <c r="M57" s="8" t="str">
        <f t="shared" si="29"/>
        <v>50, 35, 135, 174, 12, 0.200192170627427</v>
      </c>
      <c r="N57">
        <f t="shared" si="30"/>
        <v>78.451803130389266</v>
      </c>
      <c r="O57" s="8" t="str">
        <f t="shared" si="31"/>
        <v>50, 35, 135, 174, 12, 78.4518031303893</v>
      </c>
      <c r="P57">
        <f t="shared" si="39"/>
        <v>-3.3847930710724637E-2</v>
      </c>
      <c r="Q57">
        <f t="shared" si="32"/>
        <v>0.99942699462572082</v>
      </c>
      <c r="R57">
        <f t="shared" si="33"/>
        <v>-1.9397140779942577</v>
      </c>
      <c r="S57" s="8" t="str">
        <f t="shared" si="34"/>
        <v>50, 35, 135, 174, 12, -1.93971407799426</v>
      </c>
      <c r="T57">
        <f t="shared" si="40"/>
        <v>-3.3847930710724658E-2</v>
      </c>
      <c r="U57">
        <f t="shared" si="35"/>
        <v>0.99942699462572149</v>
      </c>
      <c r="V57">
        <f t="shared" si="36"/>
        <v>0</v>
      </c>
      <c r="W57">
        <f t="shared" si="37"/>
        <v>0</v>
      </c>
    </row>
    <row r="58" spans="2:24" x14ac:dyDescent="0.2">
      <c r="B58" s="20">
        <v>41448</v>
      </c>
      <c r="C58" s="19">
        <f t="shared" si="23"/>
        <v>-2.8214826456776518E-2</v>
      </c>
      <c r="D58">
        <f t="shared" si="24"/>
        <v>23.457671887471399</v>
      </c>
      <c r="E58">
        <f t="shared" si="25"/>
        <v>14.576777603148345</v>
      </c>
      <c r="F58">
        <v>35</v>
      </c>
      <c r="G58">
        <v>135</v>
      </c>
      <c r="H58" s="19">
        <f t="shared" si="26"/>
        <v>174</v>
      </c>
      <c r="I58">
        <v>13</v>
      </c>
      <c r="J58">
        <f t="shared" si="38"/>
        <v>0.95558883181671617</v>
      </c>
      <c r="K58" s="8" t="str">
        <f t="shared" si="27"/>
        <v>51, 35, 135, 174, 13, 0.955588831816716</v>
      </c>
      <c r="L58">
        <f t="shared" si="28"/>
        <v>0.29470321428033958</v>
      </c>
      <c r="M58" s="8" t="str">
        <f t="shared" si="29"/>
        <v>51, 35, 135, 174, 13, 0.29470321428034</v>
      </c>
      <c r="N58">
        <f t="shared" si="30"/>
        <v>72.860258340548341</v>
      </c>
      <c r="O58" s="8" t="str">
        <f t="shared" si="31"/>
        <v>51, 35, 135, 174, 13, 72.8602583405483</v>
      </c>
      <c r="P58">
        <f t="shared" si="39"/>
        <v>0.78342244623490709</v>
      </c>
      <c r="Q58">
        <f t="shared" si="32"/>
        <v>0.62148955802596872</v>
      </c>
      <c r="R58">
        <f t="shared" si="33"/>
        <v>51.575008329483047</v>
      </c>
      <c r="S58" s="8" t="str">
        <f t="shared" si="34"/>
        <v>51, 35, 135, 174, 13, 51.575008329483</v>
      </c>
      <c r="T58">
        <f t="shared" si="40"/>
        <v>0.7834224462349072</v>
      </c>
      <c r="U58">
        <f t="shared" si="35"/>
        <v>0.62148955802596872</v>
      </c>
      <c r="V58">
        <f t="shared" si="36"/>
        <v>0</v>
      </c>
      <c r="W58">
        <f t="shared" si="37"/>
        <v>0</v>
      </c>
    </row>
    <row r="59" spans="2:24" x14ac:dyDescent="0.2">
      <c r="B59" s="20">
        <v>41448</v>
      </c>
      <c r="C59" s="19">
        <f t="shared" si="23"/>
        <v>-2.8214826456776518E-2</v>
      </c>
      <c r="D59">
        <f t="shared" si="24"/>
        <v>23.457671887471399</v>
      </c>
      <c r="E59">
        <f t="shared" si="25"/>
        <v>44.576777603148344</v>
      </c>
      <c r="F59">
        <v>35</v>
      </c>
      <c r="G59">
        <v>135</v>
      </c>
      <c r="H59" s="19">
        <f t="shared" si="26"/>
        <v>174</v>
      </c>
      <c r="I59">
        <f t="shared" si="41"/>
        <v>15</v>
      </c>
      <c r="J59">
        <f t="shared" si="38"/>
        <v>0.7635921455635527</v>
      </c>
      <c r="K59" s="8" t="str">
        <f t="shared" si="27"/>
        <v>52, 35, 135, 174, 15, 0.763592145563553</v>
      </c>
      <c r="L59">
        <f t="shared" si="28"/>
        <v>0.64569887349572641</v>
      </c>
      <c r="M59" s="8" t="str">
        <f t="shared" si="29"/>
        <v>52, 35, 135, 174, 15, 0.645698873495726</v>
      </c>
      <c r="N59">
        <f t="shared" si="30"/>
        <v>49.781905154275847</v>
      </c>
      <c r="O59" s="8" t="str">
        <f t="shared" si="31"/>
        <v>52, 35, 135, 174, 15, 49.7819051542758</v>
      </c>
      <c r="P59">
        <f t="shared" si="39"/>
        <v>0.99714964920617932</v>
      </c>
      <c r="Q59">
        <f t="shared" si="32"/>
        <v>7.5449168901939229E-2</v>
      </c>
      <c r="R59">
        <f t="shared" si="33"/>
        <v>85.672969087064658</v>
      </c>
      <c r="S59" s="8" t="str">
        <f t="shared" si="34"/>
        <v>52, 35, 135, 174, 15, 85.6729690870647</v>
      </c>
      <c r="T59">
        <f t="shared" si="40"/>
        <v>0.99714964920617943</v>
      </c>
      <c r="U59">
        <f t="shared" si="35"/>
        <v>7.5449168901939312E-2</v>
      </c>
      <c r="V59">
        <f t="shared" si="36"/>
        <v>0</v>
      </c>
      <c r="W59">
        <f t="shared" si="37"/>
        <v>0</v>
      </c>
    </row>
    <row r="60" spans="2:24" x14ac:dyDescent="0.2">
      <c r="B60" s="20">
        <v>41448</v>
      </c>
      <c r="C60" s="19">
        <f t="shared" si="23"/>
        <v>-2.8214826456776518E-2</v>
      </c>
      <c r="D60">
        <f t="shared" si="24"/>
        <v>23.457671887471399</v>
      </c>
      <c r="E60">
        <f t="shared" si="25"/>
        <v>74.576777603148372</v>
      </c>
      <c r="F60">
        <v>35</v>
      </c>
      <c r="G60">
        <v>135</v>
      </c>
      <c r="H60" s="19">
        <f t="shared" si="26"/>
        <v>174</v>
      </c>
      <c r="I60" s="22">
        <f t="shared" si="41"/>
        <v>17</v>
      </c>
      <c r="J60">
        <f t="shared" si="38"/>
        <v>0.42817090296523219</v>
      </c>
      <c r="K60" s="8" t="str">
        <f t="shared" si="27"/>
        <v>53, 35, 135, 174, 17, 0.428170902965232</v>
      </c>
      <c r="L60">
        <f t="shared" si="28"/>
        <v>0.90369778015326441</v>
      </c>
      <c r="M60" s="8" t="str">
        <f t="shared" si="29"/>
        <v>53, 35, 135, 174, 17, 0.903697780153264</v>
      </c>
      <c r="N60">
        <f t="shared" si="30"/>
        <v>25.351536940069188</v>
      </c>
      <c r="O60" s="8" t="str">
        <f t="shared" si="31"/>
        <v>53, 35, 135, 174, 17, 25.3515369400692</v>
      </c>
      <c r="P60">
        <f t="shared" si="39"/>
        <v>0.97855541649147326</v>
      </c>
      <c r="Q60">
        <f t="shared" si="32"/>
        <v>-0.20598372958852557</v>
      </c>
      <c r="R60">
        <f t="shared" si="33"/>
        <v>101.88709169988499</v>
      </c>
      <c r="S60" s="8" t="str">
        <f t="shared" si="34"/>
        <v>53, 35, 135, 174, 17, 101.887091699885</v>
      </c>
      <c r="T60">
        <f t="shared" si="40"/>
        <v>0.97855541649147348</v>
      </c>
      <c r="U60">
        <f t="shared" si="35"/>
        <v>-0.20598372958852562</v>
      </c>
      <c r="V60">
        <f t="shared" si="36"/>
        <v>0</v>
      </c>
      <c r="W60">
        <f t="shared" si="37"/>
        <v>0</v>
      </c>
    </row>
    <row r="62" spans="2:24" x14ac:dyDescent="0.2">
      <c r="P62">
        <v>-1</v>
      </c>
      <c r="Q62">
        <f>(1-P62^2)^0.5</f>
        <v>0</v>
      </c>
      <c r="R62">
        <f t="shared" si="33"/>
        <v>-90</v>
      </c>
    </row>
    <row r="63" spans="2:24" x14ac:dyDescent="0.2">
      <c r="P63">
        <v>-0.9</v>
      </c>
      <c r="Q63">
        <f t="shared" ref="Q63:Q102" si="42">(1-P63^2)^0.5</f>
        <v>0.43588989435406728</v>
      </c>
      <c r="R63">
        <f t="shared" si="33"/>
        <v>-64.158067236832878</v>
      </c>
    </row>
    <row r="64" spans="2:24" x14ac:dyDescent="0.2">
      <c r="P64">
        <v>-0.8</v>
      </c>
      <c r="Q64">
        <f t="shared" si="42"/>
        <v>0.59999999999999987</v>
      </c>
      <c r="R64">
        <f t="shared" si="33"/>
        <v>-53.130102354155987</v>
      </c>
    </row>
    <row r="65" spans="16:18" x14ac:dyDescent="0.2">
      <c r="P65">
        <v>-0.7</v>
      </c>
      <c r="Q65">
        <f t="shared" si="42"/>
        <v>0.71414284285428498</v>
      </c>
      <c r="R65">
        <f t="shared" si="33"/>
        <v>-44.427004000805709</v>
      </c>
    </row>
    <row r="66" spans="16:18" x14ac:dyDescent="0.2">
      <c r="P66">
        <v>-0.6</v>
      </c>
      <c r="Q66">
        <f t="shared" si="42"/>
        <v>0.8</v>
      </c>
      <c r="R66">
        <f t="shared" si="33"/>
        <v>-36.86989764584402</v>
      </c>
    </row>
    <row r="67" spans="16:18" x14ac:dyDescent="0.2">
      <c r="P67">
        <v>-0.5</v>
      </c>
      <c r="Q67">
        <f t="shared" si="42"/>
        <v>0.8660254037844386</v>
      </c>
      <c r="R67">
        <f t="shared" si="33"/>
        <v>-30.000000000000004</v>
      </c>
    </row>
    <row r="68" spans="16:18" x14ac:dyDescent="0.2">
      <c r="P68">
        <v>-0.4</v>
      </c>
      <c r="Q68">
        <f t="shared" si="42"/>
        <v>0.91651513899116799</v>
      </c>
      <c r="R68">
        <f t="shared" si="33"/>
        <v>-23.578178478201831</v>
      </c>
    </row>
    <row r="69" spans="16:18" x14ac:dyDescent="0.2">
      <c r="P69">
        <v>-0.3</v>
      </c>
      <c r="Q69">
        <f t="shared" si="42"/>
        <v>0.95393920141694566</v>
      </c>
      <c r="R69">
        <f t="shared" si="33"/>
        <v>-17.457603123722095</v>
      </c>
    </row>
    <row r="70" spans="16:18" x14ac:dyDescent="0.2">
      <c r="P70">
        <v>-0.2</v>
      </c>
      <c r="Q70">
        <f t="shared" si="42"/>
        <v>0.9797958971132712</v>
      </c>
      <c r="R70">
        <f t="shared" si="33"/>
        <v>-11.53695903281549</v>
      </c>
    </row>
    <row r="71" spans="16:18" x14ac:dyDescent="0.2">
      <c r="P71">
        <v>-0.1</v>
      </c>
      <c r="Q71">
        <f t="shared" si="42"/>
        <v>0.99498743710661997</v>
      </c>
      <c r="R71">
        <f t="shared" si="33"/>
        <v>-5.7391704772667866</v>
      </c>
    </row>
    <row r="72" spans="16:18" x14ac:dyDescent="0.2">
      <c r="P72">
        <v>0</v>
      </c>
      <c r="Q72">
        <f t="shared" si="42"/>
        <v>1</v>
      </c>
      <c r="R72">
        <f t="shared" si="33"/>
        <v>0</v>
      </c>
    </row>
    <row r="73" spans="16:18" x14ac:dyDescent="0.2">
      <c r="P73">
        <v>0.1</v>
      </c>
      <c r="Q73">
        <f t="shared" si="42"/>
        <v>0.99498743710661997</v>
      </c>
      <c r="R73">
        <f t="shared" si="33"/>
        <v>5.7391704772667866</v>
      </c>
    </row>
    <row r="74" spans="16:18" x14ac:dyDescent="0.2">
      <c r="P74">
        <v>0.2</v>
      </c>
      <c r="Q74">
        <f t="shared" si="42"/>
        <v>0.9797958971132712</v>
      </c>
      <c r="R74">
        <f t="shared" si="33"/>
        <v>11.53695903281549</v>
      </c>
    </row>
    <row r="75" spans="16:18" x14ac:dyDescent="0.2">
      <c r="P75">
        <v>0.3</v>
      </c>
      <c r="Q75">
        <f t="shared" si="42"/>
        <v>0.95393920141694566</v>
      </c>
      <c r="R75">
        <f t="shared" si="33"/>
        <v>17.457603123722095</v>
      </c>
    </row>
    <row r="76" spans="16:18" x14ac:dyDescent="0.2">
      <c r="P76">
        <v>0.4</v>
      </c>
      <c r="Q76">
        <f t="shared" si="42"/>
        <v>0.91651513899116799</v>
      </c>
      <c r="R76">
        <f t="shared" si="33"/>
        <v>23.578178478201831</v>
      </c>
    </row>
    <row r="77" spans="16:18" x14ac:dyDescent="0.2">
      <c r="P77">
        <v>0.5</v>
      </c>
      <c r="Q77">
        <f t="shared" si="42"/>
        <v>0.8660254037844386</v>
      </c>
      <c r="R77">
        <f t="shared" si="33"/>
        <v>30.000000000000004</v>
      </c>
    </row>
    <row r="78" spans="16:18" x14ac:dyDescent="0.2">
      <c r="P78">
        <v>0.6</v>
      </c>
      <c r="Q78">
        <f t="shared" si="42"/>
        <v>0.8</v>
      </c>
      <c r="R78">
        <f t="shared" si="33"/>
        <v>36.86989764584402</v>
      </c>
    </row>
    <row r="79" spans="16:18" x14ac:dyDescent="0.2">
      <c r="P79">
        <v>0.7</v>
      </c>
      <c r="Q79">
        <f t="shared" si="42"/>
        <v>0.71414284285428498</v>
      </c>
      <c r="R79">
        <f t="shared" si="33"/>
        <v>44.427004000805709</v>
      </c>
    </row>
    <row r="80" spans="16:18" x14ac:dyDescent="0.2">
      <c r="P80">
        <v>0.8</v>
      </c>
      <c r="Q80">
        <f t="shared" si="42"/>
        <v>0.59999999999999987</v>
      </c>
      <c r="R80">
        <f t="shared" si="33"/>
        <v>53.130102354155987</v>
      </c>
    </row>
    <row r="81" spans="16:18" x14ac:dyDescent="0.2">
      <c r="P81">
        <v>0.9</v>
      </c>
      <c r="Q81">
        <f t="shared" si="42"/>
        <v>0.43588989435406728</v>
      </c>
      <c r="R81">
        <f t="shared" si="33"/>
        <v>64.158067236832878</v>
      </c>
    </row>
    <row r="82" spans="16:18" x14ac:dyDescent="0.2">
      <c r="P82">
        <v>1</v>
      </c>
      <c r="Q82">
        <f t="shared" si="42"/>
        <v>0</v>
      </c>
      <c r="R82">
        <f t="shared" si="33"/>
        <v>90</v>
      </c>
    </row>
    <row r="83" spans="16:18" x14ac:dyDescent="0.2">
      <c r="P83">
        <v>0.9</v>
      </c>
      <c r="Q83">
        <f>-((1-P83^2)^0.5)</f>
        <v>-0.43588989435406728</v>
      </c>
      <c r="R83">
        <f t="shared" si="33"/>
        <v>115.84193276316712</v>
      </c>
    </row>
    <row r="84" spans="16:18" x14ac:dyDescent="0.2">
      <c r="P84">
        <v>0.8</v>
      </c>
      <c r="Q84">
        <f t="shared" ref="Q84:Q102" si="43">-((1-P84^2)^0.5)</f>
        <v>-0.59999999999999987</v>
      </c>
      <c r="R84">
        <f t="shared" si="33"/>
        <v>126.86989764584402</v>
      </c>
    </row>
    <row r="85" spans="16:18" x14ac:dyDescent="0.2">
      <c r="P85">
        <v>0.7</v>
      </c>
      <c r="Q85">
        <f t="shared" si="43"/>
        <v>-0.71414284285428498</v>
      </c>
      <c r="R85">
        <f t="shared" si="33"/>
        <v>135.57299599919429</v>
      </c>
    </row>
    <row r="86" spans="16:18" x14ac:dyDescent="0.2">
      <c r="P86">
        <v>0.6</v>
      </c>
      <c r="Q86">
        <f t="shared" si="43"/>
        <v>-0.8</v>
      </c>
      <c r="R86">
        <f t="shared" si="33"/>
        <v>143.13010235415598</v>
      </c>
    </row>
    <row r="87" spans="16:18" x14ac:dyDescent="0.2">
      <c r="P87">
        <v>0.5</v>
      </c>
      <c r="Q87">
        <f t="shared" si="43"/>
        <v>-0.8660254037844386</v>
      </c>
      <c r="R87">
        <f t="shared" si="33"/>
        <v>150</v>
      </c>
    </row>
    <row r="88" spans="16:18" x14ac:dyDescent="0.2">
      <c r="P88">
        <v>0.4</v>
      </c>
      <c r="Q88">
        <f t="shared" si="43"/>
        <v>-0.91651513899116799</v>
      </c>
      <c r="R88">
        <f t="shared" si="33"/>
        <v>156.42182152179817</v>
      </c>
    </row>
    <row r="89" spans="16:18" x14ac:dyDescent="0.2">
      <c r="P89">
        <v>0.3</v>
      </c>
      <c r="Q89">
        <f t="shared" si="43"/>
        <v>-0.95393920141694566</v>
      </c>
      <c r="R89">
        <f t="shared" si="33"/>
        <v>162.54239687627791</v>
      </c>
    </row>
    <row r="90" spans="16:18" x14ac:dyDescent="0.2">
      <c r="P90">
        <v>0.2</v>
      </c>
      <c r="Q90">
        <f t="shared" si="43"/>
        <v>-0.9797958971132712</v>
      </c>
      <c r="R90">
        <f t="shared" si="33"/>
        <v>168.4630409671845</v>
      </c>
    </row>
    <row r="91" spans="16:18" x14ac:dyDescent="0.2">
      <c r="P91">
        <v>0.1</v>
      </c>
      <c r="Q91">
        <f t="shared" si="43"/>
        <v>-0.99498743710661997</v>
      </c>
      <c r="R91">
        <f t="shared" si="33"/>
        <v>174.26082952273322</v>
      </c>
    </row>
    <row r="92" spans="16:18" x14ac:dyDescent="0.2">
      <c r="P92">
        <v>0</v>
      </c>
      <c r="Q92">
        <f t="shared" si="43"/>
        <v>-1</v>
      </c>
      <c r="R92">
        <f t="shared" si="33"/>
        <v>0</v>
      </c>
    </row>
    <row r="93" spans="16:18" x14ac:dyDescent="0.2">
      <c r="P93">
        <v>-0.1</v>
      </c>
      <c r="Q93">
        <f t="shared" si="43"/>
        <v>-0.99498743710661997</v>
      </c>
      <c r="R93">
        <f t="shared" si="33"/>
        <v>-174.26082952273322</v>
      </c>
    </row>
    <row r="94" spans="16:18" x14ac:dyDescent="0.2">
      <c r="P94">
        <v>-0.2</v>
      </c>
      <c r="Q94">
        <f t="shared" si="43"/>
        <v>-0.9797958971132712</v>
      </c>
      <c r="R94">
        <f t="shared" si="33"/>
        <v>-168.4630409671845</v>
      </c>
    </row>
    <row r="95" spans="16:18" x14ac:dyDescent="0.2">
      <c r="P95">
        <v>-0.3</v>
      </c>
      <c r="Q95">
        <f t="shared" si="43"/>
        <v>-0.95393920141694566</v>
      </c>
      <c r="R95">
        <f t="shared" si="33"/>
        <v>-162.54239687627791</v>
      </c>
    </row>
    <row r="96" spans="16:18" x14ac:dyDescent="0.2">
      <c r="P96">
        <v>-0.4</v>
      </c>
      <c r="Q96">
        <f t="shared" si="43"/>
        <v>-0.91651513899116799</v>
      </c>
      <c r="R96">
        <f t="shared" si="33"/>
        <v>-156.42182152179817</v>
      </c>
    </row>
    <row r="97" spans="16:18" x14ac:dyDescent="0.2">
      <c r="P97">
        <v>-0.5</v>
      </c>
      <c r="Q97">
        <f t="shared" si="43"/>
        <v>-0.8660254037844386</v>
      </c>
      <c r="R97">
        <f t="shared" si="33"/>
        <v>-150</v>
      </c>
    </row>
    <row r="98" spans="16:18" x14ac:dyDescent="0.2">
      <c r="P98">
        <v>-0.6</v>
      </c>
      <c r="Q98">
        <f t="shared" si="43"/>
        <v>-0.8</v>
      </c>
      <c r="R98">
        <f t="shared" si="33"/>
        <v>-143.13010235415598</v>
      </c>
    </row>
    <row r="99" spans="16:18" x14ac:dyDescent="0.2">
      <c r="P99">
        <v>-0.7</v>
      </c>
      <c r="Q99">
        <f t="shared" si="43"/>
        <v>-0.71414284285428498</v>
      </c>
      <c r="R99">
        <f t="shared" si="33"/>
        <v>-135.57299599919429</v>
      </c>
    </row>
    <row r="100" spans="16:18" x14ac:dyDescent="0.2">
      <c r="P100">
        <v>-0.8</v>
      </c>
      <c r="Q100">
        <f t="shared" si="43"/>
        <v>-0.59999999999999987</v>
      </c>
      <c r="R100">
        <f t="shared" si="33"/>
        <v>-126.86989764584402</v>
      </c>
    </row>
    <row r="101" spans="16:18" x14ac:dyDescent="0.2">
      <c r="P101">
        <v>-0.9</v>
      </c>
      <c r="Q101">
        <f t="shared" si="43"/>
        <v>-0.43588989435406728</v>
      </c>
      <c r="R101">
        <f t="shared" si="33"/>
        <v>-115.84193276316712</v>
      </c>
    </row>
    <row r="102" spans="16:18" x14ac:dyDescent="0.2">
      <c r="P102">
        <v>-1</v>
      </c>
      <c r="Q102">
        <f t="shared" si="43"/>
        <v>0</v>
      </c>
      <c r="R102">
        <f t="shared" si="33"/>
        <v>-90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1"/>
  <sheetViews>
    <sheetView zoomScale="90" zoomScaleNormal="90" workbookViewId="0">
      <selection activeCell="A50" sqref="A50"/>
    </sheetView>
  </sheetViews>
  <sheetFormatPr defaultRowHeight="13.2" x14ac:dyDescent="0.2"/>
  <cols>
    <col min="1" max="1" width="116.6640625" customWidth="1"/>
    <col min="2" max="2" width="125.6640625" bestFit="1" customWidth="1"/>
    <col min="22" max="22" width="12.33203125" customWidth="1"/>
    <col min="24" max="24" width="3.77734375" customWidth="1"/>
    <col min="29" max="29" width="3" customWidth="1"/>
    <col min="33" max="33" width="12.77734375" bestFit="1" customWidth="1"/>
    <col min="34" max="34" width="11.5546875" bestFit="1" customWidth="1"/>
    <col min="35" max="35" width="11.6640625" bestFit="1" customWidth="1"/>
  </cols>
  <sheetData>
    <row r="1" spans="1:39" x14ac:dyDescent="0.2">
      <c r="W1" t="s">
        <v>25</v>
      </c>
      <c r="AE1" s="4" t="s">
        <v>28</v>
      </c>
      <c r="AF1" s="13" t="s">
        <v>42</v>
      </c>
      <c r="AG1" s="4" t="s">
        <v>28</v>
      </c>
      <c r="AH1" s="13" t="s">
        <v>42</v>
      </c>
      <c r="AI1" s="4" t="s">
        <v>28</v>
      </c>
      <c r="AJ1" s="13" t="s">
        <v>42</v>
      </c>
      <c r="AK1" s="4" t="s">
        <v>28</v>
      </c>
      <c r="AL1" s="13" t="s">
        <v>42</v>
      </c>
    </row>
    <row r="2" spans="1:39" x14ac:dyDescent="0.2">
      <c r="A2" s="9" t="s">
        <v>71</v>
      </c>
      <c r="C2" s="6" t="s">
        <v>34</v>
      </c>
      <c r="W2" s="3" t="s">
        <v>26</v>
      </c>
      <c r="X2" t="s">
        <v>24</v>
      </c>
      <c r="AE2" s="12" t="s">
        <v>48</v>
      </c>
      <c r="AF2" s="12" t="s">
        <v>48</v>
      </c>
      <c r="AG2" s="12" t="s">
        <v>48</v>
      </c>
      <c r="AH2" s="12" t="s">
        <v>48</v>
      </c>
      <c r="AI2" s="12" t="s">
        <v>45</v>
      </c>
      <c r="AJ2" s="12" t="s">
        <v>45</v>
      </c>
      <c r="AK2" s="12" t="s">
        <v>45</v>
      </c>
      <c r="AL2" s="12" t="s">
        <v>45</v>
      </c>
      <c r="AM2" s="7" t="s">
        <v>33</v>
      </c>
    </row>
    <row r="3" spans="1:39" x14ac:dyDescent="0.2">
      <c r="A3" s="8" t="str">
        <f>"Axp_case"&amp;", "&amp;E3&amp;", "&amp;F3&amp;", "&amp;G3&amp;", "&amp;H3&amp;", "&amp;I3&amp;", "&amp;J3&amp;", "&amp;K3&amp;", "&amp;L3&amp;", "&amp;M3&amp;", "&amp;N3&amp;", "&amp;O3&amp;", "&amp;P3&amp;", "&amp;Q3&amp;", "&amp;R3&amp;", "&amp;S3&amp;", "&amp;T3&amp;", "&amp;U3&amp;", "&amp;V3&amp;", "&amp;W3&amp;", "&amp;X3&amp;", "&amp;AM3</f>
        <v>Axp_case,  X1,  X2,  X3,  X1yp,  X1ym,  X3yp,  X3ym,  Y1,  Y2,  Y3,  Y1xp,  Y1xm,  Y3xp,  Y3xm,  Zxp,  Zxm,  Zyp,  Zym,  Azw,  hs, Axp</v>
      </c>
      <c r="B3" t="s">
        <v>50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Z3" s="12" t="s">
        <v>48</v>
      </c>
      <c r="AA3" s="12" t="s">
        <v>45</v>
      </c>
      <c r="AB3" s="12" t="s">
        <v>46</v>
      </c>
      <c r="AC3" s="12" t="s">
        <v>47</v>
      </c>
      <c r="AE3" s="12" t="s">
        <v>46</v>
      </c>
      <c r="AF3" s="12" t="s">
        <v>46</v>
      </c>
      <c r="AG3" s="12" t="s">
        <v>47</v>
      </c>
      <c r="AH3" s="12" t="s">
        <v>47</v>
      </c>
      <c r="AI3" s="12" t="s">
        <v>46</v>
      </c>
      <c r="AJ3" s="12" t="s">
        <v>46</v>
      </c>
      <c r="AK3" s="12" t="s">
        <v>47</v>
      </c>
      <c r="AL3" s="12" t="s">
        <v>47</v>
      </c>
      <c r="AM3" s="14" t="s">
        <v>49</v>
      </c>
    </row>
    <row r="4" spans="1:39" x14ac:dyDescent="0.2">
      <c r="A4" s="8" t="str">
        <f>ROW(A4)-ROW($B$3)&amp;",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"&amp;AM4</f>
        <v>1, 1.1, 2.1, 0.9, 1.05, 1.07, 0.88, 0.85, 0.98, 2.05, 1.02, 0.96, 0.92, 1.01, 0.97, 0, 0.28, 0, 0.2, -89, 10, 4.305</v>
      </c>
      <c r="B4" t="str">
        <f t="shared" ref="B4:B34" si="0">"["&amp;ROW(B4)-ROW($B$3)&amp;",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"&amp;AM4&amp;"]"</f>
        <v>[1, 1.1, 2.1, 0.9, 1.05, 1.07, 0.88, 0.85, 0.98, 2.05, 1.02, 0.96, 0.92, 1.01, 0.97, 0, 0.28, 0, 0.2, -89, 10, 4.305]</v>
      </c>
      <c r="E4">
        <v>1.1000000000000001</v>
      </c>
      <c r="F4">
        <v>2.1</v>
      </c>
      <c r="G4">
        <v>0.9</v>
      </c>
      <c r="H4" s="1">
        <v>1.05</v>
      </c>
      <c r="I4" s="1">
        <v>1.07</v>
      </c>
      <c r="J4" s="1">
        <v>0.88</v>
      </c>
      <c r="K4" s="1">
        <v>0.85</v>
      </c>
      <c r="L4">
        <v>0.98</v>
      </c>
      <c r="M4">
        <v>2.0499999999999998</v>
      </c>
      <c r="N4">
        <v>1.02</v>
      </c>
      <c r="O4" s="1">
        <v>0.96</v>
      </c>
      <c r="P4" s="1">
        <v>0.92</v>
      </c>
      <c r="Q4" s="1">
        <v>1.01</v>
      </c>
      <c r="R4" s="1">
        <v>0.97</v>
      </c>
      <c r="S4" s="8">
        <v>0</v>
      </c>
      <c r="T4">
        <v>0.28000000000000003</v>
      </c>
      <c r="U4" s="8">
        <v>0</v>
      </c>
      <c r="V4">
        <v>0.2</v>
      </c>
      <c r="W4">
        <v>-89</v>
      </c>
      <c r="X4">
        <v>10</v>
      </c>
      <c r="Z4" s="2">
        <f t="shared" ref="Z4:Z34" si="1">-F4/2</f>
        <v>-1.05</v>
      </c>
      <c r="AA4">
        <f>F4/2</f>
        <v>1.05</v>
      </c>
      <c r="AB4" s="2">
        <f t="shared" ref="AB4:AB34" si="2">-M4/2</f>
        <v>-1.0249999999999999</v>
      </c>
      <c r="AC4">
        <f>M4/2</f>
        <v>1.0249999999999999</v>
      </c>
      <c r="AE4" s="4">
        <f t="shared" ref="AE4:AE34" si="3">IF(U4=0,0,IF(AND((J4+F4/2-Z4)&gt;=(U4*TAN(RADIANS(ABS(W4)))),(L4+M4/2-AB4)&gt;=(U4*TAN(RADIANS(X4))/COS(RADIANS(W4)))),((J4+F4/2-Z4)+((J4+F4/2-Z4)-(U4*TAN(RADIANS(ABS(W4))))))/2*(U4*TAN(RADIANS(X4))/COS(RADIANS(W4))),IF((L4+M4/2-AB4)/(J4+F4/2-Z4)&gt;=(U4*TAN(RADIANS(X4))/COS(RADIANS(W4)))/(U4*TAN(RADIANS(ABS(W4)))),(J4+F4/2-Z4)*(U4*TAN(RADIANS(X4))/COS(RADIANS(W4)))/(U4*TAN(RADIANS(ABS(W4))))*(J4+F4/2-Z4)/2,IF((L4+M4/2-AB4)/(J4+F4/2-Z4)&lt;(U4*TAN(RADIANS(X4))/COS(RADIANS(W4)))/(U4*TAN(RADIANS(ABS(W4)))),(L4+M4/2-AB4)*((J4+F4/2-Z4)+(J4+F4/2-Z4)-((U4*TAN(RADIANS(ABS(W4))))/(U4*TAN(RADIANS(X4))/COS(RADIANS(W4)))*(L4+M4/2-AB4)))/2,0)
)))</f>
        <v>0</v>
      </c>
      <c r="AF4" s="13">
        <f t="shared" ref="AF4:AF34" si="4">IF(S4=0,0,IF(AND((O4+M4/2-AB4)&gt;=(S4*TAN(RADIANS(X4))/COS(RADIANS(W4))),(G4+F4/2-Z4)&gt;=(S4*TAN(RADIANS(ABS(W4))))),((O4+M4/2-AB4)+((O4+M4/2-AB4)-(S4*TAN(RADIANS(X4))/COS(RADIANS(W4)))))/2*(S4*TAN(RADIANS(ABS(W4)))),IF((G4+F4/2-Z4)/(O4+M4/2-AB4)&gt;=(S4*TAN(RADIANS(ABS(W4))))/(S4*TAN(RADIANS(X4))/COS(RADIANS(W4))),(O4+M4/2-AB4)*(S4*TAN(RADIANS(ABS(W4))))/(S4*TAN(RADIANS(X4))/COS(RADIANS(W4)))*(O4+M4/2-AB4)/2,IF((G4+F4/2-Z4)/(O4+M4/2-AB4)&lt;(S4*TAN(RADIANS(ABS(W4))))/(S4*TAN(RADIANS(X4))/COS(RADIANS(W4))),(G4+F4/2-Z4)*((O4+M4/2-AB4)+(O4+M4/2-AB4)-((S4*TAN(RADIANS(X4))/COS(RADIANS(W4)))/(S4*TAN(RADIANS(ABS(W4))))*(G4+F4/2-Z4)))/2,0
))))</f>
        <v>0</v>
      </c>
      <c r="AG4" s="4">
        <f t="shared" ref="AG4" si="5">IF(U4=0,0,IF(AND((J4+F4/2-Z4)&gt;=(U4*TAN(RADIANS(ABS(W4)))),(L4+M4/2-AC4)&gt;=(U4*TAN(RADIANS(X4))/COS(RADIANS(W4)))),((J4+F4/2-Z4)+((J4+F4/2-Z4)-(U4*TAN(RADIANS(ABS(W4))))))/2*(U4*TAN(RADIANS(X4))/COS(RADIANS(W4))),IF((L4+M4/2-AC4)/(J4+F4/2-Z4)&gt;=(U4*TAN(RADIANS(X4))/COS(RADIANS(W4)))/(U4*TAN(RADIANS(ABS(W4)))),(J4+F4/2-Z4)*(U4*TAN(RADIANS(X4))/COS(RADIANS(W4)))/(U4*TAN(RADIANS(ABS(W4))))*(J4+F4/2-Z4)/2,IF((L4+M4/2-AC4)/(J4+F4/2-Z4)&lt;(U4*TAN(RADIANS(X4))/COS(RADIANS(W4)))/(U4*TAN(RADIANS(ABS(W4)))),(L4+M4/2-AC4)*((J4+F4/2-Z4)+(J4+F4/2-Z4)-((U4*TAN(RADIANS(ABS(W4))))/(U4*TAN(RADIANS(X4))/COS(RADIANS(W4)))*(L4+M4/2-AC4)))/2,0)
)))</f>
        <v>0</v>
      </c>
      <c r="AH4" s="13">
        <f t="shared" ref="AH4" si="6">IF(S4=0,0,IF(AND((O4+M4/2-AC4)&gt;=(S4*TAN(RADIANS(X4))/COS(RADIANS(W4))),(G4+F4/2-Z4)&gt;=(S4*TAN(RADIANS(ABS(W4))))),((O4+M4/2-AC4)+((O4+M4/2-AC4)-(S4*TAN(RADIANS(X4))/COS(RADIANS(W4)))))/2*(S4*TAN(RADIANS(ABS(W4)))),IF((G4+F4/2-Z4)/(O4+M4/2-AC4)&gt;=(S4*TAN(RADIANS(ABS(W4))))/(S4*TAN(RADIANS(X4))/COS(RADIANS(W4))),(O4+M4/2-AC4)*(S4*TAN(RADIANS(ABS(W4))))/(S4*TAN(RADIANS(X4))/COS(RADIANS(W4)))*(O4+M4/2-AC4)/2,IF((G4+F4/2-Z4)/(O4+M4/2-AC4)&lt;(S4*TAN(RADIANS(ABS(W4))))/(S4*TAN(RADIANS(X4))/COS(RADIANS(W4))),(G4+F4/2-Z4)*((O4+M4/2-AC4)+(O4+M4/2-AC4)-((S4*TAN(RADIANS(X4))/COS(RADIANS(W4)))/(S4*TAN(RADIANS(ABS(W4))))*(G4+F4/2-Z4)))/2,0
))))</f>
        <v>0</v>
      </c>
      <c r="AI4" s="4">
        <f>IF(U4=0,0,IF(AND((J4+F4/2-AA4)&gt;=(U4*TAN(RADIANS(ABS(W4)))),(L4+M4/2-AB4)&gt;=(U4*TAN(RADIANS(X4))/COS(RADIANS(W4)))),((J4+F4/2-AA4)+((J4+F4/2-AA4)-(U4*TAN(RADIANS(ABS(W4))))))/2*(U4*TAN(RADIANS(X4))/COS(RADIANS(W4))),IF((L4+M4/2-AB4)/(J4+F4/2-AA4)&gt;=(U4*TAN(RADIANS(X4))/COS(RADIANS(W4)))/(U4*TAN(RADIANS(ABS(W4)))),(J4+F4/2-AA4)*(U4*TAN(RADIANS(X4))/COS(RADIANS(W4)))/(U4*TAN(RADIANS(ABS(W4))))*(J4+F4/2-AA4)/2,IF((L4+M4/2-AB4)/(J4+F4/2-AA4)&lt;(U4*TAN(RADIANS(X4))/COS(RADIANS(W4)))/(U4*TAN(RADIANS(ABS(W4)))),(L4+M4/2-AB4)*((J4+F4/2-AA4)+(J4+F4/2-AA4)-((U4*TAN(RADIANS(ABS(W4))))/(U4*TAN(RADIANS(X4))/COS(RADIANS(W4)))*(L4+M4/2-AB4)))/2,0)
)))</f>
        <v>0</v>
      </c>
      <c r="AJ4" s="13">
        <f>IF(S4=0,0,IF(AND((O4+M4/2-AB4)&gt;=(S4*TAN(RADIANS(X4))/COS(RADIANS(W4))),(G4+F4/2-AA4)&gt;=(S4*TAN(RADIANS(ABS(W4))))),((O4+M4/2-AB4)+((O4+M4/2-AB4)-(S4*TAN(RADIANS(X4))/COS(RADIANS(W4)))))/2*(S4*TAN(RADIANS(ABS(W4)))),IF((G4+F4/2-AA4)/(O4+M4/2-AB4)&gt;=(S4*TAN(RADIANS(ABS(W4))))/(S4*TAN(RADIANS(X4))/COS(RADIANS(W4))),(O4+M4/2-AB4)*(S4*TAN(RADIANS(ABS(W4))))/(S4*TAN(RADIANS(X4))/COS(RADIANS(W4)))*(O4+M4/2-AB4)/2,IF((G4+F4/2-AA4)/(O4+M4/2-AB4)&lt;(S4*TAN(RADIANS(ABS(W4))))/(S4*TAN(RADIANS(X4))/COS(RADIANS(W4))),(G4+F4/2-AA4)*((O4+M4/2-AB4)+(O4+M4/2-AB4)-((S4*TAN(RADIANS(X4))/COS(RADIANS(W4)))/(S4*TAN(RADIANS(ABS(W4))))*(G4+F4/2-AA4)))/2,0
))))</f>
        <v>0</v>
      </c>
      <c r="AK4" s="4">
        <f>IF(U4=0,0,IF(AND((J4+F4/2-AA4)&gt;=(U4*TAN(RADIANS(ABS(W4)))),(L4+M4/2-AC4)&gt;=(U4*TAN(RADIANS(X4))/COS(RADIANS(W4)))),((J4+F4/2-AA4)+((J4+F4/2-AA4)-(U4*TAN(RADIANS(ABS(W4))))))/2*(U4*TAN(RADIANS(X4))/COS(RADIANS(W4))),IF((L4+M4/2-AC4)/(J4+F4/2-AA4)&gt;=(U4*TAN(RADIANS(X4))/COS(RADIANS(W4)))/(U4*TAN(RADIANS(ABS(W4)))),(J4+F4/2-AA4)*(U4*TAN(RADIANS(X4))/COS(RADIANS(W4)))/(U4*TAN(RADIANS(ABS(W4))))*(J4+F4/2-AA4)/2,IF((L4+M4/2-AC4)/(J4+F4/2-AA4)&lt;(U4*TAN(RADIANS(X4))/COS(RADIANS(W4)))/(U4*TAN(RADIANS(ABS(W4)))),(L4+M4/2-AC4)*((J4+F4/2-AA4)+(J4+F4/2-AA4)-((U4*TAN(RADIANS(ABS(W4))))/(U4*TAN(RADIANS(X4))/COS(RADIANS(W4)))*(L4+M4/2-AC4)))/2,0)
)))</f>
        <v>0</v>
      </c>
      <c r="AL4" s="13">
        <f>IF(S4=0,0,IF(AND((O4+M4/2-AC4)&gt;=(S4*TAN(RADIANS(X4))/COS(RADIANS(W4))),(G4+F4/2-AA4)&gt;=(S4*TAN(RADIANS(ABS(W4))))),((O4+M4/2-AC4)+((O4+M4/2-AC4)-(S4*TAN(RADIANS(X4))/COS(RADIANS(W4)))))/2*(S4*TAN(RADIANS(ABS(W4)))),IF((G4+F4/2-AA4)/(O4+M4/2-AC4)&gt;=(S4*TAN(RADIANS(ABS(W4))))/(S4*TAN(RADIANS(X4))/COS(RADIANS(W4))),(O4+M4/2-AC4)*(S4*TAN(RADIANS(ABS(W4))))/(S4*TAN(RADIANS(X4))/COS(RADIANS(W4)))*(O4+M4/2-AC4)/2,IF((G4+F4/2-AA4)/(O4+M4/2-AC4)&lt;(S4*TAN(RADIANS(ABS(W4))))/(S4*TAN(RADIANS(X4))/COS(RADIANS(W4))),(G4+F4/2-AA4)*((O4+M4/2-AC4)+(O4+M4/2-AC4)-((S4*TAN(RADIANS(X4))/COS(RADIANS(W4)))/(S4*TAN(RADIANS(ABS(W4))))*(G4+F4/2-AA4)))/2,0
))))</f>
        <v>0</v>
      </c>
      <c r="AM4" s="14">
        <f>MAX(0,MIN(F4*M4,
(F4+G4)*(L4+M4)-AE4-AF4
-((F4+G4)*L4-AG4-AH4)
-(G4*(L4+M4)-AI4-AJ4)
+(G4*L4-AK4-AL4)
))</f>
        <v>4.3049999999999997</v>
      </c>
    </row>
    <row r="5" spans="1:39" x14ac:dyDescent="0.2">
      <c r="A5" s="8" t="str">
        <f t="shared" ref="A5:A34" si="7">ROW(A5)-ROW($B$3)&amp;",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"&amp;X5&amp;", "&amp;AM5</f>
        <v>2, 1.1, 2.1, 0.9, 1.05, 1.07, 0.88, 0.85, 0.98, 2.05, 1.02, 0.96, 0.92, 1.01, 0.97, 0.24, 0.28, 0.21, 0.2, -89, 1, 6.66133814775094E-16</v>
      </c>
      <c r="B5" t="str">
        <f t="shared" si="0"/>
        <v>[2, 1.1, 2.1, 0.9, 1.05, 1.07, 0.88, 0.85, 0.98, 2.05, 1.02, 0.96, 0.92, 1.01, 0.97, 0.24, 0.28, 0.21, 0.2, -89, 1, 6.66133814775094E-16]</v>
      </c>
      <c r="E5">
        <v>1.1000000000000001</v>
      </c>
      <c r="F5">
        <v>2.1</v>
      </c>
      <c r="G5">
        <v>0.9</v>
      </c>
      <c r="H5" s="1">
        <v>1.05</v>
      </c>
      <c r="I5" s="1">
        <v>1.07</v>
      </c>
      <c r="J5" s="1">
        <v>0.88</v>
      </c>
      <c r="K5" s="1">
        <v>0.85</v>
      </c>
      <c r="L5">
        <v>0.98</v>
      </c>
      <c r="M5">
        <v>2.0499999999999998</v>
      </c>
      <c r="N5">
        <v>1.02</v>
      </c>
      <c r="O5" s="1">
        <v>0.96</v>
      </c>
      <c r="P5" s="1">
        <v>0.92</v>
      </c>
      <c r="Q5" s="1">
        <v>1.01</v>
      </c>
      <c r="R5" s="1">
        <v>0.97</v>
      </c>
      <c r="S5">
        <v>0.24</v>
      </c>
      <c r="T5">
        <v>0.28000000000000003</v>
      </c>
      <c r="U5">
        <v>0.21</v>
      </c>
      <c r="V5">
        <v>0.2</v>
      </c>
      <c r="W5">
        <v>-89</v>
      </c>
      <c r="X5">
        <v>1</v>
      </c>
      <c r="Z5" s="2">
        <f t="shared" si="1"/>
        <v>-1.05</v>
      </c>
      <c r="AA5">
        <f t="shared" ref="AA5:AA34" si="8">F5/2</f>
        <v>1.05</v>
      </c>
      <c r="AB5" s="2">
        <f t="shared" si="2"/>
        <v>-1.0249999999999999</v>
      </c>
      <c r="AC5">
        <f t="shared" ref="AC5:AC34" si="9">M5/2</f>
        <v>1.0249999999999999</v>
      </c>
      <c r="AE5" s="4">
        <f t="shared" si="3"/>
        <v>7.75157853238327E-2</v>
      </c>
      <c r="AF5" s="13">
        <f t="shared" si="4"/>
        <v>8.9514402427914845</v>
      </c>
      <c r="AG5" s="4">
        <f t="shared" ref="AG5:AG34" si="10">IF(U5=0,0,IF(AND((J5+F5/2-Z5)&gt;=(U5*TAN(RADIANS(ABS(W5)))),(L5+M5/2-AC5)&gt;=(U5*TAN(RADIANS(X5))/COS(RADIANS(W5)))),((J5+F5/2-Z5)+((J5+F5/2-Z5)-(U5*TAN(RADIANS(ABS(W5))))))/2*(U5*TAN(RADIANS(X5))/COS(RADIANS(W5))),IF((L5+M5/2-AC5)/(J5+F5/2-Z5)&gt;=(U5*TAN(RADIANS(X5))/COS(RADIANS(W5)))/(U5*TAN(RADIANS(ABS(W5)))),(J5+F5/2-Z5)*(U5*TAN(RADIANS(X5))/COS(RADIANS(W5)))/(U5*TAN(RADIANS(ABS(W5))))*(J5+F5/2-Z5)/2,IF((L5+M5/2-AC5)/(J5+F5/2-Z5)&lt;(U5*TAN(RADIANS(X5))/COS(RADIANS(W5)))/(U5*TAN(RADIANS(ABS(W5)))),(L5+M5/2-AC5)*((J5+F5/2-Z5)+(J5+F5/2-Z5)-((U5*TAN(RADIANS(ABS(W5))))/(U5*TAN(RADIANS(X5))/COS(RADIANS(W5)))*(L5+M5/2-AC5)))/2,0)
)))</f>
        <v>7.75157853238327E-2</v>
      </c>
      <c r="AH5" s="13">
        <f t="shared" ref="AH5:AH33" si="11">IF(S5=0,0,IF(AND((O5+M5/2-AC5)&gt;=(S5*TAN(RADIANS(X5))/COS(RADIANS(W5))),(G5+F5/2-Z5)&gt;=(S5*TAN(RADIANS(ABS(W5))))),((O5+M5/2-AC5)+((O5+M5/2-AC5)-(S5*TAN(RADIANS(X5))/COS(RADIANS(W5)))))/2*(S5*TAN(RADIANS(ABS(W5)))),IF((G5+F5/2-Z5)/(O5+M5/2-AC5)&gt;=(S5*TAN(RADIANS(ABS(W5))))/(S5*TAN(RADIANS(X5))/COS(RADIANS(W5))),(O5+M5/2-AC5)*(S5*TAN(RADIANS(ABS(W5))))/(S5*TAN(RADIANS(X5))/COS(RADIANS(W5)))*(O5+M5/2-AC5)/2,IF((G5+F5/2-Z5)/(O5+M5/2-AC5)&lt;(S5*TAN(RADIANS(ABS(W5))))/(S5*TAN(RADIANS(X5))/COS(RADIANS(W5))),(G5+F5/2-Z5)*((O5+M5/2-AC5)+(O5+M5/2-AC5)-((S5*TAN(RADIANS(X5))/COS(RADIANS(W5)))/(S5*TAN(RADIANS(ABS(W5))))*(G5+F5/2-Z5)))/2,0
))))</f>
        <v>2.8014402427914851</v>
      </c>
      <c r="AI5" s="4">
        <f t="shared" ref="AI5:AI34" si="12">IF(U5=0,0,IF(AND((J5+F5/2-AA5)&gt;=(U5*TAN(RADIANS(ABS(W5)))),(L5+M5/2-AB5)&gt;=(U5*TAN(RADIANS(X5))/COS(RADIANS(W5)))),((J5+F5/2-AA5)+((J5+F5/2-AA5)-(U5*TAN(RADIANS(ABS(W5))))))/2*(U5*TAN(RADIANS(X5))/COS(RADIANS(W5))),IF((L5+M5/2-AB5)/(J5+F5/2-AA5)&gt;=(U5*TAN(RADIANS(X5))/COS(RADIANS(W5)))/(U5*TAN(RADIANS(ABS(W5)))),(J5+F5/2-AA5)*(U5*TAN(RADIANS(X5))/COS(RADIANS(W5)))/(U5*TAN(RADIANS(ABS(W5))))*(J5+F5/2-AA5)/2,IF((L5+M5/2-AB5)/(J5+F5/2-AA5)&lt;(U5*TAN(RADIANS(X5))/COS(RADIANS(W5)))/(U5*TAN(RADIANS(ABS(W5)))),(L5+M5/2-AB5)*((J5+F5/2-AA5)+(J5+F5/2-AA5)-((U5*TAN(RADIANS(ABS(W5))))/(U5*TAN(RADIANS(X5))/COS(RADIANS(W5)))*(L5+M5/2-AB5)))/2,0)
)))</f>
        <v>6.7596306646970899E-3</v>
      </c>
      <c r="AJ5" s="13">
        <f t="shared" ref="AJ5:AJ34" si="13">IF(S5=0,0,IF(AND((O5+M5/2-AB5)&gt;=(S5*TAN(RADIANS(X5))/COS(RADIANS(W5))),(G5+F5/2-AA5)&gt;=(S5*TAN(RADIANS(ABS(W5))))),((O5+M5/2-AB5)+((O5+M5/2-AB5)-(S5*TAN(RADIANS(X5))/COS(RADIANS(W5)))))/2*(S5*TAN(RADIANS(ABS(W5)))),IF((G5+F5/2-AA5)/(O5+M5/2-AB5)&gt;=(S5*TAN(RADIANS(ABS(W5))))/(S5*TAN(RADIANS(X5))/COS(RADIANS(W5))),(O5+M5/2-AB5)*(S5*TAN(RADIANS(ABS(W5))))/(S5*TAN(RADIANS(X5))/COS(RADIANS(W5)))*(O5+M5/2-AB5)/2,IF((G5+F5/2-AA5)/(O5+M5/2-AB5)&lt;(S5*TAN(RADIANS(ABS(W5))))/(S5*TAN(RADIANS(X5))/COS(RADIANS(W5))),(G5+F5/2-AA5)*((O5+M5/2-AB5)+(O5+M5/2-AB5)-((S5*TAN(RADIANS(X5))/COS(RADIANS(W5)))/(S5*TAN(RADIANS(ABS(W5))))*(G5+F5/2-AA5)))/2,0
))))</f>
        <v>2.7019296218512339</v>
      </c>
      <c r="AK5" s="4">
        <f t="shared" ref="AK5:AK34" si="14">IF(U5=0,0,IF(AND((J5+F5/2-AA5)&gt;=(U5*TAN(RADIANS(ABS(W5)))),(L5+M5/2-AC5)&gt;=(U5*TAN(RADIANS(X5))/COS(RADIANS(W5)))),((J5+F5/2-AA5)+((J5+F5/2-AA5)-(U5*TAN(RADIANS(ABS(W5))))))/2*(U5*TAN(RADIANS(X5))/COS(RADIANS(W5))),IF((L5+M5/2-AC5)/(J5+F5/2-AA5)&gt;=(U5*TAN(RADIANS(X5))/COS(RADIANS(W5)))/(U5*TAN(RADIANS(ABS(W5)))),(J5+F5/2-AA5)*(U5*TAN(RADIANS(X5))/COS(RADIANS(W5)))/(U5*TAN(RADIANS(ABS(W5))))*(J5+F5/2-AA5)/2,IF((L5+M5/2-AC5)/(J5+F5/2-AA5)&lt;(U5*TAN(RADIANS(X5))/COS(RADIANS(W5)))/(U5*TAN(RADIANS(ABS(W5)))),(L5+M5/2-AC5)*((J5+F5/2-AA5)+(J5+F5/2-AA5)-((U5*TAN(RADIANS(ABS(W5))))/(U5*TAN(RADIANS(X5))/COS(RADIANS(W5)))*(L5+M5/2-AC5)))/2,0)
)))</f>
        <v>6.7596306646970899E-3</v>
      </c>
      <c r="AL5" s="13">
        <f t="shared" ref="AL5:AL34" si="15">IF(S5=0,0,IF(AND((O5+M5/2-AC5)&gt;=(S5*TAN(RADIANS(X5))/COS(RADIANS(W5))),(G5+F5/2-AA5)&gt;=(S5*TAN(RADIANS(ABS(W5))))),((O5+M5/2-AC5)+((O5+M5/2-AC5)-(S5*TAN(RADIANS(X5))/COS(RADIANS(W5)))))/2*(S5*TAN(RADIANS(ABS(W5)))),IF((G5+F5/2-AA5)/(O5+M5/2-AC5)&gt;=(S5*TAN(RADIANS(ABS(W5))))/(S5*TAN(RADIANS(X5))/COS(RADIANS(W5))),(O5+M5/2-AC5)*(S5*TAN(RADIANS(ABS(W5))))/(S5*TAN(RADIANS(X5))/COS(RADIANS(W5)))*(O5+M5/2-AC5)/2,IF((G5+F5/2-AA5)/(O5+M5/2-AC5)&lt;(S5*TAN(RADIANS(ABS(W5))))/(S5*TAN(RADIANS(X5))/COS(RADIANS(W5))),(G5+F5/2-AA5)*((O5+M5/2-AC5)+(O5+M5/2-AC5)-((S5*TAN(RADIANS(X5))/COS(RADIANS(W5)))/(S5*TAN(RADIANS(ABS(W5))))*(G5+F5/2-AA5)))/2,0
))))</f>
        <v>0.85692962185123378</v>
      </c>
      <c r="AM5" s="14">
        <f t="shared" ref="AM5:AM34" si="16">MAX(0,MIN(F5*M5,
(F5+G5)*(L5+M5)-AE5-AF5
-((F5+G5)*L5-AG5-AH5)
-(G5*(L5+M5)-AI5-AJ5)
+(G5*L5-AK5-AL5)
))</f>
        <v>6.6613381477509392E-16</v>
      </c>
    </row>
    <row r="6" spans="1:39" x14ac:dyDescent="0.2">
      <c r="A6" s="8" t="str">
        <f t="shared" si="7"/>
        <v>3, 1.1, 2.1, 0.9, 1.05, 1.07, 0.88, 0.85, 0.98, 2.05, 1.02, 0.96, 0.92, 1.01, 0.97, 0.24, 0.28, 0.21, 0.2, -85, 1, 0.526414267041419</v>
      </c>
      <c r="B6" t="str">
        <f t="shared" si="0"/>
        <v>[3, 1.1, 2.1, 0.9, 1.05, 1.07, 0.88, 0.85, 0.98, 2.05, 1.02, 0.96, 0.92, 1.01, 0.97, 0.24, 0.28, 0.21, 0.2, -85, 1, 0.526414267041419]</v>
      </c>
      <c r="E6">
        <v>1.1000000000000001</v>
      </c>
      <c r="F6">
        <v>2.1</v>
      </c>
      <c r="G6">
        <v>0.9</v>
      </c>
      <c r="H6" s="1">
        <v>1.05</v>
      </c>
      <c r="I6" s="1">
        <v>1.07</v>
      </c>
      <c r="J6" s="1">
        <v>0.88</v>
      </c>
      <c r="K6" s="1">
        <v>0.85</v>
      </c>
      <c r="L6">
        <v>0.98</v>
      </c>
      <c r="M6">
        <v>2.0499999999999998</v>
      </c>
      <c r="N6">
        <v>1.02</v>
      </c>
      <c r="O6" s="1">
        <v>0.96</v>
      </c>
      <c r="P6" s="1">
        <v>0.92</v>
      </c>
      <c r="Q6" s="1">
        <v>1.01</v>
      </c>
      <c r="R6" s="1">
        <v>0.97</v>
      </c>
      <c r="S6">
        <v>0.24</v>
      </c>
      <c r="T6">
        <v>0.28000000000000003</v>
      </c>
      <c r="U6">
        <v>0.21</v>
      </c>
      <c r="V6">
        <v>0.2</v>
      </c>
      <c r="W6">
        <v>-85</v>
      </c>
      <c r="X6">
        <v>1</v>
      </c>
      <c r="Z6" s="2">
        <f t="shared" si="1"/>
        <v>-1.05</v>
      </c>
      <c r="AA6">
        <f t="shared" si="8"/>
        <v>1.05</v>
      </c>
      <c r="AB6" s="2">
        <f t="shared" si="2"/>
        <v>-1.0249999999999999</v>
      </c>
      <c r="AC6">
        <f t="shared" si="9"/>
        <v>1.0249999999999999</v>
      </c>
      <c r="AE6" s="4">
        <f t="shared" si="3"/>
        <v>7.4856034719436748E-2</v>
      </c>
      <c r="AF6" s="13">
        <f t="shared" si="4"/>
        <v>8.1911423505644301</v>
      </c>
      <c r="AG6" s="4">
        <f t="shared" si="10"/>
        <v>7.4856034719436748E-2</v>
      </c>
      <c r="AH6" s="13">
        <f t="shared" si="11"/>
        <v>2.5675566176058489</v>
      </c>
      <c r="AI6" s="4">
        <f t="shared" si="12"/>
        <v>6.7844178985817195E-3</v>
      </c>
      <c r="AJ6" s="13">
        <f t="shared" si="13"/>
        <v>2.7019036951215769</v>
      </c>
      <c r="AK6" s="4">
        <f t="shared" si="14"/>
        <v>6.7844178985817195E-3</v>
      </c>
      <c r="AL6" s="13">
        <f t="shared" si="15"/>
        <v>0.8569036951215766</v>
      </c>
      <c r="AM6" s="14">
        <f t="shared" si="16"/>
        <v>0.52641426704141903</v>
      </c>
    </row>
    <row r="7" spans="1:39" x14ac:dyDescent="0.2">
      <c r="A7" s="8" t="str">
        <f t="shared" si="7"/>
        <v>4, 1.1, 2.1, 0.9, 1.05, 1.07, 0.88, 0.85, 0.98, 2.05, 1.02, 0.96, 0.92, 1.01, 0.97, 0.24, 0.28, 0.21, 0.2, -45, 1, 4.305</v>
      </c>
      <c r="B7" t="str">
        <f t="shared" si="0"/>
        <v>[4, 1.1, 2.1, 0.9, 1.05, 1.07, 0.88, 0.85, 0.98, 2.05, 1.02, 0.96, 0.92, 1.01, 0.97, 0.24, 0.28, 0.21, 0.2, -45, 1, 4.305]</v>
      </c>
      <c r="E7">
        <v>1.1000000000000001</v>
      </c>
      <c r="F7">
        <v>2.1</v>
      </c>
      <c r="G7">
        <v>0.9</v>
      </c>
      <c r="H7" s="1">
        <v>1.05</v>
      </c>
      <c r="I7" s="1">
        <v>1.07</v>
      </c>
      <c r="J7" s="1">
        <v>0.88</v>
      </c>
      <c r="K7" s="1">
        <v>0.85</v>
      </c>
      <c r="L7">
        <v>0.98</v>
      </c>
      <c r="M7">
        <v>2.0499999999999998</v>
      </c>
      <c r="N7">
        <v>1.02</v>
      </c>
      <c r="O7" s="1">
        <v>0.96</v>
      </c>
      <c r="P7" s="1">
        <v>0.92</v>
      </c>
      <c r="Q7" s="1">
        <v>1.01</v>
      </c>
      <c r="R7" s="1">
        <v>0.97</v>
      </c>
      <c r="S7">
        <v>0.24</v>
      </c>
      <c r="T7">
        <v>0.28000000000000003</v>
      </c>
      <c r="U7">
        <v>0.21</v>
      </c>
      <c r="V7">
        <v>0.2</v>
      </c>
      <c r="W7">
        <v>-45</v>
      </c>
      <c r="X7">
        <v>1</v>
      </c>
      <c r="Z7" s="2">
        <f t="shared" si="1"/>
        <v>-1.05</v>
      </c>
      <c r="AA7">
        <f t="shared" si="8"/>
        <v>1.05</v>
      </c>
      <c r="AB7" s="2">
        <f t="shared" si="2"/>
        <v>-1.0249999999999999</v>
      </c>
      <c r="AC7">
        <f t="shared" si="9"/>
        <v>1.0249999999999999</v>
      </c>
      <c r="AE7" s="4">
        <f t="shared" si="3"/>
        <v>1.4903683192978915E-2</v>
      </c>
      <c r="AF7" s="13">
        <f t="shared" si="4"/>
        <v>0.72168906654085652</v>
      </c>
      <c r="AG7" s="4">
        <f t="shared" si="10"/>
        <v>1.4903683192978915E-2</v>
      </c>
      <c r="AH7" s="13">
        <f t="shared" si="11"/>
        <v>0.22968906654085663</v>
      </c>
      <c r="AI7" s="4">
        <f t="shared" si="12"/>
        <v>4.01751459984649E-3</v>
      </c>
      <c r="AJ7" s="13">
        <f t="shared" si="13"/>
        <v>0.72168906654085652</v>
      </c>
      <c r="AK7" s="4">
        <f t="shared" si="14"/>
        <v>4.01751459984649E-3</v>
      </c>
      <c r="AL7" s="13">
        <f t="shared" si="15"/>
        <v>0.22968906654085663</v>
      </c>
      <c r="AM7" s="14">
        <f t="shared" si="16"/>
        <v>4.3049999999999997</v>
      </c>
    </row>
    <row r="8" spans="1:39" x14ac:dyDescent="0.2">
      <c r="A8" s="8" t="str">
        <f t="shared" si="7"/>
        <v>5, 1.1, 2.1, 0.9, 1.05, 1.07, 0.88, 0.85, 0.98, 2.05, 1.02, 0.96, 0.92, 1.01, 0.97, 0.24, 0.28, 0.21, 0.2, -30, 1, 4.305</v>
      </c>
      <c r="B8" t="str">
        <f t="shared" si="0"/>
        <v>[5, 1.1, 2.1, 0.9, 1.05, 1.07, 0.88, 0.85, 0.98, 2.05, 1.02, 0.96, 0.92, 1.01, 0.97, 0.24, 0.28, 0.21, 0.2, -30, 1, 4.305]</v>
      </c>
      <c r="E8">
        <v>1.1000000000000001</v>
      </c>
      <c r="F8">
        <v>2.1</v>
      </c>
      <c r="G8">
        <v>0.9</v>
      </c>
      <c r="H8" s="1">
        <v>1.05</v>
      </c>
      <c r="I8" s="1">
        <v>1.07</v>
      </c>
      <c r="J8" s="1">
        <v>0.88</v>
      </c>
      <c r="K8" s="1">
        <v>0.85</v>
      </c>
      <c r="L8">
        <v>0.98</v>
      </c>
      <c r="M8">
        <v>2.0499999999999998</v>
      </c>
      <c r="N8">
        <v>1.02</v>
      </c>
      <c r="O8" s="1">
        <v>0.96</v>
      </c>
      <c r="P8" s="1">
        <v>0.92</v>
      </c>
      <c r="Q8" s="1">
        <v>1.01</v>
      </c>
      <c r="R8" s="1">
        <v>0.97</v>
      </c>
      <c r="S8">
        <v>0.24</v>
      </c>
      <c r="T8">
        <v>0.28000000000000003</v>
      </c>
      <c r="U8">
        <v>0.21</v>
      </c>
      <c r="V8">
        <v>0.2</v>
      </c>
      <c r="W8">
        <v>-30</v>
      </c>
      <c r="X8">
        <v>1</v>
      </c>
      <c r="Z8" s="2">
        <f t="shared" si="1"/>
        <v>-1.05</v>
      </c>
      <c r="AA8">
        <f t="shared" si="8"/>
        <v>1.05</v>
      </c>
      <c r="AB8" s="2">
        <f t="shared" si="2"/>
        <v>-1.0249999999999999</v>
      </c>
      <c r="AC8">
        <f t="shared" si="9"/>
        <v>1.0249999999999999</v>
      </c>
      <c r="AE8" s="4">
        <f t="shared" si="3"/>
        <v>1.2356642887637272E-2</v>
      </c>
      <c r="AF8" s="13">
        <f t="shared" si="4"/>
        <v>0.4167426972159638</v>
      </c>
      <c r="AG8" s="4">
        <f t="shared" si="10"/>
        <v>1.2356642887637272E-2</v>
      </c>
      <c r="AH8" s="13">
        <f t="shared" si="11"/>
        <v>0.13268636477466797</v>
      </c>
      <c r="AI8" s="4">
        <f t="shared" si="12"/>
        <v>3.4681234519418525E-3</v>
      </c>
      <c r="AJ8" s="13">
        <f t="shared" si="13"/>
        <v>0.4167426972159638</v>
      </c>
      <c r="AK8" s="4">
        <f t="shared" si="14"/>
        <v>3.4681234519418525E-3</v>
      </c>
      <c r="AL8" s="13">
        <f t="shared" si="15"/>
        <v>0.13268636477466797</v>
      </c>
      <c r="AM8" s="14">
        <f t="shared" si="16"/>
        <v>4.3049999999999997</v>
      </c>
    </row>
    <row r="9" spans="1:39" x14ac:dyDescent="0.2">
      <c r="A9" s="8" t="str">
        <f t="shared" si="7"/>
        <v>6, 1.1, 2.1, 0.9, 1.05, 1.07, 0.88, 0.85, 0.98, 2.05, 1.02, 0.96, 0.92, 1.01, 0.97, 0.24, 0.28, 0.21, 0.2, -1, 1, 4.305</v>
      </c>
      <c r="B9" t="str">
        <f t="shared" si="0"/>
        <v>[6, 1.1, 2.1, 0.9, 1.05, 1.07, 0.88, 0.85, 0.98, 2.05, 1.02, 0.96, 0.92, 1.01, 0.97, 0.24, 0.28, 0.21, 0.2, -1, 1, 4.305]</v>
      </c>
      <c r="E9">
        <v>1.1000000000000001</v>
      </c>
      <c r="F9">
        <v>2.1</v>
      </c>
      <c r="G9">
        <v>0.9</v>
      </c>
      <c r="H9" s="1">
        <v>1.05</v>
      </c>
      <c r="I9" s="1">
        <v>1.07</v>
      </c>
      <c r="J9" s="1">
        <v>0.88</v>
      </c>
      <c r="K9" s="1">
        <v>0.85</v>
      </c>
      <c r="L9">
        <v>0.98</v>
      </c>
      <c r="M9">
        <v>2.0499999999999998</v>
      </c>
      <c r="N9">
        <v>1.02</v>
      </c>
      <c r="O9" s="1">
        <v>0.96</v>
      </c>
      <c r="P9" s="1">
        <v>0.92</v>
      </c>
      <c r="Q9" s="1">
        <v>1.01</v>
      </c>
      <c r="R9" s="1">
        <v>0.97</v>
      </c>
      <c r="S9">
        <v>0.24</v>
      </c>
      <c r="T9">
        <v>0.28000000000000003</v>
      </c>
      <c r="U9">
        <v>0.21</v>
      </c>
      <c r="V9">
        <v>0.2</v>
      </c>
      <c r="W9">
        <v>-1</v>
      </c>
      <c r="X9">
        <v>1</v>
      </c>
      <c r="Z9" s="2">
        <f t="shared" si="1"/>
        <v>-1.05</v>
      </c>
      <c r="AA9">
        <f t="shared" si="8"/>
        <v>1.05</v>
      </c>
      <c r="AB9" s="2">
        <f t="shared" si="2"/>
        <v>-1.0249999999999999</v>
      </c>
      <c r="AC9">
        <f t="shared" si="9"/>
        <v>1.0249999999999999</v>
      </c>
      <c r="AE9" s="4">
        <f t="shared" si="3"/>
        <v>1.0918324367382966E-2</v>
      </c>
      <c r="AF9" s="13">
        <f t="shared" si="4"/>
        <v>1.2600762803902339E-2</v>
      </c>
      <c r="AG9" s="4">
        <f t="shared" si="10"/>
        <v>1.0918324367382966E-2</v>
      </c>
      <c r="AH9" s="13">
        <f t="shared" si="11"/>
        <v>4.012870859219286E-3</v>
      </c>
      <c r="AI9" s="4">
        <f t="shared" si="12"/>
        <v>3.2194681609485219E-3</v>
      </c>
      <c r="AJ9" s="13">
        <f t="shared" si="13"/>
        <v>1.2600762803902339E-2</v>
      </c>
      <c r="AK9" s="4">
        <f t="shared" si="14"/>
        <v>3.2194681609485219E-3</v>
      </c>
      <c r="AL9" s="13">
        <f t="shared" si="15"/>
        <v>4.012870859219286E-3</v>
      </c>
      <c r="AM9" s="14">
        <f t="shared" si="16"/>
        <v>4.3049999999999997</v>
      </c>
    </row>
    <row r="10" spans="1:39" x14ac:dyDescent="0.2">
      <c r="A10" s="8" t="str">
        <f t="shared" si="7"/>
        <v>7, 1.1, 2.1, 0.9, 1.05, 1.07, 0.88, 0.85, 0.98, 2.05, 1.02, 0.96, 0.92, 1.01, 0.97, 0.24, 0.28, 0.21, 0.2, -89, 10, 1.88737914186277E-15</v>
      </c>
      <c r="B10" t="str">
        <f t="shared" si="0"/>
        <v>[7, 1.1, 2.1, 0.9, 1.05, 1.07, 0.88, 0.85, 0.98, 2.05, 1.02, 0.96, 0.92, 1.01, 0.97, 0.24, 0.28, 0.21, 0.2, -89, 10, 1.88737914186277E-15]</v>
      </c>
      <c r="E10">
        <v>1.1000000000000001</v>
      </c>
      <c r="F10">
        <v>2.1</v>
      </c>
      <c r="G10">
        <v>0.9</v>
      </c>
      <c r="H10" s="1">
        <v>1.05</v>
      </c>
      <c r="I10" s="1">
        <v>1.07</v>
      </c>
      <c r="J10" s="1">
        <v>0.88</v>
      </c>
      <c r="K10" s="1">
        <v>0.85</v>
      </c>
      <c r="L10">
        <v>0.98</v>
      </c>
      <c r="M10">
        <v>2.0499999999999998</v>
      </c>
      <c r="N10">
        <v>1.02</v>
      </c>
      <c r="O10" s="1">
        <v>0.96</v>
      </c>
      <c r="P10" s="1">
        <v>0.92</v>
      </c>
      <c r="Q10" s="1">
        <v>1.01</v>
      </c>
      <c r="R10" s="1">
        <v>0.97</v>
      </c>
      <c r="S10">
        <v>0.24</v>
      </c>
      <c r="T10">
        <v>0.28000000000000003</v>
      </c>
      <c r="U10">
        <v>0.21</v>
      </c>
      <c r="V10">
        <v>0.2</v>
      </c>
      <c r="W10">
        <v>-89</v>
      </c>
      <c r="X10">
        <v>10</v>
      </c>
      <c r="Z10" s="2">
        <f t="shared" si="1"/>
        <v>-1.05</v>
      </c>
      <c r="AA10">
        <f t="shared" si="8"/>
        <v>1.05</v>
      </c>
      <c r="AB10" s="2">
        <f t="shared" si="2"/>
        <v>-1.0249999999999999</v>
      </c>
      <c r="AC10">
        <f t="shared" si="9"/>
        <v>1.0249999999999999</v>
      </c>
      <c r="AE10" s="4">
        <f t="shared" si="3"/>
        <v>0.78304632148925923</v>
      </c>
      <c r="AF10" s="13">
        <f t="shared" si="4"/>
        <v>8.2364077188636386</v>
      </c>
      <c r="AG10" s="4">
        <f t="shared" si="10"/>
        <v>0.78304632148925923</v>
      </c>
      <c r="AH10" s="13">
        <f t="shared" si="11"/>
        <v>2.0864077188636401</v>
      </c>
      <c r="AI10" s="4">
        <f t="shared" si="12"/>
        <v>6.8284206945777498E-2</v>
      </c>
      <c r="AJ10" s="13">
        <f t="shared" si="13"/>
        <v>2.6375766946977275</v>
      </c>
      <c r="AK10" s="4">
        <f t="shared" si="14"/>
        <v>6.8284206945777498E-2</v>
      </c>
      <c r="AL10" s="13">
        <f t="shared" si="15"/>
        <v>0.79257669469772762</v>
      </c>
      <c r="AM10" s="14">
        <f t="shared" si="16"/>
        <v>1.8873791418627661E-15</v>
      </c>
    </row>
    <row r="11" spans="1:39" x14ac:dyDescent="0.2">
      <c r="A11" s="8" t="str">
        <f t="shared" si="7"/>
        <v>8, 1.1, 2.1, 0.9, 1.05, 1.07, 0.88, 0.85, 0.98, 2.05, 1.02, 0.96, 0.92, 1.01, 0.97, 0.24, 0.28, 0.21, 0.2, -85, 10, 0.526414267041418</v>
      </c>
      <c r="B11" t="str">
        <f t="shared" si="0"/>
        <v>[8, 1.1, 2.1, 0.9, 1.05, 1.07, 0.88, 0.85, 0.98, 2.05, 1.02, 0.96, 0.92, 1.01, 0.97, 0.24, 0.28, 0.21, 0.2, -85, 10, 0.526414267041418]</v>
      </c>
      <c r="E11">
        <v>1.1000000000000001</v>
      </c>
      <c r="F11">
        <v>2.1</v>
      </c>
      <c r="G11">
        <v>0.9</v>
      </c>
      <c r="H11" s="1">
        <v>1.05</v>
      </c>
      <c r="I11" s="1">
        <v>1.07</v>
      </c>
      <c r="J11" s="1">
        <v>0.88</v>
      </c>
      <c r="K11" s="1">
        <v>0.85</v>
      </c>
      <c r="L11">
        <v>0.98</v>
      </c>
      <c r="M11">
        <v>2.0499999999999998</v>
      </c>
      <c r="N11">
        <v>1.02</v>
      </c>
      <c r="O11" s="1">
        <v>0.96</v>
      </c>
      <c r="P11" s="1">
        <v>0.92</v>
      </c>
      <c r="Q11" s="1">
        <v>1.01</v>
      </c>
      <c r="R11" s="1">
        <v>0.97</v>
      </c>
      <c r="S11">
        <v>0.24</v>
      </c>
      <c r="T11">
        <v>0.28000000000000003</v>
      </c>
      <c r="U11">
        <v>0.21</v>
      </c>
      <c r="V11">
        <v>0.2</v>
      </c>
      <c r="W11">
        <v>-85</v>
      </c>
      <c r="X11">
        <v>10</v>
      </c>
      <c r="Z11" s="2">
        <f t="shared" si="1"/>
        <v>-1.05</v>
      </c>
      <c r="AA11">
        <f t="shared" si="8"/>
        <v>1.05</v>
      </c>
      <c r="AB11" s="2">
        <f t="shared" si="2"/>
        <v>-1.0249999999999999</v>
      </c>
      <c r="AC11">
        <f t="shared" si="9"/>
        <v>1.0249999999999999</v>
      </c>
      <c r="AE11" s="4">
        <f t="shared" si="3"/>
        <v>0.75617814337366274</v>
      </c>
      <c r="AF11" s="13">
        <f t="shared" si="4"/>
        <v>7.5910862855556891</v>
      </c>
      <c r="AG11" s="4">
        <f t="shared" si="10"/>
        <v>0.75617814337366274</v>
      </c>
      <c r="AH11" s="13">
        <f t="shared" si="11"/>
        <v>1.967500552597107</v>
      </c>
      <c r="AI11" s="4">
        <f t="shared" si="12"/>
        <v>6.8534601781257323E-2</v>
      </c>
      <c r="AJ11" s="13">
        <f t="shared" si="13"/>
        <v>2.6373147889426418</v>
      </c>
      <c r="AK11" s="4">
        <f t="shared" si="14"/>
        <v>6.8534601781257323E-2</v>
      </c>
      <c r="AL11" s="13">
        <f t="shared" si="15"/>
        <v>0.79231478894264162</v>
      </c>
      <c r="AM11" s="14">
        <f t="shared" si="16"/>
        <v>0.52641426704141769</v>
      </c>
    </row>
    <row r="12" spans="1:39" x14ac:dyDescent="0.2">
      <c r="A12" s="8" t="str">
        <f t="shared" si="7"/>
        <v>9, 1.1, 2.1, 0.9, 1.05, 1.07, 0.88, 0.85, 0.98, 2.05, 1.02, 0.96, 0.92, 1.01, 0.97, 0.24, 0.28, 0.21, 0.2, -45, 10, 4.305</v>
      </c>
      <c r="B12" t="str">
        <f t="shared" si="0"/>
        <v>[9, 1.1, 2.1, 0.9, 1.05, 1.07, 0.88, 0.85, 0.98, 2.05, 1.02, 0.96, 0.92, 1.01, 0.97, 0.24, 0.28, 0.21, 0.2, -45, 10, 4.305]</v>
      </c>
      <c r="E12">
        <v>1.1000000000000001</v>
      </c>
      <c r="F12">
        <v>2.1</v>
      </c>
      <c r="G12">
        <v>0.9</v>
      </c>
      <c r="H12" s="1">
        <v>1.05</v>
      </c>
      <c r="I12" s="1">
        <v>1.07</v>
      </c>
      <c r="J12" s="1">
        <v>0.88</v>
      </c>
      <c r="K12" s="1">
        <v>0.85</v>
      </c>
      <c r="L12">
        <v>0.98</v>
      </c>
      <c r="M12">
        <v>2.0499999999999998</v>
      </c>
      <c r="N12">
        <v>1.02</v>
      </c>
      <c r="O12" s="1">
        <v>0.96</v>
      </c>
      <c r="P12" s="1">
        <v>0.92</v>
      </c>
      <c r="Q12" s="1">
        <v>1.01</v>
      </c>
      <c r="R12" s="1">
        <v>0.97</v>
      </c>
      <c r="S12">
        <v>0.24</v>
      </c>
      <c r="T12">
        <v>0.28000000000000003</v>
      </c>
      <c r="U12">
        <v>0.21</v>
      </c>
      <c r="V12">
        <v>0.2</v>
      </c>
      <c r="W12">
        <v>-45</v>
      </c>
      <c r="X12">
        <v>10</v>
      </c>
      <c r="Z12" s="2">
        <f t="shared" si="1"/>
        <v>-1.05</v>
      </c>
      <c r="AA12">
        <f t="shared" si="8"/>
        <v>1.05</v>
      </c>
      <c r="AB12" s="2">
        <f t="shared" si="2"/>
        <v>-1.0249999999999999</v>
      </c>
      <c r="AC12">
        <f t="shared" si="9"/>
        <v>1.0249999999999999</v>
      </c>
      <c r="AE12" s="4">
        <f t="shared" si="3"/>
        <v>0.15055351954636445</v>
      </c>
      <c r="AF12" s="13">
        <f t="shared" si="4"/>
        <v>0.71521831658312984</v>
      </c>
      <c r="AG12" s="4">
        <f t="shared" si="10"/>
        <v>0.15055351954636445</v>
      </c>
      <c r="AH12" s="13">
        <f t="shared" si="11"/>
        <v>0.22321831658312991</v>
      </c>
      <c r="AI12" s="4">
        <f t="shared" si="12"/>
        <v>4.0583992225541723E-2</v>
      </c>
      <c r="AJ12" s="13">
        <f t="shared" si="13"/>
        <v>0.71521831658312984</v>
      </c>
      <c r="AK12" s="4">
        <f t="shared" si="14"/>
        <v>4.0583992225541723E-2</v>
      </c>
      <c r="AL12" s="13">
        <f t="shared" si="15"/>
        <v>0.22321831658312991</v>
      </c>
      <c r="AM12" s="14">
        <f t="shared" si="16"/>
        <v>4.3049999999999997</v>
      </c>
    </row>
    <row r="13" spans="1:39" x14ac:dyDescent="0.2">
      <c r="A13" s="8" t="str">
        <f t="shared" si="7"/>
        <v>10, 1.1, 2.1, 0.9, 1.05, 1.07, 0.88, 0.85, 0.98, 2.05, 1.02, 0.96, 0.92, 1.01, 0.97, 0.24, 0.28, 0.21, 0.2, -30, 10, 4.305</v>
      </c>
      <c r="B13" t="str">
        <f t="shared" si="0"/>
        <v>[10, 1.1, 2.1, 0.9, 1.05, 1.07, 0.88, 0.85, 0.98, 2.05, 1.02, 0.96, 0.92, 1.01, 0.97, 0.24, 0.28, 0.21, 0.2, -30, 10, 4.305]</v>
      </c>
      <c r="E13">
        <v>1.1000000000000001</v>
      </c>
      <c r="F13">
        <v>2.1</v>
      </c>
      <c r="G13">
        <v>0.9</v>
      </c>
      <c r="H13" s="1">
        <v>1.05</v>
      </c>
      <c r="I13" s="1">
        <v>1.07</v>
      </c>
      <c r="J13" s="1">
        <v>0.88</v>
      </c>
      <c r="K13" s="1">
        <v>0.85</v>
      </c>
      <c r="L13">
        <v>0.98</v>
      </c>
      <c r="M13">
        <v>2.0499999999999998</v>
      </c>
      <c r="N13">
        <v>1.02</v>
      </c>
      <c r="O13" s="1">
        <v>0.96</v>
      </c>
      <c r="P13" s="1">
        <v>0.92</v>
      </c>
      <c r="Q13" s="1">
        <v>1.01</v>
      </c>
      <c r="R13" s="1">
        <v>0.97</v>
      </c>
      <c r="S13">
        <v>0.24</v>
      </c>
      <c r="T13">
        <v>0.28000000000000003</v>
      </c>
      <c r="U13">
        <v>0.21</v>
      </c>
      <c r="V13">
        <v>0.2</v>
      </c>
      <c r="W13">
        <v>-30</v>
      </c>
      <c r="X13">
        <v>10</v>
      </c>
      <c r="Z13" s="2">
        <f t="shared" si="1"/>
        <v>-1.05</v>
      </c>
      <c r="AA13">
        <f t="shared" si="8"/>
        <v>1.05</v>
      </c>
      <c r="AB13" s="2">
        <f t="shared" si="2"/>
        <v>-1.0249999999999999</v>
      </c>
      <c r="AC13">
        <f t="shared" si="9"/>
        <v>1.0249999999999999</v>
      </c>
      <c r="AE13" s="4">
        <f t="shared" si="3"/>
        <v>0.12482391449301221</v>
      </c>
      <c r="AF13" s="13">
        <f t="shared" si="4"/>
        <v>0.41369235643298297</v>
      </c>
      <c r="AG13" s="4">
        <f t="shared" si="10"/>
        <v>0.12482391449301221</v>
      </c>
      <c r="AH13" s="13">
        <f t="shared" si="11"/>
        <v>0.12963602399168722</v>
      </c>
      <c r="AI13" s="4">
        <f t="shared" si="12"/>
        <v>3.5034171429322289E-2</v>
      </c>
      <c r="AJ13" s="13">
        <f t="shared" si="13"/>
        <v>0.41369235643298297</v>
      </c>
      <c r="AK13" s="4">
        <f t="shared" si="14"/>
        <v>3.5034171429322289E-2</v>
      </c>
      <c r="AL13" s="13">
        <f t="shared" si="15"/>
        <v>0.12963602399168722</v>
      </c>
      <c r="AM13" s="14">
        <f t="shared" si="16"/>
        <v>4.3049999999999988</v>
      </c>
    </row>
    <row r="14" spans="1:39" x14ac:dyDescent="0.2">
      <c r="A14" s="8" t="str">
        <f t="shared" si="7"/>
        <v>11, 1.1, 2.1, 0.9, 1.05, 1.07, 0.88, 0.85, 0.98, 2.05, 1.02, 0.96, 0.92, 1.01, 0.97, 0.24, 0.28, 0.21, 0.2, -1, 10, 4.305</v>
      </c>
      <c r="B14" t="str">
        <f t="shared" si="0"/>
        <v>[11, 1.1, 2.1, 0.9, 1.05, 1.07, 0.88, 0.85, 0.98, 2.05, 1.02, 0.96, 0.92, 1.01, 0.97, 0.24, 0.28, 0.21, 0.2, -1, 10, 4.305]</v>
      </c>
      <c r="E14">
        <v>1.1000000000000001</v>
      </c>
      <c r="F14">
        <v>2.1</v>
      </c>
      <c r="G14">
        <v>0.9</v>
      </c>
      <c r="H14" s="1">
        <v>1.05</v>
      </c>
      <c r="I14" s="1">
        <v>1.07</v>
      </c>
      <c r="J14" s="1">
        <v>0.88</v>
      </c>
      <c r="K14" s="1">
        <v>0.85</v>
      </c>
      <c r="L14">
        <v>0.98</v>
      </c>
      <c r="M14">
        <v>2.0499999999999998</v>
      </c>
      <c r="N14">
        <v>1.02</v>
      </c>
      <c r="O14" s="1">
        <v>0.96</v>
      </c>
      <c r="P14" s="1">
        <v>0.92</v>
      </c>
      <c r="Q14" s="1">
        <v>1.01</v>
      </c>
      <c r="R14" s="1">
        <v>0.97</v>
      </c>
      <c r="S14">
        <v>0.24</v>
      </c>
      <c r="T14">
        <v>0.28000000000000003</v>
      </c>
      <c r="U14">
        <v>0.21</v>
      </c>
      <c r="V14">
        <v>0.2</v>
      </c>
      <c r="W14">
        <v>-1</v>
      </c>
      <c r="X14">
        <v>10</v>
      </c>
      <c r="Z14" s="2">
        <f t="shared" si="1"/>
        <v>-1.05</v>
      </c>
      <c r="AA14">
        <f t="shared" si="8"/>
        <v>1.05</v>
      </c>
      <c r="AB14" s="2">
        <f t="shared" si="2"/>
        <v>-1.0249999999999999</v>
      </c>
      <c r="AC14">
        <f t="shared" si="9"/>
        <v>1.0249999999999999</v>
      </c>
      <c r="AE14" s="4">
        <f t="shared" si="3"/>
        <v>0.11029435742654035</v>
      </c>
      <c r="AF14" s="13">
        <f t="shared" si="4"/>
        <v>1.2520884793464271E-2</v>
      </c>
      <c r="AG14" s="4">
        <f t="shared" si="10"/>
        <v>0.11029435742654035</v>
      </c>
      <c r="AH14" s="13">
        <f t="shared" si="11"/>
        <v>3.9329928487812195E-3</v>
      </c>
      <c r="AI14" s="4">
        <f t="shared" si="12"/>
        <v>3.252231387517706E-2</v>
      </c>
      <c r="AJ14" s="13">
        <f t="shared" si="13"/>
        <v>1.2520884793464271E-2</v>
      </c>
      <c r="AK14" s="4">
        <f t="shared" si="14"/>
        <v>3.252231387517706E-2</v>
      </c>
      <c r="AL14" s="13">
        <f t="shared" si="15"/>
        <v>3.9329928487812195E-3</v>
      </c>
      <c r="AM14" s="14">
        <f t="shared" si="16"/>
        <v>4.3049999999999997</v>
      </c>
    </row>
    <row r="15" spans="1:39" x14ac:dyDescent="0.2">
      <c r="A15" s="8" t="str">
        <f t="shared" si="7"/>
        <v>12, 1.1, 2.1, 0.9, 1.05, 1.07, 0.88, 0.85, 0.98, 2.05, 1.02, 0.96, 0.92, 1.01, 0.97, 0.24, 0.28, 0.21, 0.2, -89, 30, 0.0413341373543166</v>
      </c>
      <c r="B15" t="str">
        <f t="shared" si="0"/>
        <v>[12, 1.1, 2.1, 0.9, 1.05, 1.07, 0.88, 0.85, 0.98, 2.05, 1.02, 0.96, 0.92, 1.01, 0.97, 0.24, 0.28, 0.21, 0.2, -89, 30, 0.0413341373543166]</v>
      </c>
      <c r="E15">
        <v>1.1000000000000001</v>
      </c>
      <c r="F15">
        <v>2.1</v>
      </c>
      <c r="G15">
        <v>0.9</v>
      </c>
      <c r="H15" s="1">
        <v>1.05</v>
      </c>
      <c r="I15" s="1">
        <v>1.07</v>
      </c>
      <c r="J15" s="1">
        <v>0.88</v>
      </c>
      <c r="K15" s="1">
        <v>0.85</v>
      </c>
      <c r="L15">
        <v>0.98</v>
      </c>
      <c r="M15">
        <v>2.0499999999999998</v>
      </c>
      <c r="N15">
        <v>1.02</v>
      </c>
      <c r="O15" s="1">
        <v>0.96</v>
      </c>
      <c r="P15" s="1">
        <v>0.92</v>
      </c>
      <c r="Q15" s="1">
        <v>1.01</v>
      </c>
      <c r="R15" s="1">
        <v>0.97</v>
      </c>
      <c r="S15">
        <v>0.24</v>
      </c>
      <c r="T15">
        <v>0.28000000000000003</v>
      </c>
      <c r="U15">
        <v>0.21</v>
      </c>
      <c r="V15">
        <v>0.2</v>
      </c>
      <c r="W15">
        <v>-89</v>
      </c>
      <c r="X15">
        <v>30</v>
      </c>
      <c r="Z15" s="2">
        <f t="shared" si="1"/>
        <v>-1.05</v>
      </c>
      <c r="AA15">
        <f t="shared" si="8"/>
        <v>1.05</v>
      </c>
      <c r="AB15" s="2">
        <f t="shared" si="2"/>
        <v>-1.0249999999999999</v>
      </c>
      <c r="AC15">
        <f t="shared" si="9"/>
        <v>1.0249999999999999</v>
      </c>
      <c r="AE15" s="4">
        <f t="shared" si="3"/>
        <v>2.5639411659140734</v>
      </c>
      <c r="AF15" s="13">
        <f t="shared" si="4"/>
        <v>6.4315280287794856</v>
      </c>
      <c r="AG15" s="4">
        <f t="shared" si="10"/>
        <v>2.0887958788345085</v>
      </c>
      <c r="AH15" s="13">
        <f t="shared" si="11"/>
        <v>0.79800745321336697</v>
      </c>
      <c r="AI15" s="4">
        <f t="shared" si="12"/>
        <v>0.22358407716812964</v>
      </c>
      <c r="AJ15" s="13">
        <f t="shared" si="13"/>
        <v>2.475137522590154</v>
      </c>
      <c r="AK15" s="4">
        <f t="shared" si="14"/>
        <v>0.22358407716812964</v>
      </c>
      <c r="AL15" s="13">
        <f t="shared" si="15"/>
        <v>0.63013752259015365</v>
      </c>
      <c r="AM15" s="14">
        <f t="shared" si="16"/>
        <v>4.1334137354316569E-2</v>
      </c>
    </row>
    <row r="16" spans="1:39" x14ac:dyDescent="0.2">
      <c r="A16" s="8" t="str">
        <f t="shared" si="7"/>
        <v>13, 1.1, 2.1, 0.9, 1.05, 1.07, 0.88, 0.85, 0.98, 2.05, 1.02, 0.96, 0.92, 1.01, 0.97, 0.24, 0.28, 0.21, 0.2, -85, 30, 0.484530517477109</v>
      </c>
      <c r="B16" t="str">
        <f t="shared" si="0"/>
        <v>[13, 1.1, 2.1, 0.9, 1.05, 1.07, 0.88, 0.85, 0.98, 2.05, 1.02, 0.96, 0.92, 1.01, 0.97, 0.24, 0.28, 0.21, 0.2, -85, 30, 0.484530517477109]</v>
      </c>
      <c r="E16">
        <v>1.1000000000000001</v>
      </c>
      <c r="F16">
        <v>2.1</v>
      </c>
      <c r="G16">
        <v>0.9</v>
      </c>
      <c r="H16" s="1">
        <v>1.05</v>
      </c>
      <c r="I16" s="1">
        <v>1.07</v>
      </c>
      <c r="J16" s="1">
        <v>0.88</v>
      </c>
      <c r="K16" s="1">
        <v>0.85</v>
      </c>
      <c r="L16">
        <v>0.98</v>
      </c>
      <c r="M16">
        <v>2.0499999999999998</v>
      </c>
      <c r="N16">
        <v>1.02</v>
      </c>
      <c r="O16" s="1">
        <v>0.96</v>
      </c>
      <c r="P16" s="1">
        <v>0.92</v>
      </c>
      <c r="Q16" s="1">
        <v>1.01</v>
      </c>
      <c r="R16" s="1">
        <v>0.97</v>
      </c>
      <c r="S16">
        <v>0.24</v>
      </c>
      <c r="T16">
        <v>0.28000000000000003</v>
      </c>
      <c r="U16">
        <v>0.21</v>
      </c>
      <c r="V16">
        <v>0.2</v>
      </c>
      <c r="W16">
        <v>-85</v>
      </c>
      <c r="X16">
        <v>30</v>
      </c>
      <c r="Z16" s="2">
        <f t="shared" si="1"/>
        <v>-1.05</v>
      </c>
      <c r="AA16">
        <f t="shared" si="8"/>
        <v>1.05</v>
      </c>
      <c r="AB16" s="2">
        <f t="shared" si="2"/>
        <v>-1.0249999999999999</v>
      </c>
      <c r="AC16">
        <f t="shared" si="9"/>
        <v>1.0249999999999999</v>
      </c>
      <c r="AE16" s="4">
        <f t="shared" si="3"/>
        <v>2.4759662581299819</v>
      </c>
      <c r="AF16" s="13">
        <f t="shared" si="4"/>
        <v>6.0764293036651917</v>
      </c>
      <c r="AG16" s="4">
        <f t="shared" si="10"/>
        <v>2.0918341889974275</v>
      </c>
      <c r="AH16" s="13">
        <f t="shared" si="11"/>
        <v>0.79509189027485583</v>
      </c>
      <c r="AI16" s="4">
        <f t="shared" si="12"/>
        <v>0.22440394900559396</v>
      </c>
      <c r="AJ16" s="13">
        <f t="shared" si="13"/>
        <v>2.4742799603634671</v>
      </c>
      <c r="AK16" s="4">
        <f t="shared" si="14"/>
        <v>0.22440394900559396</v>
      </c>
      <c r="AL16" s="13">
        <f t="shared" si="15"/>
        <v>0.62927996036346723</v>
      </c>
      <c r="AM16" s="14">
        <f t="shared" si="16"/>
        <v>0.4845305174771094</v>
      </c>
    </row>
    <row r="17" spans="1:39" x14ac:dyDescent="0.2">
      <c r="A17" s="8" t="str">
        <f t="shared" si="7"/>
        <v>14, 1.1, 2.1, 0.9, 1.05, 1.07, 0.88, 0.85, 0.98, 2.05, 1.02, 0.96, 0.92, 1.01, 0.97, 0.24, 0.28, 0.21, 0.2, -45, 30, 4.305</v>
      </c>
      <c r="B17" t="str">
        <f t="shared" si="0"/>
        <v>[14, 1.1, 2.1, 0.9, 1.05, 1.07, 0.88, 0.85, 0.98, 2.05, 1.02, 0.96, 0.92, 1.01, 0.97, 0.24, 0.28, 0.21, 0.2, -45, 30, 4.305]</v>
      </c>
      <c r="E17">
        <v>1.1000000000000001</v>
      </c>
      <c r="F17">
        <v>2.1</v>
      </c>
      <c r="G17">
        <v>0.9</v>
      </c>
      <c r="H17" s="1">
        <v>1.05</v>
      </c>
      <c r="I17" s="1">
        <v>1.07</v>
      </c>
      <c r="J17" s="1">
        <v>0.88</v>
      </c>
      <c r="K17" s="1">
        <v>0.85</v>
      </c>
      <c r="L17">
        <v>0.98</v>
      </c>
      <c r="M17">
        <v>2.0499999999999998</v>
      </c>
      <c r="N17">
        <v>1.02</v>
      </c>
      <c r="O17" s="1">
        <v>0.96</v>
      </c>
      <c r="P17" s="1">
        <v>0.92</v>
      </c>
      <c r="Q17" s="1">
        <v>1.01</v>
      </c>
      <c r="R17" s="1">
        <v>0.97</v>
      </c>
      <c r="S17">
        <v>0.24</v>
      </c>
      <c r="T17">
        <v>0.28000000000000003</v>
      </c>
      <c r="U17">
        <v>0.21</v>
      </c>
      <c r="V17">
        <v>0.2</v>
      </c>
      <c r="W17">
        <v>-45</v>
      </c>
      <c r="X17">
        <v>30</v>
      </c>
      <c r="Z17" s="2">
        <f t="shared" si="1"/>
        <v>-1.05</v>
      </c>
      <c r="AA17">
        <f t="shared" si="8"/>
        <v>1.05</v>
      </c>
      <c r="AB17" s="2">
        <f t="shared" si="2"/>
        <v>-1.0249999999999999</v>
      </c>
      <c r="AC17">
        <f t="shared" si="9"/>
        <v>1.0249999999999999</v>
      </c>
      <c r="AE17" s="4">
        <f t="shared" si="3"/>
        <v>0.49295981073511458</v>
      </c>
      <c r="AF17" s="13">
        <f t="shared" si="4"/>
        <v>0.69888489846928126</v>
      </c>
      <c r="AG17" s="4">
        <f t="shared" si="10"/>
        <v>0.49295981073511458</v>
      </c>
      <c r="AH17" s="13">
        <f t="shared" si="11"/>
        <v>0.20688489846928146</v>
      </c>
      <c r="AI17" s="4">
        <f t="shared" si="12"/>
        <v>0.13288481854598741</v>
      </c>
      <c r="AJ17" s="13">
        <f t="shared" si="13"/>
        <v>0.69888489846928126</v>
      </c>
      <c r="AK17" s="4">
        <f t="shared" si="14"/>
        <v>0.13288481854598741</v>
      </c>
      <c r="AL17" s="13">
        <f t="shared" si="15"/>
        <v>0.20688489846928146</v>
      </c>
      <c r="AM17" s="14">
        <f t="shared" si="16"/>
        <v>4.3049999999999988</v>
      </c>
    </row>
    <row r="18" spans="1:39" x14ac:dyDescent="0.2">
      <c r="A18" s="8" t="str">
        <f t="shared" si="7"/>
        <v>15, 1.1, 2.1, 0.9, 1.05, 1.07, 0.88, 0.85, 0.98, 2.05, 1.02, 0.96, 0.92, 1.01, 0.97, 0.24, 0.28, 0.21, 0.2, -30, 30, 4.305</v>
      </c>
      <c r="B18" t="str">
        <f t="shared" si="0"/>
        <v>[15, 1.1, 2.1, 0.9, 1.05, 1.07, 0.88, 0.85, 0.98, 2.05, 1.02, 0.96, 0.92, 1.01, 0.97, 0.24, 0.28, 0.21, 0.2, -30, 30, 4.305]</v>
      </c>
      <c r="E18">
        <v>1.1000000000000001</v>
      </c>
      <c r="F18">
        <v>2.1</v>
      </c>
      <c r="G18">
        <v>0.9</v>
      </c>
      <c r="H18" s="1">
        <v>1.05</v>
      </c>
      <c r="I18" s="1">
        <v>1.07</v>
      </c>
      <c r="J18" s="1">
        <v>0.88</v>
      </c>
      <c r="K18" s="1">
        <v>0.85</v>
      </c>
      <c r="L18">
        <v>0.98</v>
      </c>
      <c r="M18">
        <v>2.0499999999999998</v>
      </c>
      <c r="N18">
        <v>1.02</v>
      </c>
      <c r="O18" s="1">
        <v>0.96</v>
      </c>
      <c r="P18" s="1">
        <v>0.92</v>
      </c>
      <c r="Q18" s="1">
        <v>1.01</v>
      </c>
      <c r="R18" s="1">
        <v>0.97</v>
      </c>
      <c r="S18">
        <v>0.24</v>
      </c>
      <c r="T18">
        <v>0.28000000000000003</v>
      </c>
      <c r="U18">
        <v>0.21</v>
      </c>
      <c r="V18">
        <v>0.2</v>
      </c>
      <c r="W18">
        <v>-30</v>
      </c>
      <c r="X18">
        <v>30</v>
      </c>
      <c r="Z18" s="2">
        <f t="shared" si="1"/>
        <v>-1.05</v>
      </c>
      <c r="AA18">
        <f t="shared" si="8"/>
        <v>1.05</v>
      </c>
      <c r="AB18" s="2">
        <f t="shared" si="2"/>
        <v>-1.0249999999999999</v>
      </c>
      <c r="AC18">
        <f t="shared" si="9"/>
        <v>1.0249999999999999</v>
      </c>
      <c r="AE18" s="4">
        <f t="shared" si="3"/>
        <v>0.40871295104291255</v>
      </c>
      <c r="AF18" s="13">
        <f t="shared" si="4"/>
        <v>0.40599270929414472</v>
      </c>
      <c r="AG18" s="4">
        <f t="shared" si="10"/>
        <v>0.40871295104291255</v>
      </c>
      <c r="AH18" s="13">
        <f t="shared" si="11"/>
        <v>0.12193637685284894</v>
      </c>
      <c r="AI18" s="4">
        <f t="shared" si="12"/>
        <v>0.1147129510429125</v>
      </c>
      <c r="AJ18" s="13">
        <f t="shared" si="13"/>
        <v>0.40599270929414472</v>
      </c>
      <c r="AK18" s="4">
        <f t="shared" si="14"/>
        <v>0.1147129510429125</v>
      </c>
      <c r="AL18" s="13">
        <f t="shared" si="15"/>
        <v>0.12193637685284894</v>
      </c>
      <c r="AM18" s="14">
        <f t="shared" si="16"/>
        <v>4.3049999999999988</v>
      </c>
    </row>
    <row r="19" spans="1:39" x14ac:dyDescent="0.2">
      <c r="A19" s="8" t="str">
        <f t="shared" si="7"/>
        <v>16, 1.1, 2.1, 0.9, 1.05, 1.07, 0.88, 0.85, 0.98, 2.05, 1.02, 0.96, 0.92, 1.01, 0.97, 0.24, 0.28, 0.21, 0.2, -1, 30, 4.305</v>
      </c>
      <c r="B19" t="str">
        <f t="shared" si="0"/>
        <v>[16, 1.1, 2.1, 0.9, 1.05, 1.07, 0.88, 0.85, 0.98, 2.05, 1.02, 0.96, 0.92, 1.01, 0.97, 0.24, 0.28, 0.21, 0.2, -1, 30, 4.305]</v>
      </c>
      <c r="E19">
        <v>1.1000000000000001</v>
      </c>
      <c r="F19">
        <v>2.1</v>
      </c>
      <c r="G19">
        <v>0.9</v>
      </c>
      <c r="H19" s="1">
        <v>1.05</v>
      </c>
      <c r="I19" s="1">
        <v>1.07</v>
      </c>
      <c r="J19" s="1">
        <v>0.88</v>
      </c>
      <c r="K19" s="1">
        <v>0.85</v>
      </c>
      <c r="L19">
        <v>0.98</v>
      </c>
      <c r="M19">
        <v>2.0499999999999998</v>
      </c>
      <c r="N19">
        <v>1.02</v>
      </c>
      <c r="O19" s="1">
        <v>0.96</v>
      </c>
      <c r="P19" s="1">
        <v>0.92</v>
      </c>
      <c r="Q19" s="1">
        <v>1.01</v>
      </c>
      <c r="R19" s="1">
        <v>0.97</v>
      </c>
      <c r="S19">
        <v>0.24</v>
      </c>
      <c r="T19">
        <v>0.28000000000000003</v>
      </c>
      <c r="U19">
        <v>0.21</v>
      </c>
      <c r="V19">
        <v>0.2</v>
      </c>
      <c r="W19">
        <v>-1</v>
      </c>
      <c r="X19">
        <v>30</v>
      </c>
      <c r="Z19" s="2">
        <f t="shared" si="1"/>
        <v>-1.05</v>
      </c>
      <c r="AA19">
        <f t="shared" si="8"/>
        <v>1.05</v>
      </c>
      <c r="AB19" s="2">
        <f t="shared" si="2"/>
        <v>-1.0249999999999999</v>
      </c>
      <c r="AC19">
        <f t="shared" si="9"/>
        <v>1.0249999999999999</v>
      </c>
      <c r="AE19" s="4">
        <f t="shared" si="3"/>
        <v>0.3611385886292377</v>
      </c>
      <c r="AF19" s="13">
        <f t="shared" si="4"/>
        <v>1.2319257323524816E-2</v>
      </c>
      <c r="AG19" s="4">
        <f t="shared" si="10"/>
        <v>0.3611385886292377</v>
      </c>
      <c r="AH19" s="13">
        <f t="shared" si="11"/>
        <v>3.731365378841763E-3</v>
      </c>
      <c r="AI19" s="4">
        <f t="shared" si="12"/>
        <v>0.10648833544962727</v>
      </c>
      <c r="AJ19" s="13">
        <f t="shared" si="13"/>
        <v>1.2319257323524816E-2</v>
      </c>
      <c r="AK19" s="4">
        <f t="shared" si="14"/>
        <v>0.10648833544962727</v>
      </c>
      <c r="AL19" s="13">
        <f t="shared" si="15"/>
        <v>3.731365378841763E-3</v>
      </c>
      <c r="AM19" s="14">
        <f t="shared" si="16"/>
        <v>4.3049999999999997</v>
      </c>
    </row>
    <row r="20" spans="1:39" x14ac:dyDescent="0.2">
      <c r="A20" s="8" t="str">
        <f t="shared" si="7"/>
        <v>17, 1.1, 2.1, 0.9, 1.05, 1.07, 0.88, 0.85, 0.98, 2.05, 1.02, 0.96, 0.92, 1.01, 0.97, 0.24, 0.28, 0.21, 0.2, -89, 60, 0.0466314443660587</v>
      </c>
      <c r="B20" t="str">
        <f t="shared" si="0"/>
        <v>[17, 1.1, 2.1, 0.9, 1.05, 1.07, 0.88, 0.85, 0.98, 2.05, 1.02, 0.96, 0.92, 1.01, 0.97, 0.24, 0.28, 0.21, 0.2, -89, 60, 0.0466314443660587]</v>
      </c>
      <c r="E20">
        <v>1.1000000000000001</v>
      </c>
      <c r="F20">
        <v>2.1</v>
      </c>
      <c r="G20">
        <v>0.9</v>
      </c>
      <c r="H20" s="1">
        <v>1.05</v>
      </c>
      <c r="I20" s="1">
        <v>1.07</v>
      </c>
      <c r="J20" s="1">
        <v>0.88</v>
      </c>
      <c r="K20" s="1">
        <v>0.85</v>
      </c>
      <c r="L20">
        <v>0.98</v>
      </c>
      <c r="M20">
        <v>2.0499999999999998</v>
      </c>
      <c r="N20">
        <v>1.02</v>
      </c>
      <c r="O20" s="1">
        <v>0.96</v>
      </c>
      <c r="P20" s="1">
        <v>0.92</v>
      </c>
      <c r="Q20" s="1">
        <v>1.01</v>
      </c>
      <c r="R20" s="1">
        <v>0.97</v>
      </c>
      <c r="S20">
        <v>0.24</v>
      </c>
      <c r="T20">
        <v>0.28000000000000003</v>
      </c>
      <c r="U20">
        <v>0.21</v>
      </c>
      <c r="V20">
        <v>0.2</v>
      </c>
      <c r="W20">
        <v>-89</v>
      </c>
      <c r="X20">
        <v>60</v>
      </c>
      <c r="Z20" s="2">
        <f t="shared" si="1"/>
        <v>-1.05</v>
      </c>
      <c r="AA20">
        <f t="shared" si="8"/>
        <v>1.05</v>
      </c>
      <c r="AB20" s="2">
        <f t="shared" si="2"/>
        <v>-1.0249999999999999</v>
      </c>
      <c r="AC20">
        <f t="shared" si="9"/>
        <v>1.0249999999999999</v>
      </c>
      <c r="AE20" s="4">
        <f t="shared" si="3"/>
        <v>6.3795061099513166</v>
      </c>
      <c r="AF20" s="13">
        <f t="shared" si="4"/>
        <v>2.6150272449574752</v>
      </c>
      <c r="AG20" s="4">
        <f t="shared" si="10"/>
        <v>2.6431986262781697</v>
      </c>
      <c r="AH20" s="13">
        <f t="shared" si="11"/>
        <v>0.26600248440445573</v>
      </c>
      <c r="AI20" s="4">
        <f t="shared" si="12"/>
        <v>0.67075223150438867</v>
      </c>
      <c r="AJ20" s="13">
        <f t="shared" si="13"/>
        <v>2.0074125677704613</v>
      </c>
      <c r="AK20" s="4">
        <f t="shared" si="14"/>
        <v>0.58519862627816932</v>
      </c>
      <c r="AL20" s="13">
        <f t="shared" si="15"/>
        <v>0.26600248440445573</v>
      </c>
      <c r="AM20" s="14">
        <f t="shared" si="16"/>
        <v>4.6631444366058705E-2</v>
      </c>
    </row>
    <row r="21" spans="1:39" x14ac:dyDescent="0.2">
      <c r="A21" s="8" t="str">
        <f t="shared" si="7"/>
        <v>18, 1.1, 2.1, 0.9, 1.05, 1.07, 0.88, 0.85, 0.98, 2.05, 1.02, 0.96, 0.92, 1.01, 0.97, 0.24, 0.28, 0.21, 0.2, -85, 60, 0.0463909860445386</v>
      </c>
      <c r="B21" t="str">
        <f t="shared" si="0"/>
        <v>[18, 1.1, 2.1, 0.9, 1.05, 1.07, 0.88, 0.85, 0.98, 2.05, 1.02, 0.96, 0.92, 1.01, 0.97, 0.24, 0.28, 0.21, 0.2, -85, 60, 0.0463909860445386]</v>
      </c>
      <c r="E21">
        <v>1.1000000000000001</v>
      </c>
      <c r="F21">
        <v>2.1</v>
      </c>
      <c r="G21">
        <v>0.9</v>
      </c>
      <c r="H21" s="1">
        <v>1.05</v>
      </c>
      <c r="I21" s="1">
        <v>1.07</v>
      </c>
      <c r="J21" s="1">
        <v>0.88</v>
      </c>
      <c r="K21" s="1">
        <v>0.85</v>
      </c>
      <c r="L21">
        <v>0.98</v>
      </c>
      <c r="M21">
        <v>2.0499999999999998</v>
      </c>
      <c r="N21">
        <v>1.02</v>
      </c>
      <c r="O21" s="1">
        <v>0.96</v>
      </c>
      <c r="P21" s="1">
        <v>0.92</v>
      </c>
      <c r="Q21" s="1">
        <v>1.01</v>
      </c>
      <c r="R21" s="1">
        <v>0.97</v>
      </c>
      <c r="S21">
        <v>0.24</v>
      </c>
      <c r="T21">
        <v>0.28000000000000003</v>
      </c>
      <c r="U21">
        <v>0.21</v>
      </c>
      <c r="V21">
        <v>0.2</v>
      </c>
      <c r="W21">
        <v>-85</v>
      </c>
      <c r="X21">
        <v>60</v>
      </c>
      <c r="Z21" s="2">
        <f t="shared" si="1"/>
        <v>-1.05</v>
      </c>
      <c r="AA21">
        <f t="shared" si="8"/>
        <v>1.05</v>
      </c>
      <c r="AB21" s="2">
        <f t="shared" si="2"/>
        <v>-1.0249999999999999</v>
      </c>
      <c r="AC21">
        <f t="shared" si="9"/>
        <v>1.0249999999999999</v>
      </c>
      <c r="AE21" s="4">
        <f t="shared" si="3"/>
        <v>6.3891876390970692</v>
      </c>
      <c r="AF21" s="13">
        <f t="shared" si="4"/>
        <v>2.6054731029655755</v>
      </c>
      <c r="AG21" s="4">
        <f t="shared" si="10"/>
        <v>2.6442113963324756</v>
      </c>
      <c r="AH21" s="13">
        <f t="shared" si="11"/>
        <v>0.26503063009161865</v>
      </c>
      <c r="AI21" s="4">
        <f t="shared" si="12"/>
        <v>0.67321184701678172</v>
      </c>
      <c r="AJ21" s="13">
        <f t="shared" si="13"/>
        <v>2.0048398810904016</v>
      </c>
      <c r="AK21" s="4">
        <f t="shared" si="14"/>
        <v>0.58621139633247565</v>
      </c>
      <c r="AL21" s="13">
        <f t="shared" si="15"/>
        <v>0.26503063009161865</v>
      </c>
      <c r="AM21" s="14">
        <f t="shared" si="16"/>
        <v>4.6390986044538618E-2</v>
      </c>
    </row>
    <row r="22" spans="1:39" x14ac:dyDescent="0.2">
      <c r="A22" s="8" t="str">
        <f t="shared" si="7"/>
        <v>19, 1.1, 2.1, 0.9, 1.05, 1.07, 0.88, 0.85, 0.98, 2.05, 1.02, 0.96, 0.92, 1.01, 0.97, 0.24, 0.28, 0.21, 0.2, -45, 60, 4.305</v>
      </c>
      <c r="B22" t="str">
        <f t="shared" si="0"/>
        <v>[19, 1.1, 2.1, 0.9, 1.05, 1.07, 0.88, 0.85, 0.98, 2.05, 1.02, 0.96, 0.92, 1.01, 0.97, 0.24, 0.28, 0.21, 0.2, -45, 60, 4.305]</v>
      </c>
      <c r="E22">
        <v>1.1000000000000001</v>
      </c>
      <c r="F22">
        <v>2.1</v>
      </c>
      <c r="G22">
        <v>0.9</v>
      </c>
      <c r="H22" s="1">
        <v>1.05</v>
      </c>
      <c r="I22" s="1">
        <v>1.07</v>
      </c>
      <c r="J22" s="1">
        <v>0.88</v>
      </c>
      <c r="K22" s="1">
        <v>0.85</v>
      </c>
      <c r="L22">
        <v>0.98</v>
      </c>
      <c r="M22">
        <v>2.0499999999999998</v>
      </c>
      <c r="N22">
        <v>1.02</v>
      </c>
      <c r="O22" s="1">
        <v>0.96</v>
      </c>
      <c r="P22" s="1">
        <v>0.92</v>
      </c>
      <c r="Q22" s="1">
        <v>1.01</v>
      </c>
      <c r="R22" s="1">
        <v>0.97</v>
      </c>
      <c r="S22">
        <v>0.24</v>
      </c>
      <c r="T22">
        <v>0.28000000000000003</v>
      </c>
      <c r="U22">
        <v>0.21</v>
      </c>
      <c r="V22">
        <v>0.2</v>
      </c>
      <c r="W22">
        <v>-45</v>
      </c>
      <c r="X22">
        <v>60</v>
      </c>
      <c r="Z22" s="2">
        <f t="shared" si="1"/>
        <v>-1.05</v>
      </c>
      <c r="AA22">
        <f t="shared" si="8"/>
        <v>1.05</v>
      </c>
      <c r="AB22" s="2">
        <f t="shared" si="2"/>
        <v>-1.0249999999999999</v>
      </c>
      <c r="AC22">
        <f t="shared" si="9"/>
        <v>1.0249999999999999</v>
      </c>
      <c r="AE22" s="4">
        <f t="shared" si="3"/>
        <v>1.4788794322053436</v>
      </c>
      <c r="AF22" s="13">
        <f t="shared" si="4"/>
        <v>0.65185469540784435</v>
      </c>
      <c r="AG22" s="4">
        <f t="shared" si="10"/>
        <v>1.4788794322053436</v>
      </c>
      <c r="AH22" s="13">
        <f t="shared" si="11"/>
        <v>0.15985469540784447</v>
      </c>
      <c r="AI22" s="4">
        <f t="shared" si="12"/>
        <v>0.39865445563796215</v>
      </c>
      <c r="AJ22" s="13">
        <f t="shared" si="13"/>
        <v>0.65185469540784435</v>
      </c>
      <c r="AK22" s="4">
        <f t="shared" si="14"/>
        <v>0.39865445563796215</v>
      </c>
      <c r="AL22" s="13">
        <f t="shared" si="15"/>
        <v>0.15985469540784447</v>
      </c>
      <c r="AM22" s="14">
        <f t="shared" si="16"/>
        <v>4.3049999999999997</v>
      </c>
    </row>
    <row r="23" spans="1:39" x14ac:dyDescent="0.2">
      <c r="A23" s="8" t="str">
        <f t="shared" si="7"/>
        <v>20, 1.1, 2.1, 0.9, 1.05, 1.07, 0.88, 0.85, 0.98, 2.05, 1.02, 0.96, 0.92, 1.01, 0.97, 0.24, 0.28, 0.21, 0.2, -30, 60, 4.305</v>
      </c>
      <c r="B23" t="str">
        <f t="shared" si="0"/>
        <v>[20, 1.1, 2.1, 0.9, 1.05, 1.07, 0.88, 0.85, 0.98, 2.05, 1.02, 0.96, 0.92, 1.01, 0.97, 0.24, 0.28, 0.21, 0.2, -30, 60, 4.305]</v>
      </c>
      <c r="E23">
        <v>1.1000000000000001</v>
      </c>
      <c r="F23">
        <v>2.1</v>
      </c>
      <c r="G23">
        <v>0.9</v>
      </c>
      <c r="H23" s="1">
        <v>1.05</v>
      </c>
      <c r="I23" s="1">
        <v>1.07</v>
      </c>
      <c r="J23" s="1">
        <v>0.88</v>
      </c>
      <c r="K23" s="1">
        <v>0.85</v>
      </c>
      <c r="L23">
        <v>0.98</v>
      </c>
      <c r="M23">
        <v>2.0499999999999998</v>
      </c>
      <c r="N23">
        <v>1.02</v>
      </c>
      <c r="O23" s="1">
        <v>0.96</v>
      </c>
      <c r="P23" s="1">
        <v>0.92</v>
      </c>
      <c r="Q23" s="1">
        <v>1.01</v>
      </c>
      <c r="R23" s="1">
        <v>0.97</v>
      </c>
      <c r="S23">
        <v>0.24</v>
      </c>
      <c r="T23">
        <v>0.28000000000000003</v>
      </c>
      <c r="U23">
        <v>0.21</v>
      </c>
      <c r="V23">
        <v>0.2</v>
      </c>
      <c r="W23">
        <v>-30</v>
      </c>
      <c r="X23">
        <v>60</v>
      </c>
      <c r="Z23" s="2">
        <f t="shared" si="1"/>
        <v>-1.05</v>
      </c>
      <c r="AA23">
        <f t="shared" si="8"/>
        <v>1.05</v>
      </c>
      <c r="AB23" s="2">
        <f t="shared" si="2"/>
        <v>-1.0249999999999999</v>
      </c>
      <c r="AC23">
        <f t="shared" si="9"/>
        <v>1.0249999999999999</v>
      </c>
      <c r="AE23" s="4">
        <f t="shared" si="3"/>
        <v>1.2261388531287372</v>
      </c>
      <c r="AF23" s="13">
        <f t="shared" si="4"/>
        <v>0.38382245895726314</v>
      </c>
      <c r="AG23" s="4">
        <f t="shared" si="10"/>
        <v>1.2261388531287372</v>
      </c>
      <c r="AH23" s="13">
        <f t="shared" si="11"/>
        <v>9.9766126515967321E-2</v>
      </c>
      <c r="AI23" s="4">
        <f t="shared" si="12"/>
        <v>0.34413885312873738</v>
      </c>
      <c r="AJ23" s="13">
        <f t="shared" si="13"/>
        <v>0.38382245895726314</v>
      </c>
      <c r="AK23" s="4">
        <f t="shared" si="14"/>
        <v>0.34413885312873738</v>
      </c>
      <c r="AL23" s="13">
        <f t="shared" si="15"/>
        <v>9.9766126515967321E-2</v>
      </c>
      <c r="AM23" s="14">
        <f t="shared" si="16"/>
        <v>4.3049999999999997</v>
      </c>
    </row>
    <row r="24" spans="1:39" x14ac:dyDescent="0.2">
      <c r="A24" s="8" t="str">
        <f t="shared" si="7"/>
        <v>21, 1.1, 2.1, 0.9, 1.05, 1.07, 0.88, 0.85, 0.98, 2.05, 1.02, 0.96, 0.92, 1.01, 0.97, 0.24, 0.28, 0.21, 0.2, -1, 60, 4.305</v>
      </c>
      <c r="B24" t="str">
        <f t="shared" si="0"/>
        <v>[21, 1.1, 2.1, 0.9, 1.05, 1.07, 0.88, 0.85, 0.98, 2.05, 1.02, 0.96, 0.92, 1.01, 0.97, 0.24, 0.28, 0.21, 0.2, -1, 60, 4.305]</v>
      </c>
      <c r="E24">
        <v>1.1000000000000001</v>
      </c>
      <c r="F24">
        <v>2.1</v>
      </c>
      <c r="G24">
        <v>0.9</v>
      </c>
      <c r="H24" s="1">
        <v>1.05</v>
      </c>
      <c r="I24" s="1">
        <v>1.07</v>
      </c>
      <c r="J24" s="1">
        <v>0.88</v>
      </c>
      <c r="K24" s="1">
        <v>0.85</v>
      </c>
      <c r="L24">
        <v>0.98</v>
      </c>
      <c r="M24">
        <v>2.0499999999999998</v>
      </c>
      <c r="N24">
        <v>1.02</v>
      </c>
      <c r="O24" s="1">
        <v>0.96</v>
      </c>
      <c r="P24" s="1">
        <v>0.92</v>
      </c>
      <c r="Q24" s="1">
        <v>1.01</v>
      </c>
      <c r="R24" s="1">
        <v>0.97</v>
      </c>
      <c r="S24">
        <v>0.24</v>
      </c>
      <c r="T24">
        <v>0.28000000000000003</v>
      </c>
      <c r="U24">
        <v>0.21</v>
      </c>
      <c r="V24">
        <v>0.2</v>
      </c>
      <c r="W24">
        <v>-1</v>
      </c>
      <c r="X24">
        <v>60</v>
      </c>
      <c r="Z24" s="2">
        <f t="shared" si="1"/>
        <v>-1.05</v>
      </c>
      <c r="AA24">
        <f t="shared" si="8"/>
        <v>1.05</v>
      </c>
      <c r="AB24" s="2">
        <f t="shared" si="2"/>
        <v>-1.0249999999999999</v>
      </c>
      <c r="AC24">
        <f t="shared" si="9"/>
        <v>1.0249999999999999</v>
      </c>
      <c r="AE24" s="4">
        <f t="shared" si="3"/>
        <v>1.0834157658877128</v>
      </c>
      <c r="AF24" s="13">
        <f t="shared" si="4"/>
        <v>1.1738694162285679E-2</v>
      </c>
      <c r="AG24" s="4">
        <f t="shared" si="10"/>
        <v>1.0834157658877128</v>
      </c>
      <c r="AH24" s="13">
        <f t="shared" si="11"/>
        <v>3.1508022176026259E-3</v>
      </c>
      <c r="AI24" s="4">
        <f t="shared" si="12"/>
        <v>0.3194650063488817</v>
      </c>
      <c r="AJ24" s="13">
        <f t="shared" si="13"/>
        <v>1.1738694162285679E-2</v>
      </c>
      <c r="AK24" s="4">
        <f t="shared" si="14"/>
        <v>0.3194650063488817</v>
      </c>
      <c r="AL24" s="13">
        <f t="shared" si="15"/>
        <v>3.1508022176026259E-3</v>
      </c>
      <c r="AM24" s="14">
        <f t="shared" si="16"/>
        <v>4.3049999999999997</v>
      </c>
    </row>
    <row r="25" spans="1:39" x14ac:dyDescent="0.2">
      <c r="A25" s="8" t="str">
        <f t="shared" si="7"/>
        <v>22, 1.1, 2.1, 0.9, 1.05, 1.07, 0.88, 0.85, 0.98, 2.05, 1.02, 0.96, 0.92, 1.01, 0.97, 0.24, 0.28, 0.21, 0.2, -89, 85, 0</v>
      </c>
      <c r="B25" t="str">
        <f t="shared" si="0"/>
        <v>[22, 1.1, 2.1, 0.9, 1.05, 1.07, 0.88, 0.85, 0.98, 2.05, 1.02, 0.96, 0.92, 1.01, 0.97, 0.24, 0.28, 0.21, 0.2, -89, 85, 0]</v>
      </c>
      <c r="E25">
        <v>1.1000000000000001</v>
      </c>
      <c r="F25">
        <v>2.1</v>
      </c>
      <c r="G25">
        <v>0.9</v>
      </c>
      <c r="H25" s="1">
        <v>1.05</v>
      </c>
      <c r="I25" s="1">
        <v>1.07</v>
      </c>
      <c r="J25" s="1">
        <v>0.88</v>
      </c>
      <c r="K25" s="1">
        <v>0.85</v>
      </c>
      <c r="L25">
        <v>0.98</v>
      </c>
      <c r="M25">
        <v>2.0499999999999998</v>
      </c>
      <c r="N25">
        <v>1.02</v>
      </c>
      <c r="O25" s="1">
        <v>0.96</v>
      </c>
      <c r="P25" s="1">
        <v>0.92</v>
      </c>
      <c r="Q25" s="1">
        <v>1.01</v>
      </c>
      <c r="R25" s="1">
        <v>0.97</v>
      </c>
      <c r="S25">
        <v>0.24</v>
      </c>
      <c r="T25">
        <v>0.28000000000000003</v>
      </c>
      <c r="U25">
        <v>0.21</v>
      </c>
      <c r="V25">
        <v>0.2</v>
      </c>
      <c r="W25">
        <v>-89</v>
      </c>
      <c r="X25">
        <v>85</v>
      </c>
      <c r="Z25" s="2">
        <f t="shared" si="1"/>
        <v>-1.05</v>
      </c>
      <c r="AA25">
        <f t="shared" si="8"/>
        <v>1.05</v>
      </c>
      <c r="AB25" s="2">
        <f t="shared" si="2"/>
        <v>-1.0249999999999999</v>
      </c>
      <c r="AC25">
        <f t="shared" si="9"/>
        <v>1.0249999999999999</v>
      </c>
      <c r="AE25" s="4">
        <f t="shared" si="3"/>
        <v>8.6278488320213711</v>
      </c>
      <c r="AF25" s="13">
        <f t="shared" si="4"/>
        <v>0.39626765752847676</v>
      </c>
      <c r="AG25" s="4">
        <f t="shared" si="10"/>
        <v>2.8783943424145044</v>
      </c>
      <c r="AH25" s="13">
        <f t="shared" si="11"/>
        <v>4.0308636017068702E-2</v>
      </c>
      <c r="AI25" s="4">
        <f t="shared" si="12"/>
        <v>2.2648488320213698</v>
      </c>
      <c r="AJ25" s="13">
        <f t="shared" si="13"/>
        <v>0.39626765752847676</v>
      </c>
      <c r="AK25" s="4">
        <f t="shared" si="14"/>
        <v>0.82039434241450448</v>
      </c>
      <c r="AL25" s="13">
        <f t="shared" si="15"/>
        <v>4.0308636017068702E-2</v>
      </c>
      <c r="AM25" s="14">
        <f t="shared" si="16"/>
        <v>0</v>
      </c>
    </row>
    <row r="26" spans="1:39" x14ac:dyDescent="0.2">
      <c r="A26" s="8" t="str">
        <f t="shared" si="7"/>
        <v>23, 1.1, 2.1, 0.9, 1.05, 1.07, 0.88, 0.85, 0.98, 2.05, 1.02, 0.96, 0.92, 1.01, 0.97, 0.24, 0.28, 0.21, 0.2, -85, 85, 9.99200722162641E-16</v>
      </c>
      <c r="B26" t="str">
        <f t="shared" si="0"/>
        <v>[23, 1.1, 2.1, 0.9, 1.05, 1.07, 0.88, 0.85, 0.98, 2.05, 1.02, 0.96, 0.92, 1.01, 0.97, 0.24, 0.28, 0.21, 0.2, -85, 85, 9.99200722162641E-16]</v>
      </c>
      <c r="E26">
        <v>1.1000000000000001</v>
      </c>
      <c r="F26">
        <v>2.1</v>
      </c>
      <c r="G26">
        <v>0.9</v>
      </c>
      <c r="H26" s="1">
        <v>1.05</v>
      </c>
      <c r="I26" s="1">
        <v>1.07</v>
      </c>
      <c r="J26" s="1">
        <v>0.88</v>
      </c>
      <c r="K26" s="1">
        <v>0.85</v>
      </c>
      <c r="L26">
        <v>0.98</v>
      </c>
      <c r="M26">
        <v>2.0499999999999998</v>
      </c>
      <c r="N26">
        <v>1.02</v>
      </c>
      <c r="O26" s="1">
        <v>0.96</v>
      </c>
      <c r="P26" s="1">
        <v>0.92</v>
      </c>
      <c r="Q26" s="1">
        <v>1.01</v>
      </c>
      <c r="R26" s="1">
        <v>0.97</v>
      </c>
      <c r="S26">
        <v>0.24</v>
      </c>
      <c r="T26">
        <v>0.28000000000000003</v>
      </c>
      <c r="U26">
        <v>0.21</v>
      </c>
      <c r="V26">
        <v>0.2</v>
      </c>
      <c r="W26">
        <v>-85</v>
      </c>
      <c r="X26">
        <v>85</v>
      </c>
      <c r="Z26" s="2">
        <f t="shared" si="1"/>
        <v>-1.05</v>
      </c>
      <c r="AA26">
        <f t="shared" si="8"/>
        <v>1.05</v>
      </c>
      <c r="AB26" s="2">
        <f t="shared" si="2"/>
        <v>-1.0249999999999999</v>
      </c>
      <c r="AC26">
        <f t="shared" si="9"/>
        <v>1.0249999999999999</v>
      </c>
      <c r="AE26" s="4">
        <f t="shared" si="3"/>
        <v>8.6293159207040127</v>
      </c>
      <c r="AF26" s="13">
        <f t="shared" si="4"/>
        <v>0.39481987243402872</v>
      </c>
      <c r="AG26" s="4">
        <f t="shared" si="10"/>
        <v>2.8785478123325752</v>
      </c>
      <c r="AH26" s="13">
        <f t="shared" si="11"/>
        <v>4.0161366258120869E-2</v>
      </c>
      <c r="AI26" s="4">
        <f t="shared" si="12"/>
        <v>2.2663159207040131</v>
      </c>
      <c r="AJ26" s="13">
        <f t="shared" si="13"/>
        <v>0.39481987243402872</v>
      </c>
      <c r="AK26" s="4">
        <f t="shared" si="14"/>
        <v>0.82054781233257468</v>
      </c>
      <c r="AL26" s="13">
        <f t="shared" si="15"/>
        <v>4.0161366258120869E-2</v>
      </c>
      <c r="AM26" s="14">
        <f t="shared" si="16"/>
        <v>9.9920072216264089E-16</v>
      </c>
    </row>
    <row r="27" spans="1:39" x14ac:dyDescent="0.2">
      <c r="A27" s="8" t="str">
        <f t="shared" si="7"/>
        <v>24, 1.1, 2.1, 0.9, 1.05, 1.07, 0.88, 0.85, 0.98, 2.05, 1.02, 0.96, 0.92, 1.01, 0.97, 0.24, 0.28, 0.21, 0.2, -45, 85, 9.95731275210687E-16</v>
      </c>
      <c r="B27" t="str">
        <f t="shared" si="0"/>
        <v>[24, 1.1, 2.1, 0.9, 1.05, 1.07, 0.88, 0.85, 0.98, 2.05, 1.02, 0.96, 0.92, 1.01, 0.97, 0.24, 0.28, 0.21, 0.2, -45, 85, 9.95731275210687E-16]</v>
      </c>
      <c r="E27">
        <v>1.1000000000000001</v>
      </c>
      <c r="F27">
        <v>2.1</v>
      </c>
      <c r="G27">
        <v>0.9</v>
      </c>
      <c r="H27" s="1">
        <v>1.05</v>
      </c>
      <c r="I27" s="1">
        <v>1.07</v>
      </c>
      <c r="J27" s="1">
        <v>0.88</v>
      </c>
      <c r="K27" s="1">
        <v>0.85</v>
      </c>
      <c r="L27">
        <v>0.98</v>
      </c>
      <c r="M27">
        <v>2.0499999999999998</v>
      </c>
      <c r="N27">
        <v>1.02</v>
      </c>
      <c r="O27" s="1">
        <v>0.96</v>
      </c>
      <c r="P27" s="1">
        <v>0.92</v>
      </c>
      <c r="Q27" s="1">
        <v>1.01</v>
      </c>
      <c r="R27" s="1">
        <v>0.97</v>
      </c>
      <c r="S27">
        <v>0.24</v>
      </c>
      <c r="T27">
        <v>0.28000000000000003</v>
      </c>
      <c r="U27">
        <v>0.21</v>
      </c>
      <c r="V27">
        <v>0.2</v>
      </c>
      <c r="W27">
        <v>-45</v>
      </c>
      <c r="X27">
        <v>85</v>
      </c>
      <c r="Z27" s="2">
        <f t="shared" si="1"/>
        <v>-1.05</v>
      </c>
      <c r="AA27">
        <f t="shared" si="8"/>
        <v>1.05</v>
      </c>
      <c r="AB27" s="2">
        <f t="shared" si="2"/>
        <v>-1.0249999999999999</v>
      </c>
      <c r="AC27">
        <f t="shared" si="9"/>
        <v>1.0249999999999999</v>
      </c>
      <c r="AE27" s="4">
        <f t="shared" si="3"/>
        <v>8.7454171941721022</v>
      </c>
      <c r="AF27" s="13">
        <f t="shared" si="4"/>
        <v>0.28024623066162713</v>
      </c>
      <c r="AG27" s="4">
        <f t="shared" si="10"/>
        <v>2.890692990151607</v>
      </c>
      <c r="AH27" s="13">
        <f t="shared" si="11"/>
        <v>2.8506851599624242E-2</v>
      </c>
      <c r="AI27" s="4">
        <f t="shared" si="12"/>
        <v>2.3824171941721031</v>
      </c>
      <c r="AJ27" s="13">
        <f t="shared" si="13"/>
        <v>0.28024623066162713</v>
      </c>
      <c r="AK27" s="4">
        <f t="shared" si="14"/>
        <v>0.83269299015160692</v>
      </c>
      <c r="AL27" s="13">
        <f t="shared" si="15"/>
        <v>2.8506851599624242E-2</v>
      </c>
      <c r="AM27" s="14">
        <f t="shared" si="16"/>
        <v>9.9573127521068727E-16</v>
      </c>
    </row>
    <row r="28" spans="1:39" x14ac:dyDescent="0.2">
      <c r="A28" s="8" t="str">
        <f t="shared" si="7"/>
        <v>25, 1.1, 2.1, 0.9, 1.05, 1.07, 0.88, 0.85, 0.98, 2.05, 1.02, 0.96, 0.92, 1.01, 0.97, 0.24, 0.28, 0.21, 0.2, -30, 85, 0.542555191463623</v>
      </c>
      <c r="B28" t="str">
        <f t="shared" si="0"/>
        <v>[25, 1.1, 2.1, 0.9, 1.05, 1.07, 0.88, 0.85, 0.98, 2.05, 1.02, 0.96, 0.92, 1.01, 0.97, 0.24, 0.28, 0.21, 0.2, -30, 85, 0.542555191463623]</v>
      </c>
      <c r="E28">
        <v>1.1000000000000001</v>
      </c>
      <c r="F28">
        <v>2.1</v>
      </c>
      <c r="G28">
        <v>0.9</v>
      </c>
      <c r="H28" s="1">
        <v>1.05</v>
      </c>
      <c r="I28" s="1">
        <v>1.07</v>
      </c>
      <c r="J28" s="1">
        <v>0.88</v>
      </c>
      <c r="K28" s="1">
        <v>0.85</v>
      </c>
      <c r="L28">
        <v>0.98</v>
      </c>
      <c r="M28">
        <v>2.0499999999999998</v>
      </c>
      <c r="N28">
        <v>1.02</v>
      </c>
      <c r="O28" s="1">
        <v>0.96</v>
      </c>
      <c r="P28" s="1">
        <v>0.92</v>
      </c>
      <c r="Q28" s="1">
        <v>1.01</v>
      </c>
      <c r="R28" s="1">
        <v>0.97</v>
      </c>
      <c r="S28">
        <v>0.24</v>
      </c>
      <c r="T28">
        <v>0.28000000000000003</v>
      </c>
      <c r="U28">
        <v>0.21</v>
      </c>
      <c r="V28">
        <v>0.2</v>
      </c>
      <c r="W28">
        <v>-30</v>
      </c>
      <c r="X28">
        <v>85</v>
      </c>
      <c r="Z28" s="2">
        <f t="shared" si="1"/>
        <v>-1.05</v>
      </c>
      <c r="AA28">
        <f t="shared" si="8"/>
        <v>1.05</v>
      </c>
      <c r="AB28" s="2">
        <f t="shared" si="2"/>
        <v>-1.0249999999999999</v>
      </c>
      <c r="AC28">
        <f t="shared" si="9"/>
        <v>1.0249999999999999</v>
      </c>
      <c r="AE28" s="4">
        <f t="shared" si="3"/>
        <v>8.0914665785010289</v>
      </c>
      <c r="AF28" s="13">
        <f t="shared" si="4"/>
        <v>0.1981640101028059</v>
      </c>
      <c r="AG28" s="4">
        <f t="shared" si="10"/>
        <v>2.899393971887426</v>
      </c>
      <c r="AH28" s="13">
        <f t="shared" si="11"/>
        <v>2.0157388076372879E-2</v>
      </c>
      <c r="AI28" s="4">
        <f t="shared" si="12"/>
        <v>2.2710217699646513</v>
      </c>
      <c r="AJ28" s="13">
        <f t="shared" si="13"/>
        <v>0.1981640101028059</v>
      </c>
      <c r="AK28" s="4">
        <f t="shared" si="14"/>
        <v>0.84139397188742571</v>
      </c>
      <c r="AL28" s="13">
        <f t="shared" si="15"/>
        <v>2.0157388076372879E-2</v>
      </c>
      <c r="AM28" s="14">
        <f t="shared" si="16"/>
        <v>0.54255519146362274</v>
      </c>
    </row>
    <row r="29" spans="1:39" x14ac:dyDescent="0.2">
      <c r="A29" s="8" t="str">
        <f t="shared" si="7"/>
        <v>26, 1.1, 2.1, 0.9, 1.05, 1.07, 0.88, 0.85, 0.98, 2.05, 1.02, 0.96, 0.92, 1.01, 0.97, 0.24, 0.28, 0.21, 0.2, -1, 85, 1.32157910166076</v>
      </c>
      <c r="B29" t="str">
        <f t="shared" si="0"/>
        <v>[26, 1.1, 2.1, 0.9, 1.05, 1.07, 0.88, 0.85, 0.98, 2.05, 1.02, 0.96, 0.92, 1.01, 0.97, 0.24, 0.28, 0.21, 0.2, -1, 85, 1.32157910166076]</v>
      </c>
      <c r="E29">
        <v>1.1000000000000001</v>
      </c>
      <c r="F29">
        <v>2.1</v>
      </c>
      <c r="G29">
        <v>0.9</v>
      </c>
      <c r="H29" s="1">
        <v>1.05</v>
      </c>
      <c r="I29" s="1">
        <v>1.07</v>
      </c>
      <c r="J29" s="1">
        <v>0.88</v>
      </c>
      <c r="K29" s="1">
        <v>0.85</v>
      </c>
      <c r="L29">
        <v>0.98</v>
      </c>
      <c r="M29">
        <v>2.0499999999999998</v>
      </c>
      <c r="N29">
        <v>1.02</v>
      </c>
      <c r="O29" s="1">
        <v>0.96</v>
      </c>
      <c r="P29" s="1">
        <v>0.92</v>
      </c>
      <c r="Q29" s="1">
        <v>1.01</v>
      </c>
      <c r="R29" s="1">
        <v>0.97</v>
      </c>
      <c r="S29">
        <v>0.24</v>
      </c>
      <c r="T29">
        <v>0.28000000000000003</v>
      </c>
      <c r="U29">
        <v>0.21</v>
      </c>
      <c r="V29">
        <v>0.2</v>
      </c>
      <c r="W29">
        <v>-1</v>
      </c>
      <c r="X29">
        <v>85</v>
      </c>
      <c r="Z29" s="2">
        <f t="shared" si="1"/>
        <v>-1.05</v>
      </c>
      <c r="AA29">
        <f t="shared" si="8"/>
        <v>1.05</v>
      </c>
      <c r="AB29" s="2">
        <f t="shared" si="2"/>
        <v>-1.0249999999999999</v>
      </c>
      <c r="AC29">
        <f t="shared" si="9"/>
        <v>1.0249999999999999</v>
      </c>
      <c r="AE29" s="4">
        <f t="shared" si="3"/>
        <v>7.1496164059496614</v>
      </c>
      <c r="AF29" s="13">
        <f t="shared" si="4"/>
        <v>6.8627092479168249E-3</v>
      </c>
      <c r="AG29" s="4">
        <f t="shared" si="10"/>
        <v>2.9196667885194927</v>
      </c>
      <c r="AH29" s="13">
        <f t="shared" si="11"/>
        <v>7.0358985884582412E-4</v>
      </c>
      <c r="AI29" s="4">
        <f t="shared" si="12"/>
        <v>2.1081955076104189</v>
      </c>
      <c r="AJ29" s="13">
        <f t="shared" si="13"/>
        <v>6.8627092479168249E-3</v>
      </c>
      <c r="AK29" s="4">
        <f t="shared" si="14"/>
        <v>0.86166678851949285</v>
      </c>
      <c r="AL29" s="13">
        <f t="shared" si="15"/>
        <v>7.0358985884582412E-4</v>
      </c>
      <c r="AM29" s="14">
        <f t="shared" si="16"/>
        <v>1.3215791016607574</v>
      </c>
    </row>
    <row r="30" spans="1:39" x14ac:dyDescent="0.2">
      <c r="A30" s="8" t="str">
        <f t="shared" si="7"/>
        <v>27, 1.1, 2.1, 0.9, 1.05, 1.07, 0.88, 0.85, 0.98, 2.05, 1.02, 0.96, 0.92, 1.01, 0.97, 0.24, 0.28, 0.21, 0.2, -89, 89, 0</v>
      </c>
      <c r="B30" t="str">
        <f t="shared" si="0"/>
        <v>[27, 1.1, 2.1, 0.9, 1.05, 1.07, 0.88, 0.85, 0.98, 2.05, 1.02, 0.96, 0.92, 1.01, 0.97, 0.24, 0.28, 0.21, 0.2, -89, 89, 0]</v>
      </c>
      <c r="E30">
        <v>1.1000000000000001</v>
      </c>
      <c r="F30">
        <v>2.1</v>
      </c>
      <c r="G30">
        <v>0.9</v>
      </c>
      <c r="H30" s="1">
        <v>1.05</v>
      </c>
      <c r="I30" s="1">
        <v>1.07</v>
      </c>
      <c r="J30" s="1">
        <v>0.88</v>
      </c>
      <c r="K30" s="1">
        <v>0.85</v>
      </c>
      <c r="L30">
        <v>0.98</v>
      </c>
      <c r="M30">
        <v>2.0499999999999998</v>
      </c>
      <c r="N30">
        <v>1.02</v>
      </c>
      <c r="O30" s="1">
        <v>0.96</v>
      </c>
      <c r="P30" s="1">
        <v>0.92</v>
      </c>
      <c r="Q30" s="1">
        <v>1.01</v>
      </c>
      <c r="R30" s="1">
        <v>0.97</v>
      </c>
      <c r="S30">
        <v>0.24</v>
      </c>
      <c r="T30">
        <v>0.28000000000000003</v>
      </c>
      <c r="U30">
        <v>0.21</v>
      </c>
      <c r="V30">
        <v>0.2</v>
      </c>
      <c r="W30">
        <v>-89</v>
      </c>
      <c r="X30">
        <v>89</v>
      </c>
      <c r="Z30" s="2">
        <f t="shared" si="1"/>
        <v>-1.05</v>
      </c>
      <c r="AA30">
        <f t="shared" si="8"/>
        <v>1.05</v>
      </c>
      <c r="AB30" s="2">
        <f t="shared" si="2"/>
        <v>-1.0249999999999999</v>
      </c>
      <c r="AC30">
        <f t="shared" si="9"/>
        <v>1.0249999999999999</v>
      </c>
      <c r="AE30" s="4">
        <f t="shared" si="3"/>
        <v>8.9492856008699722</v>
      </c>
      <c r="AF30" s="13">
        <f t="shared" si="4"/>
        <v>7.906027378121655E-2</v>
      </c>
      <c r="AG30" s="4">
        <f t="shared" si="10"/>
        <v>2.9120193544288169</v>
      </c>
      <c r="AH30" s="13">
        <f t="shared" si="11"/>
        <v>8.0420688863002809E-3</v>
      </c>
      <c r="AI30" s="4">
        <f t="shared" si="12"/>
        <v>2.5862856008699717</v>
      </c>
      <c r="AJ30" s="13">
        <f t="shared" si="13"/>
        <v>7.906027378121655E-2</v>
      </c>
      <c r="AK30" s="4">
        <f t="shared" si="14"/>
        <v>0.8540193544288166</v>
      </c>
      <c r="AL30" s="13">
        <f t="shared" si="15"/>
        <v>8.0420688863002809E-3</v>
      </c>
      <c r="AM30" s="14">
        <f t="shared" si="16"/>
        <v>0</v>
      </c>
    </row>
    <row r="31" spans="1:39" x14ac:dyDescent="0.2">
      <c r="A31" s="8" t="str">
        <f t="shared" si="7"/>
        <v>28, 1.1, 2.1, 0.9, 1.05, 1.07, 0.88, 0.85, 0.98, 2.05, 1.02, 0.96, 0.92, 1.01, 0.97, 0.24, 0.28, 0.21, 0.2, -85, 89, 0</v>
      </c>
      <c r="B31" t="str">
        <f t="shared" si="0"/>
        <v>[28, 1.1, 2.1, 0.9, 1.05, 1.07, 0.88, 0.85, 0.98, 2.05, 1.02, 0.96, 0.92, 1.01, 0.97, 0.24, 0.28, 0.21, 0.2, -85, 89, 0]</v>
      </c>
      <c r="E31">
        <v>1.1000000000000001</v>
      </c>
      <c r="F31">
        <v>2.1</v>
      </c>
      <c r="G31">
        <v>0.9</v>
      </c>
      <c r="H31" s="1">
        <v>1.05</v>
      </c>
      <c r="I31" s="1">
        <v>1.07</v>
      </c>
      <c r="J31" s="1">
        <v>0.88</v>
      </c>
      <c r="K31" s="1">
        <v>0.85</v>
      </c>
      <c r="L31">
        <v>0.98</v>
      </c>
      <c r="M31">
        <v>2.0499999999999998</v>
      </c>
      <c r="N31">
        <v>1.02</v>
      </c>
      <c r="O31" s="1">
        <v>0.96</v>
      </c>
      <c r="P31" s="1">
        <v>0.92</v>
      </c>
      <c r="Q31" s="1">
        <v>1.01</v>
      </c>
      <c r="R31" s="1">
        <v>0.97</v>
      </c>
      <c r="S31">
        <v>0.24</v>
      </c>
      <c r="T31">
        <v>0.28000000000000003</v>
      </c>
      <c r="U31">
        <v>0.21</v>
      </c>
      <c r="V31">
        <v>0.2</v>
      </c>
      <c r="W31">
        <v>-85</v>
      </c>
      <c r="X31">
        <v>89</v>
      </c>
      <c r="Z31" s="2">
        <f t="shared" si="1"/>
        <v>-1.05</v>
      </c>
      <c r="AA31">
        <f t="shared" si="8"/>
        <v>1.05</v>
      </c>
      <c r="AB31" s="2">
        <f t="shared" si="2"/>
        <v>-1.0249999999999999</v>
      </c>
      <c r="AC31">
        <f t="shared" si="9"/>
        <v>1.0249999999999999</v>
      </c>
      <c r="AE31" s="4">
        <f t="shared" si="3"/>
        <v>8.9495783031147997</v>
      </c>
      <c r="AF31" s="13">
        <f t="shared" si="4"/>
        <v>7.8771422839766223E-2</v>
      </c>
      <c r="AG31" s="4">
        <f t="shared" si="10"/>
        <v>2.9120499735659311</v>
      </c>
      <c r="AH31" s="13">
        <f t="shared" si="11"/>
        <v>8.012686757224375E-3</v>
      </c>
      <c r="AI31" s="4">
        <f t="shared" si="12"/>
        <v>2.5865783031147989</v>
      </c>
      <c r="AJ31" s="13">
        <f t="shared" si="13"/>
        <v>7.8771422839766223E-2</v>
      </c>
      <c r="AK31" s="4">
        <f t="shared" si="14"/>
        <v>0.85404997356593071</v>
      </c>
      <c r="AL31" s="13">
        <f t="shared" si="15"/>
        <v>8.012686757224375E-3</v>
      </c>
      <c r="AM31" s="14">
        <f t="shared" si="16"/>
        <v>0</v>
      </c>
    </row>
    <row r="32" spans="1:39" x14ac:dyDescent="0.2">
      <c r="A32" s="8" t="str">
        <f t="shared" si="7"/>
        <v>29, 1.1, 2.1, 0.9, 1.05, 1.07, 0.88, 0.85, 0.98, 2.05, 1.02, 0.96, 0.92, 1.01, 0.97, 0.24, 0.28, 0.21, 0.2, -45, 89, 0</v>
      </c>
      <c r="B32" t="str">
        <f t="shared" si="0"/>
        <v>[29, 1.1, 2.1, 0.9, 1.05, 1.07, 0.88, 0.85, 0.98, 2.05, 1.02, 0.96, 0.92, 1.01, 0.97, 0.24, 0.28, 0.21, 0.2, -45, 89, 0]</v>
      </c>
      <c r="E32">
        <v>1.1000000000000001</v>
      </c>
      <c r="F32">
        <v>2.1</v>
      </c>
      <c r="G32">
        <v>0.9</v>
      </c>
      <c r="H32" s="1">
        <v>1.05</v>
      </c>
      <c r="I32" s="1">
        <v>1.07</v>
      </c>
      <c r="J32" s="1">
        <v>0.88</v>
      </c>
      <c r="K32" s="1">
        <v>0.85</v>
      </c>
      <c r="L32">
        <v>0.98</v>
      </c>
      <c r="M32">
        <v>2.0499999999999998</v>
      </c>
      <c r="N32">
        <v>1.02</v>
      </c>
      <c r="O32" s="1">
        <v>0.96</v>
      </c>
      <c r="P32" s="1">
        <v>0.92</v>
      </c>
      <c r="Q32" s="1">
        <v>1.01</v>
      </c>
      <c r="R32" s="1">
        <v>0.97</v>
      </c>
      <c r="S32">
        <v>0.24</v>
      </c>
      <c r="T32">
        <v>0.28000000000000003</v>
      </c>
      <c r="U32">
        <v>0.21</v>
      </c>
      <c r="V32">
        <v>0.2</v>
      </c>
      <c r="W32">
        <v>-45</v>
      </c>
      <c r="X32">
        <v>89</v>
      </c>
      <c r="Z32" s="2">
        <f t="shared" si="1"/>
        <v>-1.05</v>
      </c>
      <c r="AA32">
        <f t="shared" si="8"/>
        <v>1.05</v>
      </c>
      <c r="AB32" s="2">
        <f t="shared" si="2"/>
        <v>-1.0249999999999999</v>
      </c>
      <c r="AC32">
        <f t="shared" si="9"/>
        <v>1.0249999999999999</v>
      </c>
      <c r="AE32" s="4">
        <f t="shared" si="3"/>
        <v>8.9727419358068659</v>
      </c>
      <c r="AF32" s="13">
        <f t="shared" si="4"/>
        <v>5.5912571468616522E-2</v>
      </c>
      <c r="AG32" s="4">
        <f t="shared" si="10"/>
        <v>2.9144730859881838</v>
      </c>
      <c r="AH32" s="13">
        <f t="shared" si="11"/>
        <v>5.687467673146763E-3</v>
      </c>
      <c r="AI32" s="4">
        <f t="shared" si="12"/>
        <v>2.609741935806865</v>
      </c>
      <c r="AJ32" s="13">
        <f t="shared" si="13"/>
        <v>5.5912571468616522E-2</v>
      </c>
      <c r="AK32" s="4">
        <f t="shared" si="14"/>
        <v>0.8564730859881835</v>
      </c>
      <c r="AL32" s="13">
        <f t="shared" si="15"/>
        <v>5.687467673146763E-3</v>
      </c>
      <c r="AM32" s="14">
        <f t="shared" si="16"/>
        <v>0</v>
      </c>
    </row>
    <row r="33" spans="1:39" x14ac:dyDescent="0.2">
      <c r="A33" s="8" t="str">
        <f t="shared" si="7"/>
        <v>30, 1.1, 2.1, 0.9, 1.05, 1.07, 0.88, 0.85, 0.98, 2.05, 1.02, 0.96, 0.92, 1.01, 0.97, 0.24, 0.28, 0.21, 0.2, -30, 89, 0</v>
      </c>
      <c r="B33" t="str">
        <f t="shared" si="0"/>
        <v>[30, 1.1, 2.1, 0.9, 1.05, 1.07, 0.88, 0.85, 0.98, 2.05, 1.02, 0.96, 0.92, 1.01, 0.97, 0.24, 0.28, 0.21, 0.2, -30, 89, 0]</v>
      </c>
      <c r="E33">
        <v>1.1000000000000001</v>
      </c>
      <c r="F33">
        <v>2.1</v>
      </c>
      <c r="G33">
        <v>0.9</v>
      </c>
      <c r="H33" s="1">
        <v>1.05</v>
      </c>
      <c r="I33" s="1">
        <v>1.07</v>
      </c>
      <c r="J33" s="1">
        <v>0.88</v>
      </c>
      <c r="K33" s="1">
        <v>0.85</v>
      </c>
      <c r="L33">
        <v>0.98</v>
      </c>
      <c r="M33">
        <v>2.0499999999999998</v>
      </c>
      <c r="N33">
        <v>1.02</v>
      </c>
      <c r="O33" s="1">
        <v>0.96</v>
      </c>
      <c r="P33" s="1">
        <v>0.92</v>
      </c>
      <c r="Q33" s="1">
        <v>1.01</v>
      </c>
      <c r="R33" s="1">
        <v>0.97</v>
      </c>
      <c r="S33">
        <v>0.24</v>
      </c>
      <c r="T33">
        <v>0.28000000000000003</v>
      </c>
      <c r="U33">
        <v>0.21</v>
      </c>
      <c r="V33">
        <v>0.2</v>
      </c>
      <c r="W33">
        <v>-30</v>
      </c>
      <c r="X33">
        <v>89</v>
      </c>
      <c r="Z33" s="2">
        <f t="shared" si="1"/>
        <v>-1.05</v>
      </c>
      <c r="AA33">
        <f t="shared" si="8"/>
        <v>1.05</v>
      </c>
      <c r="AB33" s="2">
        <f t="shared" si="2"/>
        <v>-1.0249999999999999</v>
      </c>
      <c r="AC33">
        <f t="shared" si="9"/>
        <v>1.0249999999999999</v>
      </c>
      <c r="AE33" s="4">
        <f t="shared" si="3"/>
        <v>8.9893366986001322</v>
      </c>
      <c r="AF33" s="13">
        <f t="shared" si="4"/>
        <v>3.9536158439036219E-2</v>
      </c>
      <c r="AG33" s="4">
        <f t="shared" si="10"/>
        <v>2.9162090389107354</v>
      </c>
      <c r="AH33" s="13">
        <f t="shared" si="11"/>
        <v>4.02164695946135E-3</v>
      </c>
      <c r="AI33" s="4">
        <f t="shared" si="12"/>
        <v>2.6263366986001317</v>
      </c>
      <c r="AJ33" s="13">
        <f t="shared" si="13"/>
        <v>3.9536158439036219E-2</v>
      </c>
      <c r="AK33" s="4">
        <f t="shared" si="14"/>
        <v>0.85820903891073508</v>
      </c>
      <c r="AL33" s="13">
        <f t="shared" si="15"/>
        <v>4.02164695946135E-3</v>
      </c>
      <c r="AM33" s="14">
        <f t="shared" si="16"/>
        <v>0</v>
      </c>
    </row>
    <row r="34" spans="1:39" x14ac:dyDescent="0.2">
      <c r="A34" s="8" t="str">
        <f t="shared" si="7"/>
        <v>31, 1.1, 2.1, 0.9, 1.05, 1.07, 0.88, 0.85, 0.98, 2.05, 1.02, 0.96, 0.92, 1.01, 0.97, 0.24, 0.28, 0.21, 0.2, -1, 89, 6.6266436782314E-16</v>
      </c>
      <c r="B34" t="str">
        <f t="shared" si="0"/>
        <v>[31, 1.1, 2.1, 0.9, 1.05, 1.07, 0.88, 0.85, 0.98, 2.05, 1.02, 0.96, 0.92, 1.01, 0.97, 0.24, 0.28, 0.21, 0.2, -1, 89, 6.6266436782314E-16]</v>
      </c>
      <c r="E34">
        <v>1.1000000000000001</v>
      </c>
      <c r="F34">
        <v>2.1</v>
      </c>
      <c r="G34">
        <v>0.9</v>
      </c>
      <c r="H34" s="1">
        <v>1.05</v>
      </c>
      <c r="I34" s="1">
        <v>1.07</v>
      </c>
      <c r="J34" s="1">
        <v>0.88</v>
      </c>
      <c r="K34" s="1">
        <v>0.85</v>
      </c>
      <c r="L34">
        <v>0.98</v>
      </c>
      <c r="M34">
        <v>2.0499999999999998</v>
      </c>
      <c r="N34">
        <v>1.02</v>
      </c>
      <c r="O34" s="1">
        <v>0.96</v>
      </c>
      <c r="P34" s="1">
        <v>0.92</v>
      </c>
      <c r="Q34" s="1">
        <v>1.01</v>
      </c>
      <c r="R34" s="1">
        <v>0.97</v>
      </c>
      <c r="S34">
        <v>0.24</v>
      </c>
      <c r="T34">
        <v>0.28000000000000003</v>
      </c>
      <c r="U34">
        <v>0.21</v>
      </c>
      <c r="V34">
        <v>0.2</v>
      </c>
      <c r="W34">
        <v>-1</v>
      </c>
      <c r="X34">
        <v>89</v>
      </c>
      <c r="Z34" s="2">
        <f t="shared" si="1"/>
        <v>-1.05</v>
      </c>
      <c r="AA34">
        <f t="shared" si="8"/>
        <v>1.05</v>
      </c>
      <c r="AB34" s="2">
        <f t="shared" si="2"/>
        <v>-1.0249999999999999</v>
      </c>
      <c r="AC34">
        <f t="shared" si="9"/>
        <v>1.0249999999999999</v>
      </c>
      <c r="AE34" s="4">
        <f t="shared" si="3"/>
        <v>9.0280015979615005</v>
      </c>
      <c r="AF34" s="13">
        <f t="shared" si="4"/>
        <v>1.3800022120937934E-3</v>
      </c>
      <c r="AG34" s="4">
        <f t="shared" si="10"/>
        <v>2.9202537152874153</v>
      </c>
      <c r="AH34" s="13">
        <f>IF(S34=0,0,IF(AND((O34+M34/2-AC34)&gt;=(S34*TAN(RADIANS(X34))/COS(RADIANS(W34))),(G34+F34/2-Z34)&gt;=(S34*TAN(RADIANS(ABS(W34))))),((O34+M34/2-AC34)+((O34+M34/2-AC34)-(S34*TAN(RADIANS(X34))/COS(RADIANS(W34)))))/2*(S34*TAN(RADIANS(ABS(W34)))),IF((G34+F34/2-Z34)/(O34+M34/2-AC34)&gt;=(S34*TAN(RADIANS(ABS(W34))))/(S34*TAN(RADIANS(X34))/COS(RADIANS(W34))),(O34+M34/2-AC34)*(S34*TAN(RADIANS(ABS(W34))))/(S34*TAN(RADIANS(X34))/COS(RADIANS(W34)))*(O34+M34/2-AC34)/2,IF((G34+F34/2-Z34)/(O34+M34/2-AC34)&lt;(S34*TAN(RADIANS(ABS(W34))))/(S34*TAN(RADIANS(X34))/COS(RADIANS(W34))),(G34+F34/2-Z34)*((O34+M34/2-AC34)+(O34+M34/2-AC34)-((S34*TAN(RADIANS(X34))/COS(RADIANS(W34)))/(S34*TAN(RADIANS(ABS(W34))))*(G34+F34/2-Z34)))/2,0
))))</f>
        <v>1.4037483456756991E-4</v>
      </c>
      <c r="AI34" s="4">
        <f t="shared" si="12"/>
        <v>2.6650015979615005</v>
      </c>
      <c r="AJ34" s="13">
        <f t="shared" si="13"/>
        <v>1.3800022120937934E-3</v>
      </c>
      <c r="AK34" s="4">
        <f t="shared" si="14"/>
        <v>0.86225371528741468</v>
      </c>
      <c r="AL34" s="13">
        <f t="shared" si="15"/>
        <v>1.4037483456756991E-4</v>
      </c>
      <c r="AM34" s="14">
        <f t="shared" si="16"/>
        <v>6.6266436782314031E-16</v>
      </c>
    </row>
    <row r="36" spans="1:39" x14ac:dyDescent="0.2">
      <c r="B36" s="9" t="s">
        <v>39</v>
      </c>
    </row>
    <row r="38" spans="1:39" x14ac:dyDescent="0.2">
      <c r="B38" t="s">
        <v>52</v>
      </c>
    </row>
    <row r="39" spans="1:39" x14ac:dyDescent="0.2">
      <c r="A39">
        <f>ROW(A4)</f>
        <v>4</v>
      </c>
      <c r="B39" t="str">
        <f ca="1">INDIRECT(ADDRESS(A39,COLUMN($B$3)))</f>
        <v>[1, 1.1, 2.1, 0.9, 1.05, 1.07, 0.88, 0.85, 0.98, 2.05, 1.02, 0.96, 0.92, 1.01, 0.97, 0, 0.28, 0, 0.2, -89, 10, 4.305]</v>
      </c>
    </row>
    <row r="40" spans="1:39" x14ac:dyDescent="0.2">
      <c r="B40" t="s">
        <v>51</v>
      </c>
    </row>
    <row r="41" spans="1:39" x14ac:dyDescent="0.2">
      <c r="B41" t="s">
        <v>53</v>
      </c>
    </row>
    <row r="43" spans="1:39" x14ac:dyDescent="0.2">
      <c r="B43" s="1" t="str">
        <f>B38</f>
        <v>[case, X1, X2, X3, X1yp, X1ym, X3yp, X3ym, Y1, Y2, Y3, Y1xp, Y1xm, Y3xp, Y3xm, Zxp, Zxm, Zyp, Zym, Azw, hs, AxpA] = \</v>
      </c>
    </row>
    <row r="44" spans="1:39" x14ac:dyDescent="0.2">
      <c r="A44">
        <f>A39+1</f>
        <v>5</v>
      </c>
      <c r="B44" t="str">
        <f ca="1">INDIRECT(ADDRESS(A44,COLUMN($B$3)))</f>
        <v>[2, 1.1, 2.1, 0.9, 1.05, 1.07, 0.88, 0.85, 0.98, 2.05, 1.02, 0.96, 0.92, 1.01, 0.97, 0.24, 0.28, 0.21, 0.2, -89, 1, 6.66133814775094E-16]</v>
      </c>
    </row>
    <row r="45" spans="1:39" x14ac:dyDescent="0.2">
      <c r="B45" s="1" t="str">
        <f>B40</f>
        <v>Axp = calc_Axp(X1, X2, X3, X1yp, X1ym, X3yp, X3ym, Y1, Y2, Y3, Y1xp, Y1xm, Y3xp, Y3xm, Zxp, Zxm, Zyp, Zym, Azw, hs)</v>
      </c>
    </row>
    <row r="46" spans="1:39" x14ac:dyDescent="0.2">
      <c r="B46" s="1" t="str">
        <f>B41</f>
        <v>print('case{}: Axp = {}, 期待値 = {}, 残差 = {}'.format( case, Axp, AxpA, Axp - AxpA ))</v>
      </c>
    </row>
    <row r="48" spans="1:39" x14ac:dyDescent="0.2">
      <c r="B48" s="1" t="str">
        <f t="shared" ref="B48" si="17">B43</f>
        <v>[case, X1, X2, X3, X1yp, X1ym, X3yp, X3ym, Y1, Y2, Y3, Y1xp, Y1xm, Y3xp, Y3xm, Zxp, Zxm, Zyp, Zym, Azw, hs, AxpA] = \</v>
      </c>
    </row>
    <row r="49" spans="1:2" x14ac:dyDescent="0.2">
      <c r="A49">
        <f t="shared" ref="A49" si="18">A44+1</f>
        <v>6</v>
      </c>
      <c r="B49" t="str">
        <f t="shared" ref="B49" ca="1" si="19">INDIRECT(ADDRESS(A49,COLUMN($B$3)))</f>
        <v>[3, 1.1, 2.1, 0.9, 1.05, 1.07, 0.88, 0.85, 0.98, 2.05, 1.02, 0.96, 0.92, 1.01, 0.97, 0.24, 0.28, 0.21, 0.2, -85, 1, 0.526414267041419]</v>
      </c>
    </row>
    <row r="50" spans="1:2" x14ac:dyDescent="0.2">
      <c r="B50" s="1" t="str">
        <f t="shared" ref="B50:B51" si="20">B45</f>
        <v>Axp = calc_Axp(X1, X2, X3, X1yp, X1ym, X3yp, X3ym, Y1, Y2, Y3, Y1xp, Y1xm, Y3xp, Y3xm, Zxp, Zxm, Zyp, Zym, Azw, hs)</v>
      </c>
    </row>
    <row r="51" spans="1:2" x14ac:dyDescent="0.2">
      <c r="B51" s="1" t="str">
        <f t="shared" si="20"/>
        <v>print('case{}: Axp = {}, 期待値 = {}, 残差 = {}'.format( case, Axp, AxpA, Axp - AxpA ))</v>
      </c>
    </row>
    <row r="53" spans="1:2" x14ac:dyDescent="0.2">
      <c r="B53" s="1" t="str">
        <f t="shared" ref="B53" si="21">B48</f>
        <v>[case, X1, X2, X3, X1yp, X1ym, X3yp, X3ym, Y1, Y2, Y3, Y1xp, Y1xm, Y3xp, Y3xm, Zxp, Zxm, Zyp, Zym, Azw, hs, AxpA] = \</v>
      </c>
    </row>
    <row r="54" spans="1:2" x14ac:dyDescent="0.2">
      <c r="A54">
        <f t="shared" ref="A54" si="22">A49+1</f>
        <v>7</v>
      </c>
      <c r="B54" t="str">
        <f t="shared" ref="B54" ca="1" si="23">INDIRECT(ADDRESS(A54,COLUMN($B$3)))</f>
        <v>[4, 1.1, 2.1, 0.9, 1.05, 1.07, 0.88, 0.85, 0.98, 2.05, 1.02, 0.96, 0.92, 1.01, 0.97, 0.24, 0.28, 0.21, 0.2, -45, 1, 4.305]</v>
      </c>
    </row>
    <row r="55" spans="1:2" x14ac:dyDescent="0.2">
      <c r="B55" s="1" t="str">
        <f t="shared" ref="B55:B56" si="24">B50</f>
        <v>Axp = calc_Axp(X1, X2, X3, X1yp, X1ym, X3yp, X3ym, Y1, Y2, Y3, Y1xp, Y1xm, Y3xp, Y3xm, Zxp, Zxm, Zyp, Zym, Azw, hs)</v>
      </c>
    </row>
    <row r="56" spans="1:2" x14ac:dyDescent="0.2">
      <c r="B56" s="1" t="str">
        <f t="shared" si="24"/>
        <v>print('case{}: Axp = {}, 期待値 = {}, 残差 = {}'.format( case, Axp, AxpA, Axp - AxpA ))</v>
      </c>
    </row>
    <row r="58" spans="1:2" x14ac:dyDescent="0.2">
      <c r="B58" s="1" t="str">
        <f t="shared" ref="B58" si="25">B53</f>
        <v>[case, X1, X2, X3, X1yp, X1ym, X3yp, X3ym, Y1, Y2, Y3, Y1xp, Y1xm, Y3xp, Y3xm, Zxp, Zxm, Zyp, Zym, Azw, hs, AxpA] = \</v>
      </c>
    </row>
    <row r="59" spans="1:2" x14ac:dyDescent="0.2">
      <c r="A59">
        <f t="shared" ref="A59" si="26">A54+1</f>
        <v>8</v>
      </c>
      <c r="B59" t="str">
        <f t="shared" ref="B59" ca="1" si="27">INDIRECT(ADDRESS(A59,COLUMN($B$3)))</f>
        <v>[5, 1.1, 2.1, 0.9, 1.05, 1.07, 0.88, 0.85, 0.98, 2.05, 1.02, 0.96, 0.92, 1.01, 0.97, 0.24, 0.28, 0.21, 0.2, -30, 1, 4.305]</v>
      </c>
    </row>
    <row r="60" spans="1:2" x14ac:dyDescent="0.2">
      <c r="B60" s="1" t="str">
        <f t="shared" ref="B60:B61" si="28">B55</f>
        <v>Axp = calc_Axp(X1, X2, X3, X1yp, X1ym, X3yp, X3ym, Y1, Y2, Y3, Y1xp, Y1xm, Y3xp, Y3xm, Zxp, Zxm, Zyp, Zym, Azw, hs)</v>
      </c>
    </row>
    <row r="61" spans="1:2" x14ac:dyDescent="0.2">
      <c r="B61" s="1" t="str">
        <f t="shared" si="28"/>
        <v>print('case{}: Axp = {}, 期待値 = {}, 残差 = {}'.format( case, Axp, AxpA, Axp - AxpA ))</v>
      </c>
    </row>
    <row r="63" spans="1:2" x14ac:dyDescent="0.2">
      <c r="B63" s="1" t="str">
        <f t="shared" ref="B63" si="29">B58</f>
        <v>[case, X1, X2, X3, X1yp, X1ym, X3yp, X3ym, Y1, Y2, Y3, Y1xp, Y1xm, Y3xp, Y3xm, Zxp, Zxm, Zyp, Zym, Azw, hs, AxpA] = \</v>
      </c>
    </row>
    <row r="64" spans="1:2" x14ac:dyDescent="0.2">
      <c r="A64">
        <f t="shared" ref="A64" si="30">A59+1</f>
        <v>9</v>
      </c>
      <c r="B64" t="str">
        <f t="shared" ref="B64" ca="1" si="31">INDIRECT(ADDRESS(A64,COLUMN($B$3)))</f>
        <v>[6, 1.1, 2.1, 0.9, 1.05, 1.07, 0.88, 0.85, 0.98, 2.05, 1.02, 0.96, 0.92, 1.01, 0.97, 0.24, 0.28, 0.21, 0.2, -1, 1, 4.305]</v>
      </c>
    </row>
    <row r="65" spans="1:2" x14ac:dyDescent="0.2">
      <c r="B65" s="1" t="str">
        <f t="shared" ref="B65:B66" si="32">B60</f>
        <v>Axp = calc_Axp(X1, X2, X3, X1yp, X1ym, X3yp, X3ym, Y1, Y2, Y3, Y1xp, Y1xm, Y3xp, Y3xm, Zxp, Zxm, Zyp, Zym, Azw, hs)</v>
      </c>
    </row>
    <row r="66" spans="1:2" x14ac:dyDescent="0.2">
      <c r="B66" s="1" t="str">
        <f t="shared" si="32"/>
        <v>print('case{}: Axp = {}, 期待値 = {}, 残差 = {}'.format( case, Axp, AxpA, Axp - AxpA ))</v>
      </c>
    </row>
    <row r="68" spans="1:2" x14ac:dyDescent="0.2">
      <c r="B68" s="1" t="str">
        <f t="shared" ref="B68" si="33">B63</f>
        <v>[case, X1, X2, X3, X1yp, X1ym, X3yp, X3ym, Y1, Y2, Y3, Y1xp, Y1xm, Y3xp, Y3xm, Zxp, Zxm, Zyp, Zym, Azw, hs, AxpA] = \</v>
      </c>
    </row>
    <row r="69" spans="1:2" x14ac:dyDescent="0.2">
      <c r="A69">
        <f t="shared" ref="A69" si="34">A64+1</f>
        <v>10</v>
      </c>
      <c r="B69" t="str">
        <f t="shared" ref="B69" ca="1" si="35">INDIRECT(ADDRESS(A69,COLUMN($B$3)))</f>
        <v>[7, 1.1, 2.1, 0.9, 1.05, 1.07, 0.88, 0.85, 0.98, 2.05, 1.02, 0.96, 0.92, 1.01, 0.97, 0.24, 0.28, 0.21, 0.2, -89, 10, 1.88737914186277E-15]</v>
      </c>
    </row>
    <row r="70" spans="1:2" x14ac:dyDescent="0.2">
      <c r="B70" s="1" t="str">
        <f t="shared" ref="B70:B71" si="36">B65</f>
        <v>Axp = calc_Axp(X1, X2, X3, X1yp, X1ym, X3yp, X3ym, Y1, Y2, Y3, Y1xp, Y1xm, Y3xp, Y3xm, Zxp, Zxm, Zyp, Zym, Azw, hs)</v>
      </c>
    </row>
    <row r="71" spans="1:2" x14ac:dyDescent="0.2">
      <c r="B71" s="1" t="str">
        <f t="shared" si="36"/>
        <v>print('case{}: Axp = {}, 期待値 = {}, 残差 = {}'.format( case, Axp, AxpA, Axp - AxpA ))</v>
      </c>
    </row>
    <row r="73" spans="1:2" x14ac:dyDescent="0.2">
      <c r="B73" s="1" t="str">
        <f t="shared" ref="B73" si="37">B68</f>
        <v>[case, X1, X2, X3, X1yp, X1ym, X3yp, X3ym, Y1, Y2, Y3, Y1xp, Y1xm, Y3xp, Y3xm, Zxp, Zxm, Zyp, Zym, Azw, hs, AxpA] = \</v>
      </c>
    </row>
    <row r="74" spans="1:2" x14ac:dyDescent="0.2">
      <c r="A74">
        <f t="shared" ref="A74" si="38">A69+1</f>
        <v>11</v>
      </c>
      <c r="B74" t="str">
        <f t="shared" ref="B74" ca="1" si="39">INDIRECT(ADDRESS(A74,COLUMN($B$3)))</f>
        <v>[8, 1.1, 2.1, 0.9, 1.05, 1.07, 0.88, 0.85, 0.98, 2.05, 1.02, 0.96, 0.92, 1.01, 0.97, 0.24, 0.28, 0.21, 0.2, -85, 10, 0.526414267041418]</v>
      </c>
    </row>
    <row r="75" spans="1:2" x14ac:dyDescent="0.2">
      <c r="B75" s="1" t="str">
        <f t="shared" ref="B75:B76" si="40">B70</f>
        <v>Axp = calc_Axp(X1, X2, X3, X1yp, X1ym, X3yp, X3ym, Y1, Y2, Y3, Y1xp, Y1xm, Y3xp, Y3xm, Zxp, Zxm, Zyp, Zym, Azw, hs)</v>
      </c>
    </row>
    <row r="76" spans="1:2" x14ac:dyDescent="0.2">
      <c r="B76" s="1" t="str">
        <f t="shared" si="40"/>
        <v>print('case{}: Axp = {}, 期待値 = {}, 残差 = {}'.format( case, Axp, AxpA, Axp - AxpA ))</v>
      </c>
    </row>
    <row r="78" spans="1:2" x14ac:dyDescent="0.2">
      <c r="B78" s="1" t="str">
        <f t="shared" ref="B78" si="41">B73</f>
        <v>[case, X1, X2, X3, X1yp, X1ym, X3yp, X3ym, Y1, Y2, Y3, Y1xp, Y1xm, Y3xp, Y3xm, Zxp, Zxm, Zyp, Zym, Azw, hs, AxpA] = \</v>
      </c>
    </row>
    <row r="79" spans="1:2" x14ac:dyDescent="0.2">
      <c r="A79">
        <f t="shared" ref="A79" si="42">A74+1</f>
        <v>12</v>
      </c>
      <c r="B79" t="str">
        <f t="shared" ref="B79" ca="1" si="43">INDIRECT(ADDRESS(A79,COLUMN($B$3)))</f>
        <v>[9, 1.1, 2.1, 0.9, 1.05, 1.07, 0.88, 0.85, 0.98, 2.05, 1.02, 0.96, 0.92, 1.01, 0.97, 0.24, 0.28, 0.21, 0.2, -45, 10, 4.305]</v>
      </c>
    </row>
    <row r="80" spans="1:2" x14ac:dyDescent="0.2">
      <c r="B80" s="1" t="str">
        <f t="shared" ref="B80:B81" si="44">B75</f>
        <v>Axp = calc_Axp(X1, X2, X3, X1yp, X1ym, X3yp, X3ym, Y1, Y2, Y3, Y1xp, Y1xm, Y3xp, Y3xm, Zxp, Zxm, Zyp, Zym, Azw, hs)</v>
      </c>
    </row>
    <row r="81" spans="1:2" x14ac:dyDescent="0.2">
      <c r="B81" s="1" t="str">
        <f t="shared" si="44"/>
        <v>print('case{}: Axp = {}, 期待値 = {}, 残差 = {}'.format( case, Axp, AxpA, Axp - AxpA ))</v>
      </c>
    </row>
    <row r="83" spans="1:2" x14ac:dyDescent="0.2">
      <c r="B83" s="1" t="str">
        <f t="shared" ref="B83" si="45">B78</f>
        <v>[case, X1, X2, X3, X1yp, X1ym, X3yp, X3ym, Y1, Y2, Y3, Y1xp, Y1xm, Y3xp, Y3xm, Zxp, Zxm, Zyp, Zym, Azw, hs, AxpA] = \</v>
      </c>
    </row>
    <row r="84" spans="1:2" x14ac:dyDescent="0.2">
      <c r="A84">
        <f t="shared" ref="A84" si="46">A79+1</f>
        <v>13</v>
      </c>
      <c r="B84" t="str">
        <f t="shared" ref="B84" ca="1" si="47">INDIRECT(ADDRESS(A84,COLUMN($B$3)))</f>
        <v>[10, 1.1, 2.1, 0.9, 1.05, 1.07, 0.88, 0.85, 0.98, 2.05, 1.02, 0.96, 0.92, 1.01, 0.97, 0.24, 0.28, 0.21, 0.2, -30, 10, 4.305]</v>
      </c>
    </row>
    <row r="85" spans="1:2" x14ac:dyDescent="0.2">
      <c r="B85" s="1" t="str">
        <f t="shared" ref="B85:B86" si="48">B80</f>
        <v>Axp = calc_Axp(X1, X2, X3, X1yp, X1ym, X3yp, X3ym, Y1, Y2, Y3, Y1xp, Y1xm, Y3xp, Y3xm, Zxp, Zxm, Zyp, Zym, Azw, hs)</v>
      </c>
    </row>
    <row r="86" spans="1:2" x14ac:dyDescent="0.2">
      <c r="B86" s="1" t="str">
        <f t="shared" si="48"/>
        <v>print('case{}: Axp = {}, 期待値 = {}, 残差 = {}'.format( case, Axp, AxpA, Axp - AxpA ))</v>
      </c>
    </row>
    <row r="88" spans="1:2" x14ac:dyDescent="0.2">
      <c r="B88" s="1" t="str">
        <f t="shared" ref="B88" si="49">B83</f>
        <v>[case, X1, X2, X3, X1yp, X1ym, X3yp, X3ym, Y1, Y2, Y3, Y1xp, Y1xm, Y3xp, Y3xm, Zxp, Zxm, Zyp, Zym, Azw, hs, AxpA] = \</v>
      </c>
    </row>
    <row r="89" spans="1:2" x14ac:dyDescent="0.2">
      <c r="A89">
        <f t="shared" ref="A89" si="50">A84+1</f>
        <v>14</v>
      </c>
      <c r="B89" t="str">
        <f t="shared" ref="B89" ca="1" si="51">INDIRECT(ADDRESS(A89,COLUMN($B$3)))</f>
        <v>[11, 1.1, 2.1, 0.9, 1.05, 1.07, 0.88, 0.85, 0.98, 2.05, 1.02, 0.96, 0.92, 1.01, 0.97, 0.24, 0.28, 0.21, 0.2, -1, 10, 4.305]</v>
      </c>
    </row>
    <row r="90" spans="1:2" x14ac:dyDescent="0.2">
      <c r="B90" s="1" t="str">
        <f t="shared" ref="B90:B91" si="52">B85</f>
        <v>Axp = calc_Axp(X1, X2, X3, X1yp, X1ym, X3yp, X3ym, Y1, Y2, Y3, Y1xp, Y1xm, Y3xp, Y3xm, Zxp, Zxm, Zyp, Zym, Azw, hs)</v>
      </c>
    </row>
    <row r="91" spans="1:2" x14ac:dyDescent="0.2">
      <c r="B91" s="1" t="str">
        <f t="shared" si="52"/>
        <v>print('case{}: Axp = {}, 期待値 = {}, 残差 = {}'.format( case, Axp, AxpA, Axp - AxpA ))</v>
      </c>
    </row>
    <row r="93" spans="1:2" x14ac:dyDescent="0.2">
      <c r="B93" s="1" t="str">
        <f t="shared" ref="B93" si="53">B88</f>
        <v>[case, X1, X2, X3, X1yp, X1ym, X3yp, X3ym, Y1, Y2, Y3, Y1xp, Y1xm, Y3xp, Y3xm, Zxp, Zxm, Zyp, Zym, Azw, hs, AxpA] = \</v>
      </c>
    </row>
    <row r="94" spans="1:2" x14ac:dyDescent="0.2">
      <c r="A94">
        <f t="shared" ref="A94" si="54">A89+1</f>
        <v>15</v>
      </c>
      <c r="B94" t="str">
        <f t="shared" ref="B94" ca="1" si="55">INDIRECT(ADDRESS(A94,COLUMN($B$3)))</f>
        <v>[12, 1.1, 2.1, 0.9, 1.05, 1.07, 0.88, 0.85, 0.98, 2.05, 1.02, 0.96, 0.92, 1.01, 0.97, 0.24, 0.28, 0.21, 0.2, -89, 30, 0.0413341373543166]</v>
      </c>
    </row>
    <row r="95" spans="1:2" x14ac:dyDescent="0.2">
      <c r="B95" s="1" t="str">
        <f t="shared" ref="B95:B96" si="56">B90</f>
        <v>Axp = calc_Axp(X1, X2, X3, X1yp, X1ym, X3yp, X3ym, Y1, Y2, Y3, Y1xp, Y1xm, Y3xp, Y3xm, Zxp, Zxm, Zyp, Zym, Azw, hs)</v>
      </c>
    </row>
    <row r="96" spans="1:2" x14ac:dyDescent="0.2">
      <c r="B96" s="1" t="str">
        <f t="shared" si="56"/>
        <v>print('case{}: Axp = {}, 期待値 = {}, 残差 = {}'.format( case, Axp, AxpA, Axp - AxpA ))</v>
      </c>
    </row>
    <row r="98" spans="1:2" x14ac:dyDescent="0.2">
      <c r="B98" s="1" t="str">
        <f t="shared" ref="B98" si="57">B93</f>
        <v>[case, X1, X2, X3, X1yp, X1ym, X3yp, X3ym, Y1, Y2, Y3, Y1xp, Y1xm, Y3xp, Y3xm, Zxp, Zxm, Zyp, Zym, Azw, hs, AxpA] = \</v>
      </c>
    </row>
    <row r="99" spans="1:2" x14ac:dyDescent="0.2">
      <c r="A99">
        <f t="shared" ref="A99" si="58">A94+1</f>
        <v>16</v>
      </c>
      <c r="B99" t="str">
        <f t="shared" ref="B99" ca="1" si="59">INDIRECT(ADDRESS(A99,COLUMN($B$3)))</f>
        <v>[13, 1.1, 2.1, 0.9, 1.05, 1.07, 0.88, 0.85, 0.98, 2.05, 1.02, 0.96, 0.92, 1.01, 0.97, 0.24, 0.28, 0.21, 0.2, -85, 30, 0.484530517477109]</v>
      </c>
    </row>
    <row r="100" spans="1:2" x14ac:dyDescent="0.2">
      <c r="B100" s="1" t="str">
        <f t="shared" ref="B100:B101" si="60">B95</f>
        <v>Axp = calc_Axp(X1, X2, X3, X1yp, X1ym, X3yp, X3ym, Y1, Y2, Y3, Y1xp, Y1xm, Y3xp, Y3xm, Zxp, Zxm, Zyp, Zym, Azw, hs)</v>
      </c>
    </row>
    <row r="101" spans="1:2" x14ac:dyDescent="0.2">
      <c r="B101" s="1" t="str">
        <f t="shared" si="60"/>
        <v>print('case{}: Axp = {}, 期待値 = {}, 残差 = {}'.format( case, Axp, AxpA, Axp - AxpA ))</v>
      </c>
    </row>
    <row r="103" spans="1:2" x14ac:dyDescent="0.2">
      <c r="B103" s="1" t="str">
        <f t="shared" ref="B103" si="61">B98</f>
        <v>[case, X1, X2, X3, X1yp, X1ym, X3yp, X3ym, Y1, Y2, Y3, Y1xp, Y1xm, Y3xp, Y3xm, Zxp, Zxm, Zyp, Zym, Azw, hs, AxpA] = \</v>
      </c>
    </row>
    <row r="104" spans="1:2" x14ac:dyDescent="0.2">
      <c r="A104">
        <f t="shared" ref="A104" si="62">A99+1</f>
        <v>17</v>
      </c>
      <c r="B104" t="str">
        <f t="shared" ref="B104" ca="1" si="63">INDIRECT(ADDRESS(A104,COLUMN($B$3)))</f>
        <v>[14, 1.1, 2.1, 0.9, 1.05, 1.07, 0.88, 0.85, 0.98, 2.05, 1.02, 0.96, 0.92, 1.01, 0.97, 0.24, 0.28, 0.21, 0.2, -45, 30, 4.305]</v>
      </c>
    </row>
    <row r="105" spans="1:2" x14ac:dyDescent="0.2">
      <c r="B105" s="1" t="str">
        <f t="shared" ref="B105:B106" si="64">B100</f>
        <v>Axp = calc_Axp(X1, X2, X3, X1yp, X1ym, X3yp, X3ym, Y1, Y2, Y3, Y1xp, Y1xm, Y3xp, Y3xm, Zxp, Zxm, Zyp, Zym, Azw, hs)</v>
      </c>
    </row>
    <row r="106" spans="1:2" x14ac:dyDescent="0.2">
      <c r="B106" s="1" t="str">
        <f t="shared" si="64"/>
        <v>print('case{}: Axp = {}, 期待値 = {}, 残差 = {}'.format( case, Axp, AxpA, Axp - AxpA ))</v>
      </c>
    </row>
    <row r="108" spans="1:2" x14ac:dyDescent="0.2">
      <c r="B108" s="1" t="str">
        <f t="shared" ref="B108" si="65">B103</f>
        <v>[case, X1, X2, X3, X1yp, X1ym, X3yp, X3ym, Y1, Y2, Y3, Y1xp, Y1xm, Y3xp, Y3xm, Zxp, Zxm, Zyp, Zym, Azw, hs, AxpA] = \</v>
      </c>
    </row>
    <row r="109" spans="1:2" x14ac:dyDescent="0.2">
      <c r="A109">
        <f t="shared" ref="A109" si="66">A104+1</f>
        <v>18</v>
      </c>
      <c r="B109" t="str">
        <f t="shared" ref="B109" ca="1" si="67">INDIRECT(ADDRESS(A109,COLUMN($B$3)))</f>
        <v>[15, 1.1, 2.1, 0.9, 1.05, 1.07, 0.88, 0.85, 0.98, 2.05, 1.02, 0.96, 0.92, 1.01, 0.97, 0.24, 0.28, 0.21, 0.2, -30, 30, 4.305]</v>
      </c>
    </row>
    <row r="110" spans="1:2" x14ac:dyDescent="0.2">
      <c r="B110" s="1" t="str">
        <f t="shared" ref="B110:B111" si="68">B105</f>
        <v>Axp = calc_Axp(X1, X2, X3, X1yp, X1ym, X3yp, X3ym, Y1, Y2, Y3, Y1xp, Y1xm, Y3xp, Y3xm, Zxp, Zxm, Zyp, Zym, Azw, hs)</v>
      </c>
    </row>
    <row r="111" spans="1:2" x14ac:dyDescent="0.2">
      <c r="B111" s="1" t="str">
        <f t="shared" si="68"/>
        <v>print('case{}: Axp = {}, 期待値 = {}, 残差 = {}'.format( case, Axp, AxpA, Axp - AxpA ))</v>
      </c>
    </row>
    <row r="113" spans="1:2" x14ac:dyDescent="0.2">
      <c r="B113" s="1" t="str">
        <f t="shared" ref="B113" si="69">B108</f>
        <v>[case, X1, X2, X3, X1yp, X1ym, X3yp, X3ym, Y1, Y2, Y3, Y1xp, Y1xm, Y3xp, Y3xm, Zxp, Zxm, Zyp, Zym, Azw, hs, AxpA] = \</v>
      </c>
    </row>
    <row r="114" spans="1:2" x14ac:dyDescent="0.2">
      <c r="A114">
        <f t="shared" ref="A114" si="70">A109+1</f>
        <v>19</v>
      </c>
      <c r="B114" t="str">
        <f t="shared" ref="B114" ca="1" si="71">INDIRECT(ADDRESS(A114,COLUMN($B$3)))</f>
        <v>[16, 1.1, 2.1, 0.9, 1.05, 1.07, 0.88, 0.85, 0.98, 2.05, 1.02, 0.96, 0.92, 1.01, 0.97, 0.24, 0.28, 0.21, 0.2, -1, 30, 4.305]</v>
      </c>
    </row>
    <row r="115" spans="1:2" x14ac:dyDescent="0.2">
      <c r="B115" s="1" t="str">
        <f t="shared" ref="B115:B116" si="72">B110</f>
        <v>Axp = calc_Axp(X1, X2, X3, X1yp, X1ym, X3yp, X3ym, Y1, Y2, Y3, Y1xp, Y1xm, Y3xp, Y3xm, Zxp, Zxm, Zyp, Zym, Azw, hs)</v>
      </c>
    </row>
    <row r="116" spans="1:2" x14ac:dyDescent="0.2">
      <c r="B116" s="1" t="str">
        <f t="shared" si="72"/>
        <v>print('case{}: Axp = {}, 期待値 = {}, 残差 = {}'.format( case, Axp, AxpA, Axp - AxpA ))</v>
      </c>
    </row>
    <row r="118" spans="1:2" x14ac:dyDescent="0.2">
      <c r="B118" s="1" t="str">
        <f t="shared" ref="B118" si="73">B113</f>
        <v>[case, X1, X2, X3, X1yp, X1ym, X3yp, X3ym, Y1, Y2, Y3, Y1xp, Y1xm, Y3xp, Y3xm, Zxp, Zxm, Zyp, Zym, Azw, hs, AxpA] = \</v>
      </c>
    </row>
    <row r="119" spans="1:2" x14ac:dyDescent="0.2">
      <c r="A119">
        <f t="shared" ref="A119" si="74">A114+1</f>
        <v>20</v>
      </c>
      <c r="B119" t="str">
        <f t="shared" ref="B119" ca="1" si="75">INDIRECT(ADDRESS(A119,COLUMN($B$3)))</f>
        <v>[17, 1.1, 2.1, 0.9, 1.05, 1.07, 0.88, 0.85, 0.98, 2.05, 1.02, 0.96, 0.92, 1.01, 0.97, 0.24, 0.28, 0.21, 0.2, -89, 60, 0.0466314443660587]</v>
      </c>
    </row>
    <row r="120" spans="1:2" x14ac:dyDescent="0.2">
      <c r="B120" s="1" t="str">
        <f t="shared" ref="B120:B121" si="76">B115</f>
        <v>Axp = calc_Axp(X1, X2, X3, X1yp, X1ym, X3yp, X3ym, Y1, Y2, Y3, Y1xp, Y1xm, Y3xp, Y3xm, Zxp, Zxm, Zyp, Zym, Azw, hs)</v>
      </c>
    </row>
    <row r="121" spans="1:2" x14ac:dyDescent="0.2">
      <c r="B121" s="1" t="str">
        <f t="shared" si="76"/>
        <v>print('case{}: Axp = {}, 期待値 = {}, 残差 = {}'.format( case, Axp, AxpA, Axp - AxpA ))</v>
      </c>
    </row>
    <row r="123" spans="1:2" x14ac:dyDescent="0.2">
      <c r="B123" s="1" t="str">
        <f t="shared" ref="B123" si="77">B118</f>
        <v>[case, X1, X2, X3, X1yp, X1ym, X3yp, X3ym, Y1, Y2, Y3, Y1xp, Y1xm, Y3xp, Y3xm, Zxp, Zxm, Zyp, Zym, Azw, hs, AxpA] = \</v>
      </c>
    </row>
    <row r="124" spans="1:2" x14ac:dyDescent="0.2">
      <c r="A124">
        <f t="shared" ref="A124" si="78">A119+1</f>
        <v>21</v>
      </c>
      <c r="B124" t="str">
        <f t="shared" ref="B124" ca="1" si="79">INDIRECT(ADDRESS(A124,COLUMN($B$3)))</f>
        <v>[18, 1.1, 2.1, 0.9, 1.05, 1.07, 0.88, 0.85, 0.98, 2.05, 1.02, 0.96, 0.92, 1.01, 0.97, 0.24, 0.28, 0.21, 0.2, -85, 60, 0.0463909860445386]</v>
      </c>
    </row>
    <row r="125" spans="1:2" x14ac:dyDescent="0.2">
      <c r="B125" s="1" t="str">
        <f t="shared" ref="B125:B126" si="80">B120</f>
        <v>Axp = calc_Axp(X1, X2, X3, X1yp, X1ym, X3yp, X3ym, Y1, Y2, Y3, Y1xp, Y1xm, Y3xp, Y3xm, Zxp, Zxm, Zyp, Zym, Azw, hs)</v>
      </c>
    </row>
    <row r="126" spans="1:2" x14ac:dyDescent="0.2">
      <c r="B126" s="1" t="str">
        <f t="shared" si="80"/>
        <v>print('case{}: Axp = {}, 期待値 = {}, 残差 = {}'.format( case, Axp, AxpA, Axp - AxpA ))</v>
      </c>
    </row>
    <row r="128" spans="1:2" x14ac:dyDescent="0.2">
      <c r="B128" s="1" t="str">
        <f t="shared" ref="B128" si="81">B123</f>
        <v>[case, X1, X2, X3, X1yp, X1ym, X3yp, X3ym, Y1, Y2, Y3, Y1xp, Y1xm, Y3xp, Y3xm, Zxp, Zxm, Zyp, Zym, Azw, hs, AxpA] = \</v>
      </c>
    </row>
    <row r="129" spans="1:2" x14ac:dyDescent="0.2">
      <c r="A129">
        <f t="shared" ref="A129" si="82">A124+1</f>
        <v>22</v>
      </c>
      <c r="B129" t="str">
        <f t="shared" ref="B129" ca="1" si="83">INDIRECT(ADDRESS(A129,COLUMN($B$3)))</f>
        <v>[19, 1.1, 2.1, 0.9, 1.05, 1.07, 0.88, 0.85, 0.98, 2.05, 1.02, 0.96, 0.92, 1.01, 0.97, 0.24, 0.28, 0.21, 0.2, -45, 60, 4.305]</v>
      </c>
    </row>
    <row r="130" spans="1:2" x14ac:dyDescent="0.2">
      <c r="B130" s="1" t="str">
        <f t="shared" ref="B130:B131" si="84">B125</f>
        <v>Axp = calc_Axp(X1, X2, X3, X1yp, X1ym, X3yp, X3ym, Y1, Y2, Y3, Y1xp, Y1xm, Y3xp, Y3xm, Zxp, Zxm, Zyp, Zym, Azw, hs)</v>
      </c>
    </row>
    <row r="131" spans="1:2" x14ac:dyDescent="0.2">
      <c r="B131" s="1" t="str">
        <f t="shared" si="84"/>
        <v>print('case{}: Axp = {}, 期待値 = {}, 残差 = {}'.format( case, Axp, AxpA, Axp - AxpA ))</v>
      </c>
    </row>
    <row r="133" spans="1:2" x14ac:dyDescent="0.2">
      <c r="B133" s="1" t="str">
        <f t="shared" ref="B133" si="85">B128</f>
        <v>[case, X1, X2, X3, X1yp, X1ym, X3yp, X3ym, Y1, Y2, Y3, Y1xp, Y1xm, Y3xp, Y3xm, Zxp, Zxm, Zyp, Zym, Azw, hs, AxpA] = \</v>
      </c>
    </row>
    <row r="134" spans="1:2" x14ac:dyDescent="0.2">
      <c r="A134">
        <f t="shared" ref="A134" si="86">A129+1</f>
        <v>23</v>
      </c>
      <c r="B134" t="str">
        <f t="shared" ref="B134" ca="1" si="87">INDIRECT(ADDRESS(A134,COLUMN($B$3)))</f>
        <v>[20, 1.1, 2.1, 0.9, 1.05, 1.07, 0.88, 0.85, 0.98, 2.05, 1.02, 0.96, 0.92, 1.01, 0.97, 0.24, 0.28, 0.21, 0.2, -30, 60, 4.305]</v>
      </c>
    </row>
    <row r="135" spans="1:2" x14ac:dyDescent="0.2">
      <c r="B135" s="1" t="str">
        <f t="shared" ref="B135:B136" si="88">B130</f>
        <v>Axp = calc_Axp(X1, X2, X3, X1yp, X1ym, X3yp, X3ym, Y1, Y2, Y3, Y1xp, Y1xm, Y3xp, Y3xm, Zxp, Zxm, Zyp, Zym, Azw, hs)</v>
      </c>
    </row>
    <row r="136" spans="1:2" x14ac:dyDescent="0.2">
      <c r="B136" s="1" t="str">
        <f t="shared" si="88"/>
        <v>print('case{}: Axp = {}, 期待値 = {}, 残差 = {}'.format( case, Axp, AxpA, Axp - AxpA ))</v>
      </c>
    </row>
    <row r="138" spans="1:2" x14ac:dyDescent="0.2">
      <c r="B138" s="1" t="str">
        <f t="shared" ref="B138" si="89">B133</f>
        <v>[case, X1, X2, X3, X1yp, X1ym, X3yp, X3ym, Y1, Y2, Y3, Y1xp, Y1xm, Y3xp, Y3xm, Zxp, Zxm, Zyp, Zym, Azw, hs, AxpA] = \</v>
      </c>
    </row>
    <row r="139" spans="1:2" x14ac:dyDescent="0.2">
      <c r="A139">
        <f t="shared" ref="A139" si="90">A134+1</f>
        <v>24</v>
      </c>
      <c r="B139" t="str">
        <f t="shared" ref="B139" ca="1" si="91">INDIRECT(ADDRESS(A139,COLUMN($B$3)))</f>
        <v>[21, 1.1, 2.1, 0.9, 1.05, 1.07, 0.88, 0.85, 0.98, 2.05, 1.02, 0.96, 0.92, 1.01, 0.97, 0.24, 0.28, 0.21, 0.2, -1, 60, 4.305]</v>
      </c>
    </row>
    <row r="140" spans="1:2" x14ac:dyDescent="0.2">
      <c r="B140" s="1" t="str">
        <f t="shared" ref="B140:B141" si="92">B135</f>
        <v>Axp = calc_Axp(X1, X2, X3, X1yp, X1ym, X3yp, X3ym, Y1, Y2, Y3, Y1xp, Y1xm, Y3xp, Y3xm, Zxp, Zxm, Zyp, Zym, Azw, hs)</v>
      </c>
    </row>
    <row r="141" spans="1:2" x14ac:dyDescent="0.2">
      <c r="B141" s="1" t="str">
        <f t="shared" si="92"/>
        <v>print('case{}: Axp = {}, 期待値 = {}, 残差 = {}'.format( case, Axp, AxpA, Axp - AxpA ))</v>
      </c>
    </row>
    <row r="143" spans="1:2" x14ac:dyDescent="0.2">
      <c r="B143" s="1" t="str">
        <f t="shared" ref="B143" si="93">B138</f>
        <v>[case, X1, X2, X3, X1yp, X1ym, X3yp, X3ym, Y1, Y2, Y3, Y1xp, Y1xm, Y3xp, Y3xm, Zxp, Zxm, Zyp, Zym, Azw, hs, AxpA] = \</v>
      </c>
    </row>
    <row r="144" spans="1:2" x14ac:dyDescent="0.2">
      <c r="A144">
        <f t="shared" ref="A144" si="94">A139+1</f>
        <v>25</v>
      </c>
      <c r="B144" t="str">
        <f t="shared" ref="B144" ca="1" si="95">INDIRECT(ADDRESS(A144,COLUMN($B$3)))</f>
        <v>[22, 1.1, 2.1, 0.9, 1.05, 1.07, 0.88, 0.85, 0.98, 2.05, 1.02, 0.96, 0.92, 1.01, 0.97, 0.24, 0.28, 0.21, 0.2, -89, 85, 0]</v>
      </c>
    </row>
    <row r="145" spans="1:2" x14ac:dyDescent="0.2">
      <c r="B145" s="1" t="str">
        <f t="shared" ref="B145:B146" si="96">B140</f>
        <v>Axp = calc_Axp(X1, X2, X3, X1yp, X1ym, X3yp, X3ym, Y1, Y2, Y3, Y1xp, Y1xm, Y3xp, Y3xm, Zxp, Zxm, Zyp, Zym, Azw, hs)</v>
      </c>
    </row>
    <row r="146" spans="1:2" x14ac:dyDescent="0.2">
      <c r="B146" s="1" t="str">
        <f t="shared" si="96"/>
        <v>print('case{}: Axp = {}, 期待値 = {}, 残差 = {}'.format( case, Axp, AxpA, Axp - AxpA ))</v>
      </c>
    </row>
    <row r="148" spans="1:2" x14ac:dyDescent="0.2">
      <c r="B148" s="1" t="str">
        <f t="shared" ref="B148" si="97">B143</f>
        <v>[case, X1, X2, X3, X1yp, X1ym, X3yp, X3ym, Y1, Y2, Y3, Y1xp, Y1xm, Y3xp, Y3xm, Zxp, Zxm, Zyp, Zym, Azw, hs, AxpA] = \</v>
      </c>
    </row>
    <row r="149" spans="1:2" x14ac:dyDescent="0.2">
      <c r="A149">
        <f t="shared" ref="A149" si="98">A144+1</f>
        <v>26</v>
      </c>
      <c r="B149" t="str">
        <f t="shared" ref="B149" ca="1" si="99">INDIRECT(ADDRESS(A149,COLUMN($B$3)))</f>
        <v>[23, 1.1, 2.1, 0.9, 1.05, 1.07, 0.88, 0.85, 0.98, 2.05, 1.02, 0.96, 0.92, 1.01, 0.97, 0.24, 0.28, 0.21, 0.2, -85, 85, 9.99200722162641E-16]</v>
      </c>
    </row>
    <row r="150" spans="1:2" x14ac:dyDescent="0.2">
      <c r="B150" s="1" t="str">
        <f t="shared" ref="B150:B151" si="100">B145</f>
        <v>Axp = calc_Axp(X1, X2, X3, X1yp, X1ym, X3yp, X3ym, Y1, Y2, Y3, Y1xp, Y1xm, Y3xp, Y3xm, Zxp, Zxm, Zyp, Zym, Azw, hs)</v>
      </c>
    </row>
    <row r="151" spans="1:2" x14ac:dyDescent="0.2">
      <c r="B151" s="1" t="str">
        <f t="shared" si="100"/>
        <v>print('case{}: Axp = {}, 期待値 = {}, 残差 = {}'.format( case, Axp, AxpA, Axp - AxpA ))</v>
      </c>
    </row>
    <row r="153" spans="1:2" x14ac:dyDescent="0.2">
      <c r="B153" s="1" t="str">
        <f t="shared" ref="B153" si="101">B148</f>
        <v>[case, X1, X2, X3, X1yp, X1ym, X3yp, X3ym, Y1, Y2, Y3, Y1xp, Y1xm, Y3xp, Y3xm, Zxp, Zxm, Zyp, Zym, Azw, hs, AxpA] = \</v>
      </c>
    </row>
    <row r="154" spans="1:2" x14ac:dyDescent="0.2">
      <c r="A154">
        <f t="shared" ref="A154" si="102">A149+1</f>
        <v>27</v>
      </c>
      <c r="B154" t="str">
        <f t="shared" ref="B154" ca="1" si="103">INDIRECT(ADDRESS(A154,COLUMN($B$3)))</f>
        <v>[24, 1.1, 2.1, 0.9, 1.05, 1.07, 0.88, 0.85, 0.98, 2.05, 1.02, 0.96, 0.92, 1.01, 0.97, 0.24, 0.28, 0.21, 0.2, -45, 85, 9.95731275210687E-16]</v>
      </c>
    </row>
    <row r="155" spans="1:2" x14ac:dyDescent="0.2">
      <c r="B155" s="1" t="str">
        <f t="shared" ref="B155:B156" si="104">B150</f>
        <v>Axp = calc_Axp(X1, X2, X3, X1yp, X1ym, X3yp, X3ym, Y1, Y2, Y3, Y1xp, Y1xm, Y3xp, Y3xm, Zxp, Zxm, Zyp, Zym, Azw, hs)</v>
      </c>
    </row>
    <row r="156" spans="1:2" x14ac:dyDescent="0.2">
      <c r="B156" s="1" t="str">
        <f t="shared" si="104"/>
        <v>print('case{}: Axp = {}, 期待値 = {}, 残差 = {}'.format( case, Axp, AxpA, Axp - AxpA ))</v>
      </c>
    </row>
    <row r="158" spans="1:2" x14ac:dyDescent="0.2">
      <c r="B158" s="1" t="str">
        <f t="shared" ref="B158" si="105">B153</f>
        <v>[case, X1, X2, X3, X1yp, X1ym, X3yp, X3ym, Y1, Y2, Y3, Y1xp, Y1xm, Y3xp, Y3xm, Zxp, Zxm, Zyp, Zym, Azw, hs, AxpA] = \</v>
      </c>
    </row>
    <row r="159" spans="1:2" x14ac:dyDescent="0.2">
      <c r="A159">
        <f t="shared" ref="A159" si="106">A154+1</f>
        <v>28</v>
      </c>
      <c r="B159" t="str">
        <f t="shared" ref="B159" ca="1" si="107">INDIRECT(ADDRESS(A159,COLUMN($B$3)))</f>
        <v>[25, 1.1, 2.1, 0.9, 1.05, 1.07, 0.88, 0.85, 0.98, 2.05, 1.02, 0.96, 0.92, 1.01, 0.97, 0.24, 0.28, 0.21, 0.2, -30, 85, 0.542555191463623]</v>
      </c>
    </row>
    <row r="160" spans="1:2" x14ac:dyDescent="0.2">
      <c r="B160" s="1" t="str">
        <f t="shared" ref="B160:B161" si="108">B155</f>
        <v>Axp = calc_Axp(X1, X2, X3, X1yp, X1ym, X3yp, X3ym, Y1, Y2, Y3, Y1xp, Y1xm, Y3xp, Y3xm, Zxp, Zxm, Zyp, Zym, Azw, hs)</v>
      </c>
    </row>
    <row r="161" spans="1:2" x14ac:dyDescent="0.2">
      <c r="B161" s="1" t="str">
        <f t="shared" si="108"/>
        <v>print('case{}: Axp = {}, 期待値 = {}, 残差 = {}'.format( case, Axp, AxpA, Axp - AxpA ))</v>
      </c>
    </row>
    <row r="163" spans="1:2" x14ac:dyDescent="0.2">
      <c r="B163" s="1" t="str">
        <f t="shared" ref="B163" si="109">B158</f>
        <v>[case, X1, X2, X3, X1yp, X1ym, X3yp, X3ym, Y1, Y2, Y3, Y1xp, Y1xm, Y3xp, Y3xm, Zxp, Zxm, Zyp, Zym, Azw, hs, AxpA] = \</v>
      </c>
    </row>
    <row r="164" spans="1:2" x14ac:dyDescent="0.2">
      <c r="A164">
        <f t="shared" ref="A164" si="110">A159+1</f>
        <v>29</v>
      </c>
      <c r="B164" t="str">
        <f t="shared" ref="B164" ca="1" si="111">INDIRECT(ADDRESS(A164,COLUMN($B$3)))</f>
        <v>[26, 1.1, 2.1, 0.9, 1.05, 1.07, 0.88, 0.85, 0.98, 2.05, 1.02, 0.96, 0.92, 1.01, 0.97, 0.24, 0.28, 0.21, 0.2, -1, 85, 1.32157910166076]</v>
      </c>
    </row>
    <row r="165" spans="1:2" x14ac:dyDescent="0.2">
      <c r="B165" s="1" t="str">
        <f t="shared" ref="B165:B166" si="112">B160</f>
        <v>Axp = calc_Axp(X1, X2, X3, X1yp, X1ym, X3yp, X3ym, Y1, Y2, Y3, Y1xp, Y1xm, Y3xp, Y3xm, Zxp, Zxm, Zyp, Zym, Azw, hs)</v>
      </c>
    </row>
    <row r="166" spans="1:2" x14ac:dyDescent="0.2">
      <c r="B166" s="1" t="str">
        <f t="shared" si="112"/>
        <v>print('case{}: Axp = {}, 期待値 = {}, 残差 = {}'.format( case, Axp, AxpA, Axp - AxpA ))</v>
      </c>
    </row>
    <row r="168" spans="1:2" x14ac:dyDescent="0.2">
      <c r="B168" s="1" t="str">
        <f t="shared" ref="B168" si="113">B163</f>
        <v>[case, X1, X2, X3, X1yp, X1ym, X3yp, X3ym, Y1, Y2, Y3, Y1xp, Y1xm, Y3xp, Y3xm, Zxp, Zxm, Zyp, Zym, Azw, hs, AxpA] = \</v>
      </c>
    </row>
    <row r="169" spans="1:2" x14ac:dyDescent="0.2">
      <c r="A169">
        <f t="shared" ref="A169" si="114">A164+1</f>
        <v>30</v>
      </c>
      <c r="B169" t="str">
        <f t="shared" ref="B169" ca="1" si="115">INDIRECT(ADDRESS(A169,COLUMN($B$3)))</f>
        <v>[27, 1.1, 2.1, 0.9, 1.05, 1.07, 0.88, 0.85, 0.98, 2.05, 1.02, 0.96, 0.92, 1.01, 0.97, 0.24, 0.28, 0.21, 0.2, -89, 89, 0]</v>
      </c>
    </row>
    <row r="170" spans="1:2" x14ac:dyDescent="0.2">
      <c r="B170" s="1" t="str">
        <f t="shared" ref="B170:B171" si="116">B165</f>
        <v>Axp = calc_Axp(X1, X2, X3, X1yp, X1ym, X3yp, X3ym, Y1, Y2, Y3, Y1xp, Y1xm, Y3xp, Y3xm, Zxp, Zxm, Zyp, Zym, Azw, hs)</v>
      </c>
    </row>
    <row r="171" spans="1:2" x14ac:dyDescent="0.2">
      <c r="B171" s="1" t="str">
        <f t="shared" si="116"/>
        <v>print('case{}: Axp = {}, 期待値 = {}, 残差 = {}'.format( case, Axp, AxpA, Axp - AxpA ))</v>
      </c>
    </row>
    <row r="173" spans="1:2" x14ac:dyDescent="0.2">
      <c r="B173" s="1" t="str">
        <f t="shared" ref="B173" si="117">B168</f>
        <v>[case, X1, X2, X3, X1yp, X1ym, X3yp, X3ym, Y1, Y2, Y3, Y1xp, Y1xm, Y3xp, Y3xm, Zxp, Zxm, Zyp, Zym, Azw, hs, AxpA] = \</v>
      </c>
    </row>
    <row r="174" spans="1:2" x14ac:dyDescent="0.2">
      <c r="A174">
        <f t="shared" ref="A174" si="118">A169+1</f>
        <v>31</v>
      </c>
      <c r="B174" t="str">
        <f t="shared" ref="B174" ca="1" si="119">INDIRECT(ADDRESS(A174,COLUMN($B$3)))</f>
        <v>[28, 1.1, 2.1, 0.9, 1.05, 1.07, 0.88, 0.85, 0.98, 2.05, 1.02, 0.96, 0.92, 1.01, 0.97, 0.24, 0.28, 0.21, 0.2, -85, 89, 0]</v>
      </c>
    </row>
    <row r="175" spans="1:2" x14ac:dyDescent="0.2">
      <c r="B175" s="1" t="str">
        <f t="shared" ref="B175:B176" si="120">B170</f>
        <v>Axp = calc_Axp(X1, X2, X3, X1yp, X1ym, X3yp, X3ym, Y1, Y2, Y3, Y1xp, Y1xm, Y3xp, Y3xm, Zxp, Zxm, Zyp, Zym, Azw, hs)</v>
      </c>
    </row>
    <row r="176" spans="1:2" x14ac:dyDescent="0.2">
      <c r="B176" s="1" t="str">
        <f t="shared" si="120"/>
        <v>print('case{}: Axp = {}, 期待値 = {}, 残差 = {}'.format( case, Axp, AxpA, Axp - AxpA ))</v>
      </c>
    </row>
    <row r="178" spans="1:2" x14ac:dyDescent="0.2">
      <c r="B178" s="1" t="str">
        <f t="shared" ref="B178" si="121">B173</f>
        <v>[case, X1, X2, X3, X1yp, X1ym, X3yp, X3ym, Y1, Y2, Y3, Y1xp, Y1xm, Y3xp, Y3xm, Zxp, Zxm, Zyp, Zym, Azw, hs, AxpA] = \</v>
      </c>
    </row>
    <row r="179" spans="1:2" x14ac:dyDescent="0.2">
      <c r="A179">
        <f t="shared" ref="A179" si="122">A174+1</f>
        <v>32</v>
      </c>
      <c r="B179" t="str">
        <f t="shared" ref="B179" ca="1" si="123">INDIRECT(ADDRESS(A179,COLUMN($B$3)))</f>
        <v>[29, 1.1, 2.1, 0.9, 1.05, 1.07, 0.88, 0.85, 0.98, 2.05, 1.02, 0.96, 0.92, 1.01, 0.97, 0.24, 0.28, 0.21, 0.2, -45, 89, 0]</v>
      </c>
    </row>
    <row r="180" spans="1:2" x14ac:dyDescent="0.2">
      <c r="B180" s="1" t="str">
        <f t="shared" ref="B180:B181" si="124">B175</f>
        <v>Axp = calc_Axp(X1, X2, X3, X1yp, X1ym, X3yp, X3ym, Y1, Y2, Y3, Y1xp, Y1xm, Y3xp, Y3xm, Zxp, Zxm, Zyp, Zym, Azw, hs)</v>
      </c>
    </row>
    <row r="181" spans="1:2" x14ac:dyDescent="0.2">
      <c r="B181" s="1" t="str">
        <f t="shared" si="124"/>
        <v>print('case{}: Axp = {}, 期待値 = {}, 残差 = {}'.format( case, Axp, AxpA, Axp - AxpA ))</v>
      </c>
    </row>
    <row r="183" spans="1:2" x14ac:dyDescent="0.2">
      <c r="B183" s="1" t="str">
        <f t="shared" ref="B183" si="125">B178</f>
        <v>[case, X1, X2, X3, X1yp, X1ym, X3yp, X3ym, Y1, Y2, Y3, Y1xp, Y1xm, Y3xp, Y3xm, Zxp, Zxm, Zyp, Zym, Azw, hs, AxpA] = \</v>
      </c>
    </row>
    <row r="184" spans="1:2" x14ac:dyDescent="0.2">
      <c r="A184">
        <f t="shared" ref="A184" si="126">A179+1</f>
        <v>33</v>
      </c>
      <c r="B184" t="str">
        <f t="shared" ref="B184" ca="1" si="127">INDIRECT(ADDRESS(A184,COLUMN($B$3)))</f>
        <v>[30, 1.1, 2.1, 0.9, 1.05, 1.07, 0.88, 0.85, 0.98, 2.05, 1.02, 0.96, 0.92, 1.01, 0.97, 0.24, 0.28, 0.21, 0.2, -30, 89, 0]</v>
      </c>
    </row>
    <row r="185" spans="1:2" x14ac:dyDescent="0.2">
      <c r="B185" s="1" t="str">
        <f t="shared" ref="B185:B186" si="128">B180</f>
        <v>Axp = calc_Axp(X1, X2, X3, X1yp, X1ym, X3yp, X3ym, Y1, Y2, Y3, Y1xp, Y1xm, Y3xp, Y3xm, Zxp, Zxm, Zyp, Zym, Azw, hs)</v>
      </c>
    </row>
    <row r="186" spans="1:2" x14ac:dyDescent="0.2">
      <c r="B186" s="1" t="str">
        <f t="shared" si="128"/>
        <v>print('case{}: Axp = {}, 期待値 = {}, 残差 = {}'.format( case, Axp, AxpA, Axp - AxpA ))</v>
      </c>
    </row>
    <row r="188" spans="1:2" x14ac:dyDescent="0.2">
      <c r="B188" s="1" t="str">
        <f t="shared" ref="B188" si="129">B183</f>
        <v>[case, X1, X2, X3, X1yp, X1ym, X3yp, X3ym, Y1, Y2, Y3, Y1xp, Y1xm, Y3xp, Y3xm, Zxp, Zxm, Zyp, Zym, Azw, hs, AxpA] = \</v>
      </c>
    </row>
    <row r="189" spans="1:2" x14ac:dyDescent="0.2">
      <c r="A189">
        <f t="shared" ref="A189" si="130">A184+1</f>
        <v>34</v>
      </c>
      <c r="B189" t="str">
        <f t="shared" ref="B189" ca="1" si="131">INDIRECT(ADDRESS(A189,COLUMN($B$3)))</f>
        <v>[31, 1.1, 2.1, 0.9, 1.05, 1.07, 0.88, 0.85, 0.98, 2.05, 1.02, 0.96, 0.92, 1.01, 0.97, 0.24, 0.28, 0.21, 0.2, -1, 89, 6.6266436782314E-16]</v>
      </c>
    </row>
    <row r="190" spans="1:2" x14ac:dyDescent="0.2">
      <c r="B190" s="1" t="str">
        <f t="shared" ref="B190:B191" si="132">B185</f>
        <v>Axp = calc_Axp(X1, X2, X3, X1yp, X1ym, X3yp, X3ym, Y1, Y2, Y3, Y1xp, Y1xm, Y3xp, Y3xm, Zxp, Zxm, Zyp, Zym, Azw, hs)</v>
      </c>
    </row>
    <row r="191" spans="1:2" x14ac:dyDescent="0.2">
      <c r="B191" s="1" t="str">
        <f t="shared" si="132"/>
        <v>print('case{}: Axp = {}, 期待値 = {}, 残差 = {}'.format( case, Axp, AxpA, Axp - AxpA ))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23"/>
  <sheetViews>
    <sheetView zoomScaleNormal="100" workbookViewId="0">
      <selection activeCell="A2" sqref="A2"/>
    </sheetView>
  </sheetViews>
  <sheetFormatPr defaultRowHeight="13.2" x14ac:dyDescent="0.2"/>
  <cols>
    <col min="1" max="2" width="127.6640625" bestFit="1" customWidth="1"/>
    <col min="22" max="22" width="12.33203125" customWidth="1"/>
    <col min="24" max="24" width="3.77734375" customWidth="1"/>
    <col min="32" max="32" width="12.77734375" bestFit="1" customWidth="1"/>
    <col min="33" max="33" width="11.5546875" bestFit="1" customWidth="1"/>
    <col min="34" max="34" width="11.6640625" bestFit="1" customWidth="1"/>
  </cols>
  <sheetData>
    <row r="1" spans="1:37" x14ac:dyDescent="0.2">
      <c r="W1" t="s">
        <v>25</v>
      </c>
    </row>
    <row r="2" spans="1:37" x14ac:dyDescent="0.2">
      <c r="A2" s="9" t="s">
        <v>69</v>
      </c>
      <c r="C2" s="6" t="s">
        <v>34</v>
      </c>
      <c r="W2" s="3" t="s">
        <v>26</v>
      </c>
      <c r="X2" t="s">
        <v>24</v>
      </c>
      <c r="AE2" s="7" t="s">
        <v>33</v>
      </c>
    </row>
    <row r="3" spans="1:37" x14ac:dyDescent="0.2">
      <c r="A3" s="8" t="str">
        <f>"Aoh0p_case"&amp;", "&amp;C3&amp;", "&amp;D3&amp;", "&amp;E3&amp;", "&amp;F3&amp;", "&amp;G3&amp;", "&amp;H3&amp;", "&amp;I3&amp;", "&amp;J3&amp;", "&amp;K3&amp;", "&amp;L3&amp;", "&amp;M3&amp;", "&amp;N3&amp;", "&amp;O3&amp;", "&amp;P3&amp;", "&amp;Q3&amp;", "&amp;R3&amp;", "&amp;S3&amp;", "&amp;T3&amp;", "&amp;U3&amp;", "&amp;V3&amp;", "&amp;W3&amp;", "&amp;X3&amp;", "&amp;AE3</f>
        <v>Aoh0p_case, XX,  YY,  X1,  X2,  X3,  X1yp,  X1ym,  X3yp,  X3ym,  Y1,  Y2,  Y3,  Y1xp,  Y1xm,  Y3xp,  Y3xm,  Zxp,  Zxm,  Zyp,  Zym,  Azw,  hs, Aoh0p</v>
      </c>
      <c r="B3" t="s">
        <v>32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Z3" t="s">
        <v>22</v>
      </c>
      <c r="AA3" t="s">
        <v>23</v>
      </c>
      <c r="AB3" t="s">
        <v>35</v>
      </c>
      <c r="AC3" t="s">
        <v>36</v>
      </c>
      <c r="AD3" t="s">
        <v>27</v>
      </c>
      <c r="AE3" s="4" t="s">
        <v>28</v>
      </c>
      <c r="AG3" t="s">
        <v>30</v>
      </c>
      <c r="AH3" t="s">
        <v>31</v>
      </c>
      <c r="AI3" t="s">
        <v>29</v>
      </c>
    </row>
    <row r="4" spans="1:37" x14ac:dyDescent="0.2">
      <c r="A4" s="8" t="str">
        <f>ROW(A4)-ROW($B$3)&amp;",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"&amp;AE4</f>
        <v>1, -1.05, -1.025, 1.1, 2.1, 0.9, 1.05, 1.07, 0.88, 0.85, 0.98, 2.05, 1.02, 0.96, 0.92, 1.01, 0.97, 0.48, 0.52, 0, 0.6, -89, 10, 0</v>
      </c>
      <c r="B4" t="str">
        <f t="shared" ref="B4:B34" si="0">"["&amp;ROW(B4)-ROW($B$3)&amp;",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"&amp;AE4&amp;"]"</f>
        <v>[1, -1.05, -1.025, 1.1, 2.1, 0.9, 1.05, 1.07, 0.88, 0.85, 0.98, 2.05, 1.02, 0.96, 0.92, 1.01, 0.97, 0.48, 0.52, 0, 0.6, -89, 10, 0]</v>
      </c>
      <c r="C4" s="2">
        <f>-F4/2</f>
        <v>-1.05</v>
      </c>
      <c r="D4" s="2">
        <f>-M4/2</f>
        <v>-1.0249999999999999</v>
      </c>
      <c r="E4">
        <v>1.1000000000000001</v>
      </c>
      <c r="F4">
        <v>2.1</v>
      </c>
      <c r="G4">
        <v>0.9</v>
      </c>
      <c r="H4" s="1">
        <v>1.05</v>
      </c>
      <c r="I4" s="1">
        <v>1.07</v>
      </c>
      <c r="J4" s="1">
        <v>0.88</v>
      </c>
      <c r="K4" s="1">
        <v>0.85</v>
      </c>
      <c r="L4">
        <v>0.98</v>
      </c>
      <c r="M4">
        <v>2.0499999999999998</v>
      </c>
      <c r="N4">
        <v>1.02</v>
      </c>
      <c r="O4" s="1">
        <v>0.96</v>
      </c>
      <c r="P4" s="1">
        <v>0.92</v>
      </c>
      <c r="Q4" s="1">
        <v>1.01</v>
      </c>
      <c r="R4" s="1">
        <v>0.97</v>
      </c>
      <c r="S4">
        <v>0.48</v>
      </c>
      <c r="T4">
        <v>0.52</v>
      </c>
      <c r="U4" s="8">
        <v>0</v>
      </c>
      <c r="V4">
        <v>0.6</v>
      </c>
      <c r="W4">
        <v>-89</v>
      </c>
      <c r="X4">
        <v>10</v>
      </c>
      <c r="Z4">
        <f>J4+F4/2-C4</f>
        <v>2.9800000000000004</v>
      </c>
      <c r="AA4">
        <f>L4+M4/2-D4</f>
        <v>3.03</v>
      </c>
      <c r="AB4">
        <f>U4*TAN(RADIANS(ABS(W4)))</f>
        <v>0</v>
      </c>
      <c r="AC4">
        <f>U4*TAN(RADIANS(X4))/COS(RADIANS(W4))</f>
        <v>0</v>
      </c>
      <c r="AD4">
        <f>IF(U4=0,1,IF(AND(Z4&gt;=AB4,AA4&gt;=AC4),4,IF(AA4/Z4&gt;=AC4/AB4,2,IF(AA4/Z4&lt;AC4/AB4,3,0
))))</f>
        <v>1</v>
      </c>
      <c r="AE4" s="11">
        <f>IF(U4=0,0,IF(AND((J4+F4/2-C4)&gt;=(U4*TAN(RADIANS(ABS(W4)))),(L4+M4/2-D4)&gt;=(U4*TAN(RADIANS(X4))/COS(RADIANS(W4)))),((J4+F4/2-C4)+((J4+F4/2-C4)-(U4*TAN(RADIANS(ABS(W4))))))/2*(U4*TAN(RADIANS(X4))/COS(RADIANS(W4))),IF((L4+M4/2-D4)/(J4+F4/2-C4)&gt;=(U4*TAN(RADIANS(X4))/COS(RADIANS(W4)))/(U4*TAN(RADIANS(ABS(W4)))),(J4+F4/2-C4)*(U4*TAN(RADIANS(X4))/COS(RADIANS(W4)))/(U4*TAN(RADIANS(ABS(W4))))*(J4+F4/2-C4)/2,IF((L4+M4/2-D4)/(J4+F4/2-C4)&lt;(U4*TAN(RADIANS(X4))/COS(RADIANS(W4)))/(U4*TAN(RADIANS(ABS(W4)))),(L4+M4/2-D4)*((J4+F4/2-C4)+(J4+F4/2-C4)-((U4*TAN(RADIANS(ABS(W4))))/(U4*TAN(RADIANS(X4))/COS(RADIANS(W4)))*(L4+M4/2-D4)))/2,0)
)))</f>
        <v>0</v>
      </c>
      <c r="AF4" s="4">
        <f>IF(AD4=1,0,0)+IF(AD4=2,Z4*AC4/AB4*Z4/2,0)+IF(AD4=3,AA4*(Z4+Z4-(AB4/AC4*AA4))/2,0)+IF(AD4=4,(Z4+(Z4-AB4))/2*AC4,0)</f>
        <v>0</v>
      </c>
      <c r="AG4" t="e">
        <f>Z4*(Z4/AB4*AC4)/2</f>
        <v>#DIV/0!</v>
      </c>
      <c r="AH4" t="e">
        <f>(Z4+Z4-(AB4/AC4*AA4))/2*AA4</f>
        <v>#DIV/0!</v>
      </c>
      <c r="AI4">
        <f>(Z4+Z4-AB4)/2*AC4</f>
        <v>0</v>
      </c>
      <c r="AK4">
        <f>AE4-AF4</f>
        <v>0</v>
      </c>
    </row>
    <row r="5" spans="1:37" x14ac:dyDescent="0.2">
      <c r="A5" s="8" t="str">
        <f t="shared" ref="A5:A34" si="1">ROW(A5)-ROW($B$3)&amp;", "&amp;C5&amp;", "&amp;D5&amp;",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"&amp;X5&amp;", "&amp;AE5</f>
        <v>2, -1.05, -1.025, 1.1, 2.1, 0.9, 1.05, 1.07, 0.88, 0.85, 0.98, 2.05, 1.02, 0.96, 0.92, 1.01, 0.97, 0.48, 0.52, 0.55, 0.6, -89, 1, 0.0775157853238327</v>
      </c>
      <c r="B5" t="str">
        <f t="shared" si="0"/>
        <v>[2, -1.05, -1.025, 1.1, 2.1, 0.9, 1.05, 1.07, 0.88, 0.85, 0.98, 2.05, 1.02, 0.96, 0.92, 1.01, 0.97, 0.48, 0.52, 0.55, 0.6, -89, 1, 0.0775157853238327]</v>
      </c>
      <c r="C5" s="2">
        <f t="shared" ref="C5:C27" si="2">-F5/2</f>
        <v>-1.05</v>
      </c>
      <c r="D5" s="2">
        <f t="shared" ref="D5:D27" si="3">-M5/2</f>
        <v>-1.0249999999999999</v>
      </c>
      <c r="E5">
        <v>1.1000000000000001</v>
      </c>
      <c r="F5">
        <v>2.1</v>
      </c>
      <c r="G5">
        <v>0.9</v>
      </c>
      <c r="H5" s="1">
        <v>1.05</v>
      </c>
      <c r="I5" s="1">
        <v>1.07</v>
      </c>
      <c r="J5" s="1">
        <v>0.88</v>
      </c>
      <c r="K5" s="1">
        <v>0.85</v>
      </c>
      <c r="L5">
        <v>0.98</v>
      </c>
      <c r="M5">
        <v>2.0499999999999998</v>
      </c>
      <c r="N5">
        <v>1.02</v>
      </c>
      <c r="O5" s="1">
        <v>0.96</v>
      </c>
      <c r="P5" s="1">
        <v>0.92</v>
      </c>
      <c r="Q5" s="1">
        <v>1.01</v>
      </c>
      <c r="R5" s="1">
        <v>0.97</v>
      </c>
      <c r="S5">
        <v>0.48</v>
      </c>
      <c r="T5">
        <v>0.52</v>
      </c>
      <c r="U5">
        <v>0.55000000000000004</v>
      </c>
      <c r="V5">
        <v>0.6</v>
      </c>
      <c r="W5">
        <v>-89</v>
      </c>
      <c r="X5">
        <v>1</v>
      </c>
      <c r="Z5">
        <f t="shared" ref="Z5:Z27" si="4">J5+F5/2-C5</f>
        <v>2.9800000000000004</v>
      </c>
      <c r="AA5">
        <f t="shared" ref="AA5:AA27" si="5">L5+M5/2-D5</f>
        <v>3.03</v>
      </c>
      <c r="AB5">
        <f t="shared" ref="AB5:AB27" si="6">U5*TAN(RADIANS(ABS(W5)))</f>
        <v>31.509478896917532</v>
      </c>
      <c r="AC5">
        <f t="shared" ref="AC5:AC27" si="7">U5*TAN(RADIANS(X5))/COS(RADIANS(W5))</f>
        <v>0.55008378042414652</v>
      </c>
      <c r="AD5">
        <f>IF(U5=0,1,IF(AND(Z5&gt;=AB5,AA5&gt;=AC5),4,IF(AA5/Z5&gt;=AC5/AB5,2,IF(AA5/Z5&lt;AC5/AB5,3,0
))))</f>
        <v>2</v>
      </c>
      <c r="AE5" s="11">
        <f>IF(U5=0,0,IF(AND((J5+F5/2-C5)&gt;=(U5*TAN(RADIANS(ABS(W5)))),(L5+M5/2-D5)&gt;=(U5*TAN(RADIANS(X5))/COS(RADIANS(W5)))),((J5+F5/2-C5)+((J5+F5/2-C5)-(U5*TAN(RADIANS(ABS(W5))))))/2*(U5*TAN(RADIANS(X5))/COS(RADIANS(W5))),IF((L5+M5/2-D5)/(J5+F5/2-C5)&gt;=(U5*TAN(RADIANS(X5))/COS(RADIANS(W5)))/(U5*TAN(RADIANS(ABS(W5)))),(J5+F5/2-C5)*(U5*TAN(RADIANS(X5))/COS(RADIANS(W5)))/(U5*TAN(RADIANS(ABS(W5))))*(J5+F5/2-C5)/2,IF((L5+M5/2-D5)/(J5+F5/2-C5)&lt;(U5*TAN(RADIANS(X5))/COS(RADIANS(W5)))/(U5*TAN(RADIANS(ABS(W5)))),(L5+M5/2-D5)*((J5+F5/2-C5)+(J5+F5/2-C5)-((U5*TAN(RADIANS(ABS(W5))))/(U5*TAN(RADIANS(X5))/COS(RADIANS(W5)))*(L5+M5/2-D5)))/2,0)
)))</f>
        <v>7.7515785323832687E-2</v>
      </c>
      <c r="AF5" s="4">
        <f>IF(AD5=1,0,0)+IF(AD5=2,Z5*AC5/AB5*Z5/2,0)+IF(AD5=3,AA5*(Z5+Z5-(AB5/AC5*AA5))/2,0)+IF(AD5=4,(Z5+(Z5-AB5))/2*AC5,0)</f>
        <v>7.7515785323832687E-2</v>
      </c>
      <c r="AG5">
        <f t="shared" ref="AG5:AG27" si="8">Z5*(Z5/AB5*AC5)/2</f>
        <v>7.7515785323832687E-2</v>
      </c>
      <c r="AH5">
        <f t="shared" ref="AH5:AH27" si="9">(Z5+Z5-(AB5/AC5*AA5))/2*AA5</f>
        <v>-253.91725021903963</v>
      </c>
      <c r="AI5">
        <f t="shared" ref="AI5:AI27" si="10">(Z5+Z5-AB5)/2*AC5</f>
        <v>-7.0271769697416744</v>
      </c>
      <c r="AK5">
        <f t="shared" ref="AK5:AK34" si="11">AE5-AF5</f>
        <v>0</v>
      </c>
    </row>
    <row r="6" spans="1:37" x14ac:dyDescent="0.2">
      <c r="A6" s="8" t="str">
        <f t="shared" si="1"/>
        <v>3, -1.05, -1.025, 1.1, 2.1, 0.9, 1.05, 1.07, 0.88, 0.85, 0.98, 2.05, 1.02, 0.96, 0.92, 1.01, 0.97, 0.48, 0.52, 0.55, 0.6, -85, 1, 0.0778000319041388</v>
      </c>
      <c r="B6" t="str">
        <f t="shared" si="0"/>
        <v>[3, -1.05, -1.025, 1.1, 2.1, 0.9, 1.05, 1.07, 0.88, 0.85, 0.98, 2.05, 1.02, 0.96, 0.92, 1.01, 0.97, 0.48, 0.52, 0.55, 0.6, -85, 1, 0.0778000319041388]</v>
      </c>
      <c r="C6" s="2">
        <f t="shared" si="2"/>
        <v>-1.05</v>
      </c>
      <c r="D6" s="2">
        <f t="shared" si="3"/>
        <v>-1.0249999999999999</v>
      </c>
      <c r="E6">
        <v>1.1000000000000001</v>
      </c>
      <c r="F6">
        <v>2.1</v>
      </c>
      <c r="G6">
        <v>0.9</v>
      </c>
      <c r="H6" s="1">
        <v>1.05</v>
      </c>
      <c r="I6" s="1">
        <v>1.07</v>
      </c>
      <c r="J6" s="1">
        <v>0.88</v>
      </c>
      <c r="K6" s="1">
        <v>0.85</v>
      </c>
      <c r="L6">
        <v>0.98</v>
      </c>
      <c r="M6">
        <v>2.0499999999999998</v>
      </c>
      <c r="N6">
        <v>1.02</v>
      </c>
      <c r="O6" s="1">
        <v>0.96</v>
      </c>
      <c r="P6" s="1">
        <v>0.92</v>
      </c>
      <c r="Q6" s="1">
        <v>1.01</v>
      </c>
      <c r="R6" s="1">
        <v>0.97</v>
      </c>
      <c r="S6">
        <v>0.48</v>
      </c>
      <c r="T6">
        <v>0.52</v>
      </c>
      <c r="U6">
        <v>0.55000000000000004</v>
      </c>
      <c r="V6">
        <v>0.6</v>
      </c>
      <c r="W6">
        <v>-85</v>
      </c>
      <c r="X6">
        <v>1</v>
      </c>
      <c r="Z6">
        <f t="shared" si="4"/>
        <v>2.9800000000000004</v>
      </c>
      <c r="AA6">
        <f t="shared" si="5"/>
        <v>3.03</v>
      </c>
      <c r="AB6">
        <f t="shared" si="6"/>
        <v>6.2865287665187424</v>
      </c>
      <c r="AC6">
        <f t="shared" si="7"/>
        <v>0.11015092531900465</v>
      </c>
      <c r="AD6">
        <f>IF(U6=0,1,IF(AND(Z6&gt;=AB6,AA6&gt;=AC6),4,IF(AA6/Z6&gt;=AC6/AB6,2,IF(AA6/Z6&lt;AC6/AB6,3,0
))))</f>
        <v>2</v>
      </c>
      <c r="AE6" s="11">
        <f t="shared" ref="AE6:AE34" si="12">IF(U6=0,0,IF(AND((J6+F6/2-C6)&gt;=(U6*TAN(RADIANS(ABS(W6)))),(L6+M6/2-D6)&gt;=(U6*TAN(RADIANS(X6))/COS(RADIANS(W6)))),((J6+F6/2-C6)+((J6+F6/2-C6)-(U6*TAN(RADIANS(ABS(W6))))))/2*(U6*TAN(RADIANS(X6))/COS(RADIANS(W6))),IF((L6+M6/2-D6)/(J6+F6/2-C6)&gt;=(U6*TAN(RADIANS(X6))/COS(RADIANS(W6)))/(U6*TAN(RADIANS(ABS(W6)))),(J6+F6/2-C6)*(U6*TAN(RADIANS(X6))/COS(RADIANS(W6)))/(U6*TAN(RADIANS(ABS(W6))))*(J6+F6/2-C6)/2,IF((L6+M6/2-D6)/(J6+F6/2-C6)&lt;(U6*TAN(RADIANS(X6))/COS(RADIANS(W6)))/(U6*TAN(RADIANS(ABS(W6)))),(L6+M6/2-D6)*((J6+F6/2-C6)+(J6+F6/2-C6)-((U6*TAN(RADIANS(ABS(W6))))/(U6*TAN(RADIANS(X6))/COS(RADIANS(W6)))*(L6+M6/2-D6)))/2,0)
)))</f>
        <v>7.7800031904138811E-2</v>
      </c>
      <c r="AF6" s="4">
        <f t="shared" ref="AF6:AF33" si="13">IF(AD6=1,0,0)+IF(AD6=2,Z6*AC6/AB6*Z6/2,0)+IF(AD6=3,AA6*(Z6+Z6-(AB6/AC6*AA6))/2,0)+IF(AD6=4,(Z6+(Z6-AB6))/2*AC6,0)</f>
        <v>7.7800031904138811E-2</v>
      </c>
      <c r="AG6">
        <f t="shared" si="8"/>
        <v>7.7800031904138825E-2</v>
      </c>
      <c r="AH6">
        <f t="shared" si="9"/>
        <v>-252.95656055994274</v>
      </c>
      <c r="AI6">
        <f t="shared" si="10"/>
        <v>-1.7983722887656303E-2</v>
      </c>
      <c r="AK6">
        <f t="shared" si="11"/>
        <v>0</v>
      </c>
    </row>
    <row r="7" spans="1:37" x14ac:dyDescent="0.2">
      <c r="A7" s="8" t="str">
        <f t="shared" si="1"/>
        <v>4, -1.05, -1.025, 1.1, 2.1, 0.9, 1.05, 1.07, 0.88, 0.85, 0.98, 2.05, 1.02, 0.96, 0.92, 1.01, 0.97, 0.48, 0.52, 0.55, 0.6, -45, 1, 0.0367253907583509</v>
      </c>
      <c r="B7" t="str">
        <f t="shared" si="0"/>
        <v>[4, -1.05, -1.025, 1.1, 2.1, 0.9, 1.05, 1.07, 0.88, 0.85, 0.98, 2.05, 1.02, 0.96, 0.92, 1.01, 0.97, 0.48, 0.52, 0.55, 0.6, -45, 1, 0.0367253907583509]</v>
      </c>
      <c r="C7" s="2">
        <f t="shared" si="2"/>
        <v>-1.05</v>
      </c>
      <c r="D7" s="2">
        <f t="shared" si="3"/>
        <v>-1.0249999999999999</v>
      </c>
      <c r="E7">
        <v>1.1000000000000001</v>
      </c>
      <c r="F7">
        <v>2.1</v>
      </c>
      <c r="G7">
        <v>0.9</v>
      </c>
      <c r="H7" s="1">
        <v>1.05</v>
      </c>
      <c r="I7" s="1">
        <v>1.07</v>
      </c>
      <c r="J7" s="1">
        <v>0.88</v>
      </c>
      <c r="K7" s="1">
        <v>0.85</v>
      </c>
      <c r="L7">
        <v>0.98</v>
      </c>
      <c r="M7">
        <v>2.0499999999999998</v>
      </c>
      <c r="N7">
        <v>1.02</v>
      </c>
      <c r="O7" s="1">
        <v>0.96</v>
      </c>
      <c r="P7" s="1">
        <v>0.92</v>
      </c>
      <c r="Q7" s="1">
        <v>1.01</v>
      </c>
      <c r="R7" s="1">
        <v>0.97</v>
      </c>
      <c r="S7">
        <v>0.48</v>
      </c>
      <c r="T7">
        <v>0.52</v>
      </c>
      <c r="U7">
        <v>0.55000000000000004</v>
      </c>
      <c r="V7">
        <v>0.6</v>
      </c>
      <c r="W7">
        <v>-45</v>
      </c>
      <c r="X7">
        <v>1</v>
      </c>
      <c r="Z7">
        <f t="shared" si="4"/>
        <v>2.9800000000000004</v>
      </c>
      <c r="AA7">
        <f t="shared" si="5"/>
        <v>3.03</v>
      </c>
      <c r="AB7">
        <f t="shared" si="6"/>
        <v>0.54999999999999993</v>
      </c>
      <c r="AC7">
        <f t="shared" si="7"/>
        <v>1.3576854254473546E-2</v>
      </c>
      <c r="AD7">
        <f t="shared" ref="AD7:AD27" si="14">IF(U7=0,1,IF(AND(Z7&gt;=AB7,AA7&gt;=AC7),4,IF(AA7/Z7&gt;=AC7/AB7,2,IF(AA7/Z7&lt;AC7/AB7,3,0
))))</f>
        <v>4</v>
      </c>
      <c r="AE7" s="11">
        <f>IF(U7=0,0,IF(AND((J7+F7/2-C7)&gt;=(U7*TAN(RADIANS(ABS(W7)))),(L7+M7/2-D7)&gt;=(U7*TAN(RADIANS(X7))/COS(RADIANS(W7)))),((J7+F7/2-C7)+((J7+F7/2-C7)-(U7*TAN(RADIANS(ABS(W7))))))/2*(U7*TAN(RADIANS(X7))/COS(RADIANS(W7))),IF((L7+M7/2-D7)/(J7+F7/2-C7)&gt;=(U7*TAN(RADIANS(X7))/COS(RADIANS(W7)))/(U7*TAN(RADIANS(ABS(W7)))),(J7+F7/2-C7)*(U7*TAN(RADIANS(X7))/COS(RADIANS(W7)))/(U7*TAN(RADIANS(ABS(W7))))*(J7+F7/2-C7)/2,IF((L7+M7/2-D7)/(J7+F7/2-C7)&lt;(U7*TAN(RADIANS(X7))/COS(RADIANS(W7)))/(U7*TAN(RADIANS(ABS(W7)))),(L7+M7/2-D7)*((J7+F7/2-C7)+(J7+F7/2-C7)-((U7*TAN(RADIANS(ABS(W7))))/(U7*TAN(RADIANS(X7))/COS(RADIANS(W7)))*(L7+M7/2-D7)))/2,0)
)))</f>
        <v>3.6725390758350948E-2</v>
      </c>
      <c r="AF7" s="4">
        <f t="shared" si="13"/>
        <v>3.6725390758350948E-2</v>
      </c>
      <c r="AG7">
        <f t="shared" si="8"/>
        <v>0.10960717865584266</v>
      </c>
      <c r="AH7">
        <f t="shared" si="9"/>
        <v>-176.93028202045775</v>
      </c>
      <c r="AI7">
        <f t="shared" si="10"/>
        <v>3.6725390758350948E-2</v>
      </c>
      <c r="AK7">
        <f t="shared" si="11"/>
        <v>0</v>
      </c>
    </row>
    <row r="8" spans="1:37" x14ac:dyDescent="0.2">
      <c r="A8" s="8" t="str">
        <f t="shared" si="1"/>
        <v>5, -1.05, -1.025, 1.1, 2.1, 0.9, 1.05, 1.07, 0.88, 0.85, 0.98, 2.05, 1.02, 0.96, 0.92, 1.01, 0.97, 0.48, 0.52, 0.55, 0.6, -30, 1, 0.0312746037537625</v>
      </c>
      <c r="B8" t="str">
        <f t="shared" si="0"/>
        <v>[5, -1.05, -1.025, 1.1, 2.1, 0.9, 1.05, 1.07, 0.88, 0.85, 0.98, 2.05, 1.02, 0.96, 0.92, 1.01, 0.97, 0.48, 0.52, 0.55, 0.6, -30, 1, 0.0312746037537625]</v>
      </c>
      <c r="C8" s="2">
        <f t="shared" si="2"/>
        <v>-1.05</v>
      </c>
      <c r="D8" s="2">
        <f t="shared" si="3"/>
        <v>-1.0249999999999999</v>
      </c>
      <c r="E8">
        <v>1.1000000000000001</v>
      </c>
      <c r="F8">
        <v>2.1</v>
      </c>
      <c r="G8">
        <v>0.9</v>
      </c>
      <c r="H8" s="1">
        <v>1.05</v>
      </c>
      <c r="I8" s="1">
        <v>1.07</v>
      </c>
      <c r="J8" s="1">
        <v>0.88</v>
      </c>
      <c r="K8" s="1">
        <v>0.85</v>
      </c>
      <c r="L8">
        <v>0.98</v>
      </c>
      <c r="M8">
        <v>2.0499999999999998</v>
      </c>
      <c r="N8">
        <v>1.02</v>
      </c>
      <c r="O8" s="1">
        <v>0.96</v>
      </c>
      <c r="P8" s="1">
        <v>0.92</v>
      </c>
      <c r="Q8" s="1">
        <v>1.01</v>
      </c>
      <c r="R8" s="1">
        <v>0.97</v>
      </c>
      <c r="S8">
        <v>0.48</v>
      </c>
      <c r="T8">
        <v>0.52</v>
      </c>
      <c r="U8">
        <v>0.55000000000000004</v>
      </c>
      <c r="V8">
        <v>0.6</v>
      </c>
      <c r="W8">
        <v>-30</v>
      </c>
      <c r="X8">
        <v>1</v>
      </c>
      <c r="Z8">
        <f t="shared" si="4"/>
        <v>2.9800000000000004</v>
      </c>
      <c r="AA8">
        <f t="shared" si="5"/>
        <v>3.03</v>
      </c>
      <c r="AB8">
        <f t="shared" si="6"/>
        <v>0.31754264805429416</v>
      </c>
      <c r="AC8">
        <f t="shared" si="7"/>
        <v>1.1085455078531701E-2</v>
      </c>
      <c r="AD8">
        <f t="shared" si="14"/>
        <v>4</v>
      </c>
      <c r="AE8" s="11">
        <f t="shared" si="12"/>
        <v>3.1274603753762537E-2</v>
      </c>
      <c r="AF8" s="4">
        <f t="shared" si="13"/>
        <v>3.1274603753762537E-2</v>
      </c>
      <c r="AG8">
        <f t="shared" si="8"/>
        <v>0.15500795858854349</v>
      </c>
      <c r="AH8">
        <f t="shared" si="9"/>
        <v>-122.46395218395976</v>
      </c>
      <c r="AI8">
        <f t="shared" si="10"/>
        <v>3.1274603753762537E-2</v>
      </c>
      <c r="AK8">
        <f t="shared" si="11"/>
        <v>0</v>
      </c>
    </row>
    <row r="9" spans="1:37" x14ac:dyDescent="0.2">
      <c r="A9" s="8" t="str">
        <f t="shared" si="1"/>
        <v>6, -1.05, -1.025, 1.1, 2.1, 0.9, 1.05, 1.07, 0.88, 0.85, 0.98, 2.05, 1.02, 0.96, 0.92, 1.01, 0.97, 0.48, 0.52, 0.55, 0.6, -1, 1, 0.0285671195851676</v>
      </c>
      <c r="B9" t="str">
        <f t="shared" si="0"/>
        <v>[6, -1.05, -1.025, 1.1, 2.1, 0.9, 1.05, 1.07, 0.88, 0.85, 0.98, 2.05, 1.02, 0.96, 0.92, 1.01, 0.97, 0.48, 0.52, 0.55, 0.6, -1, 1, 0.0285671195851676]</v>
      </c>
      <c r="C9" s="2">
        <f t="shared" si="2"/>
        <v>-1.05</v>
      </c>
      <c r="D9" s="2">
        <f t="shared" si="3"/>
        <v>-1.0249999999999999</v>
      </c>
      <c r="E9">
        <v>1.1000000000000001</v>
      </c>
      <c r="F9">
        <v>2.1</v>
      </c>
      <c r="G9">
        <v>0.9</v>
      </c>
      <c r="H9" s="1">
        <v>1.05</v>
      </c>
      <c r="I9" s="1">
        <v>1.07</v>
      </c>
      <c r="J9" s="1">
        <v>0.88</v>
      </c>
      <c r="K9" s="1">
        <v>0.85</v>
      </c>
      <c r="L9">
        <v>0.98</v>
      </c>
      <c r="M9">
        <v>2.0499999999999998</v>
      </c>
      <c r="N9">
        <v>1.02</v>
      </c>
      <c r="O9" s="1">
        <v>0.96</v>
      </c>
      <c r="P9" s="1">
        <v>0.92</v>
      </c>
      <c r="Q9" s="1">
        <v>1.01</v>
      </c>
      <c r="R9" s="1">
        <v>0.97</v>
      </c>
      <c r="S9">
        <v>0.48</v>
      </c>
      <c r="T9">
        <v>0.52</v>
      </c>
      <c r="U9">
        <v>0.55000000000000004</v>
      </c>
      <c r="V9">
        <v>0.6</v>
      </c>
      <c r="W9">
        <v>-1</v>
      </c>
      <c r="X9">
        <v>1</v>
      </c>
      <c r="Z9">
        <f t="shared" si="4"/>
        <v>2.9800000000000004</v>
      </c>
      <c r="AA9">
        <f t="shared" si="5"/>
        <v>3.03</v>
      </c>
      <c r="AB9">
        <f t="shared" si="6"/>
        <v>9.6002857105196727E-3</v>
      </c>
      <c r="AC9">
        <f t="shared" si="7"/>
        <v>9.6017481032629106E-3</v>
      </c>
      <c r="AD9">
        <f t="shared" si="14"/>
        <v>4</v>
      </c>
      <c r="AE9" s="11">
        <f t="shared" si="12"/>
        <v>2.8567119585167597E-2</v>
      </c>
      <c r="AF9" s="4">
        <f t="shared" si="13"/>
        <v>2.8567119585167597E-2</v>
      </c>
      <c r="AG9">
        <f t="shared" si="8"/>
        <v>4.4408763669805591</v>
      </c>
      <c r="AH9">
        <f t="shared" si="9"/>
        <v>4.4396491477693445</v>
      </c>
      <c r="AI9">
        <f t="shared" si="10"/>
        <v>2.8567119585167593E-2</v>
      </c>
      <c r="AK9">
        <f t="shared" si="11"/>
        <v>0</v>
      </c>
    </row>
    <row r="10" spans="1:37" x14ac:dyDescent="0.2">
      <c r="A10" s="8" t="str">
        <f t="shared" si="1"/>
        <v>7, -1.05, -1.025, 1.1, 2.1, 0.9, 1.05, 1.07, 0.88, 0.85, 0.98, 2.05, 1.02, 0.96, 0.92, 1.01, 0.97, 0.48, 0.52, 0.55, 0.6, -89, 10, 0.783046321489259</v>
      </c>
      <c r="B10" t="str">
        <f t="shared" si="0"/>
        <v>[7, -1.05, -1.025, 1.1, 2.1, 0.9, 1.05, 1.07, 0.88, 0.85, 0.98, 2.05, 1.02, 0.96, 0.92, 1.01, 0.97, 0.48, 0.52, 0.55, 0.6, -89, 10, 0.783046321489259]</v>
      </c>
      <c r="C10" s="2">
        <f t="shared" si="2"/>
        <v>-1.05</v>
      </c>
      <c r="D10" s="2">
        <f t="shared" si="3"/>
        <v>-1.0249999999999999</v>
      </c>
      <c r="E10">
        <v>1.1000000000000001</v>
      </c>
      <c r="F10">
        <v>2.1</v>
      </c>
      <c r="G10">
        <v>0.9</v>
      </c>
      <c r="H10" s="1">
        <v>1.05</v>
      </c>
      <c r="I10" s="1">
        <v>1.07</v>
      </c>
      <c r="J10" s="1">
        <v>0.88</v>
      </c>
      <c r="K10" s="1">
        <v>0.85</v>
      </c>
      <c r="L10">
        <v>0.98</v>
      </c>
      <c r="M10">
        <v>2.0499999999999998</v>
      </c>
      <c r="N10">
        <v>1.02</v>
      </c>
      <c r="O10" s="1">
        <v>0.96</v>
      </c>
      <c r="P10" s="1">
        <v>0.92</v>
      </c>
      <c r="Q10" s="1">
        <v>1.01</v>
      </c>
      <c r="R10" s="1">
        <v>0.97</v>
      </c>
      <c r="S10">
        <v>0.48</v>
      </c>
      <c r="T10">
        <v>0.52</v>
      </c>
      <c r="U10">
        <v>0.55000000000000004</v>
      </c>
      <c r="V10">
        <v>0.6</v>
      </c>
      <c r="W10">
        <v>-89</v>
      </c>
      <c r="X10">
        <v>10</v>
      </c>
      <c r="Z10">
        <f t="shared" si="4"/>
        <v>2.9800000000000004</v>
      </c>
      <c r="AA10">
        <f t="shared" si="5"/>
        <v>3.03</v>
      </c>
      <c r="AB10">
        <f t="shared" si="6"/>
        <v>31.509478896917532</v>
      </c>
      <c r="AC10">
        <f t="shared" si="7"/>
        <v>5.5568176078272851</v>
      </c>
      <c r="AD10">
        <f t="shared" si="14"/>
        <v>2</v>
      </c>
      <c r="AE10" s="11">
        <f t="shared" si="12"/>
        <v>0.78304632148925923</v>
      </c>
      <c r="AF10" s="4">
        <f t="shared" si="13"/>
        <v>0.78304632148925923</v>
      </c>
      <c r="AG10">
        <f t="shared" si="8"/>
        <v>0.78304632148925923</v>
      </c>
      <c r="AH10">
        <f t="shared" si="9"/>
        <v>-17.0003705648306</v>
      </c>
      <c r="AI10">
        <f t="shared" si="10"/>
        <v>-70.986897102601489</v>
      </c>
      <c r="AK10">
        <f t="shared" si="11"/>
        <v>0</v>
      </c>
    </row>
    <row r="11" spans="1:37" x14ac:dyDescent="0.2">
      <c r="A11" s="8" t="str">
        <f t="shared" si="1"/>
        <v>8, -1.05, -1.025, 1.1, 2.1, 0.9, 1.05, 1.07, 0.88, 0.85, 0.98, 2.05, 1.02, 0.96, 0.92, 1.01, 0.97, 0.48, 0.52, 0.55, 0.6, -85, 10, 0.78591771391823</v>
      </c>
      <c r="B11" t="str">
        <f t="shared" si="0"/>
        <v>[8, -1.05, -1.025, 1.1, 2.1, 0.9, 1.05, 1.07, 0.88, 0.85, 0.98, 2.05, 1.02, 0.96, 0.92, 1.01, 0.97, 0.48, 0.52, 0.55, 0.6, -85, 10, 0.78591771391823]</v>
      </c>
      <c r="C11" s="2">
        <f t="shared" si="2"/>
        <v>-1.05</v>
      </c>
      <c r="D11" s="2">
        <f t="shared" si="3"/>
        <v>-1.0249999999999999</v>
      </c>
      <c r="E11">
        <v>1.1000000000000001</v>
      </c>
      <c r="F11">
        <v>2.1</v>
      </c>
      <c r="G11">
        <v>0.9</v>
      </c>
      <c r="H11" s="1">
        <v>1.05</v>
      </c>
      <c r="I11" s="1">
        <v>1.07</v>
      </c>
      <c r="J11" s="1">
        <v>0.88</v>
      </c>
      <c r="K11" s="1">
        <v>0.85</v>
      </c>
      <c r="L11">
        <v>0.98</v>
      </c>
      <c r="M11">
        <v>2.0499999999999998</v>
      </c>
      <c r="N11">
        <v>1.02</v>
      </c>
      <c r="O11" s="1">
        <v>0.96</v>
      </c>
      <c r="P11" s="1">
        <v>0.92</v>
      </c>
      <c r="Q11" s="1">
        <v>1.01</v>
      </c>
      <c r="R11" s="1">
        <v>0.97</v>
      </c>
      <c r="S11">
        <v>0.48</v>
      </c>
      <c r="T11">
        <v>0.52</v>
      </c>
      <c r="U11">
        <v>0.55000000000000004</v>
      </c>
      <c r="V11">
        <v>0.6</v>
      </c>
      <c r="W11">
        <v>-85</v>
      </c>
      <c r="X11">
        <v>10</v>
      </c>
      <c r="Z11">
        <f t="shared" si="4"/>
        <v>2.9800000000000004</v>
      </c>
      <c r="AA11">
        <f t="shared" si="5"/>
        <v>3.03</v>
      </c>
      <c r="AB11">
        <f t="shared" si="6"/>
        <v>6.2865287665187424</v>
      </c>
      <c r="AC11">
        <f t="shared" si="7"/>
        <v>1.1127188677680289</v>
      </c>
      <c r="AD11">
        <f t="shared" si="14"/>
        <v>2</v>
      </c>
      <c r="AE11" s="11">
        <f t="shared" si="12"/>
        <v>0.7859177139182304</v>
      </c>
      <c r="AF11" s="4">
        <f t="shared" si="13"/>
        <v>0.7859177139182304</v>
      </c>
      <c r="AG11">
        <f t="shared" si="8"/>
        <v>0.78591771391823051</v>
      </c>
      <c r="AH11">
        <f t="shared" si="9"/>
        <v>-16.905269404996599</v>
      </c>
      <c r="AI11">
        <f t="shared" si="10"/>
        <v>-0.18166735968721257</v>
      </c>
      <c r="AK11">
        <f t="shared" si="11"/>
        <v>0</v>
      </c>
    </row>
    <row r="12" spans="1:37" x14ac:dyDescent="0.2">
      <c r="A12" s="8" t="str">
        <f t="shared" si="1"/>
        <v>9, -1.05, -1.025, 1.1, 2.1, 0.9, 1.05, 1.07, 0.88, 0.85, 0.98, 2.05, 1.02, 0.96, 0.92, 1.01, 0.97, 0.48, 0.52, 0.55, 0.6, -45, 10, 0.37099130220307</v>
      </c>
      <c r="B12" t="str">
        <f t="shared" si="0"/>
        <v>[9, -1.05, -1.025, 1.1, 2.1, 0.9, 1.05, 1.07, 0.88, 0.85, 0.98, 2.05, 1.02, 0.96, 0.92, 1.01, 0.97, 0.48, 0.52, 0.55, 0.6, -45, 10, 0.37099130220307]</v>
      </c>
      <c r="C12" s="2">
        <f t="shared" si="2"/>
        <v>-1.05</v>
      </c>
      <c r="D12" s="2">
        <f t="shared" si="3"/>
        <v>-1.0249999999999999</v>
      </c>
      <c r="E12">
        <v>1.1000000000000001</v>
      </c>
      <c r="F12">
        <v>2.1</v>
      </c>
      <c r="G12">
        <v>0.9</v>
      </c>
      <c r="H12" s="1">
        <v>1.05</v>
      </c>
      <c r="I12" s="1">
        <v>1.07</v>
      </c>
      <c r="J12" s="1">
        <v>0.88</v>
      </c>
      <c r="K12" s="1">
        <v>0.85</v>
      </c>
      <c r="L12">
        <v>0.98</v>
      </c>
      <c r="M12">
        <v>2.0499999999999998</v>
      </c>
      <c r="N12">
        <v>1.02</v>
      </c>
      <c r="O12" s="1">
        <v>0.96</v>
      </c>
      <c r="P12" s="1">
        <v>0.92</v>
      </c>
      <c r="Q12" s="1">
        <v>1.01</v>
      </c>
      <c r="R12" s="1">
        <v>0.97</v>
      </c>
      <c r="S12">
        <v>0.48</v>
      </c>
      <c r="T12">
        <v>0.52</v>
      </c>
      <c r="U12">
        <v>0.55000000000000004</v>
      </c>
      <c r="V12">
        <v>0.6</v>
      </c>
      <c r="W12">
        <v>-45</v>
      </c>
      <c r="X12">
        <v>10</v>
      </c>
      <c r="Z12">
        <f t="shared" si="4"/>
        <v>2.9800000000000004</v>
      </c>
      <c r="AA12">
        <f t="shared" si="5"/>
        <v>3.03</v>
      </c>
      <c r="AB12">
        <f t="shared" si="6"/>
        <v>0.54999999999999993</v>
      </c>
      <c r="AC12">
        <f t="shared" si="7"/>
        <v>0.13715020414161566</v>
      </c>
      <c r="AD12">
        <f t="shared" si="14"/>
        <v>4</v>
      </c>
      <c r="AE12" s="11">
        <f t="shared" si="12"/>
        <v>0.37099130220307042</v>
      </c>
      <c r="AF12" s="4">
        <f t="shared" si="13"/>
        <v>0.37099130220307042</v>
      </c>
      <c r="AG12">
        <f t="shared" si="8"/>
        <v>1.1072260662356401</v>
      </c>
      <c r="AH12">
        <f t="shared" si="9"/>
        <v>-9.3792310027876358</v>
      </c>
      <c r="AI12">
        <f t="shared" si="10"/>
        <v>0.37099130220307042</v>
      </c>
      <c r="AK12">
        <f t="shared" si="11"/>
        <v>0</v>
      </c>
    </row>
    <row r="13" spans="1:37" x14ac:dyDescent="0.2">
      <c r="A13" s="8" t="str">
        <f t="shared" si="1"/>
        <v>10, -1.05, -1.025, 1.1, 2.1, 0.9, 1.05, 1.07, 0.88, 0.85, 0.98, 2.05, 1.02, 0.96, 0.92, 1.01, 0.97, 0.48, 0.52, 0.55, 0.6, -30, 10, 0.315928727588966</v>
      </c>
      <c r="B13" t="str">
        <f t="shared" si="0"/>
        <v>[10, -1.05, -1.025, 1.1, 2.1, 0.9, 1.05, 1.07, 0.88, 0.85, 0.98, 2.05, 1.02, 0.96, 0.92, 1.01, 0.97, 0.48, 0.52, 0.55, 0.6, -30, 10, 0.315928727588966]</v>
      </c>
      <c r="C13" s="2">
        <f t="shared" si="2"/>
        <v>-1.05</v>
      </c>
      <c r="D13" s="2">
        <f t="shared" si="3"/>
        <v>-1.0249999999999999</v>
      </c>
      <c r="E13">
        <v>1.1000000000000001</v>
      </c>
      <c r="F13">
        <v>2.1</v>
      </c>
      <c r="G13">
        <v>0.9</v>
      </c>
      <c r="H13" s="1">
        <v>1.05</v>
      </c>
      <c r="I13" s="1">
        <v>1.07</v>
      </c>
      <c r="J13" s="1">
        <v>0.88</v>
      </c>
      <c r="K13" s="1">
        <v>0.85</v>
      </c>
      <c r="L13">
        <v>0.98</v>
      </c>
      <c r="M13">
        <v>2.0499999999999998</v>
      </c>
      <c r="N13">
        <v>1.02</v>
      </c>
      <c r="O13" s="1">
        <v>0.96</v>
      </c>
      <c r="P13" s="1">
        <v>0.92</v>
      </c>
      <c r="Q13" s="1">
        <v>1.01</v>
      </c>
      <c r="R13" s="1">
        <v>0.97</v>
      </c>
      <c r="S13">
        <v>0.48</v>
      </c>
      <c r="T13">
        <v>0.52</v>
      </c>
      <c r="U13">
        <v>0.55000000000000004</v>
      </c>
      <c r="V13">
        <v>0.6</v>
      </c>
      <c r="W13">
        <v>-30</v>
      </c>
      <c r="X13">
        <v>10</v>
      </c>
      <c r="Z13">
        <f t="shared" si="4"/>
        <v>2.9800000000000004</v>
      </c>
      <c r="AA13">
        <f t="shared" si="5"/>
        <v>3.03</v>
      </c>
      <c r="AB13">
        <f t="shared" si="6"/>
        <v>0.31754264805429416</v>
      </c>
      <c r="AC13">
        <f t="shared" si="7"/>
        <v>0.11198267275516884</v>
      </c>
      <c r="AD13">
        <f t="shared" si="14"/>
        <v>4</v>
      </c>
      <c r="AE13" s="11">
        <f t="shared" si="12"/>
        <v>0.31592872758896628</v>
      </c>
      <c r="AF13" s="4">
        <f t="shared" si="13"/>
        <v>0.31592872758896628</v>
      </c>
      <c r="AG13">
        <f t="shared" si="8"/>
        <v>1.565854119483453</v>
      </c>
      <c r="AH13">
        <f t="shared" si="9"/>
        <v>-3.9874678144320517</v>
      </c>
      <c r="AI13">
        <f t="shared" si="10"/>
        <v>0.31592872758896628</v>
      </c>
      <c r="AK13">
        <f t="shared" si="11"/>
        <v>0</v>
      </c>
    </row>
    <row r="14" spans="1:37" x14ac:dyDescent="0.2">
      <c r="A14" s="8" t="str">
        <f t="shared" si="1"/>
        <v>11, -1.05, -1.025, 1.1, 2.1, 0.9, 1.05, 1.07, 0.88, 0.85, 0.98, 2.05, 1.02, 0.96, 0.92, 1.01, 0.97, 0.48, 0.52, 0.55, 0.6, -1, 10, 0.28857835617943</v>
      </c>
      <c r="B14" t="str">
        <f t="shared" si="0"/>
        <v>[11, -1.05, -1.025, 1.1, 2.1, 0.9, 1.05, 1.07, 0.88, 0.85, 0.98, 2.05, 1.02, 0.96, 0.92, 1.01, 0.97, 0.48, 0.52, 0.55, 0.6, -1, 10, 0.28857835617943]</v>
      </c>
      <c r="C14" s="2">
        <f t="shared" si="2"/>
        <v>-1.05</v>
      </c>
      <c r="D14" s="2">
        <f t="shared" si="3"/>
        <v>-1.0249999999999999</v>
      </c>
      <c r="E14">
        <v>1.1000000000000001</v>
      </c>
      <c r="F14">
        <v>2.1</v>
      </c>
      <c r="G14">
        <v>0.9</v>
      </c>
      <c r="H14" s="1">
        <v>1.05</v>
      </c>
      <c r="I14" s="1">
        <v>1.07</v>
      </c>
      <c r="J14" s="1">
        <v>0.88</v>
      </c>
      <c r="K14" s="1">
        <v>0.85</v>
      </c>
      <c r="L14">
        <v>0.98</v>
      </c>
      <c r="M14">
        <v>2.0499999999999998</v>
      </c>
      <c r="N14">
        <v>1.02</v>
      </c>
      <c r="O14" s="1">
        <v>0.96</v>
      </c>
      <c r="P14" s="1">
        <v>0.92</v>
      </c>
      <c r="Q14" s="1">
        <v>1.01</v>
      </c>
      <c r="R14" s="1">
        <v>0.97</v>
      </c>
      <c r="S14">
        <v>0.48</v>
      </c>
      <c r="T14">
        <v>0.52</v>
      </c>
      <c r="U14">
        <v>0.55000000000000004</v>
      </c>
      <c r="V14">
        <v>0.6</v>
      </c>
      <c r="W14">
        <v>-1</v>
      </c>
      <c r="X14">
        <v>10</v>
      </c>
      <c r="Z14">
        <f t="shared" si="4"/>
        <v>2.9800000000000004</v>
      </c>
      <c r="AA14">
        <f t="shared" si="5"/>
        <v>3.03</v>
      </c>
      <c r="AB14">
        <f t="shared" si="6"/>
        <v>9.6002857105196727E-3</v>
      </c>
      <c r="AC14">
        <f t="shared" si="7"/>
        <v>9.699461213888845E-2</v>
      </c>
      <c r="AD14">
        <f t="shared" si="14"/>
        <v>4</v>
      </c>
      <c r="AE14" s="11">
        <f t="shared" si="12"/>
        <v>0.28857835617943045</v>
      </c>
      <c r="AF14" s="4">
        <f t="shared" si="13"/>
        <v>0.28857835617943045</v>
      </c>
      <c r="AG14">
        <f t="shared" si="8"/>
        <v>44.860693713226972</v>
      </c>
      <c r="AH14">
        <f t="shared" si="9"/>
        <v>8.5750486647242763</v>
      </c>
      <c r="AI14">
        <f t="shared" si="10"/>
        <v>0.28857835617943045</v>
      </c>
      <c r="AK14">
        <f t="shared" si="11"/>
        <v>0</v>
      </c>
    </row>
    <row r="15" spans="1:37" x14ac:dyDescent="0.2">
      <c r="A15" s="8" t="str">
        <f t="shared" si="1"/>
        <v>12, -1.05, -1.025, 1.1, 2.1, 0.9, 1.05, 1.07, 0.88, 0.85, 0.98, 2.05, 1.02, 0.96, 0.92, 1.01, 0.97, 0.48, 0.52, 0.55, 0.6, -89, 30, 2.56394116591407</v>
      </c>
      <c r="B15" t="str">
        <f t="shared" si="0"/>
        <v>[12, -1.05, -1.025, 1.1, 2.1, 0.9, 1.05, 1.07, 0.88, 0.85, 0.98, 2.05, 1.02, 0.96, 0.92, 1.01, 0.97, 0.48, 0.52, 0.55, 0.6, -89, 30, 2.56394116591407]</v>
      </c>
      <c r="C15" s="2">
        <f t="shared" si="2"/>
        <v>-1.05</v>
      </c>
      <c r="D15" s="2">
        <f t="shared" si="3"/>
        <v>-1.0249999999999999</v>
      </c>
      <c r="E15">
        <v>1.1000000000000001</v>
      </c>
      <c r="F15">
        <v>2.1</v>
      </c>
      <c r="G15">
        <v>0.9</v>
      </c>
      <c r="H15" s="1">
        <v>1.05</v>
      </c>
      <c r="I15" s="1">
        <v>1.07</v>
      </c>
      <c r="J15" s="1">
        <v>0.88</v>
      </c>
      <c r="K15" s="1">
        <v>0.85</v>
      </c>
      <c r="L15">
        <v>0.98</v>
      </c>
      <c r="M15">
        <v>2.0499999999999998</v>
      </c>
      <c r="N15">
        <v>1.02</v>
      </c>
      <c r="O15" s="1">
        <v>0.96</v>
      </c>
      <c r="P15" s="1">
        <v>0.92</v>
      </c>
      <c r="Q15" s="1">
        <v>1.01</v>
      </c>
      <c r="R15" s="1">
        <v>0.97</v>
      </c>
      <c r="S15">
        <v>0.48</v>
      </c>
      <c r="T15">
        <v>0.52</v>
      </c>
      <c r="U15">
        <v>0.55000000000000004</v>
      </c>
      <c r="V15">
        <v>0.6</v>
      </c>
      <c r="W15">
        <v>-89</v>
      </c>
      <c r="X15">
        <v>30</v>
      </c>
      <c r="Z15">
        <f t="shared" si="4"/>
        <v>2.9800000000000004</v>
      </c>
      <c r="AA15">
        <f t="shared" si="5"/>
        <v>3.03</v>
      </c>
      <c r="AB15">
        <f t="shared" si="6"/>
        <v>31.509478896917532</v>
      </c>
      <c r="AC15">
        <f t="shared" si="7"/>
        <v>18.194777275867665</v>
      </c>
      <c r="AD15">
        <f t="shared" si="14"/>
        <v>2</v>
      </c>
      <c r="AE15" s="11">
        <f>IF(U15=0,0,IF(AND((J15+F15/2-C15)&gt;=(U15*TAN(RADIANS(ABS(W15)))),(L15+M15/2-D15)&gt;=(U15*TAN(RADIANS(X15))/COS(RADIANS(W15)))),((J15+F15/2-C15)+((J15+F15/2-C15)-(U15*TAN(RADIANS(ABS(W15))))))/2*(U15*TAN(RADIANS(X15))/COS(RADIANS(W15))),IF((L15+M15/2-D15)/(J15+F15/2-C15)&gt;=(U15*TAN(RADIANS(X15))/COS(RADIANS(W15)))/(U15*TAN(RADIANS(ABS(W15)))),(J15+F15/2-C15)*(U15*TAN(RADIANS(X15))/COS(RADIANS(W15)))/(U15*TAN(RADIANS(ABS(W15))))*(J15+F15/2-C15)/2,IF((L15+M15/2-D15)/(J15+F15/2-C15)&lt;(U15*TAN(RADIANS(X15))/COS(RADIANS(W15)))/(U15*TAN(RADIANS(ABS(W15)))),(L15+M15/2-D15)*((J15+F15/2-C15)+(J15+F15/2-C15)-((U15*TAN(RADIANS(ABS(W15))))/(U15*TAN(RADIANS(X15))/COS(RADIANS(W15)))*(L15+M15/2-D15)))/2,0)
)))</f>
        <v>2.5639411659140734</v>
      </c>
      <c r="AF15" s="4">
        <f t="shared" si="13"/>
        <v>2.5639411659140734</v>
      </c>
      <c r="AG15">
        <f t="shared" si="8"/>
        <v>2.5639411659140734</v>
      </c>
      <c r="AH15">
        <f t="shared" si="9"/>
        <v>1.0797183298539506</v>
      </c>
      <c r="AI15">
        <f t="shared" si="10"/>
        <v>-232.43353902194778</v>
      </c>
      <c r="AK15">
        <f t="shared" si="11"/>
        <v>0</v>
      </c>
    </row>
    <row r="16" spans="1:37" x14ac:dyDescent="0.2">
      <c r="A16" s="8" t="str">
        <f t="shared" si="1"/>
        <v>13, -1.05, -1.025, 1.1, 2.1, 0.9, 1.05, 1.07, 0.88, 0.85, 0.98, 2.05, 1.02, 0.96, 0.92, 1.01, 0.97, 0.48, 0.52, 0.55, 0.6, -85, 30, 2.57334301233119</v>
      </c>
      <c r="B16" t="str">
        <f t="shared" si="0"/>
        <v>[13, -1.05, -1.025, 1.1, 2.1, 0.9, 1.05, 1.07, 0.88, 0.85, 0.98, 2.05, 1.02, 0.96, 0.92, 1.01, 0.97, 0.48, 0.52, 0.55, 0.6, -85, 30, 2.57334301233119]</v>
      </c>
      <c r="C16" s="2">
        <f t="shared" si="2"/>
        <v>-1.05</v>
      </c>
      <c r="D16" s="2">
        <f t="shared" si="3"/>
        <v>-1.0249999999999999</v>
      </c>
      <c r="E16">
        <v>1.1000000000000001</v>
      </c>
      <c r="F16">
        <v>2.1</v>
      </c>
      <c r="G16">
        <v>0.9</v>
      </c>
      <c r="H16" s="1">
        <v>1.05</v>
      </c>
      <c r="I16" s="1">
        <v>1.07</v>
      </c>
      <c r="J16" s="1">
        <v>0.88</v>
      </c>
      <c r="K16" s="1">
        <v>0.85</v>
      </c>
      <c r="L16">
        <v>0.98</v>
      </c>
      <c r="M16">
        <v>2.0499999999999998</v>
      </c>
      <c r="N16">
        <v>1.02</v>
      </c>
      <c r="O16" s="1">
        <v>0.96</v>
      </c>
      <c r="P16" s="1">
        <v>0.92</v>
      </c>
      <c r="Q16" s="1">
        <v>1.01</v>
      </c>
      <c r="R16" s="1">
        <v>0.97</v>
      </c>
      <c r="S16">
        <v>0.48</v>
      </c>
      <c r="T16">
        <v>0.52</v>
      </c>
      <c r="U16">
        <v>0.55000000000000004</v>
      </c>
      <c r="V16">
        <v>0.6</v>
      </c>
      <c r="W16">
        <v>-85</v>
      </c>
      <c r="X16">
        <v>30</v>
      </c>
      <c r="Z16">
        <f t="shared" si="4"/>
        <v>2.9800000000000004</v>
      </c>
      <c r="AA16">
        <f t="shared" si="5"/>
        <v>3.03</v>
      </c>
      <c r="AB16">
        <f t="shared" si="6"/>
        <v>6.2865287665187424</v>
      </c>
      <c r="AC16">
        <f t="shared" si="7"/>
        <v>3.6433932870456376</v>
      </c>
      <c r="AD16">
        <f t="shared" si="14"/>
        <v>2</v>
      </c>
      <c r="AE16" s="11">
        <f t="shared" si="12"/>
        <v>2.5733430123311938</v>
      </c>
      <c r="AF16" s="4">
        <f t="shared" si="13"/>
        <v>2.5733430123311938</v>
      </c>
      <c r="AG16">
        <f t="shared" si="8"/>
        <v>2.5733430123311938</v>
      </c>
      <c r="AH16">
        <f t="shared" si="9"/>
        <v>1.1087629172912079</v>
      </c>
      <c r="AI16">
        <f t="shared" si="10"/>
        <v>-0.59483635798083756</v>
      </c>
      <c r="AK16">
        <f t="shared" si="11"/>
        <v>0</v>
      </c>
    </row>
    <row r="17" spans="1:37" x14ac:dyDescent="0.2">
      <c r="A17" s="8" t="str">
        <f t="shared" si="1"/>
        <v>14, -1.05, -1.025, 1.1, 2.1, 0.9, 1.05, 1.07, 0.88, 0.85, 0.98, 2.05, 1.02, 0.96, 0.92, 1.01, 0.97, 0.48, 0.52, 0.55, 0.6, -45, 30, 1.21474278827522</v>
      </c>
      <c r="B17" t="str">
        <f t="shared" si="0"/>
        <v>[14, -1.05, -1.025, 1.1, 2.1, 0.9, 1.05, 1.07, 0.88, 0.85, 0.98, 2.05, 1.02, 0.96, 0.92, 1.01, 0.97, 0.48, 0.52, 0.55, 0.6, -45, 30, 1.21474278827522]</v>
      </c>
      <c r="C17" s="2">
        <f t="shared" si="2"/>
        <v>-1.05</v>
      </c>
      <c r="D17" s="2">
        <f t="shared" si="3"/>
        <v>-1.0249999999999999</v>
      </c>
      <c r="E17">
        <v>1.1000000000000001</v>
      </c>
      <c r="F17">
        <v>2.1</v>
      </c>
      <c r="G17">
        <v>0.9</v>
      </c>
      <c r="H17" s="1">
        <v>1.05</v>
      </c>
      <c r="I17" s="1">
        <v>1.07</v>
      </c>
      <c r="J17" s="1">
        <v>0.88</v>
      </c>
      <c r="K17" s="1">
        <v>0.85</v>
      </c>
      <c r="L17">
        <v>0.98</v>
      </c>
      <c r="M17">
        <v>2.0499999999999998</v>
      </c>
      <c r="N17">
        <v>1.02</v>
      </c>
      <c r="O17" s="1">
        <v>0.96</v>
      </c>
      <c r="P17" s="1">
        <v>0.92</v>
      </c>
      <c r="Q17" s="1">
        <v>1.01</v>
      </c>
      <c r="R17" s="1">
        <v>0.97</v>
      </c>
      <c r="S17">
        <v>0.48</v>
      </c>
      <c r="T17">
        <v>0.52</v>
      </c>
      <c r="U17">
        <v>0.55000000000000004</v>
      </c>
      <c r="V17">
        <v>0.6</v>
      </c>
      <c r="W17">
        <v>-45</v>
      </c>
      <c r="X17">
        <v>30</v>
      </c>
      <c r="Z17">
        <f t="shared" si="4"/>
        <v>2.9800000000000004</v>
      </c>
      <c r="AA17">
        <f t="shared" si="5"/>
        <v>3.03</v>
      </c>
      <c r="AB17">
        <f t="shared" si="6"/>
        <v>0.54999999999999993</v>
      </c>
      <c r="AC17">
        <f t="shared" si="7"/>
        <v>0.44907311951024925</v>
      </c>
      <c r="AD17">
        <f t="shared" si="14"/>
        <v>4</v>
      </c>
      <c r="AE17" s="11">
        <f t="shared" si="12"/>
        <v>1.2147427882752244</v>
      </c>
      <c r="AF17" s="4">
        <f t="shared" si="13"/>
        <v>1.2147427882752244</v>
      </c>
      <c r="AG17">
        <f t="shared" si="8"/>
        <v>3.6254081186352898</v>
      </c>
      <c r="AH17">
        <f t="shared" si="9"/>
        <v>3.4072699051204811</v>
      </c>
      <c r="AI17">
        <f t="shared" si="10"/>
        <v>1.2147427882752244</v>
      </c>
      <c r="AK17">
        <f t="shared" si="11"/>
        <v>0</v>
      </c>
    </row>
    <row r="18" spans="1:37" x14ac:dyDescent="0.2">
      <c r="A18" s="8" t="str">
        <f t="shared" si="1"/>
        <v>15, -1.05, -1.025, 1.1, 2.1, 0.9, 1.05, 1.07, 0.88, 0.85, 0.98, 2.05, 1.02, 0.96, 0.92, 1.01, 0.97, 0.48, 0.52, 0.55, 0.6, -30, 30, 1.03445051452338</v>
      </c>
      <c r="B18" t="str">
        <f t="shared" si="0"/>
        <v>[15, -1.05, -1.025, 1.1, 2.1, 0.9, 1.05, 1.07, 0.88, 0.85, 0.98, 2.05, 1.02, 0.96, 0.92, 1.01, 0.97, 0.48, 0.52, 0.55, 0.6, -30, 30, 1.03445051452338]</v>
      </c>
      <c r="C18" s="2">
        <f t="shared" si="2"/>
        <v>-1.05</v>
      </c>
      <c r="D18" s="2">
        <f t="shared" si="3"/>
        <v>-1.0249999999999999</v>
      </c>
      <c r="E18">
        <v>1.1000000000000001</v>
      </c>
      <c r="F18">
        <v>2.1</v>
      </c>
      <c r="G18">
        <v>0.9</v>
      </c>
      <c r="H18" s="1">
        <v>1.05</v>
      </c>
      <c r="I18" s="1">
        <v>1.07</v>
      </c>
      <c r="J18" s="1">
        <v>0.88</v>
      </c>
      <c r="K18" s="1">
        <v>0.85</v>
      </c>
      <c r="L18">
        <v>0.98</v>
      </c>
      <c r="M18">
        <v>2.0499999999999998</v>
      </c>
      <c r="N18">
        <v>1.02</v>
      </c>
      <c r="O18" s="1">
        <v>0.96</v>
      </c>
      <c r="P18" s="1">
        <v>0.92</v>
      </c>
      <c r="Q18" s="1">
        <v>1.01</v>
      </c>
      <c r="R18" s="1">
        <v>0.97</v>
      </c>
      <c r="S18">
        <v>0.48</v>
      </c>
      <c r="T18">
        <v>0.52</v>
      </c>
      <c r="U18">
        <v>0.55000000000000004</v>
      </c>
      <c r="V18">
        <v>0.6</v>
      </c>
      <c r="W18">
        <v>-30</v>
      </c>
      <c r="X18">
        <v>30</v>
      </c>
      <c r="Z18">
        <f t="shared" si="4"/>
        <v>2.9800000000000004</v>
      </c>
      <c r="AA18">
        <f t="shared" si="5"/>
        <v>3.03</v>
      </c>
      <c r="AB18">
        <f t="shared" si="6"/>
        <v>0.31754264805429416</v>
      </c>
      <c r="AC18">
        <f t="shared" si="7"/>
        <v>0.36666666666666664</v>
      </c>
      <c r="AD18">
        <f t="shared" si="14"/>
        <v>4</v>
      </c>
      <c r="AE18" s="11">
        <f t="shared" si="12"/>
        <v>1.0344505145233795</v>
      </c>
      <c r="AF18" s="4">
        <f t="shared" si="13"/>
        <v>1.0344505145233795</v>
      </c>
      <c r="AG18">
        <f t="shared" si="8"/>
        <v>5.1271013305115538</v>
      </c>
      <c r="AH18">
        <f t="shared" si="9"/>
        <v>5.0539536851977243</v>
      </c>
      <c r="AI18">
        <f t="shared" si="10"/>
        <v>1.0344505145233795</v>
      </c>
      <c r="AK18">
        <f t="shared" si="11"/>
        <v>0</v>
      </c>
    </row>
    <row r="19" spans="1:37" x14ac:dyDescent="0.2">
      <c r="A19" s="8" t="str">
        <f t="shared" si="1"/>
        <v>16, -1.05, -1.025, 1.1, 2.1, 0.9, 1.05, 1.07, 0.88, 0.85, 0.98, 2.05, 1.02, 0.96, 0.92, 1.01, 0.97, 0.48, 0.52, 0.55, 0.6, -1, 30, 0.944896753480764</v>
      </c>
      <c r="B19" t="str">
        <f t="shared" si="0"/>
        <v>[16, -1.05, -1.025, 1.1, 2.1, 0.9, 1.05, 1.07, 0.88, 0.85, 0.98, 2.05, 1.02, 0.96, 0.92, 1.01, 0.97, 0.48, 0.52, 0.55, 0.6, -1, 30, 0.944896753480764]</v>
      </c>
      <c r="C19" s="2">
        <f t="shared" si="2"/>
        <v>-1.05</v>
      </c>
      <c r="D19" s="2">
        <f t="shared" si="3"/>
        <v>-1.0249999999999999</v>
      </c>
      <c r="E19">
        <v>1.1000000000000001</v>
      </c>
      <c r="F19">
        <v>2.1</v>
      </c>
      <c r="G19">
        <v>0.9</v>
      </c>
      <c r="H19" s="1">
        <v>1.05</v>
      </c>
      <c r="I19" s="1">
        <v>1.07</v>
      </c>
      <c r="J19" s="1">
        <v>0.88</v>
      </c>
      <c r="K19" s="1">
        <v>0.85</v>
      </c>
      <c r="L19">
        <v>0.98</v>
      </c>
      <c r="M19">
        <v>2.0499999999999998</v>
      </c>
      <c r="N19">
        <v>1.02</v>
      </c>
      <c r="O19" s="1">
        <v>0.96</v>
      </c>
      <c r="P19" s="1">
        <v>0.92</v>
      </c>
      <c r="Q19" s="1">
        <v>1.01</v>
      </c>
      <c r="R19" s="1">
        <v>0.97</v>
      </c>
      <c r="S19">
        <v>0.48</v>
      </c>
      <c r="T19">
        <v>0.52</v>
      </c>
      <c r="U19">
        <v>0.55000000000000004</v>
      </c>
      <c r="V19">
        <v>0.6</v>
      </c>
      <c r="W19">
        <v>-1</v>
      </c>
      <c r="X19">
        <v>30</v>
      </c>
      <c r="Z19">
        <f t="shared" si="4"/>
        <v>2.9800000000000004</v>
      </c>
      <c r="AA19">
        <f t="shared" si="5"/>
        <v>3.03</v>
      </c>
      <c r="AB19">
        <f t="shared" si="6"/>
        <v>9.6002857105196727E-3</v>
      </c>
      <c r="AC19">
        <f t="shared" si="7"/>
        <v>0.3175910187047295</v>
      </c>
      <c r="AD19">
        <f t="shared" si="14"/>
        <v>4</v>
      </c>
      <c r="AE19" s="11">
        <f t="shared" si="12"/>
        <v>0.94489675348076396</v>
      </c>
      <c r="AF19" s="4">
        <f t="shared" si="13"/>
        <v>0.94489675348076396</v>
      </c>
      <c r="AG19">
        <f t="shared" si="8"/>
        <v>146.88809101874182</v>
      </c>
      <c r="AH19">
        <f t="shared" si="9"/>
        <v>8.89063779028894</v>
      </c>
      <c r="AI19">
        <f t="shared" si="10"/>
        <v>0.94489675348076385</v>
      </c>
      <c r="AK19">
        <f t="shared" si="11"/>
        <v>0</v>
      </c>
    </row>
    <row r="20" spans="1:37" x14ac:dyDescent="0.2">
      <c r="A20" s="8" t="str">
        <f t="shared" si="1"/>
        <v>17, -1.05, -1.025, 1.1, 2.1, 0.9, 1.05, 1.07, 0.88, 0.85, 0.98, 2.05, 1.02, 0.96, 0.92, 1.01, 0.97, 0.48, 0.52, 0.55, 0.6, -89, 60, 6.37950610995132</v>
      </c>
      <c r="B20" t="str">
        <f t="shared" si="0"/>
        <v>[17, -1.05, -1.025, 1.1, 2.1, 0.9, 1.05, 1.07, 0.88, 0.85, 0.98, 2.05, 1.02, 0.96, 0.92, 1.01, 0.97, 0.48, 0.52, 0.55, 0.6, -89, 60, 6.37950610995132]</v>
      </c>
      <c r="C20" s="2">
        <f t="shared" si="2"/>
        <v>-1.05</v>
      </c>
      <c r="D20" s="2">
        <f t="shared" si="3"/>
        <v>-1.0249999999999999</v>
      </c>
      <c r="E20">
        <v>1.1000000000000001</v>
      </c>
      <c r="F20">
        <v>2.1</v>
      </c>
      <c r="G20">
        <v>0.9</v>
      </c>
      <c r="H20" s="1">
        <v>1.05</v>
      </c>
      <c r="I20" s="1">
        <v>1.07</v>
      </c>
      <c r="J20" s="1">
        <v>0.88</v>
      </c>
      <c r="K20" s="1">
        <v>0.85</v>
      </c>
      <c r="L20">
        <v>0.98</v>
      </c>
      <c r="M20">
        <v>2.0499999999999998</v>
      </c>
      <c r="N20">
        <v>1.02</v>
      </c>
      <c r="O20" s="1">
        <v>0.96</v>
      </c>
      <c r="P20" s="1">
        <v>0.92</v>
      </c>
      <c r="Q20" s="1">
        <v>1.01</v>
      </c>
      <c r="R20" s="1">
        <v>0.97</v>
      </c>
      <c r="S20">
        <v>0.48</v>
      </c>
      <c r="T20">
        <v>0.52</v>
      </c>
      <c r="U20">
        <v>0.55000000000000004</v>
      </c>
      <c r="V20">
        <v>0.6</v>
      </c>
      <c r="W20">
        <v>-89</v>
      </c>
      <c r="X20">
        <v>60</v>
      </c>
      <c r="Z20">
        <f t="shared" si="4"/>
        <v>2.9800000000000004</v>
      </c>
      <c r="AA20">
        <f t="shared" si="5"/>
        <v>3.03</v>
      </c>
      <c r="AB20">
        <f t="shared" si="6"/>
        <v>31.509478896917532</v>
      </c>
      <c r="AC20">
        <f t="shared" si="7"/>
        <v>54.584331827602988</v>
      </c>
      <c r="AD20">
        <f t="shared" si="14"/>
        <v>3</v>
      </c>
      <c r="AE20" s="11">
        <f t="shared" si="12"/>
        <v>6.3795061099513166</v>
      </c>
      <c r="AF20" s="4">
        <f t="shared" si="13"/>
        <v>6.3795061099513166</v>
      </c>
      <c r="AG20">
        <f t="shared" si="8"/>
        <v>7.6918234977422184</v>
      </c>
      <c r="AH20">
        <f t="shared" si="9"/>
        <v>6.3795061099513166</v>
      </c>
      <c r="AI20">
        <f t="shared" si="10"/>
        <v>-697.3006170658432</v>
      </c>
      <c r="AK20">
        <f t="shared" si="11"/>
        <v>0</v>
      </c>
    </row>
    <row r="21" spans="1:37" x14ac:dyDescent="0.2">
      <c r="A21" s="8" t="str">
        <f t="shared" si="1"/>
        <v>18, -1.05, -1.025, 1.1, 2.1, 0.9, 1.05, 1.07, 0.88, 0.85, 0.98, 2.05, 1.02, 0.96, 0.92, 1.01, 0.97, 0.48, 0.52, 0.55, 0.6, -85, 60, 6.38918763909707</v>
      </c>
      <c r="B21" t="str">
        <f t="shared" si="0"/>
        <v>[18, -1.05, -1.025, 1.1, 2.1, 0.9, 1.05, 1.07, 0.88, 0.85, 0.98, 2.05, 1.02, 0.96, 0.92, 1.01, 0.97, 0.48, 0.52, 0.55, 0.6, -85, 60, 6.38918763909707]</v>
      </c>
      <c r="C21" s="2">
        <f t="shared" si="2"/>
        <v>-1.05</v>
      </c>
      <c r="D21" s="2">
        <f t="shared" si="3"/>
        <v>-1.0249999999999999</v>
      </c>
      <c r="E21">
        <v>1.1000000000000001</v>
      </c>
      <c r="F21">
        <v>2.1</v>
      </c>
      <c r="G21">
        <v>0.9</v>
      </c>
      <c r="H21" s="1">
        <v>1.05</v>
      </c>
      <c r="I21" s="1">
        <v>1.07</v>
      </c>
      <c r="J21" s="1">
        <v>0.88</v>
      </c>
      <c r="K21" s="1">
        <v>0.85</v>
      </c>
      <c r="L21">
        <v>0.98</v>
      </c>
      <c r="M21">
        <v>2.0499999999999998</v>
      </c>
      <c r="N21">
        <v>1.02</v>
      </c>
      <c r="O21" s="1">
        <v>0.96</v>
      </c>
      <c r="P21" s="1">
        <v>0.92</v>
      </c>
      <c r="Q21" s="1">
        <v>1.01</v>
      </c>
      <c r="R21" s="1">
        <v>0.97</v>
      </c>
      <c r="S21">
        <v>0.48</v>
      </c>
      <c r="T21">
        <v>0.52</v>
      </c>
      <c r="U21">
        <v>0.55000000000000004</v>
      </c>
      <c r="V21">
        <v>0.6</v>
      </c>
      <c r="W21">
        <v>-85</v>
      </c>
      <c r="X21">
        <v>60</v>
      </c>
      <c r="Z21">
        <f t="shared" si="4"/>
        <v>2.9800000000000004</v>
      </c>
      <c r="AA21">
        <f t="shared" si="5"/>
        <v>3.03</v>
      </c>
      <c r="AB21">
        <f t="shared" si="6"/>
        <v>6.2865287665187424</v>
      </c>
      <c r="AC21">
        <f t="shared" si="7"/>
        <v>10.93017986113691</v>
      </c>
      <c r="AD21">
        <f t="shared" si="14"/>
        <v>3</v>
      </c>
      <c r="AE21" s="11">
        <f t="shared" si="12"/>
        <v>6.3891876390970692</v>
      </c>
      <c r="AF21" s="4">
        <f t="shared" si="13"/>
        <v>6.3891876390970692</v>
      </c>
      <c r="AG21">
        <f t="shared" si="8"/>
        <v>7.72002903699358</v>
      </c>
      <c r="AH21">
        <f t="shared" si="9"/>
        <v>6.3891876390970692</v>
      </c>
      <c r="AI21">
        <f t="shared" si="10"/>
        <v>-1.7845090739425125</v>
      </c>
      <c r="AK21">
        <f t="shared" si="11"/>
        <v>0</v>
      </c>
    </row>
    <row r="22" spans="1:37" x14ac:dyDescent="0.2">
      <c r="A22" s="8" t="str">
        <f t="shared" si="1"/>
        <v>19, -1.05, -1.025, 1.1, 2.1, 0.9, 1.05, 1.07, 0.88, 0.85, 0.98, 2.05, 1.02, 0.96, 0.92, 1.01, 0.97, 0.48, 0.52, 0.55, 0.6, -45, 60, 3.64422836482567</v>
      </c>
      <c r="B22" t="str">
        <f t="shared" si="0"/>
        <v>[19, -1.05, -1.025, 1.1, 2.1, 0.9, 1.05, 1.07, 0.88, 0.85, 0.98, 2.05, 1.02, 0.96, 0.92, 1.01, 0.97, 0.48, 0.52, 0.55, 0.6, -45, 60, 3.64422836482567]</v>
      </c>
      <c r="C22" s="2">
        <f t="shared" si="2"/>
        <v>-1.05</v>
      </c>
      <c r="D22" s="2">
        <f t="shared" si="3"/>
        <v>-1.0249999999999999</v>
      </c>
      <c r="E22">
        <v>1.1000000000000001</v>
      </c>
      <c r="F22">
        <v>2.1</v>
      </c>
      <c r="G22">
        <v>0.9</v>
      </c>
      <c r="H22" s="1">
        <v>1.05</v>
      </c>
      <c r="I22" s="1">
        <v>1.07</v>
      </c>
      <c r="J22" s="1">
        <v>0.88</v>
      </c>
      <c r="K22" s="1">
        <v>0.85</v>
      </c>
      <c r="L22">
        <v>0.98</v>
      </c>
      <c r="M22">
        <v>2.0499999999999998</v>
      </c>
      <c r="N22">
        <v>1.02</v>
      </c>
      <c r="O22" s="1">
        <v>0.96</v>
      </c>
      <c r="P22" s="1">
        <v>0.92</v>
      </c>
      <c r="Q22" s="1">
        <v>1.01</v>
      </c>
      <c r="R22" s="1">
        <v>0.97</v>
      </c>
      <c r="S22">
        <v>0.48</v>
      </c>
      <c r="T22">
        <v>0.52</v>
      </c>
      <c r="U22">
        <v>0.55000000000000004</v>
      </c>
      <c r="V22">
        <v>0.6</v>
      </c>
      <c r="W22">
        <v>-45</v>
      </c>
      <c r="X22">
        <v>60</v>
      </c>
      <c r="Z22">
        <f t="shared" si="4"/>
        <v>2.9800000000000004</v>
      </c>
      <c r="AA22">
        <f t="shared" si="5"/>
        <v>3.03</v>
      </c>
      <c r="AB22">
        <f t="shared" si="6"/>
        <v>0.54999999999999993</v>
      </c>
      <c r="AC22">
        <f t="shared" si="7"/>
        <v>1.3472193585307477</v>
      </c>
      <c r="AD22">
        <f t="shared" si="14"/>
        <v>4</v>
      </c>
      <c r="AE22" s="11">
        <f t="shared" si="12"/>
        <v>3.6442283648256732</v>
      </c>
      <c r="AF22" s="4">
        <f t="shared" si="13"/>
        <v>3.6442283648256732</v>
      </c>
      <c r="AG22">
        <f t="shared" si="8"/>
        <v>10.876224355905871</v>
      </c>
      <c r="AH22">
        <f t="shared" si="9"/>
        <v>7.1553566350401612</v>
      </c>
      <c r="AI22">
        <f t="shared" si="10"/>
        <v>3.6442283648256732</v>
      </c>
      <c r="AK22">
        <f t="shared" si="11"/>
        <v>0</v>
      </c>
    </row>
    <row r="23" spans="1:37" x14ac:dyDescent="0.2">
      <c r="A23" s="8" t="str">
        <f t="shared" si="1"/>
        <v>20, -1.05, -1.025, 1.1, 2.1, 0.9, 1.05, 1.07, 0.88, 0.85, 0.98, 2.05, 1.02, 0.96, 0.92, 1.01, 0.97, 0.48, 0.52, 0.55, 0.6, -30, 60, 3.10335154357014</v>
      </c>
      <c r="B23" t="str">
        <f t="shared" si="0"/>
        <v>[20, -1.05, -1.025, 1.1, 2.1, 0.9, 1.05, 1.07, 0.88, 0.85, 0.98, 2.05, 1.02, 0.96, 0.92, 1.01, 0.97, 0.48, 0.52, 0.55, 0.6, -30, 60, 3.10335154357014]</v>
      </c>
      <c r="C23" s="2">
        <f t="shared" si="2"/>
        <v>-1.05</v>
      </c>
      <c r="D23" s="2">
        <f t="shared" si="3"/>
        <v>-1.0249999999999999</v>
      </c>
      <c r="E23">
        <v>1.1000000000000001</v>
      </c>
      <c r="F23">
        <v>2.1</v>
      </c>
      <c r="G23">
        <v>0.9</v>
      </c>
      <c r="H23" s="1">
        <v>1.05</v>
      </c>
      <c r="I23" s="1">
        <v>1.07</v>
      </c>
      <c r="J23" s="1">
        <v>0.88</v>
      </c>
      <c r="K23" s="1">
        <v>0.85</v>
      </c>
      <c r="L23">
        <v>0.98</v>
      </c>
      <c r="M23">
        <v>2.0499999999999998</v>
      </c>
      <c r="N23">
        <v>1.02</v>
      </c>
      <c r="O23" s="1">
        <v>0.96</v>
      </c>
      <c r="P23" s="1">
        <v>0.92</v>
      </c>
      <c r="Q23" s="1">
        <v>1.01</v>
      </c>
      <c r="R23" s="1">
        <v>0.97</v>
      </c>
      <c r="S23">
        <v>0.48</v>
      </c>
      <c r="T23">
        <v>0.52</v>
      </c>
      <c r="U23">
        <v>0.55000000000000004</v>
      </c>
      <c r="V23">
        <v>0.6</v>
      </c>
      <c r="W23">
        <v>-30</v>
      </c>
      <c r="X23">
        <v>60</v>
      </c>
      <c r="Z23">
        <f t="shared" si="4"/>
        <v>2.9800000000000004</v>
      </c>
      <c r="AA23">
        <f t="shared" si="5"/>
        <v>3.03</v>
      </c>
      <c r="AB23">
        <f t="shared" si="6"/>
        <v>0.31754264805429416</v>
      </c>
      <c r="AC23">
        <f t="shared" si="7"/>
        <v>1.0999999999999996</v>
      </c>
      <c r="AD23">
        <f t="shared" si="14"/>
        <v>4</v>
      </c>
      <c r="AE23" s="11">
        <f t="shared" si="12"/>
        <v>3.1033515435701378</v>
      </c>
      <c r="AF23" s="4">
        <f t="shared" si="13"/>
        <v>3.1033515435701378</v>
      </c>
      <c r="AG23">
        <f t="shared" si="8"/>
        <v>15.381303991534658</v>
      </c>
      <c r="AH23">
        <f t="shared" si="9"/>
        <v>7.7042512283992419</v>
      </c>
      <c r="AI23">
        <f t="shared" si="10"/>
        <v>3.1033515435701378</v>
      </c>
      <c r="AK23">
        <f t="shared" si="11"/>
        <v>0</v>
      </c>
    </row>
    <row r="24" spans="1:37" x14ac:dyDescent="0.2">
      <c r="A24" s="8" t="str">
        <f t="shared" si="1"/>
        <v>21, -1.05, -1.025, 1.1, 2.1, 0.9, 1.05, 1.07, 0.88, 0.85, 0.98, 2.05, 1.02, 0.96, 0.92, 1.01, 0.97, 0.48, 0.52, 0.55, 0.6, -1, 60, 2.83469026044229</v>
      </c>
      <c r="B24" t="str">
        <f t="shared" si="0"/>
        <v>[21, -1.05, -1.025, 1.1, 2.1, 0.9, 1.05, 1.07, 0.88, 0.85, 0.98, 2.05, 1.02, 0.96, 0.92, 1.01, 0.97, 0.48, 0.52, 0.55, 0.6, -1, 60, 2.83469026044229]</v>
      </c>
      <c r="C24" s="2">
        <f t="shared" si="2"/>
        <v>-1.05</v>
      </c>
      <c r="D24" s="2">
        <f t="shared" si="3"/>
        <v>-1.0249999999999999</v>
      </c>
      <c r="E24">
        <v>1.1000000000000001</v>
      </c>
      <c r="F24">
        <v>2.1</v>
      </c>
      <c r="G24">
        <v>0.9</v>
      </c>
      <c r="H24" s="1">
        <v>1.05</v>
      </c>
      <c r="I24" s="1">
        <v>1.07</v>
      </c>
      <c r="J24" s="1">
        <v>0.88</v>
      </c>
      <c r="K24" s="1">
        <v>0.85</v>
      </c>
      <c r="L24">
        <v>0.98</v>
      </c>
      <c r="M24">
        <v>2.0499999999999998</v>
      </c>
      <c r="N24">
        <v>1.02</v>
      </c>
      <c r="O24" s="1">
        <v>0.96</v>
      </c>
      <c r="P24" s="1">
        <v>0.92</v>
      </c>
      <c r="Q24" s="1">
        <v>1.01</v>
      </c>
      <c r="R24" s="1">
        <v>0.97</v>
      </c>
      <c r="S24">
        <v>0.48</v>
      </c>
      <c r="T24">
        <v>0.52</v>
      </c>
      <c r="U24">
        <v>0.55000000000000004</v>
      </c>
      <c r="V24">
        <v>0.6</v>
      </c>
      <c r="W24">
        <v>-1</v>
      </c>
      <c r="X24">
        <v>60</v>
      </c>
      <c r="Z24">
        <f t="shared" si="4"/>
        <v>2.9800000000000004</v>
      </c>
      <c r="AA24">
        <f t="shared" si="5"/>
        <v>3.03</v>
      </c>
      <c r="AB24">
        <f t="shared" si="6"/>
        <v>9.6002857105196727E-3</v>
      </c>
      <c r="AC24">
        <f t="shared" si="7"/>
        <v>0.95277305611418839</v>
      </c>
      <c r="AD24">
        <f t="shared" si="14"/>
        <v>4</v>
      </c>
      <c r="AE24" s="11">
        <f t="shared" si="12"/>
        <v>2.8346902604422914</v>
      </c>
      <c r="AF24" s="4">
        <f t="shared" si="13"/>
        <v>2.8346902604422914</v>
      </c>
      <c r="AG24">
        <f t="shared" si="8"/>
        <v>440.66427305622545</v>
      </c>
      <c r="AH24">
        <f t="shared" si="9"/>
        <v>8.983145930096315</v>
      </c>
      <c r="AI24">
        <f t="shared" si="10"/>
        <v>2.834690260442291</v>
      </c>
      <c r="AK24">
        <f t="shared" si="11"/>
        <v>0</v>
      </c>
    </row>
    <row r="25" spans="1:37" x14ac:dyDescent="0.2">
      <c r="A25" s="8" t="str">
        <f t="shared" si="1"/>
        <v>22, -1.05, -1.025, 1.1, 2.1, 0.9, 1.05, 1.07, 0.88, 0.85, 0.98, 2.05, 1.02, 0.96, 0.92, 1.01, 0.97, 0.48, 0.52, 0.55, 0.6, -89, 85, 8.62784883202137</v>
      </c>
      <c r="B25" t="str">
        <f t="shared" si="0"/>
        <v>[22, -1.05, -1.025, 1.1, 2.1, 0.9, 1.05, 1.07, 0.88, 0.85, 0.98, 2.05, 1.02, 0.96, 0.92, 1.01, 0.97, 0.48, 0.52, 0.55, 0.6, -89, 85, 8.62784883202137]</v>
      </c>
      <c r="C25" s="2">
        <f t="shared" si="2"/>
        <v>-1.05</v>
      </c>
      <c r="D25" s="2">
        <f t="shared" si="3"/>
        <v>-1.0249999999999999</v>
      </c>
      <c r="E25">
        <v>1.1000000000000001</v>
      </c>
      <c r="F25">
        <v>2.1</v>
      </c>
      <c r="G25">
        <v>0.9</v>
      </c>
      <c r="H25" s="1">
        <v>1.05</v>
      </c>
      <c r="I25" s="1">
        <v>1.07</v>
      </c>
      <c r="J25" s="1">
        <v>0.88</v>
      </c>
      <c r="K25" s="1">
        <v>0.85</v>
      </c>
      <c r="L25">
        <v>0.98</v>
      </c>
      <c r="M25">
        <v>2.0499999999999998</v>
      </c>
      <c r="N25">
        <v>1.02</v>
      </c>
      <c r="O25" s="1">
        <v>0.96</v>
      </c>
      <c r="P25" s="1">
        <v>0.92</v>
      </c>
      <c r="Q25" s="1">
        <v>1.01</v>
      </c>
      <c r="R25" s="1">
        <v>0.97</v>
      </c>
      <c r="S25">
        <v>0.48</v>
      </c>
      <c r="T25">
        <v>0.52</v>
      </c>
      <c r="U25">
        <v>0.55000000000000004</v>
      </c>
      <c r="V25">
        <v>0.6</v>
      </c>
      <c r="W25">
        <v>-89</v>
      </c>
      <c r="X25">
        <v>85</v>
      </c>
      <c r="Z25">
        <f t="shared" si="4"/>
        <v>2.9800000000000004</v>
      </c>
      <c r="AA25">
        <f t="shared" si="5"/>
        <v>3.03</v>
      </c>
      <c r="AB25">
        <f t="shared" si="6"/>
        <v>31.509478896917532</v>
      </c>
      <c r="AC25">
        <f t="shared" si="7"/>
        <v>360.20985352993057</v>
      </c>
      <c r="AD25">
        <f t="shared" si="14"/>
        <v>3</v>
      </c>
      <c r="AE25" s="11">
        <f t="shared" si="12"/>
        <v>8.6278488320213711</v>
      </c>
      <c r="AF25" s="4">
        <f t="shared" si="13"/>
        <v>8.6278488320213711</v>
      </c>
      <c r="AG25">
        <f t="shared" si="8"/>
        <v>50.759449144684602</v>
      </c>
      <c r="AH25">
        <f t="shared" si="9"/>
        <v>8.6278488320213711</v>
      </c>
      <c r="AI25">
        <f t="shared" si="10"/>
        <v>-4601.587025612358</v>
      </c>
      <c r="AK25">
        <f t="shared" si="11"/>
        <v>0</v>
      </c>
    </row>
    <row r="26" spans="1:37" x14ac:dyDescent="0.2">
      <c r="A26" s="8" t="str">
        <f t="shared" si="1"/>
        <v>23, -1.05, -1.025, 1.1, 2.1, 0.9, 1.05, 1.07, 0.88, 0.85, 0.98, 2.05, 1.02, 0.96, 0.92, 1.01, 0.97, 0.48, 0.52, 0.55, 0.6, -85, 85, 8.62931592070401</v>
      </c>
      <c r="B26" t="str">
        <f t="shared" si="0"/>
        <v>[23, -1.05, -1.025, 1.1, 2.1, 0.9, 1.05, 1.07, 0.88, 0.85, 0.98, 2.05, 1.02, 0.96, 0.92, 1.01, 0.97, 0.48, 0.52, 0.55, 0.6, -85, 85, 8.62931592070401]</v>
      </c>
      <c r="C26" s="2">
        <f t="shared" si="2"/>
        <v>-1.05</v>
      </c>
      <c r="D26" s="2">
        <f t="shared" si="3"/>
        <v>-1.0249999999999999</v>
      </c>
      <c r="E26">
        <v>1.1000000000000001</v>
      </c>
      <c r="F26">
        <v>2.1</v>
      </c>
      <c r="G26">
        <v>0.9</v>
      </c>
      <c r="H26" s="1">
        <v>1.05</v>
      </c>
      <c r="I26" s="1">
        <v>1.07</v>
      </c>
      <c r="J26" s="1">
        <v>0.88</v>
      </c>
      <c r="K26" s="1">
        <v>0.85</v>
      </c>
      <c r="L26">
        <v>0.98</v>
      </c>
      <c r="M26">
        <v>2.0499999999999998</v>
      </c>
      <c r="N26">
        <v>1.02</v>
      </c>
      <c r="O26" s="1">
        <v>0.96</v>
      </c>
      <c r="P26" s="1">
        <v>0.92</v>
      </c>
      <c r="Q26" s="1">
        <v>1.01</v>
      </c>
      <c r="R26" s="1">
        <v>0.97</v>
      </c>
      <c r="S26">
        <v>0.48</v>
      </c>
      <c r="T26">
        <v>0.52</v>
      </c>
      <c r="U26">
        <v>0.55000000000000004</v>
      </c>
      <c r="V26">
        <v>0.6</v>
      </c>
      <c r="W26">
        <v>-85</v>
      </c>
      <c r="X26">
        <v>85</v>
      </c>
      <c r="Z26">
        <f t="shared" si="4"/>
        <v>2.9800000000000004</v>
      </c>
      <c r="AA26">
        <f t="shared" si="5"/>
        <v>3.03</v>
      </c>
      <c r="AB26">
        <f t="shared" si="6"/>
        <v>6.2865287665187424</v>
      </c>
      <c r="AC26">
        <f t="shared" si="7"/>
        <v>72.1298283776907</v>
      </c>
      <c r="AD26">
        <f t="shared" si="14"/>
        <v>3</v>
      </c>
      <c r="AE26" s="11">
        <f t="shared" si="12"/>
        <v>8.6293159207040127</v>
      </c>
      <c r="AF26" s="4">
        <f t="shared" si="13"/>
        <v>8.6293159207040127</v>
      </c>
      <c r="AG26">
        <f t="shared" si="8"/>
        <v>50.945581553423331</v>
      </c>
      <c r="AH26">
        <f t="shared" si="9"/>
        <v>8.6293159207040127</v>
      </c>
      <c r="AI26">
        <f t="shared" si="10"/>
        <v>-11.776231944687931</v>
      </c>
      <c r="AK26">
        <f t="shared" si="11"/>
        <v>0</v>
      </c>
    </row>
    <row r="27" spans="1:37" x14ac:dyDescent="0.2">
      <c r="A27" s="8" t="str">
        <f t="shared" si="1"/>
        <v>24, -1.05, -1.025, 1.1, 2.1, 0.9, 1.05, 1.07, 0.88, 0.85, 0.98, 2.05, 1.02, 0.96, 0.92, 1.01, 0.97, 0.48, 0.52, 0.55, 0.6, -45, 85, 8.7454171941721</v>
      </c>
      <c r="B27" t="str">
        <f t="shared" si="0"/>
        <v>[24, -1.05, -1.025, 1.1, 2.1, 0.9, 1.05, 1.07, 0.88, 0.85, 0.98, 2.05, 1.02, 0.96, 0.92, 1.01, 0.97, 0.48, 0.52, 0.55, 0.6, -45, 85, 8.7454171941721]</v>
      </c>
      <c r="C27" s="2">
        <f t="shared" si="2"/>
        <v>-1.05</v>
      </c>
      <c r="D27" s="2">
        <f t="shared" si="3"/>
        <v>-1.0249999999999999</v>
      </c>
      <c r="E27">
        <v>1.1000000000000001</v>
      </c>
      <c r="F27">
        <v>2.1</v>
      </c>
      <c r="G27">
        <v>0.9</v>
      </c>
      <c r="H27" s="1">
        <v>1.05</v>
      </c>
      <c r="I27" s="1">
        <v>1.07</v>
      </c>
      <c r="J27" s="1">
        <v>0.88</v>
      </c>
      <c r="K27" s="1">
        <v>0.85</v>
      </c>
      <c r="L27">
        <v>0.98</v>
      </c>
      <c r="M27">
        <v>2.0499999999999998</v>
      </c>
      <c r="N27">
        <v>1.02</v>
      </c>
      <c r="O27" s="1">
        <v>0.96</v>
      </c>
      <c r="P27" s="1">
        <v>0.92</v>
      </c>
      <c r="Q27" s="1">
        <v>1.01</v>
      </c>
      <c r="R27" s="1">
        <v>0.97</v>
      </c>
      <c r="S27">
        <v>0.48</v>
      </c>
      <c r="T27">
        <v>0.52</v>
      </c>
      <c r="U27">
        <v>0.55000000000000004</v>
      </c>
      <c r="V27">
        <v>0.6</v>
      </c>
      <c r="W27">
        <v>-45</v>
      </c>
      <c r="X27">
        <v>85</v>
      </c>
      <c r="Z27">
        <f t="shared" si="4"/>
        <v>2.9800000000000004</v>
      </c>
      <c r="AA27">
        <f t="shared" si="5"/>
        <v>3.03</v>
      </c>
      <c r="AB27">
        <f t="shared" si="6"/>
        <v>0.54999999999999993</v>
      </c>
      <c r="AC27">
        <f t="shared" si="7"/>
        <v>8.8904942418594093</v>
      </c>
      <c r="AD27">
        <f t="shared" si="14"/>
        <v>3</v>
      </c>
      <c r="AE27" s="11">
        <f t="shared" si="12"/>
        <v>8.7454171941721022</v>
      </c>
      <c r="AF27" s="4">
        <f t="shared" si="13"/>
        <v>8.7454171941721022</v>
      </c>
      <c r="AG27">
        <f t="shared" si="8"/>
        <v>71.773768241280294</v>
      </c>
      <c r="AH27">
        <f t="shared" si="9"/>
        <v>8.7454171941721022</v>
      </c>
      <c r="AI27">
        <f t="shared" si="10"/>
        <v>24.048786924229706</v>
      </c>
      <c r="AK27">
        <f t="shared" si="11"/>
        <v>0</v>
      </c>
    </row>
    <row r="28" spans="1:37" x14ac:dyDescent="0.2">
      <c r="A28" s="8" t="str">
        <f t="shared" si="1"/>
        <v>25, -1.05, -1.025, 1.1, 2.1, 0.9, 1.05, 1.07, 0.88, 0.85, 0.98, 2.05, 1.02, 0.96, 0.92, 1.01, 0.97, 0.48, 0.52, 0.55, 0.6, -30, 85, 8.82859383225871</v>
      </c>
      <c r="B28" t="str">
        <f t="shared" si="0"/>
        <v>[25, -1.05, -1.025, 1.1, 2.1, 0.9, 1.05, 1.07, 0.88, 0.85, 0.98, 2.05, 1.02, 0.96, 0.92, 1.01, 0.97, 0.48, 0.52, 0.55, 0.6, -30, 85, 8.82859383225871]</v>
      </c>
      <c r="C28" s="2">
        <f t="shared" ref="C28:C34" si="15">-F28/2</f>
        <v>-1.05</v>
      </c>
      <c r="D28" s="2">
        <f t="shared" ref="D28:D34" si="16">-M28/2</f>
        <v>-1.0249999999999999</v>
      </c>
      <c r="E28">
        <v>1.1000000000000001</v>
      </c>
      <c r="F28">
        <v>2.1</v>
      </c>
      <c r="G28">
        <v>0.9</v>
      </c>
      <c r="H28" s="1">
        <v>1.05</v>
      </c>
      <c r="I28" s="1">
        <v>1.07</v>
      </c>
      <c r="J28" s="1">
        <v>0.88</v>
      </c>
      <c r="K28" s="1">
        <v>0.85</v>
      </c>
      <c r="L28">
        <v>0.98</v>
      </c>
      <c r="M28">
        <v>2.0499999999999998</v>
      </c>
      <c r="N28">
        <v>1.02</v>
      </c>
      <c r="O28" s="1">
        <v>0.96</v>
      </c>
      <c r="P28" s="1">
        <v>0.92</v>
      </c>
      <c r="Q28" s="1">
        <v>1.01</v>
      </c>
      <c r="R28" s="1">
        <v>0.97</v>
      </c>
      <c r="S28">
        <v>0.48</v>
      </c>
      <c r="T28">
        <v>0.52</v>
      </c>
      <c r="U28">
        <v>0.55000000000000004</v>
      </c>
      <c r="V28">
        <v>0.6</v>
      </c>
      <c r="W28">
        <v>-30</v>
      </c>
      <c r="X28">
        <v>85</v>
      </c>
      <c r="Z28">
        <f t="shared" ref="Z28:Z34" si="17">J28+F28/2-C28</f>
        <v>2.9800000000000004</v>
      </c>
      <c r="AA28">
        <f t="shared" ref="AA28:AA34" si="18">L28+M28/2-D28</f>
        <v>3.03</v>
      </c>
      <c r="AB28">
        <f t="shared" ref="AB28:AB34" si="19">U28*TAN(RADIANS(ABS(W28)))</f>
        <v>0.31754264805429416</v>
      </c>
      <c r="AC28">
        <f t="shared" ref="AC28:AC34" si="20">U28*TAN(RADIANS(X28))/COS(RADIANS(W28))</f>
        <v>7.259058151235843</v>
      </c>
      <c r="AD28">
        <f t="shared" ref="AD28:AD34" si="21">IF(U28=0,1,IF(AND(Z28&gt;=AB28,AA28&gt;=AC28),4,IF(AA28/Z28&gt;=AC28/AB28,2,IF(AA28/Z28&lt;AC28/AB28,3,0
))))</f>
        <v>3</v>
      </c>
      <c r="AE28" s="11">
        <f t="shared" si="12"/>
        <v>8.8285938322587114</v>
      </c>
      <c r="AF28" s="4">
        <f t="shared" si="13"/>
        <v>8.8285938322587114</v>
      </c>
      <c r="AG28">
        <f t="shared" ref="AG28:AG34" si="22">Z28*(Z28/AB28*AC28)/2</f>
        <v>101.50343646944191</v>
      </c>
      <c r="AH28">
        <f t="shared" ref="AH28:AH34" si="23">(Z28+Z28-(AB28/AC28*AA28))/2*AA28</f>
        <v>8.8285938322587114</v>
      </c>
      <c r="AI28">
        <f t="shared" ref="AI28:AI34" si="24">(Z28+Z28-AB28)/2*AC28</f>
        <v>20.479463016821047</v>
      </c>
      <c r="AK28">
        <f t="shared" si="11"/>
        <v>0</v>
      </c>
    </row>
    <row r="29" spans="1:37" x14ac:dyDescent="0.2">
      <c r="A29" s="8" t="str">
        <f t="shared" si="1"/>
        <v>26, -1.05, -1.025, 1.1, 2.1, 0.9, 1.05, 1.07, 0.88, 0.85, 0.98, 2.05, 1.02, 0.96, 0.92, 1.01, 0.97, 0.48, 0.52, 0.55, 0.6, -1, 85, 9.02239089829093</v>
      </c>
      <c r="B29" t="str">
        <f t="shared" si="0"/>
        <v>[26, -1.05, -1.025, 1.1, 2.1, 0.9, 1.05, 1.07, 0.88, 0.85, 0.98, 2.05, 1.02, 0.96, 0.92, 1.01, 0.97, 0.48, 0.52, 0.55, 0.6, -1, 85, 9.02239089829093]</v>
      </c>
      <c r="C29" s="2">
        <f t="shared" si="15"/>
        <v>-1.05</v>
      </c>
      <c r="D29" s="2">
        <f t="shared" si="16"/>
        <v>-1.0249999999999999</v>
      </c>
      <c r="E29">
        <v>1.1000000000000001</v>
      </c>
      <c r="F29">
        <v>2.1</v>
      </c>
      <c r="G29">
        <v>0.9</v>
      </c>
      <c r="H29" s="1">
        <v>1.05</v>
      </c>
      <c r="I29" s="1">
        <v>1.07</v>
      </c>
      <c r="J29" s="1">
        <v>0.88</v>
      </c>
      <c r="K29" s="1">
        <v>0.85</v>
      </c>
      <c r="L29">
        <v>0.98</v>
      </c>
      <c r="M29">
        <v>2.0499999999999998</v>
      </c>
      <c r="N29">
        <v>1.02</v>
      </c>
      <c r="O29" s="1">
        <v>0.96</v>
      </c>
      <c r="P29" s="1">
        <v>0.92</v>
      </c>
      <c r="Q29" s="1">
        <v>1.01</v>
      </c>
      <c r="R29" s="1">
        <v>0.97</v>
      </c>
      <c r="S29">
        <v>0.48</v>
      </c>
      <c r="T29">
        <v>0.52</v>
      </c>
      <c r="U29">
        <v>0.55000000000000004</v>
      </c>
      <c r="V29">
        <v>0.6</v>
      </c>
      <c r="W29">
        <v>-1</v>
      </c>
      <c r="X29">
        <v>85</v>
      </c>
      <c r="Z29">
        <f t="shared" si="17"/>
        <v>2.9800000000000004</v>
      </c>
      <c r="AA29">
        <f t="shared" si="18"/>
        <v>3.03</v>
      </c>
      <c r="AB29">
        <f t="shared" si="19"/>
        <v>9.6002857105196727E-3</v>
      </c>
      <c r="AC29">
        <f t="shared" si="20"/>
        <v>6.2874863811487156</v>
      </c>
      <c r="AD29">
        <f t="shared" si="21"/>
        <v>3</v>
      </c>
      <c r="AE29" s="11">
        <f t="shared" si="12"/>
        <v>9.0223908982909311</v>
      </c>
      <c r="AF29" s="4">
        <f t="shared" si="13"/>
        <v>9.0223908982909311</v>
      </c>
      <c r="AG29">
        <f t="shared" si="22"/>
        <v>2908.006893897465</v>
      </c>
      <c r="AH29">
        <f t="shared" si="23"/>
        <v>9.0223908982909311</v>
      </c>
      <c r="AI29">
        <f t="shared" si="24"/>
        <v>18.706528582993158</v>
      </c>
      <c r="AK29">
        <f t="shared" si="11"/>
        <v>0</v>
      </c>
    </row>
    <row r="30" spans="1:37" x14ac:dyDescent="0.2">
      <c r="A30" s="8" t="str">
        <f t="shared" si="1"/>
        <v>27, -1.05, -1.025, 1.1, 2.1, 0.9, 1.05, 1.07, 0.88, 0.85, 0.98, 2.05, 1.02, 0.96, 0.92, 1.01, 0.97, 0.48, 0.52, 0.55, 0.6, -89, 89, 8.94928560086997</v>
      </c>
      <c r="B30" t="str">
        <f t="shared" si="0"/>
        <v>[27, -1.05, -1.025, 1.1, 2.1, 0.9, 1.05, 1.07, 0.88, 0.85, 0.98, 2.05, 1.02, 0.96, 0.92, 1.01, 0.97, 0.48, 0.52, 0.55, 0.6, -89, 89, 8.94928560086997]</v>
      </c>
      <c r="C30" s="2">
        <f t="shared" si="15"/>
        <v>-1.05</v>
      </c>
      <c r="D30" s="2">
        <f t="shared" si="16"/>
        <v>-1.0249999999999999</v>
      </c>
      <c r="E30">
        <v>1.1000000000000001</v>
      </c>
      <c r="F30">
        <v>2.1</v>
      </c>
      <c r="G30">
        <v>0.9</v>
      </c>
      <c r="H30" s="1">
        <v>1.05</v>
      </c>
      <c r="I30" s="1">
        <v>1.07</v>
      </c>
      <c r="J30" s="1">
        <v>0.88</v>
      </c>
      <c r="K30" s="1">
        <v>0.85</v>
      </c>
      <c r="L30">
        <v>0.98</v>
      </c>
      <c r="M30">
        <v>2.0499999999999998</v>
      </c>
      <c r="N30">
        <v>1.02</v>
      </c>
      <c r="O30" s="1">
        <v>0.96</v>
      </c>
      <c r="P30" s="1">
        <v>0.92</v>
      </c>
      <c r="Q30" s="1">
        <v>1.01</v>
      </c>
      <c r="R30" s="1">
        <v>0.97</v>
      </c>
      <c r="S30">
        <v>0.48</v>
      </c>
      <c r="T30">
        <v>0.52</v>
      </c>
      <c r="U30">
        <v>0.55000000000000004</v>
      </c>
      <c r="V30">
        <v>0.6</v>
      </c>
      <c r="W30">
        <v>-89</v>
      </c>
      <c r="X30">
        <v>89</v>
      </c>
      <c r="Z30">
        <f t="shared" si="17"/>
        <v>2.9800000000000004</v>
      </c>
      <c r="AA30">
        <f t="shared" si="18"/>
        <v>3.03</v>
      </c>
      <c r="AB30">
        <f t="shared" si="19"/>
        <v>31.509478896917532</v>
      </c>
      <c r="AC30">
        <f t="shared" si="20"/>
        <v>1805.4518160661094</v>
      </c>
      <c r="AD30">
        <f t="shared" si="21"/>
        <v>3</v>
      </c>
      <c r="AE30" s="11">
        <f t="shared" si="12"/>
        <v>8.9492856008699722</v>
      </c>
      <c r="AF30" s="4">
        <f t="shared" si="13"/>
        <v>8.9492856008699722</v>
      </c>
      <c r="AG30">
        <f t="shared" si="22"/>
        <v>254.41763667126133</v>
      </c>
      <c r="AH30">
        <f t="shared" si="23"/>
        <v>8.9492856008699722</v>
      </c>
      <c r="AI30">
        <f t="shared" si="24"/>
        <v>-23064.176536991246</v>
      </c>
      <c r="AK30">
        <f t="shared" si="11"/>
        <v>0</v>
      </c>
    </row>
    <row r="31" spans="1:37" x14ac:dyDescent="0.2">
      <c r="A31" s="8" t="str">
        <f t="shared" si="1"/>
        <v>28, -1.05, -1.025, 1.1, 2.1, 0.9, 1.05, 1.07, 0.88, 0.85, 0.98, 2.05, 1.02, 0.96, 0.92, 1.01, 0.97, 0.48, 0.52, 0.55, 0.6, -85, 89, 8.9495783031148</v>
      </c>
      <c r="B31" t="str">
        <f t="shared" si="0"/>
        <v>[28, -1.05, -1.025, 1.1, 2.1, 0.9, 1.05, 1.07, 0.88, 0.85, 0.98, 2.05, 1.02, 0.96, 0.92, 1.01, 0.97, 0.48, 0.52, 0.55, 0.6, -85, 89, 8.9495783031148]</v>
      </c>
      <c r="C31" s="2">
        <f t="shared" si="15"/>
        <v>-1.05</v>
      </c>
      <c r="D31" s="2">
        <f t="shared" si="16"/>
        <v>-1.0249999999999999</v>
      </c>
      <c r="E31">
        <v>1.1000000000000001</v>
      </c>
      <c r="F31">
        <v>2.1</v>
      </c>
      <c r="G31">
        <v>0.9</v>
      </c>
      <c r="H31" s="1">
        <v>1.05</v>
      </c>
      <c r="I31" s="1">
        <v>1.07</v>
      </c>
      <c r="J31" s="1">
        <v>0.88</v>
      </c>
      <c r="K31" s="1">
        <v>0.85</v>
      </c>
      <c r="L31">
        <v>0.98</v>
      </c>
      <c r="M31">
        <v>2.0499999999999998</v>
      </c>
      <c r="N31">
        <v>1.02</v>
      </c>
      <c r="O31" s="1">
        <v>0.96</v>
      </c>
      <c r="P31" s="1">
        <v>0.92</v>
      </c>
      <c r="Q31" s="1">
        <v>1.01</v>
      </c>
      <c r="R31" s="1">
        <v>0.97</v>
      </c>
      <c r="S31">
        <v>0.48</v>
      </c>
      <c r="T31">
        <v>0.52</v>
      </c>
      <c r="U31">
        <v>0.55000000000000004</v>
      </c>
      <c r="V31">
        <v>0.6</v>
      </c>
      <c r="W31">
        <v>-85</v>
      </c>
      <c r="X31">
        <v>89</v>
      </c>
      <c r="Z31">
        <f t="shared" si="17"/>
        <v>2.9800000000000004</v>
      </c>
      <c r="AA31">
        <f t="shared" si="18"/>
        <v>3.03</v>
      </c>
      <c r="AB31">
        <f t="shared" si="19"/>
        <v>6.2865287665187424</v>
      </c>
      <c r="AC31">
        <f t="shared" si="20"/>
        <v>361.53072538371759</v>
      </c>
      <c r="AD31">
        <f t="shared" si="21"/>
        <v>3</v>
      </c>
      <c r="AE31" s="11">
        <f t="shared" si="12"/>
        <v>8.9495783031147997</v>
      </c>
      <c r="AF31" s="4">
        <f t="shared" si="13"/>
        <v>8.9495783031147997</v>
      </c>
      <c r="AG31">
        <f t="shared" si="22"/>
        <v>255.35057365811187</v>
      </c>
      <c r="AH31">
        <f t="shared" si="23"/>
        <v>8.9495783031147997</v>
      </c>
      <c r="AI31">
        <f t="shared" si="24"/>
        <v>-59.025090909085591</v>
      </c>
      <c r="AK31">
        <f t="shared" si="11"/>
        <v>0</v>
      </c>
    </row>
    <row r="32" spans="1:37" x14ac:dyDescent="0.2">
      <c r="A32" s="8" t="str">
        <f t="shared" si="1"/>
        <v>29, -1.05, -1.025, 1.1, 2.1, 0.9, 1.05, 1.07, 0.88, 0.85, 0.98, 2.05, 1.02, 0.96, 0.92, 1.01, 0.97, 0.48, 0.52, 0.55, 0.6, -45, 89, 8.97274193580687</v>
      </c>
      <c r="B32" t="str">
        <f t="shared" si="0"/>
        <v>[29, -1.05, -1.025, 1.1, 2.1, 0.9, 1.05, 1.07, 0.88, 0.85, 0.98, 2.05, 1.02, 0.96, 0.92, 1.01, 0.97, 0.48, 0.52, 0.55, 0.6, -45, 89, 8.97274193580687]</v>
      </c>
      <c r="C32" s="2">
        <f t="shared" si="15"/>
        <v>-1.05</v>
      </c>
      <c r="D32" s="2">
        <f t="shared" si="16"/>
        <v>-1.0249999999999999</v>
      </c>
      <c r="E32">
        <v>1.1000000000000001</v>
      </c>
      <c r="F32">
        <v>2.1</v>
      </c>
      <c r="G32">
        <v>0.9</v>
      </c>
      <c r="H32" s="1">
        <v>1.05</v>
      </c>
      <c r="I32" s="1">
        <v>1.07</v>
      </c>
      <c r="J32" s="1">
        <v>0.88</v>
      </c>
      <c r="K32" s="1">
        <v>0.85</v>
      </c>
      <c r="L32">
        <v>0.98</v>
      </c>
      <c r="M32">
        <v>2.0499999999999998</v>
      </c>
      <c r="N32">
        <v>1.02</v>
      </c>
      <c r="O32" s="1">
        <v>0.96</v>
      </c>
      <c r="P32" s="1">
        <v>0.92</v>
      </c>
      <c r="Q32" s="1">
        <v>1.01</v>
      </c>
      <c r="R32" s="1">
        <v>0.97</v>
      </c>
      <c r="S32">
        <v>0.48</v>
      </c>
      <c r="T32">
        <v>0.52</v>
      </c>
      <c r="U32">
        <v>0.55000000000000004</v>
      </c>
      <c r="V32">
        <v>0.6</v>
      </c>
      <c r="W32">
        <v>-45</v>
      </c>
      <c r="X32">
        <v>89</v>
      </c>
      <c r="Z32">
        <f t="shared" si="17"/>
        <v>2.9800000000000004</v>
      </c>
      <c r="AA32">
        <f t="shared" si="18"/>
        <v>3.03</v>
      </c>
      <c r="AB32">
        <f t="shared" si="19"/>
        <v>0.54999999999999993</v>
      </c>
      <c r="AC32">
        <f t="shared" si="20"/>
        <v>44.561132399329601</v>
      </c>
      <c r="AD32">
        <f t="shared" si="21"/>
        <v>3</v>
      </c>
      <c r="AE32" s="11">
        <f t="shared" si="12"/>
        <v>8.9727419358068659</v>
      </c>
      <c r="AF32" s="4">
        <f t="shared" si="13"/>
        <v>8.9727419358068659</v>
      </c>
      <c r="AG32">
        <f t="shared" si="22"/>
        <v>359.74607287182431</v>
      </c>
      <c r="AH32">
        <f t="shared" si="23"/>
        <v>8.9727419358068659</v>
      </c>
      <c r="AI32">
        <f t="shared" si="24"/>
        <v>120.53786314018659</v>
      </c>
      <c r="AK32">
        <f t="shared" si="11"/>
        <v>0</v>
      </c>
    </row>
    <row r="33" spans="1:37" x14ac:dyDescent="0.2">
      <c r="A33" s="8" t="str">
        <f t="shared" si="1"/>
        <v>30, -1.05, -1.025, 1.1, 2.1, 0.9, 1.05, 1.07, 0.88, 0.85, 0.98, 2.05, 1.02, 0.96, 0.92, 1.01, 0.97, 0.48, 0.52, 0.55, 0.6, -30, 89, 8.98933669860013</v>
      </c>
      <c r="B33" t="str">
        <f t="shared" si="0"/>
        <v>[30, -1.05, -1.025, 1.1, 2.1, 0.9, 1.05, 1.07, 0.88, 0.85, 0.98, 2.05, 1.02, 0.96, 0.92, 1.01, 0.97, 0.48, 0.52, 0.55, 0.6, -30, 89, 8.98933669860013]</v>
      </c>
      <c r="C33" s="2">
        <f t="shared" si="15"/>
        <v>-1.05</v>
      </c>
      <c r="D33" s="2">
        <f t="shared" si="16"/>
        <v>-1.0249999999999999</v>
      </c>
      <c r="E33">
        <v>1.1000000000000001</v>
      </c>
      <c r="F33">
        <v>2.1</v>
      </c>
      <c r="G33">
        <v>0.9</v>
      </c>
      <c r="H33" s="1">
        <v>1.05</v>
      </c>
      <c r="I33" s="1">
        <v>1.07</v>
      </c>
      <c r="J33" s="1">
        <v>0.88</v>
      </c>
      <c r="K33" s="1">
        <v>0.85</v>
      </c>
      <c r="L33">
        <v>0.98</v>
      </c>
      <c r="M33">
        <v>2.0499999999999998</v>
      </c>
      <c r="N33">
        <v>1.02</v>
      </c>
      <c r="O33" s="1">
        <v>0.96</v>
      </c>
      <c r="P33" s="1">
        <v>0.92</v>
      </c>
      <c r="Q33" s="1">
        <v>1.01</v>
      </c>
      <c r="R33" s="1">
        <v>0.97</v>
      </c>
      <c r="S33">
        <v>0.48</v>
      </c>
      <c r="T33">
        <v>0.52</v>
      </c>
      <c r="U33">
        <v>0.55000000000000004</v>
      </c>
      <c r="V33">
        <v>0.6</v>
      </c>
      <c r="W33">
        <v>-30</v>
      </c>
      <c r="X33">
        <v>89</v>
      </c>
      <c r="Z33">
        <f t="shared" si="17"/>
        <v>2.9800000000000004</v>
      </c>
      <c r="AA33">
        <f t="shared" si="18"/>
        <v>3.03</v>
      </c>
      <c r="AB33">
        <f t="shared" si="19"/>
        <v>0.31754264805429416</v>
      </c>
      <c r="AC33">
        <f t="shared" si="20"/>
        <v>36.384012246320339</v>
      </c>
      <c r="AD33">
        <f t="shared" si="21"/>
        <v>3</v>
      </c>
      <c r="AE33" s="11">
        <f t="shared" si="12"/>
        <v>8.9893366986001322</v>
      </c>
      <c r="AF33" s="4">
        <f t="shared" si="13"/>
        <v>8.9893366986001322</v>
      </c>
      <c r="AG33">
        <f t="shared" si="22"/>
        <v>508.75777526579367</v>
      </c>
      <c r="AH33">
        <f t="shared" si="23"/>
        <v>8.9893366986001322</v>
      </c>
      <c r="AI33">
        <f t="shared" si="24"/>
        <v>102.64761869626641</v>
      </c>
      <c r="AK33">
        <f t="shared" si="11"/>
        <v>0</v>
      </c>
    </row>
    <row r="34" spans="1:37" x14ac:dyDescent="0.2">
      <c r="A34" s="8" t="str">
        <f t="shared" si="1"/>
        <v>31, -1.05, -1.025, 1.1, 2.1, 0.9, 1.05, 1.07, 0.88, 0.85, 0.98, 2.05, 1.02, 0.96, 0.92, 1.01, 0.97, 0.48, 0.52, 0.55, 0.6, -1, 89, 9.0280015979615</v>
      </c>
      <c r="B34" t="str">
        <f t="shared" si="0"/>
        <v>[31, -1.05, -1.025, 1.1, 2.1, 0.9, 1.05, 1.07, 0.88, 0.85, 0.98, 2.05, 1.02, 0.96, 0.92, 1.01, 0.97, 0.48, 0.52, 0.55, 0.6, -1, 89, 9.0280015979615]</v>
      </c>
      <c r="C34" s="2">
        <f t="shared" si="15"/>
        <v>-1.05</v>
      </c>
      <c r="D34" s="2">
        <f t="shared" si="16"/>
        <v>-1.0249999999999999</v>
      </c>
      <c r="E34">
        <v>1.1000000000000001</v>
      </c>
      <c r="F34">
        <v>2.1</v>
      </c>
      <c r="G34">
        <v>0.9</v>
      </c>
      <c r="H34" s="1">
        <v>1.05</v>
      </c>
      <c r="I34" s="1">
        <v>1.07</v>
      </c>
      <c r="J34" s="1">
        <v>0.88</v>
      </c>
      <c r="K34" s="1">
        <v>0.85</v>
      </c>
      <c r="L34">
        <v>0.98</v>
      </c>
      <c r="M34">
        <v>2.0499999999999998</v>
      </c>
      <c r="N34">
        <v>1.02</v>
      </c>
      <c r="O34" s="1">
        <v>0.96</v>
      </c>
      <c r="P34" s="1">
        <v>0.92</v>
      </c>
      <c r="Q34" s="1">
        <v>1.01</v>
      </c>
      <c r="R34" s="1">
        <v>0.97</v>
      </c>
      <c r="S34">
        <v>0.48</v>
      </c>
      <c r="T34">
        <v>0.52</v>
      </c>
      <c r="U34">
        <v>0.55000000000000004</v>
      </c>
      <c r="V34">
        <v>0.6</v>
      </c>
      <c r="W34">
        <v>-1</v>
      </c>
      <c r="X34">
        <v>89</v>
      </c>
      <c r="Z34">
        <f t="shared" si="17"/>
        <v>2.9800000000000004</v>
      </c>
      <c r="AA34">
        <f t="shared" si="18"/>
        <v>3.03</v>
      </c>
      <c r="AB34">
        <f t="shared" si="19"/>
        <v>9.6002857105196727E-3</v>
      </c>
      <c r="AC34">
        <f t="shared" si="20"/>
        <v>31.514278674202448</v>
      </c>
      <c r="AD34">
        <f t="shared" si="21"/>
        <v>3</v>
      </c>
      <c r="AE34" s="11">
        <f t="shared" si="12"/>
        <v>9.0280015979615005</v>
      </c>
      <c r="AF34" s="4">
        <f>IF(AD34=1,0,0)+IF(AD34=2,Z34*AC34/AB34*Z34/2,0)+IF(AD34=3,AA34*(Z34+Z34-(AB34/AC34*AA34))/2,0)+IF(AD34=4,(Z34+(Z34-AB34))/2*AC34,0)</f>
        <v>9.0280015979615005</v>
      </c>
      <c r="AG34">
        <f t="shared" si="22"/>
        <v>14575.576643085053</v>
      </c>
      <c r="AH34">
        <f t="shared" si="23"/>
        <v>9.0280015979615005</v>
      </c>
      <c r="AI34">
        <f t="shared" si="24"/>
        <v>93.761277409506661</v>
      </c>
      <c r="AK34">
        <f t="shared" si="11"/>
        <v>0</v>
      </c>
    </row>
    <row r="36" spans="1:37" x14ac:dyDescent="0.2">
      <c r="B36" t="str">
        <f t="shared" ref="B36:B66" si="25">"["&amp;ROW(B36)-ROW($B$3)&amp;", "&amp;C36&amp;", "&amp;D36&amp;", "&amp;E36&amp;", "&amp;F36&amp;", "&amp;G36&amp;", "&amp;H36&amp;", "&amp;I36&amp;", "&amp;J36&amp;", "&amp;K36&amp;", "&amp;L36&amp;", "&amp;M36&amp;", "&amp;N36&amp;", "&amp;O36&amp;", "&amp;P36&amp;", "&amp;Q36&amp;", "&amp;R36&amp;", "&amp;S36&amp;", "&amp;T36&amp;", "&amp;U36&amp;", "&amp;V36&amp;", "&amp;W36&amp;", "&amp;X36&amp;", "&amp;AE36&amp;"]"</f>
        <v>[33, 1.05, -1.025, 0.9, 2.1, 1.1, 0.88, 0.85, 1.05, 1.07, 0.98, 2.05, 1.02, 0.92, 0.96, 0.97, 1.01, 0.52, 0.48, 0, 0.6, -89, 10, 0]</v>
      </c>
      <c r="C36" s="2">
        <f>F36/2</f>
        <v>1.05</v>
      </c>
      <c r="D36" s="2">
        <f>-M36/2</f>
        <v>-1.0249999999999999</v>
      </c>
      <c r="E36">
        <f>'式(19)Aoh0m'!G4</f>
        <v>0.9</v>
      </c>
      <c r="F36">
        <f>'式(19)Aoh0m'!F4</f>
        <v>2.1</v>
      </c>
      <c r="G36">
        <f>'式(19)Aoh0m'!E4</f>
        <v>1.1000000000000001</v>
      </c>
      <c r="H36" s="1">
        <f>'式(19)Aoh0m'!J4</f>
        <v>0.88</v>
      </c>
      <c r="I36" s="1">
        <f>'式(19)Aoh0m'!K4</f>
        <v>0.85</v>
      </c>
      <c r="J36" s="1">
        <f>'式(19)Aoh0m'!H4</f>
        <v>1.05</v>
      </c>
      <c r="K36" s="1">
        <f>'式(19)Aoh0m'!I4</f>
        <v>1.07</v>
      </c>
      <c r="L36">
        <f>'式(19)Aoh0m'!L4</f>
        <v>0.98</v>
      </c>
      <c r="M36">
        <f>'式(19)Aoh0m'!M4</f>
        <v>2.0499999999999998</v>
      </c>
      <c r="N36">
        <f>'式(19)Aoh0m'!N4</f>
        <v>1.02</v>
      </c>
      <c r="O36" s="1">
        <f>'式(19)Aoh0m'!P4</f>
        <v>0.92</v>
      </c>
      <c r="P36" s="1">
        <f>'式(19)Aoh0m'!O4</f>
        <v>0.96</v>
      </c>
      <c r="Q36" s="1">
        <f>'式(19)Aoh0m'!R4</f>
        <v>0.97</v>
      </c>
      <c r="R36" s="1">
        <f>'式(19)Aoh0m'!Q4</f>
        <v>1.01</v>
      </c>
      <c r="S36">
        <f>'式(19)Aoh0m'!T4</f>
        <v>0.52</v>
      </c>
      <c r="T36">
        <f>'式(19)Aoh0m'!S4</f>
        <v>0.48</v>
      </c>
      <c r="U36" s="8">
        <f>'式(19)Aoh0m'!U4</f>
        <v>0</v>
      </c>
      <c r="V36">
        <f>'式(19)Aoh0m'!V4</f>
        <v>0.6</v>
      </c>
      <c r="W36">
        <f>-'式(19)Aoh0m'!W4</f>
        <v>-89</v>
      </c>
      <c r="X36">
        <f>'式(19)Aoh0m'!X4</f>
        <v>10</v>
      </c>
      <c r="Z36">
        <f>J36+F36/2-C36</f>
        <v>1.05</v>
      </c>
      <c r="AA36">
        <f>L36+M36/2-D36</f>
        <v>3.03</v>
      </c>
      <c r="AB36">
        <f>U36*TAN(RADIANS(ABS(W36)))</f>
        <v>0</v>
      </c>
      <c r="AC36">
        <f>U36*TAN(RADIANS(X36))/COS(RADIANS(W36))</f>
        <v>0</v>
      </c>
      <c r="AD36">
        <f>IF(U36=0,1,IF(AND(Z36&gt;=AB36,AA36&gt;=AC36),4,IF(AA36/Z36&gt;=AC36/AB36,2,IF(AA36/Z36&lt;AC36/AB36,3,0
))))</f>
        <v>1</v>
      </c>
      <c r="AE36" s="11">
        <f>IF(U36=0,0,IF(AND((J36+F36/2-C36)&gt;=(U36*TAN(RADIANS(ABS(W36)))),(L36+M36/2-D36)&gt;=(U36*TAN(RADIANS(X36))/COS(RADIANS(W36)))),((J36+F36/2-C36)+((J36+F36/2-C36)-(U36*TAN(RADIANS(ABS(W36))))))/2*(U36*TAN(RADIANS(X36))/COS(RADIANS(W36))),IF((L36+M36/2-D36)/(J36+F36/2-C36)&gt;=(U36*TAN(RADIANS(X36))/COS(RADIANS(W36)))/(U36*TAN(RADIANS(ABS(W36)))),(J36+F36/2-C36)*(U36*TAN(RADIANS(X36))/COS(RADIANS(W36)))/(U36*TAN(RADIANS(ABS(W36))))*(J36+F36/2-C36)/2,IF((L36+M36/2-D36)/(J36+F36/2-C36)&lt;(U36*TAN(RADIANS(X36))/COS(RADIANS(W36)))/(U36*TAN(RADIANS(ABS(W36)))),(L36+M36/2-D36)*((J36+F36/2-C36)+(J36+F36/2-C36)-((U36*TAN(RADIANS(ABS(W36))))/(U36*TAN(RADIANS(X36))/COS(RADIANS(W36)))*(L36+M36/2-D36)))/2,0)
)))</f>
        <v>0</v>
      </c>
      <c r="AF36" s="4">
        <f>IF(AD36=1,0,0)+IF(AD36=2,Z36*AC36/AB36*Z36/2,0)+IF(AD36=3,AA36*(Z36+Z36-(AB36/AC36*AA36))/2,0)+IF(AD36=4,(Z36+(Z36-AB36))/2*AC36,0)</f>
        <v>0</v>
      </c>
      <c r="AG36" t="e">
        <f>Z36*(Z36/AB36*AC36)/2</f>
        <v>#DIV/0!</v>
      </c>
      <c r="AH36" t="e">
        <f>(Z36+Z36-(AB36/AC36*AA36))/2*AA36</f>
        <v>#DIV/0!</v>
      </c>
      <c r="AI36">
        <f>(Z36+Z36-AB36)/2*AC36</f>
        <v>0</v>
      </c>
      <c r="AK36">
        <f>AE36-AF36</f>
        <v>0</v>
      </c>
    </row>
    <row r="37" spans="1:37" x14ac:dyDescent="0.2">
      <c r="B37" t="str">
        <f t="shared" si="25"/>
        <v>[34, 1.05, -1.025, 0.9, 2.1, 1.1, 0.88, 0.85, 1.05, 1.07, 0.98, 2.05, 1.02, 0.92, 0.96, 0.97, 1.01, 0.52, 0.48, 0.55, 0.6, -89, 1, 0.00962357025804305]</v>
      </c>
      <c r="C37" s="2">
        <f t="shared" ref="C37:C66" si="26">F37/2</f>
        <v>1.05</v>
      </c>
      <c r="D37" s="2">
        <f t="shared" ref="D37:D66" si="27">-M37/2</f>
        <v>-1.0249999999999999</v>
      </c>
      <c r="E37">
        <f>'式(19)Aoh0m'!G5</f>
        <v>0.9</v>
      </c>
      <c r="F37">
        <f>'式(19)Aoh0m'!F5</f>
        <v>2.1</v>
      </c>
      <c r="G37">
        <f>'式(19)Aoh0m'!E5</f>
        <v>1.1000000000000001</v>
      </c>
      <c r="H37" s="1">
        <f>'式(19)Aoh0m'!J5</f>
        <v>0.88</v>
      </c>
      <c r="I37" s="1">
        <f>'式(19)Aoh0m'!K5</f>
        <v>0.85</v>
      </c>
      <c r="J37" s="1">
        <f>'式(19)Aoh0m'!H5</f>
        <v>1.05</v>
      </c>
      <c r="K37" s="1">
        <f>'式(19)Aoh0m'!I5</f>
        <v>1.07</v>
      </c>
      <c r="L37">
        <f>'式(19)Aoh0m'!L5</f>
        <v>0.98</v>
      </c>
      <c r="M37">
        <f>'式(19)Aoh0m'!M5</f>
        <v>2.0499999999999998</v>
      </c>
      <c r="N37">
        <f>'式(19)Aoh0m'!N5</f>
        <v>1.02</v>
      </c>
      <c r="O37" s="1">
        <f>'式(19)Aoh0m'!P5</f>
        <v>0.92</v>
      </c>
      <c r="P37" s="1">
        <f>'式(19)Aoh0m'!O5</f>
        <v>0.96</v>
      </c>
      <c r="Q37" s="1">
        <f>'式(19)Aoh0m'!R5</f>
        <v>0.97</v>
      </c>
      <c r="R37" s="1">
        <f>'式(19)Aoh0m'!Q5</f>
        <v>1.01</v>
      </c>
      <c r="S37">
        <f>'式(19)Aoh0m'!T5</f>
        <v>0.52</v>
      </c>
      <c r="T37">
        <f>'式(19)Aoh0m'!S5</f>
        <v>0.48</v>
      </c>
      <c r="U37">
        <f>'式(19)Aoh0m'!U5</f>
        <v>0.55000000000000004</v>
      </c>
      <c r="V37">
        <f>'式(19)Aoh0m'!V5</f>
        <v>0.6</v>
      </c>
      <c r="W37">
        <f>-'式(19)Aoh0m'!W5</f>
        <v>-89</v>
      </c>
      <c r="X37">
        <f>'式(19)Aoh0m'!X5</f>
        <v>1</v>
      </c>
      <c r="Z37">
        <f t="shared" ref="Z37:Z66" si="28">J37+F37/2-C37</f>
        <v>1.05</v>
      </c>
      <c r="AA37">
        <f t="shared" ref="AA37:AA66" si="29">L37+M37/2-D37</f>
        <v>3.03</v>
      </c>
      <c r="AB37">
        <f t="shared" ref="AB37:AB66" si="30">U37*TAN(RADIANS(ABS(W37)))</f>
        <v>31.509478896917532</v>
      </c>
      <c r="AC37">
        <f t="shared" ref="AC37:AC66" si="31">U37*TAN(RADIANS(X37))/COS(RADIANS(W37))</f>
        <v>0.55008378042414652</v>
      </c>
      <c r="AD37">
        <f>IF(U37=0,1,IF(AND(Z37&gt;=AB37,AA37&gt;=AC37),4,IF(AA37/Z37&gt;=AC37/AB37,2,IF(AA37/Z37&lt;AC37/AB37,3,0
))))</f>
        <v>2</v>
      </c>
      <c r="AE37" s="11">
        <f>IF(U37=0,0,IF(AND((J37+F37/2-C37)&gt;=(U37*TAN(RADIANS(ABS(W37)))),(L37+M37/2-D37)&gt;=(U37*TAN(RADIANS(X37))/COS(RADIANS(W37)))),((J37+F37/2-C37)+((J37+F37/2-C37)-(U37*TAN(RADIANS(ABS(W37))))))/2*(U37*TAN(RADIANS(X37))/COS(RADIANS(W37))),IF((L37+M37/2-D37)/(J37+F37/2-C37)&gt;=(U37*TAN(RADIANS(X37))/COS(RADIANS(W37)))/(U37*TAN(RADIANS(ABS(W37)))),(J37+F37/2-C37)*(U37*TAN(RADIANS(X37))/COS(RADIANS(W37)))/(U37*TAN(RADIANS(ABS(W37))))*(J37+F37/2-C37)/2,IF((L37+M37/2-D37)/(J37+F37/2-C37)&lt;(U37*TAN(RADIANS(X37))/COS(RADIANS(W37)))/(U37*TAN(RADIANS(ABS(W37)))),(L37+M37/2-D37)*((J37+F37/2-C37)+(J37+F37/2-C37)-((U37*TAN(RADIANS(ABS(W37))))/(U37*TAN(RADIANS(X37))/COS(RADIANS(W37)))*(L37+M37/2-D37)))/2,0)
)))</f>
        <v>9.6235702580430536E-3</v>
      </c>
      <c r="AF37" s="4">
        <f>IF(AD37=1,0,0)+IF(AD37=2,Z37*AC37/AB37*Z37/2,0)+IF(AD37=3,AA37*(Z37+Z37-(AB37/AC37*AA37))/2,0)+IF(AD37=4,(Z37+(Z37-AB37))/2*AC37,0)</f>
        <v>9.6235702580430536E-3</v>
      </c>
      <c r="AG37">
        <f t="shared" ref="AG37:AG66" si="32">Z37*(Z37/AB37*AC37)/2</f>
        <v>9.6235702580430554E-3</v>
      </c>
      <c r="AH37">
        <f t="shared" ref="AH37:AH66" si="33">(Z37+Z37-(AB37/AC37*AA37))/2*AA37</f>
        <v>-259.76515021903964</v>
      </c>
      <c r="AI37">
        <f t="shared" ref="AI37:AI66" si="34">(Z37+Z37-AB37)/2*AC37</f>
        <v>-8.0888386659602762</v>
      </c>
      <c r="AK37">
        <f t="shared" ref="AK37:AK66" si="35">AE37-AF37</f>
        <v>0</v>
      </c>
    </row>
    <row r="38" spans="1:37" x14ac:dyDescent="0.2">
      <c r="B38" t="str">
        <f t="shared" si="25"/>
        <v>[35, 1.05, -1.025, 0.9, 2.1, 1.1, 0.88, 0.85, 1.05, 1.07, 0.98, 2.05, 1.02, 0.92, 0.96, 0.97, 1.01, 0.52, 0.48, 0.55, 0.6, -85, 1, 0.00965885941785427]</v>
      </c>
      <c r="C38" s="2">
        <f t="shared" si="26"/>
        <v>1.05</v>
      </c>
      <c r="D38" s="2">
        <f t="shared" si="27"/>
        <v>-1.0249999999999999</v>
      </c>
      <c r="E38">
        <f>'式(19)Aoh0m'!G6</f>
        <v>0.9</v>
      </c>
      <c r="F38">
        <f>'式(19)Aoh0m'!F6</f>
        <v>2.1</v>
      </c>
      <c r="G38">
        <f>'式(19)Aoh0m'!E6</f>
        <v>1.1000000000000001</v>
      </c>
      <c r="H38" s="1">
        <f>'式(19)Aoh0m'!J6</f>
        <v>0.88</v>
      </c>
      <c r="I38" s="1">
        <f>'式(19)Aoh0m'!K6</f>
        <v>0.85</v>
      </c>
      <c r="J38" s="1">
        <f>'式(19)Aoh0m'!H6</f>
        <v>1.05</v>
      </c>
      <c r="K38" s="1">
        <f>'式(19)Aoh0m'!I6</f>
        <v>1.07</v>
      </c>
      <c r="L38">
        <f>'式(19)Aoh0m'!L6</f>
        <v>0.98</v>
      </c>
      <c r="M38">
        <f>'式(19)Aoh0m'!M6</f>
        <v>2.0499999999999998</v>
      </c>
      <c r="N38">
        <f>'式(19)Aoh0m'!N6</f>
        <v>1.02</v>
      </c>
      <c r="O38" s="1">
        <f>'式(19)Aoh0m'!P6</f>
        <v>0.92</v>
      </c>
      <c r="P38" s="1">
        <f>'式(19)Aoh0m'!O6</f>
        <v>0.96</v>
      </c>
      <c r="Q38" s="1">
        <f>'式(19)Aoh0m'!R6</f>
        <v>0.97</v>
      </c>
      <c r="R38" s="1">
        <f>'式(19)Aoh0m'!Q6</f>
        <v>1.01</v>
      </c>
      <c r="S38">
        <f>'式(19)Aoh0m'!T6</f>
        <v>0.52</v>
      </c>
      <c r="T38">
        <f>'式(19)Aoh0m'!S6</f>
        <v>0.48</v>
      </c>
      <c r="U38">
        <f>'式(19)Aoh0m'!U6</f>
        <v>0.55000000000000004</v>
      </c>
      <c r="V38">
        <f>'式(19)Aoh0m'!V6</f>
        <v>0.6</v>
      </c>
      <c r="W38">
        <f>-'式(19)Aoh0m'!W6</f>
        <v>-85</v>
      </c>
      <c r="X38">
        <f>'式(19)Aoh0m'!X6</f>
        <v>1</v>
      </c>
      <c r="Z38">
        <f t="shared" si="28"/>
        <v>1.05</v>
      </c>
      <c r="AA38">
        <f t="shared" si="29"/>
        <v>3.03</v>
      </c>
      <c r="AB38">
        <f t="shared" si="30"/>
        <v>6.2865287665187424</v>
      </c>
      <c r="AC38">
        <f t="shared" si="31"/>
        <v>0.11015092531900465</v>
      </c>
      <c r="AD38">
        <f>IF(U38=0,1,IF(AND(Z38&gt;=AB38,AA38&gt;=AC38),4,IF(AA38/Z38&gt;=AC38/AB38,2,IF(AA38/Z38&lt;AC38/AB38,3,0
))))</f>
        <v>2</v>
      </c>
      <c r="AE38" s="11">
        <f t="shared" ref="AE38" si="36">IF(U38=0,0,IF(AND((J38+F38/2-C38)&gt;=(U38*TAN(RADIANS(ABS(W38)))),(L38+M38/2-D38)&gt;=(U38*TAN(RADIANS(X38))/COS(RADIANS(W38)))),((J38+F38/2-C38)+((J38+F38/2-C38)-(U38*TAN(RADIANS(ABS(W38))))))/2*(U38*TAN(RADIANS(X38))/COS(RADIANS(W38))),IF((L38+M38/2-D38)/(J38+F38/2-C38)&gt;=(U38*TAN(RADIANS(X38))/COS(RADIANS(W38)))/(U38*TAN(RADIANS(ABS(W38)))),(J38+F38/2-C38)*(U38*TAN(RADIANS(X38))/COS(RADIANS(W38)))/(U38*TAN(RADIANS(ABS(W38))))*(J38+F38/2-C38)/2,IF((L38+M38/2-D38)/(J38+F38/2-C38)&lt;(U38*TAN(RADIANS(X38))/COS(RADIANS(W38)))/(U38*TAN(RADIANS(ABS(W38)))),(L38+M38/2-D38)*((J38+F38/2-C38)+(J38+F38/2-C38)-((U38*TAN(RADIANS(ABS(W38))))/(U38*TAN(RADIANS(X38))/COS(RADIANS(W38)))*(L38+M38/2-D38)))/2,0)
)))</f>
        <v>9.6588594178542656E-3</v>
      </c>
      <c r="AF38" s="4">
        <f t="shared" ref="AF38:AF65" si="37">IF(AD38=1,0,0)+IF(AD38=2,Z38*AC38/AB38*Z38/2,0)+IF(AD38=3,AA38*(Z38+Z38-(AB38/AC38*AA38))/2,0)+IF(AD38=4,(Z38+(Z38-AB38))/2*AC38,0)</f>
        <v>9.6588594178542656E-3</v>
      </c>
      <c r="AG38">
        <f t="shared" si="32"/>
        <v>9.6588594178542656E-3</v>
      </c>
      <c r="AH38">
        <f t="shared" si="33"/>
        <v>-258.80446055994275</v>
      </c>
      <c r="AI38">
        <f t="shared" si="34"/>
        <v>-0.23057500875333534</v>
      </c>
      <c r="AK38">
        <f t="shared" si="35"/>
        <v>0</v>
      </c>
    </row>
    <row r="39" spans="1:37" x14ac:dyDescent="0.2">
      <c r="B39" t="str">
        <f t="shared" si="25"/>
        <v>[36, 1.05, -1.025, 0.9, 2.1, 1.1, 0.88, 0.85, 1.05, 1.07, 0.98, 2.05, 1.02, 0.92, 0.96, 0.97, 1.01, 0.52, 0.48, 0.55, 0.6, -45, 1, 0.010522062047217]</v>
      </c>
      <c r="C39" s="2">
        <f t="shared" si="26"/>
        <v>1.05</v>
      </c>
      <c r="D39" s="2">
        <f t="shared" si="27"/>
        <v>-1.0249999999999999</v>
      </c>
      <c r="E39">
        <f>'式(19)Aoh0m'!G7</f>
        <v>0.9</v>
      </c>
      <c r="F39">
        <f>'式(19)Aoh0m'!F7</f>
        <v>2.1</v>
      </c>
      <c r="G39">
        <f>'式(19)Aoh0m'!E7</f>
        <v>1.1000000000000001</v>
      </c>
      <c r="H39" s="1">
        <f>'式(19)Aoh0m'!J7</f>
        <v>0.88</v>
      </c>
      <c r="I39" s="1">
        <f>'式(19)Aoh0m'!K7</f>
        <v>0.85</v>
      </c>
      <c r="J39" s="1">
        <f>'式(19)Aoh0m'!H7</f>
        <v>1.05</v>
      </c>
      <c r="K39" s="1">
        <f>'式(19)Aoh0m'!I7</f>
        <v>1.07</v>
      </c>
      <c r="L39">
        <f>'式(19)Aoh0m'!L7</f>
        <v>0.98</v>
      </c>
      <c r="M39">
        <f>'式(19)Aoh0m'!M7</f>
        <v>2.0499999999999998</v>
      </c>
      <c r="N39">
        <f>'式(19)Aoh0m'!N7</f>
        <v>1.02</v>
      </c>
      <c r="O39" s="1">
        <f>'式(19)Aoh0m'!P7</f>
        <v>0.92</v>
      </c>
      <c r="P39" s="1">
        <f>'式(19)Aoh0m'!O7</f>
        <v>0.96</v>
      </c>
      <c r="Q39" s="1">
        <f>'式(19)Aoh0m'!R7</f>
        <v>0.97</v>
      </c>
      <c r="R39" s="1">
        <f>'式(19)Aoh0m'!Q7</f>
        <v>1.01</v>
      </c>
      <c r="S39">
        <f>'式(19)Aoh0m'!T7</f>
        <v>0.52</v>
      </c>
      <c r="T39">
        <f>'式(19)Aoh0m'!S7</f>
        <v>0.48</v>
      </c>
      <c r="U39">
        <f>'式(19)Aoh0m'!U7</f>
        <v>0.55000000000000004</v>
      </c>
      <c r="V39">
        <f>'式(19)Aoh0m'!V7</f>
        <v>0.6</v>
      </c>
      <c r="W39">
        <f>-'式(19)Aoh0m'!W7</f>
        <v>-45</v>
      </c>
      <c r="X39">
        <f>'式(19)Aoh0m'!X7</f>
        <v>1</v>
      </c>
      <c r="Z39">
        <f t="shared" si="28"/>
        <v>1.05</v>
      </c>
      <c r="AA39">
        <f t="shared" si="29"/>
        <v>3.03</v>
      </c>
      <c r="AB39">
        <f t="shared" si="30"/>
        <v>0.54999999999999993</v>
      </c>
      <c r="AC39">
        <f t="shared" si="31"/>
        <v>1.3576854254473546E-2</v>
      </c>
      <c r="AD39">
        <f t="shared" ref="AD39:AD66" si="38">IF(U39=0,1,IF(AND(Z39&gt;=AB39,AA39&gt;=AC39),4,IF(AA39/Z39&gt;=AC39/AB39,2,IF(AA39/Z39&lt;AC39/AB39,3,0
))))</f>
        <v>4</v>
      </c>
      <c r="AE39" s="11">
        <f>IF(U39=0,0,IF(AND((J39+F39/2-C39)&gt;=(U39*TAN(RADIANS(ABS(W39)))),(L39+M39/2-D39)&gt;=(U39*TAN(RADIANS(X39))/COS(RADIANS(W39)))),((J39+F39/2-C39)+((J39+F39/2-C39)-(U39*TAN(RADIANS(ABS(W39))))))/2*(U39*TAN(RADIANS(X39))/COS(RADIANS(W39))),IF((L39+M39/2-D39)/(J39+F39/2-C39)&gt;=(U39*TAN(RADIANS(X39))/COS(RADIANS(W39)))/(U39*TAN(RADIANS(ABS(W39)))),(J39+F39/2-C39)*(U39*TAN(RADIANS(X39))/COS(RADIANS(W39)))/(U39*TAN(RADIANS(ABS(W39))))*(J39+F39/2-C39)/2,IF((L39+M39/2-D39)/(J39+F39/2-C39)&lt;(U39*TAN(RADIANS(X39))/COS(RADIANS(W39)))/(U39*TAN(RADIANS(ABS(W39)))),(L39+M39/2-D39)*((J39+F39/2-C39)+(J39+F39/2-C39)-((U39*TAN(RADIANS(ABS(W39))))/(U39*TAN(RADIANS(X39))/COS(RADIANS(W39)))*(L39+M39/2-D39)))/2,0)
)))</f>
        <v>1.0522062047217E-2</v>
      </c>
      <c r="AF39" s="4">
        <f t="shared" si="37"/>
        <v>1.0522062047217E-2</v>
      </c>
      <c r="AG39">
        <f t="shared" si="32"/>
        <v>1.3607710741415535E-2</v>
      </c>
      <c r="AH39">
        <f t="shared" si="33"/>
        <v>-182.77818202045776</v>
      </c>
      <c r="AI39">
        <f t="shared" si="34"/>
        <v>1.0522062047217E-2</v>
      </c>
      <c r="AK39">
        <f t="shared" si="35"/>
        <v>0</v>
      </c>
    </row>
    <row r="40" spans="1:37" x14ac:dyDescent="0.2">
      <c r="B40" t="str">
        <f t="shared" si="25"/>
        <v>[37, 1.05, -1.025, 0.9, 2.1, 1.1, 0.88, 0.85, 1.05, 1.07, 0.98, 2.05, 1.02, 0.92, 0.96, 0.97, 1.01, 0.52, 0.48, 0.55, 0.6, -30, 1, 0.00987967545219635]</v>
      </c>
      <c r="C40" s="2">
        <f t="shared" si="26"/>
        <v>1.05</v>
      </c>
      <c r="D40" s="2">
        <f t="shared" si="27"/>
        <v>-1.0249999999999999</v>
      </c>
      <c r="E40">
        <f>'式(19)Aoh0m'!G8</f>
        <v>0.9</v>
      </c>
      <c r="F40">
        <f>'式(19)Aoh0m'!F8</f>
        <v>2.1</v>
      </c>
      <c r="G40">
        <f>'式(19)Aoh0m'!E8</f>
        <v>1.1000000000000001</v>
      </c>
      <c r="H40" s="1">
        <f>'式(19)Aoh0m'!J8</f>
        <v>0.88</v>
      </c>
      <c r="I40" s="1">
        <f>'式(19)Aoh0m'!K8</f>
        <v>0.85</v>
      </c>
      <c r="J40" s="1">
        <f>'式(19)Aoh0m'!H8</f>
        <v>1.05</v>
      </c>
      <c r="K40" s="1">
        <f>'式(19)Aoh0m'!I8</f>
        <v>1.07</v>
      </c>
      <c r="L40">
        <f>'式(19)Aoh0m'!L8</f>
        <v>0.98</v>
      </c>
      <c r="M40">
        <f>'式(19)Aoh0m'!M8</f>
        <v>2.0499999999999998</v>
      </c>
      <c r="N40">
        <f>'式(19)Aoh0m'!N8</f>
        <v>1.02</v>
      </c>
      <c r="O40" s="1">
        <f>'式(19)Aoh0m'!P8</f>
        <v>0.92</v>
      </c>
      <c r="P40" s="1">
        <f>'式(19)Aoh0m'!O8</f>
        <v>0.96</v>
      </c>
      <c r="Q40" s="1">
        <f>'式(19)Aoh0m'!R8</f>
        <v>0.97</v>
      </c>
      <c r="R40" s="1">
        <f>'式(19)Aoh0m'!Q8</f>
        <v>1.01</v>
      </c>
      <c r="S40">
        <f>'式(19)Aoh0m'!T8</f>
        <v>0.52</v>
      </c>
      <c r="T40">
        <f>'式(19)Aoh0m'!S8</f>
        <v>0.48</v>
      </c>
      <c r="U40">
        <f>'式(19)Aoh0m'!U8</f>
        <v>0.55000000000000004</v>
      </c>
      <c r="V40">
        <f>'式(19)Aoh0m'!V8</f>
        <v>0.6</v>
      </c>
      <c r="W40">
        <f>-'式(19)Aoh0m'!W8</f>
        <v>-30</v>
      </c>
      <c r="X40">
        <f>'式(19)Aoh0m'!X8</f>
        <v>1</v>
      </c>
      <c r="Z40">
        <f t="shared" si="28"/>
        <v>1.05</v>
      </c>
      <c r="AA40">
        <f t="shared" si="29"/>
        <v>3.03</v>
      </c>
      <c r="AB40">
        <f t="shared" si="30"/>
        <v>0.31754264805429416</v>
      </c>
      <c r="AC40">
        <f t="shared" si="31"/>
        <v>1.1085455078531701E-2</v>
      </c>
      <c r="AD40">
        <f t="shared" si="38"/>
        <v>4</v>
      </c>
      <c r="AE40" s="11">
        <f t="shared" ref="AE40:AE46" si="39">IF(U40=0,0,IF(AND((J40+F40/2-C40)&gt;=(U40*TAN(RADIANS(ABS(W40)))),(L40+M40/2-D40)&gt;=(U40*TAN(RADIANS(X40))/COS(RADIANS(W40)))),((J40+F40/2-C40)+((J40+F40/2-C40)-(U40*TAN(RADIANS(ABS(W40))))))/2*(U40*TAN(RADIANS(X40))/COS(RADIANS(W40))),IF((L40+M40/2-D40)/(J40+F40/2-C40)&gt;=(U40*TAN(RADIANS(X40))/COS(RADIANS(W40)))/(U40*TAN(RADIANS(ABS(W40)))),(J40+F40/2-C40)*(U40*TAN(RADIANS(X40))/COS(RADIANS(W40)))/(U40*TAN(RADIANS(ABS(W40))))*(J40+F40/2-C40)/2,IF((L40+M40/2-D40)/(J40+F40/2-C40)&lt;(U40*TAN(RADIANS(X40))/COS(RADIANS(W40)))/(U40*TAN(RADIANS(ABS(W40)))),(L40+M40/2-D40)*((J40+F40/2-C40)+(J40+F40/2-C40)-((U40*TAN(RADIANS(ABS(W40))))/(U40*TAN(RADIANS(X40))/COS(RADIANS(W40)))*(L40+M40/2-D40)))/2,0)
)))</f>
        <v>9.8796754521963473E-3</v>
      </c>
      <c r="AF40" s="4">
        <f t="shared" si="37"/>
        <v>9.8796754521963473E-3</v>
      </c>
      <c r="AG40">
        <f t="shared" si="32"/>
        <v>1.924420908335989E-2</v>
      </c>
      <c r="AH40">
        <f t="shared" si="33"/>
        <v>-128.31185218395979</v>
      </c>
      <c r="AI40">
        <f t="shared" si="34"/>
        <v>9.8796754521963473E-3</v>
      </c>
      <c r="AK40">
        <f t="shared" si="35"/>
        <v>0</v>
      </c>
    </row>
    <row r="41" spans="1:37" x14ac:dyDescent="0.2">
      <c r="B41" t="str">
        <f t="shared" si="25"/>
        <v>[38, 1.05, -1.025, 0.9, 2.1, 1.1, 0.88, 0.85, 1.05, 1.07, 0.98, 2.05, 1.02, 0.92, 0.96, 0.97, 1.01, 0.52, 0.48, 0.55, 0.6, -1, 1, 0.0100357457458702]</v>
      </c>
      <c r="C41" s="2">
        <f t="shared" si="26"/>
        <v>1.05</v>
      </c>
      <c r="D41" s="2">
        <f t="shared" si="27"/>
        <v>-1.0249999999999999</v>
      </c>
      <c r="E41">
        <f>'式(19)Aoh0m'!G9</f>
        <v>0.9</v>
      </c>
      <c r="F41">
        <f>'式(19)Aoh0m'!F9</f>
        <v>2.1</v>
      </c>
      <c r="G41">
        <f>'式(19)Aoh0m'!E9</f>
        <v>1.1000000000000001</v>
      </c>
      <c r="H41" s="1">
        <f>'式(19)Aoh0m'!J9</f>
        <v>0.88</v>
      </c>
      <c r="I41" s="1">
        <f>'式(19)Aoh0m'!K9</f>
        <v>0.85</v>
      </c>
      <c r="J41" s="1">
        <f>'式(19)Aoh0m'!H9</f>
        <v>1.05</v>
      </c>
      <c r="K41" s="1">
        <f>'式(19)Aoh0m'!I9</f>
        <v>1.07</v>
      </c>
      <c r="L41">
        <f>'式(19)Aoh0m'!L9</f>
        <v>0.98</v>
      </c>
      <c r="M41">
        <f>'式(19)Aoh0m'!M9</f>
        <v>2.0499999999999998</v>
      </c>
      <c r="N41">
        <f>'式(19)Aoh0m'!N9</f>
        <v>1.02</v>
      </c>
      <c r="O41" s="1">
        <f>'式(19)Aoh0m'!P9</f>
        <v>0.92</v>
      </c>
      <c r="P41" s="1">
        <f>'式(19)Aoh0m'!O9</f>
        <v>0.96</v>
      </c>
      <c r="Q41" s="1">
        <f>'式(19)Aoh0m'!R9</f>
        <v>0.97</v>
      </c>
      <c r="R41" s="1">
        <f>'式(19)Aoh0m'!Q9</f>
        <v>1.01</v>
      </c>
      <c r="S41">
        <f>'式(19)Aoh0m'!T9</f>
        <v>0.52</v>
      </c>
      <c r="T41">
        <f>'式(19)Aoh0m'!S9</f>
        <v>0.48</v>
      </c>
      <c r="U41">
        <f>'式(19)Aoh0m'!U9</f>
        <v>0.55000000000000004</v>
      </c>
      <c r="V41">
        <f>'式(19)Aoh0m'!V9</f>
        <v>0.6</v>
      </c>
      <c r="W41">
        <f>-'式(19)Aoh0m'!W9</f>
        <v>-1</v>
      </c>
      <c r="X41">
        <f>'式(19)Aoh0m'!X9</f>
        <v>1</v>
      </c>
      <c r="Z41">
        <f t="shared" si="28"/>
        <v>1.05</v>
      </c>
      <c r="AA41">
        <f t="shared" si="29"/>
        <v>3.03</v>
      </c>
      <c r="AB41">
        <f t="shared" si="30"/>
        <v>9.6002857105196727E-3</v>
      </c>
      <c r="AC41">
        <f t="shared" si="31"/>
        <v>9.6017481032629106E-3</v>
      </c>
      <c r="AD41">
        <f t="shared" si="38"/>
        <v>4</v>
      </c>
      <c r="AE41" s="11">
        <f t="shared" si="39"/>
        <v>1.0035745745870175E-2</v>
      </c>
      <c r="AF41" s="4">
        <f t="shared" si="37"/>
        <v>1.0035745745870175E-2</v>
      </c>
      <c r="AG41">
        <f t="shared" si="32"/>
        <v>0.55133397083420421</v>
      </c>
      <c r="AH41">
        <f t="shared" si="33"/>
        <v>-1.408250852230656</v>
      </c>
      <c r="AI41">
        <f t="shared" si="34"/>
        <v>1.0035745745870175E-2</v>
      </c>
      <c r="AK41">
        <f t="shared" si="35"/>
        <v>0</v>
      </c>
    </row>
    <row r="42" spans="1:37" x14ac:dyDescent="0.2">
      <c r="B42" t="str">
        <f t="shared" si="25"/>
        <v>[39, 1.05, -1.025, 0.9, 2.1, 1.1, 0.88, 0.85, 1.05, 1.07, 0.98, 2.05, 1.02, 0.92, 0.96, 0.97, 1.01, 0.52, 0.48, 0.55, 0.6, -89, 10, 0.0972150544392041]</v>
      </c>
      <c r="C42" s="2">
        <f t="shared" si="26"/>
        <v>1.05</v>
      </c>
      <c r="D42" s="2">
        <f t="shared" si="27"/>
        <v>-1.0249999999999999</v>
      </c>
      <c r="E42">
        <f>'式(19)Aoh0m'!G10</f>
        <v>0.9</v>
      </c>
      <c r="F42">
        <f>'式(19)Aoh0m'!F10</f>
        <v>2.1</v>
      </c>
      <c r="G42">
        <f>'式(19)Aoh0m'!E10</f>
        <v>1.1000000000000001</v>
      </c>
      <c r="H42" s="1">
        <f>'式(19)Aoh0m'!J10</f>
        <v>0.88</v>
      </c>
      <c r="I42" s="1">
        <f>'式(19)Aoh0m'!K10</f>
        <v>0.85</v>
      </c>
      <c r="J42" s="1">
        <f>'式(19)Aoh0m'!H10</f>
        <v>1.05</v>
      </c>
      <c r="K42" s="1">
        <f>'式(19)Aoh0m'!I10</f>
        <v>1.07</v>
      </c>
      <c r="L42">
        <f>'式(19)Aoh0m'!L10</f>
        <v>0.98</v>
      </c>
      <c r="M42">
        <f>'式(19)Aoh0m'!M10</f>
        <v>2.0499999999999998</v>
      </c>
      <c r="N42">
        <f>'式(19)Aoh0m'!N10</f>
        <v>1.02</v>
      </c>
      <c r="O42" s="1">
        <f>'式(19)Aoh0m'!P10</f>
        <v>0.92</v>
      </c>
      <c r="P42" s="1">
        <f>'式(19)Aoh0m'!O10</f>
        <v>0.96</v>
      </c>
      <c r="Q42" s="1">
        <f>'式(19)Aoh0m'!R10</f>
        <v>0.97</v>
      </c>
      <c r="R42" s="1">
        <f>'式(19)Aoh0m'!Q10</f>
        <v>1.01</v>
      </c>
      <c r="S42">
        <f>'式(19)Aoh0m'!T10</f>
        <v>0.52</v>
      </c>
      <c r="T42">
        <f>'式(19)Aoh0m'!S10</f>
        <v>0.48</v>
      </c>
      <c r="U42">
        <f>'式(19)Aoh0m'!U10</f>
        <v>0.55000000000000004</v>
      </c>
      <c r="V42">
        <f>'式(19)Aoh0m'!V10</f>
        <v>0.6</v>
      </c>
      <c r="W42">
        <f>-'式(19)Aoh0m'!W10</f>
        <v>-89</v>
      </c>
      <c r="X42">
        <f>'式(19)Aoh0m'!X10</f>
        <v>10</v>
      </c>
      <c r="Z42">
        <f t="shared" si="28"/>
        <v>1.05</v>
      </c>
      <c r="AA42">
        <f t="shared" si="29"/>
        <v>3.03</v>
      </c>
      <c r="AB42">
        <f t="shared" si="30"/>
        <v>31.509478896917532</v>
      </c>
      <c r="AC42">
        <f t="shared" si="31"/>
        <v>5.5568176078272851</v>
      </c>
      <c r="AD42">
        <f t="shared" si="38"/>
        <v>2</v>
      </c>
      <c r="AE42" s="11">
        <f t="shared" si="39"/>
        <v>9.7215054439204127E-2</v>
      </c>
      <c r="AF42" s="4">
        <f t="shared" si="37"/>
        <v>9.7215054439204127E-2</v>
      </c>
      <c r="AG42">
        <f t="shared" si="32"/>
        <v>9.7215054439204127E-2</v>
      </c>
      <c r="AH42">
        <f t="shared" si="33"/>
        <v>-22.848270564830603</v>
      </c>
      <c r="AI42">
        <f t="shared" si="34"/>
        <v>-81.711555085708142</v>
      </c>
      <c r="AK42">
        <f t="shared" si="35"/>
        <v>0</v>
      </c>
    </row>
    <row r="43" spans="1:37" x14ac:dyDescent="0.2">
      <c r="B43" t="str">
        <f t="shared" si="25"/>
        <v>[40, 1.05, -1.025, 0.9, 2.1, 1.1, 0.88, 0.85, 1.05, 1.07, 0.98, 2.05, 1.02, 0.92, 0.96, 0.97, 1.01, 0.52, 0.48, 0.55, 0.6, -85, 10, 0.0975715372725158]</v>
      </c>
      <c r="C43" s="2">
        <f t="shared" si="26"/>
        <v>1.05</v>
      </c>
      <c r="D43" s="2">
        <f t="shared" si="27"/>
        <v>-1.0249999999999999</v>
      </c>
      <c r="E43">
        <f>'式(19)Aoh0m'!G11</f>
        <v>0.9</v>
      </c>
      <c r="F43">
        <f>'式(19)Aoh0m'!F11</f>
        <v>2.1</v>
      </c>
      <c r="G43">
        <f>'式(19)Aoh0m'!E11</f>
        <v>1.1000000000000001</v>
      </c>
      <c r="H43" s="1">
        <f>'式(19)Aoh0m'!J11</f>
        <v>0.88</v>
      </c>
      <c r="I43" s="1">
        <f>'式(19)Aoh0m'!K11</f>
        <v>0.85</v>
      </c>
      <c r="J43" s="1">
        <f>'式(19)Aoh0m'!H11</f>
        <v>1.05</v>
      </c>
      <c r="K43" s="1">
        <f>'式(19)Aoh0m'!I11</f>
        <v>1.07</v>
      </c>
      <c r="L43">
        <f>'式(19)Aoh0m'!L11</f>
        <v>0.98</v>
      </c>
      <c r="M43">
        <f>'式(19)Aoh0m'!M11</f>
        <v>2.0499999999999998</v>
      </c>
      <c r="N43">
        <f>'式(19)Aoh0m'!N11</f>
        <v>1.02</v>
      </c>
      <c r="O43" s="1">
        <f>'式(19)Aoh0m'!P11</f>
        <v>0.92</v>
      </c>
      <c r="P43" s="1">
        <f>'式(19)Aoh0m'!O11</f>
        <v>0.96</v>
      </c>
      <c r="Q43" s="1">
        <f>'式(19)Aoh0m'!R11</f>
        <v>0.97</v>
      </c>
      <c r="R43" s="1">
        <f>'式(19)Aoh0m'!Q11</f>
        <v>1.01</v>
      </c>
      <c r="S43">
        <f>'式(19)Aoh0m'!T11</f>
        <v>0.52</v>
      </c>
      <c r="T43">
        <f>'式(19)Aoh0m'!S11</f>
        <v>0.48</v>
      </c>
      <c r="U43">
        <f>'式(19)Aoh0m'!U11</f>
        <v>0.55000000000000004</v>
      </c>
      <c r="V43">
        <f>'式(19)Aoh0m'!V11</f>
        <v>0.6</v>
      </c>
      <c r="W43">
        <f>-'式(19)Aoh0m'!W11</f>
        <v>-85</v>
      </c>
      <c r="X43">
        <f>'式(19)Aoh0m'!X11</f>
        <v>10</v>
      </c>
      <c r="Z43">
        <f t="shared" si="28"/>
        <v>1.05</v>
      </c>
      <c r="AA43">
        <f t="shared" si="29"/>
        <v>3.03</v>
      </c>
      <c r="AB43">
        <f t="shared" si="30"/>
        <v>6.2865287665187424</v>
      </c>
      <c r="AC43">
        <f t="shared" si="31"/>
        <v>1.1127188677680289</v>
      </c>
      <c r="AD43">
        <f t="shared" si="38"/>
        <v>2</v>
      </c>
      <c r="AE43" s="11">
        <f t="shared" si="39"/>
        <v>9.757153727251576E-2</v>
      </c>
      <c r="AF43" s="4">
        <f t="shared" si="37"/>
        <v>9.757153727251576E-2</v>
      </c>
      <c r="AG43">
        <f t="shared" si="32"/>
        <v>9.757153727251576E-2</v>
      </c>
      <c r="AH43">
        <f t="shared" si="33"/>
        <v>-22.753169404996601</v>
      </c>
      <c r="AI43">
        <f t="shared" si="34"/>
        <v>-2.3292147744795089</v>
      </c>
      <c r="AK43">
        <f t="shared" si="35"/>
        <v>0</v>
      </c>
    </row>
    <row r="44" spans="1:37" x14ac:dyDescent="0.2">
      <c r="B44" t="str">
        <f t="shared" si="25"/>
        <v>[41, 1.05, -1.025, 0.9, 2.1, 1.1, 0.88, 0.85, 1.05, 1.07, 0.98, 2.05, 1.02, 0.92, 0.96, 0.97, 1.01, 0.52, 0.48, 0.55, 0.6, -45, 10, 0.106291408209752]</v>
      </c>
      <c r="C44" s="2">
        <f t="shared" si="26"/>
        <v>1.05</v>
      </c>
      <c r="D44" s="2">
        <f t="shared" si="27"/>
        <v>-1.0249999999999999</v>
      </c>
      <c r="E44">
        <f>'式(19)Aoh0m'!G12</f>
        <v>0.9</v>
      </c>
      <c r="F44">
        <f>'式(19)Aoh0m'!F12</f>
        <v>2.1</v>
      </c>
      <c r="G44">
        <f>'式(19)Aoh0m'!E12</f>
        <v>1.1000000000000001</v>
      </c>
      <c r="H44" s="1">
        <f>'式(19)Aoh0m'!J12</f>
        <v>0.88</v>
      </c>
      <c r="I44" s="1">
        <f>'式(19)Aoh0m'!K12</f>
        <v>0.85</v>
      </c>
      <c r="J44" s="1">
        <f>'式(19)Aoh0m'!H12</f>
        <v>1.05</v>
      </c>
      <c r="K44" s="1">
        <f>'式(19)Aoh0m'!I12</f>
        <v>1.07</v>
      </c>
      <c r="L44">
        <f>'式(19)Aoh0m'!L12</f>
        <v>0.98</v>
      </c>
      <c r="M44">
        <f>'式(19)Aoh0m'!M12</f>
        <v>2.0499999999999998</v>
      </c>
      <c r="N44">
        <f>'式(19)Aoh0m'!N12</f>
        <v>1.02</v>
      </c>
      <c r="O44" s="1">
        <f>'式(19)Aoh0m'!P12</f>
        <v>0.92</v>
      </c>
      <c r="P44" s="1">
        <f>'式(19)Aoh0m'!O12</f>
        <v>0.96</v>
      </c>
      <c r="Q44" s="1">
        <f>'式(19)Aoh0m'!R12</f>
        <v>0.97</v>
      </c>
      <c r="R44" s="1">
        <f>'式(19)Aoh0m'!Q12</f>
        <v>1.01</v>
      </c>
      <c r="S44">
        <f>'式(19)Aoh0m'!T12</f>
        <v>0.52</v>
      </c>
      <c r="T44">
        <f>'式(19)Aoh0m'!S12</f>
        <v>0.48</v>
      </c>
      <c r="U44">
        <f>'式(19)Aoh0m'!U12</f>
        <v>0.55000000000000004</v>
      </c>
      <c r="V44">
        <f>'式(19)Aoh0m'!V12</f>
        <v>0.6</v>
      </c>
      <c r="W44">
        <f>-'式(19)Aoh0m'!W12</f>
        <v>-45</v>
      </c>
      <c r="X44">
        <f>'式(19)Aoh0m'!X12</f>
        <v>10</v>
      </c>
      <c r="Z44">
        <f t="shared" si="28"/>
        <v>1.05</v>
      </c>
      <c r="AA44">
        <f t="shared" si="29"/>
        <v>3.03</v>
      </c>
      <c r="AB44">
        <f t="shared" si="30"/>
        <v>0.54999999999999993</v>
      </c>
      <c r="AC44">
        <f t="shared" si="31"/>
        <v>0.13715020414161566</v>
      </c>
      <c r="AD44">
        <f t="shared" si="38"/>
        <v>4</v>
      </c>
      <c r="AE44" s="11">
        <f t="shared" si="39"/>
        <v>0.10629140820975215</v>
      </c>
      <c r="AF44" s="4">
        <f t="shared" si="37"/>
        <v>0.10629140820975215</v>
      </c>
      <c r="AG44">
        <f t="shared" si="32"/>
        <v>0.13746190915102846</v>
      </c>
      <c r="AH44">
        <f t="shared" si="33"/>
        <v>-15.227131002787637</v>
      </c>
      <c r="AI44">
        <f t="shared" si="34"/>
        <v>0.10629140820975215</v>
      </c>
      <c r="AK44">
        <f t="shared" si="35"/>
        <v>0</v>
      </c>
    </row>
    <row r="45" spans="1:37" x14ac:dyDescent="0.2">
      <c r="B45" t="str">
        <f t="shared" si="25"/>
        <v>[42, 1.05, -1.025, 0.9, 2.1, 1.1, 0.88, 0.85, 1.05, 1.07, 0.98, 2.05, 1.02, 0.92, 0.96, 0.97, 1.01, 0.52, 0.48, 0.55, 0.6, -30, 10, 0.0998021691714904]</v>
      </c>
      <c r="C45" s="2">
        <f t="shared" si="26"/>
        <v>1.05</v>
      </c>
      <c r="D45" s="2">
        <f t="shared" si="27"/>
        <v>-1.0249999999999999</v>
      </c>
      <c r="E45">
        <f>'式(19)Aoh0m'!G13</f>
        <v>0.9</v>
      </c>
      <c r="F45">
        <f>'式(19)Aoh0m'!F13</f>
        <v>2.1</v>
      </c>
      <c r="G45">
        <f>'式(19)Aoh0m'!E13</f>
        <v>1.1000000000000001</v>
      </c>
      <c r="H45" s="1">
        <f>'式(19)Aoh0m'!J13</f>
        <v>0.88</v>
      </c>
      <c r="I45" s="1">
        <f>'式(19)Aoh0m'!K13</f>
        <v>0.85</v>
      </c>
      <c r="J45" s="1">
        <f>'式(19)Aoh0m'!H13</f>
        <v>1.05</v>
      </c>
      <c r="K45" s="1">
        <f>'式(19)Aoh0m'!I13</f>
        <v>1.07</v>
      </c>
      <c r="L45">
        <f>'式(19)Aoh0m'!L13</f>
        <v>0.98</v>
      </c>
      <c r="M45">
        <f>'式(19)Aoh0m'!M13</f>
        <v>2.0499999999999998</v>
      </c>
      <c r="N45">
        <f>'式(19)Aoh0m'!N13</f>
        <v>1.02</v>
      </c>
      <c r="O45" s="1">
        <f>'式(19)Aoh0m'!P13</f>
        <v>0.92</v>
      </c>
      <c r="P45" s="1">
        <f>'式(19)Aoh0m'!O13</f>
        <v>0.96</v>
      </c>
      <c r="Q45" s="1">
        <f>'式(19)Aoh0m'!R13</f>
        <v>0.97</v>
      </c>
      <c r="R45" s="1">
        <f>'式(19)Aoh0m'!Q13</f>
        <v>1.01</v>
      </c>
      <c r="S45">
        <f>'式(19)Aoh0m'!T13</f>
        <v>0.52</v>
      </c>
      <c r="T45">
        <f>'式(19)Aoh0m'!S13</f>
        <v>0.48</v>
      </c>
      <c r="U45">
        <f>'式(19)Aoh0m'!U13</f>
        <v>0.55000000000000004</v>
      </c>
      <c r="V45">
        <f>'式(19)Aoh0m'!V13</f>
        <v>0.6</v>
      </c>
      <c r="W45">
        <f>-'式(19)Aoh0m'!W13</f>
        <v>-30</v>
      </c>
      <c r="X45">
        <f>'式(19)Aoh0m'!X13</f>
        <v>10</v>
      </c>
      <c r="Z45">
        <f t="shared" si="28"/>
        <v>1.05</v>
      </c>
      <c r="AA45">
        <f t="shared" si="29"/>
        <v>3.03</v>
      </c>
      <c r="AB45">
        <f t="shared" si="30"/>
        <v>0.31754264805429416</v>
      </c>
      <c r="AC45">
        <f t="shared" si="31"/>
        <v>0.11198267275516884</v>
      </c>
      <c r="AD45">
        <f t="shared" si="38"/>
        <v>4</v>
      </c>
      <c r="AE45" s="11">
        <f t="shared" si="39"/>
        <v>9.9802169171490387E-2</v>
      </c>
      <c r="AF45" s="4">
        <f t="shared" si="37"/>
        <v>9.9802169171490387E-2</v>
      </c>
      <c r="AG45">
        <f t="shared" si="32"/>
        <v>0.19440049623108266</v>
      </c>
      <c r="AH45">
        <f t="shared" si="33"/>
        <v>-9.8353678144320522</v>
      </c>
      <c r="AI45">
        <f t="shared" si="34"/>
        <v>9.9802169171490387E-2</v>
      </c>
      <c r="AK45">
        <f t="shared" si="35"/>
        <v>0</v>
      </c>
    </row>
    <row r="46" spans="1:37" x14ac:dyDescent="0.2">
      <c r="B46" t="str">
        <f t="shared" si="25"/>
        <v>[43, 1.05, -1.025, 0.9, 2.1, 1.1, 0.88, 0.85, 1.05, 1.07, 0.98, 2.05, 1.02, 0.92, 0.96, 0.97, 1.01, 0.52, 0.48, 0.55, 0.6, -1, 10, 0.101378754751376]</v>
      </c>
      <c r="C46" s="2">
        <f t="shared" si="26"/>
        <v>1.05</v>
      </c>
      <c r="D46" s="2">
        <f t="shared" si="27"/>
        <v>-1.0249999999999999</v>
      </c>
      <c r="E46">
        <f>'式(19)Aoh0m'!G14</f>
        <v>0.9</v>
      </c>
      <c r="F46">
        <f>'式(19)Aoh0m'!F14</f>
        <v>2.1</v>
      </c>
      <c r="G46">
        <f>'式(19)Aoh0m'!E14</f>
        <v>1.1000000000000001</v>
      </c>
      <c r="H46" s="1">
        <f>'式(19)Aoh0m'!J14</f>
        <v>0.88</v>
      </c>
      <c r="I46" s="1">
        <f>'式(19)Aoh0m'!K14</f>
        <v>0.85</v>
      </c>
      <c r="J46" s="1">
        <f>'式(19)Aoh0m'!H14</f>
        <v>1.05</v>
      </c>
      <c r="K46" s="1">
        <f>'式(19)Aoh0m'!I14</f>
        <v>1.07</v>
      </c>
      <c r="L46">
        <f>'式(19)Aoh0m'!L14</f>
        <v>0.98</v>
      </c>
      <c r="M46">
        <f>'式(19)Aoh0m'!M14</f>
        <v>2.0499999999999998</v>
      </c>
      <c r="N46">
        <f>'式(19)Aoh0m'!N14</f>
        <v>1.02</v>
      </c>
      <c r="O46" s="1">
        <f>'式(19)Aoh0m'!P14</f>
        <v>0.92</v>
      </c>
      <c r="P46" s="1">
        <f>'式(19)Aoh0m'!O14</f>
        <v>0.96</v>
      </c>
      <c r="Q46" s="1">
        <f>'式(19)Aoh0m'!R14</f>
        <v>0.97</v>
      </c>
      <c r="R46" s="1">
        <f>'式(19)Aoh0m'!Q14</f>
        <v>1.01</v>
      </c>
      <c r="S46">
        <f>'式(19)Aoh0m'!T14</f>
        <v>0.52</v>
      </c>
      <c r="T46">
        <f>'式(19)Aoh0m'!S14</f>
        <v>0.48</v>
      </c>
      <c r="U46">
        <f>'式(19)Aoh0m'!U14</f>
        <v>0.55000000000000004</v>
      </c>
      <c r="V46">
        <f>'式(19)Aoh0m'!V14</f>
        <v>0.6</v>
      </c>
      <c r="W46">
        <f>-'式(19)Aoh0m'!W14</f>
        <v>-1</v>
      </c>
      <c r="X46">
        <f>'式(19)Aoh0m'!X14</f>
        <v>10</v>
      </c>
      <c r="Z46">
        <f t="shared" si="28"/>
        <v>1.05</v>
      </c>
      <c r="AA46">
        <f t="shared" si="29"/>
        <v>3.03</v>
      </c>
      <c r="AB46">
        <f t="shared" si="30"/>
        <v>9.6002857105196727E-3</v>
      </c>
      <c r="AC46">
        <f t="shared" si="31"/>
        <v>9.699461213888845E-2</v>
      </c>
      <c r="AD46">
        <f t="shared" si="38"/>
        <v>4</v>
      </c>
      <c r="AE46" s="11">
        <f t="shared" si="39"/>
        <v>0.1013787547513757</v>
      </c>
      <c r="AF46" s="4">
        <f t="shared" si="37"/>
        <v>0.1013787547513757</v>
      </c>
      <c r="AG46">
        <f t="shared" si="32"/>
        <v>5.5694467387541922</v>
      </c>
      <c r="AH46">
        <f t="shared" si="33"/>
        <v>2.7271486647242749</v>
      </c>
      <c r="AI46">
        <f t="shared" si="34"/>
        <v>0.1013787547513757</v>
      </c>
      <c r="AK46">
        <f t="shared" si="35"/>
        <v>0</v>
      </c>
    </row>
    <row r="47" spans="1:37" x14ac:dyDescent="0.2">
      <c r="B47" t="str">
        <f t="shared" si="25"/>
        <v>[44, 1.05, -1.025, 0.9, 2.1, 1.1, 0.88, 0.85, 1.05, 1.07, 0.98, 2.05, 1.02, 0.92, 0.96, 0.97, 1.01, 0.52, 0.48, 0.55, 0.6, -89, 30, 0.318312816474513]</v>
      </c>
      <c r="C47" s="2">
        <f t="shared" si="26"/>
        <v>1.05</v>
      </c>
      <c r="D47" s="2">
        <f t="shared" si="27"/>
        <v>-1.0249999999999999</v>
      </c>
      <c r="E47">
        <f>'式(19)Aoh0m'!G15</f>
        <v>0.9</v>
      </c>
      <c r="F47">
        <f>'式(19)Aoh0m'!F15</f>
        <v>2.1</v>
      </c>
      <c r="G47">
        <f>'式(19)Aoh0m'!E15</f>
        <v>1.1000000000000001</v>
      </c>
      <c r="H47" s="1">
        <f>'式(19)Aoh0m'!J15</f>
        <v>0.88</v>
      </c>
      <c r="I47" s="1">
        <f>'式(19)Aoh0m'!K15</f>
        <v>0.85</v>
      </c>
      <c r="J47" s="1">
        <f>'式(19)Aoh0m'!H15</f>
        <v>1.05</v>
      </c>
      <c r="K47" s="1">
        <f>'式(19)Aoh0m'!I15</f>
        <v>1.07</v>
      </c>
      <c r="L47">
        <f>'式(19)Aoh0m'!L15</f>
        <v>0.98</v>
      </c>
      <c r="M47">
        <f>'式(19)Aoh0m'!M15</f>
        <v>2.0499999999999998</v>
      </c>
      <c r="N47">
        <f>'式(19)Aoh0m'!N15</f>
        <v>1.02</v>
      </c>
      <c r="O47" s="1">
        <f>'式(19)Aoh0m'!P15</f>
        <v>0.92</v>
      </c>
      <c r="P47" s="1">
        <f>'式(19)Aoh0m'!O15</f>
        <v>0.96</v>
      </c>
      <c r="Q47" s="1">
        <f>'式(19)Aoh0m'!R15</f>
        <v>0.97</v>
      </c>
      <c r="R47" s="1">
        <f>'式(19)Aoh0m'!Q15</f>
        <v>1.01</v>
      </c>
      <c r="S47">
        <f>'式(19)Aoh0m'!T15</f>
        <v>0.52</v>
      </c>
      <c r="T47">
        <f>'式(19)Aoh0m'!S15</f>
        <v>0.48</v>
      </c>
      <c r="U47">
        <f>'式(19)Aoh0m'!U15</f>
        <v>0.55000000000000004</v>
      </c>
      <c r="V47">
        <f>'式(19)Aoh0m'!V15</f>
        <v>0.6</v>
      </c>
      <c r="W47">
        <f>-'式(19)Aoh0m'!W15</f>
        <v>-89</v>
      </c>
      <c r="X47">
        <f>'式(19)Aoh0m'!X15</f>
        <v>30</v>
      </c>
      <c r="Z47">
        <f t="shared" si="28"/>
        <v>1.05</v>
      </c>
      <c r="AA47">
        <f t="shared" si="29"/>
        <v>3.03</v>
      </c>
      <c r="AB47">
        <f t="shared" si="30"/>
        <v>31.509478896917532</v>
      </c>
      <c r="AC47">
        <f t="shared" si="31"/>
        <v>18.194777275867665</v>
      </c>
      <c r="AD47">
        <f t="shared" si="38"/>
        <v>2</v>
      </c>
      <c r="AE47" s="11">
        <f>IF(U47=0,0,IF(AND((J47+F47/2-C47)&gt;=(U47*TAN(RADIANS(ABS(W47)))),(L47+M47/2-D47)&gt;=(U47*TAN(RADIANS(X47))/COS(RADIANS(W47)))),((J47+F47/2-C47)+((J47+F47/2-C47)-(U47*TAN(RADIANS(ABS(W47))))))/2*(U47*TAN(RADIANS(X47))/COS(RADIANS(W47))),IF((L47+M47/2-D47)/(J47+F47/2-C47)&gt;=(U47*TAN(RADIANS(X47))/COS(RADIANS(W47)))/(U47*TAN(RADIANS(ABS(W47)))),(J47+F47/2-C47)*(U47*TAN(RADIANS(X47))/COS(RADIANS(W47)))/(U47*TAN(RADIANS(ABS(W47))))*(J47+F47/2-C47)/2,IF((L47+M47/2-D47)/(J47+F47/2-C47)&lt;(U47*TAN(RADIANS(X47))/COS(RADIANS(W47)))/(U47*TAN(RADIANS(ABS(W47)))),(L47+M47/2-D47)*((J47+F47/2-C47)+(J47+F47/2-C47)-((U47*TAN(RADIANS(ABS(W47))))/(U47*TAN(RADIANS(X47))/COS(RADIANS(W47)))*(L47+M47/2-D47)))/2,0)
)))</f>
        <v>0.31831281647451304</v>
      </c>
      <c r="AF47" s="4">
        <f t="shared" si="37"/>
        <v>0.31831281647451304</v>
      </c>
      <c r="AG47">
        <f t="shared" si="32"/>
        <v>0.31831281647451309</v>
      </c>
      <c r="AH47">
        <f t="shared" si="33"/>
        <v>-4.76818167014605</v>
      </c>
      <c r="AI47">
        <f t="shared" si="34"/>
        <v>-267.54945916437237</v>
      </c>
      <c r="AK47">
        <f t="shared" si="35"/>
        <v>0</v>
      </c>
    </row>
    <row r="48" spans="1:37" x14ac:dyDescent="0.2">
      <c r="B48" t="str">
        <f t="shared" si="25"/>
        <v>[45, 1.05, -1.025, 0.9, 2.1, 1.1, 0.88, 0.85, 1.05, 1.07, 0.98, 2.05, 1.02, 0.92, 0.96, 0.97, 1.01, 0.52, 0.48, 0.55, 0.6, -85, 30, 0.319480053949725]</v>
      </c>
      <c r="C48" s="2">
        <f t="shared" si="26"/>
        <v>1.05</v>
      </c>
      <c r="D48" s="2">
        <f t="shared" si="27"/>
        <v>-1.0249999999999999</v>
      </c>
      <c r="E48">
        <f>'式(19)Aoh0m'!G16</f>
        <v>0.9</v>
      </c>
      <c r="F48">
        <f>'式(19)Aoh0m'!F16</f>
        <v>2.1</v>
      </c>
      <c r="G48">
        <f>'式(19)Aoh0m'!E16</f>
        <v>1.1000000000000001</v>
      </c>
      <c r="H48" s="1">
        <f>'式(19)Aoh0m'!J16</f>
        <v>0.88</v>
      </c>
      <c r="I48" s="1">
        <f>'式(19)Aoh0m'!K16</f>
        <v>0.85</v>
      </c>
      <c r="J48" s="1">
        <f>'式(19)Aoh0m'!H16</f>
        <v>1.05</v>
      </c>
      <c r="K48" s="1">
        <f>'式(19)Aoh0m'!I16</f>
        <v>1.07</v>
      </c>
      <c r="L48">
        <f>'式(19)Aoh0m'!L16</f>
        <v>0.98</v>
      </c>
      <c r="M48">
        <f>'式(19)Aoh0m'!M16</f>
        <v>2.0499999999999998</v>
      </c>
      <c r="N48">
        <f>'式(19)Aoh0m'!N16</f>
        <v>1.02</v>
      </c>
      <c r="O48" s="1">
        <f>'式(19)Aoh0m'!P16</f>
        <v>0.92</v>
      </c>
      <c r="P48" s="1">
        <f>'式(19)Aoh0m'!O16</f>
        <v>0.96</v>
      </c>
      <c r="Q48" s="1">
        <f>'式(19)Aoh0m'!R16</f>
        <v>0.97</v>
      </c>
      <c r="R48" s="1">
        <f>'式(19)Aoh0m'!Q16</f>
        <v>1.01</v>
      </c>
      <c r="S48">
        <f>'式(19)Aoh0m'!T16</f>
        <v>0.52</v>
      </c>
      <c r="T48">
        <f>'式(19)Aoh0m'!S16</f>
        <v>0.48</v>
      </c>
      <c r="U48">
        <f>'式(19)Aoh0m'!U16</f>
        <v>0.55000000000000004</v>
      </c>
      <c r="V48">
        <f>'式(19)Aoh0m'!V16</f>
        <v>0.6</v>
      </c>
      <c r="W48">
        <f>-'式(19)Aoh0m'!W16</f>
        <v>-85</v>
      </c>
      <c r="X48">
        <f>'式(19)Aoh0m'!X16</f>
        <v>30</v>
      </c>
      <c r="Z48">
        <f t="shared" si="28"/>
        <v>1.05</v>
      </c>
      <c r="AA48">
        <f t="shared" si="29"/>
        <v>3.03</v>
      </c>
      <c r="AB48">
        <f t="shared" si="30"/>
        <v>6.2865287665187424</v>
      </c>
      <c r="AC48">
        <f t="shared" si="31"/>
        <v>3.6433932870456376</v>
      </c>
      <c r="AD48">
        <f t="shared" si="38"/>
        <v>2</v>
      </c>
      <c r="AE48" s="11">
        <f t="shared" ref="AE48:AE66" si="40">IF(U48=0,0,IF(AND((J48+F48/2-C48)&gt;=(U48*TAN(RADIANS(ABS(W48)))),(L48+M48/2-D48)&gt;=(U48*TAN(RADIANS(X48))/COS(RADIANS(W48)))),((J48+F48/2-C48)+((J48+F48/2-C48)-(U48*TAN(RADIANS(ABS(W48))))))/2*(U48*TAN(RADIANS(X48))/COS(RADIANS(W48))),IF((L48+M48/2-D48)/(J48+F48/2-C48)&gt;=(U48*TAN(RADIANS(X48))/COS(RADIANS(W48)))/(U48*TAN(RADIANS(ABS(W48)))),(J48+F48/2-C48)*(U48*TAN(RADIANS(X48))/COS(RADIANS(W48)))/(U48*TAN(RADIANS(ABS(W48))))*(J48+F48/2-C48)/2,IF((L48+M48/2-D48)/(J48+F48/2-C48)&lt;(U48*TAN(RADIANS(X48))/COS(RADIANS(W48)))/(U48*TAN(RADIANS(ABS(W48)))),(L48+M48/2-D48)*((J48+F48/2-C48)+(J48+F48/2-C48)-((U48*TAN(RADIANS(ABS(W48))))/(U48*TAN(RADIANS(X48))/COS(RADIANS(W48)))*(L48+M48/2-D48)))/2,0)
)))</f>
        <v>0.31948005394972534</v>
      </c>
      <c r="AF48" s="4">
        <f t="shared" si="37"/>
        <v>0.31948005394972534</v>
      </c>
      <c r="AG48">
        <f t="shared" si="32"/>
        <v>0.31948005394972528</v>
      </c>
      <c r="AH48">
        <f t="shared" si="33"/>
        <v>-4.7391370827087931</v>
      </c>
      <c r="AI48">
        <f t="shared" si="34"/>
        <v>-7.6265854019789208</v>
      </c>
      <c r="AK48">
        <f t="shared" si="35"/>
        <v>0</v>
      </c>
    </row>
    <row r="49" spans="2:37" x14ac:dyDescent="0.2">
      <c r="B49" t="str">
        <f t="shared" si="25"/>
        <v>[46, 1.05, -1.025, 0.9, 2.1, 1.1, 0.88, 0.85, 1.05, 1.07, 0.98, 2.05, 1.02, 0.92, 0.96, 0.97, 1.01, 0.52, 0.48, 0.55, 0.6, -45, 30, 0.348031667620443]</v>
      </c>
      <c r="C49" s="2">
        <f t="shared" si="26"/>
        <v>1.05</v>
      </c>
      <c r="D49" s="2">
        <f t="shared" si="27"/>
        <v>-1.0249999999999999</v>
      </c>
      <c r="E49">
        <f>'式(19)Aoh0m'!G17</f>
        <v>0.9</v>
      </c>
      <c r="F49">
        <f>'式(19)Aoh0m'!F17</f>
        <v>2.1</v>
      </c>
      <c r="G49">
        <f>'式(19)Aoh0m'!E17</f>
        <v>1.1000000000000001</v>
      </c>
      <c r="H49" s="1">
        <f>'式(19)Aoh0m'!J17</f>
        <v>0.88</v>
      </c>
      <c r="I49" s="1">
        <f>'式(19)Aoh0m'!K17</f>
        <v>0.85</v>
      </c>
      <c r="J49" s="1">
        <f>'式(19)Aoh0m'!H17</f>
        <v>1.05</v>
      </c>
      <c r="K49" s="1">
        <f>'式(19)Aoh0m'!I17</f>
        <v>1.07</v>
      </c>
      <c r="L49">
        <f>'式(19)Aoh0m'!L17</f>
        <v>0.98</v>
      </c>
      <c r="M49">
        <f>'式(19)Aoh0m'!M17</f>
        <v>2.0499999999999998</v>
      </c>
      <c r="N49">
        <f>'式(19)Aoh0m'!N17</f>
        <v>1.02</v>
      </c>
      <c r="O49" s="1">
        <f>'式(19)Aoh0m'!P17</f>
        <v>0.92</v>
      </c>
      <c r="P49" s="1">
        <f>'式(19)Aoh0m'!O17</f>
        <v>0.96</v>
      </c>
      <c r="Q49" s="1">
        <f>'式(19)Aoh0m'!R17</f>
        <v>0.97</v>
      </c>
      <c r="R49" s="1">
        <f>'式(19)Aoh0m'!Q17</f>
        <v>1.01</v>
      </c>
      <c r="S49">
        <f>'式(19)Aoh0m'!T17</f>
        <v>0.52</v>
      </c>
      <c r="T49">
        <f>'式(19)Aoh0m'!S17</f>
        <v>0.48</v>
      </c>
      <c r="U49">
        <f>'式(19)Aoh0m'!U17</f>
        <v>0.55000000000000004</v>
      </c>
      <c r="V49">
        <f>'式(19)Aoh0m'!V17</f>
        <v>0.6</v>
      </c>
      <c r="W49">
        <f>-'式(19)Aoh0m'!W17</f>
        <v>-45</v>
      </c>
      <c r="X49">
        <f>'式(19)Aoh0m'!X17</f>
        <v>30</v>
      </c>
      <c r="Z49">
        <f t="shared" si="28"/>
        <v>1.05</v>
      </c>
      <c r="AA49">
        <f t="shared" si="29"/>
        <v>3.03</v>
      </c>
      <c r="AB49">
        <f t="shared" si="30"/>
        <v>0.54999999999999993</v>
      </c>
      <c r="AC49">
        <f t="shared" si="31"/>
        <v>0.44907311951024925</v>
      </c>
      <c r="AD49">
        <f t="shared" si="38"/>
        <v>4</v>
      </c>
      <c r="AE49" s="11">
        <f t="shared" si="40"/>
        <v>0.34803166762044324</v>
      </c>
      <c r="AF49" s="4">
        <f t="shared" si="37"/>
        <v>0.34803166762044324</v>
      </c>
      <c r="AG49">
        <f t="shared" si="32"/>
        <v>0.45009374023640897</v>
      </c>
      <c r="AH49">
        <f t="shared" si="33"/>
        <v>-2.4406300948795194</v>
      </c>
      <c r="AI49">
        <f t="shared" si="34"/>
        <v>0.34803166762044324</v>
      </c>
      <c r="AK49">
        <f t="shared" si="35"/>
        <v>0</v>
      </c>
    </row>
    <row r="50" spans="2:37" x14ac:dyDescent="0.2">
      <c r="B50" t="str">
        <f t="shared" si="25"/>
        <v>[47, 1.05, -1.025, 0.9, 2.1, 1.1, 0.88, 0.85, 1.05, 1.07, 0.98, 2.05, 1.02, 0.92, 0.96, 0.97, 1.01, 0.52, 0.48, 0.55, 0.6, -30, 30, 0.326783847856713]</v>
      </c>
      <c r="C50" s="2">
        <f t="shared" si="26"/>
        <v>1.05</v>
      </c>
      <c r="D50" s="2">
        <f t="shared" si="27"/>
        <v>-1.0249999999999999</v>
      </c>
      <c r="E50">
        <f>'式(19)Aoh0m'!G18</f>
        <v>0.9</v>
      </c>
      <c r="F50">
        <f>'式(19)Aoh0m'!F18</f>
        <v>2.1</v>
      </c>
      <c r="G50">
        <f>'式(19)Aoh0m'!E18</f>
        <v>1.1000000000000001</v>
      </c>
      <c r="H50" s="1">
        <f>'式(19)Aoh0m'!J18</f>
        <v>0.88</v>
      </c>
      <c r="I50" s="1">
        <f>'式(19)Aoh0m'!K18</f>
        <v>0.85</v>
      </c>
      <c r="J50" s="1">
        <f>'式(19)Aoh0m'!H18</f>
        <v>1.05</v>
      </c>
      <c r="K50" s="1">
        <f>'式(19)Aoh0m'!I18</f>
        <v>1.07</v>
      </c>
      <c r="L50">
        <f>'式(19)Aoh0m'!L18</f>
        <v>0.98</v>
      </c>
      <c r="M50">
        <f>'式(19)Aoh0m'!M18</f>
        <v>2.0499999999999998</v>
      </c>
      <c r="N50">
        <f>'式(19)Aoh0m'!N18</f>
        <v>1.02</v>
      </c>
      <c r="O50" s="1">
        <f>'式(19)Aoh0m'!P18</f>
        <v>0.92</v>
      </c>
      <c r="P50" s="1">
        <f>'式(19)Aoh0m'!O18</f>
        <v>0.96</v>
      </c>
      <c r="Q50" s="1">
        <f>'式(19)Aoh0m'!R18</f>
        <v>0.97</v>
      </c>
      <c r="R50" s="1">
        <f>'式(19)Aoh0m'!Q18</f>
        <v>1.01</v>
      </c>
      <c r="S50">
        <f>'式(19)Aoh0m'!T18</f>
        <v>0.52</v>
      </c>
      <c r="T50">
        <f>'式(19)Aoh0m'!S18</f>
        <v>0.48</v>
      </c>
      <c r="U50">
        <f>'式(19)Aoh0m'!U18</f>
        <v>0.55000000000000004</v>
      </c>
      <c r="V50">
        <f>'式(19)Aoh0m'!V18</f>
        <v>0.6</v>
      </c>
      <c r="W50">
        <f>-'式(19)Aoh0m'!W18</f>
        <v>-30</v>
      </c>
      <c r="X50">
        <f>'式(19)Aoh0m'!X18</f>
        <v>30</v>
      </c>
      <c r="Z50">
        <f t="shared" si="28"/>
        <v>1.05</v>
      </c>
      <c r="AA50">
        <f t="shared" si="29"/>
        <v>3.03</v>
      </c>
      <c r="AB50">
        <f t="shared" si="30"/>
        <v>0.31754264805429416</v>
      </c>
      <c r="AC50">
        <f t="shared" si="31"/>
        <v>0.36666666666666664</v>
      </c>
      <c r="AD50">
        <f t="shared" si="38"/>
        <v>4</v>
      </c>
      <c r="AE50" s="11">
        <f t="shared" si="40"/>
        <v>0.32678384785671272</v>
      </c>
      <c r="AF50" s="4">
        <f t="shared" si="37"/>
        <v>0.32678384785671272</v>
      </c>
      <c r="AG50">
        <f t="shared" si="32"/>
        <v>0.63652867178156236</v>
      </c>
      <c r="AH50">
        <f t="shared" si="33"/>
        <v>-0.79394631480227651</v>
      </c>
      <c r="AI50">
        <f t="shared" si="34"/>
        <v>0.32678384785671272</v>
      </c>
      <c r="AK50">
        <f t="shared" si="35"/>
        <v>0</v>
      </c>
    </row>
    <row r="51" spans="2:37" x14ac:dyDescent="0.2">
      <c r="B51" t="str">
        <f t="shared" si="25"/>
        <v>[48, 1.05, -1.025, 0.9, 2.1, 1.1, 0.88, 0.85, 1.05, 1.07, 0.98, 2.05, 1.02, 0.92, 0.96, 0.97, 1.01, 0.52, 0.48, 0.55, 0.6, -1, 30, 0.331946087380636]</v>
      </c>
      <c r="C51" s="2">
        <f t="shared" si="26"/>
        <v>1.05</v>
      </c>
      <c r="D51" s="2">
        <f t="shared" si="27"/>
        <v>-1.0249999999999999</v>
      </c>
      <c r="E51">
        <f>'式(19)Aoh0m'!G19</f>
        <v>0.9</v>
      </c>
      <c r="F51">
        <f>'式(19)Aoh0m'!F19</f>
        <v>2.1</v>
      </c>
      <c r="G51">
        <f>'式(19)Aoh0m'!E19</f>
        <v>1.1000000000000001</v>
      </c>
      <c r="H51" s="1">
        <f>'式(19)Aoh0m'!J19</f>
        <v>0.88</v>
      </c>
      <c r="I51" s="1">
        <f>'式(19)Aoh0m'!K19</f>
        <v>0.85</v>
      </c>
      <c r="J51" s="1">
        <f>'式(19)Aoh0m'!H19</f>
        <v>1.05</v>
      </c>
      <c r="K51" s="1">
        <f>'式(19)Aoh0m'!I19</f>
        <v>1.07</v>
      </c>
      <c r="L51">
        <f>'式(19)Aoh0m'!L19</f>
        <v>0.98</v>
      </c>
      <c r="M51">
        <f>'式(19)Aoh0m'!M19</f>
        <v>2.0499999999999998</v>
      </c>
      <c r="N51">
        <f>'式(19)Aoh0m'!N19</f>
        <v>1.02</v>
      </c>
      <c r="O51" s="1">
        <f>'式(19)Aoh0m'!P19</f>
        <v>0.92</v>
      </c>
      <c r="P51" s="1">
        <f>'式(19)Aoh0m'!O19</f>
        <v>0.96</v>
      </c>
      <c r="Q51" s="1">
        <f>'式(19)Aoh0m'!R19</f>
        <v>0.97</v>
      </c>
      <c r="R51" s="1">
        <f>'式(19)Aoh0m'!Q19</f>
        <v>1.01</v>
      </c>
      <c r="S51">
        <f>'式(19)Aoh0m'!T19</f>
        <v>0.52</v>
      </c>
      <c r="T51">
        <f>'式(19)Aoh0m'!S19</f>
        <v>0.48</v>
      </c>
      <c r="U51">
        <f>'式(19)Aoh0m'!U19</f>
        <v>0.55000000000000004</v>
      </c>
      <c r="V51">
        <f>'式(19)Aoh0m'!V19</f>
        <v>0.6</v>
      </c>
      <c r="W51">
        <f>-'式(19)Aoh0m'!W19</f>
        <v>-1</v>
      </c>
      <c r="X51">
        <f>'式(19)Aoh0m'!X19</f>
        <v>30</v>
      </c>
      <c r="Z51">
        <f t="shared" si="28"/>
        <v>1.05</v>
      </c>
      <c r="AA51">
        <f t="shared" si="29"/>
        <v>3.03</v>
      </c>
      <c r="AB51">
        <f t="shared" si="30"/>
        <v>9.6002857105196727E-3</v>
      </c>
      <c r="AC51">
        <f t="shared" si="31"/>
        <v>0.3175910187047295</v>
      </c>
      <c r="AD51">
        <f t="shared" si="38"/>
        <v>4</v>
      </c>
      <c r="AE51" s="11">
        <f t="shared" si="40"/>
        <v>0.3319460873806358</v>
      </c>
      <c r="AF51" s="4">
        <f t="shared" si="37"/>
        <v>0.3319460873806358</v>
      </c>
      <c r="AG51">
        <f t="shared" si="32"/>
        <v>18.236129042403817</v>
      </c>
      <c r="AH51">
        <f t="shared" si="33"/>
        <v>3.042737790288939</v>
      </c>
      <c r="AI51">
        <f t="shared" si="34"/>
        <v>0.3319460873806358</v>
      </c>
      <c r="AK51">
        <f t="shared" si="35"/>
        <v>0</v>
      </c>
    </row>
    <row r="52" spans="2:37" x14ac:dyDescent="0.2">
      <c r="B52" t="str">
        <f t="shared" si="25"/>
        <v>[49, 1.05, -1.025, 0.9, 2.1, 1.1, 0.88, 0.85, 1.05, 1.07, 0.98, 2.05, 1.02, 0.92, 0.96, 0.97, 1.01, 0.52, 0.48, 0.55, 0.6, -89, 60, 0.954938449423539]</v>
      </c>
      <c r="C52" s="2">
        <f t="shared" si="26"/>
        <v>1.05</v>
      </c>
      <c r="D52" s="2">
        <f t="shared" si="27"/>
        <v>-1.0249999999999999</v>
      </c>
      <c r="E52">
        <f>'式(19)Aoh0m'!G20</f>
        <v>0.9</v>
      </c>
      <c r="F52">
        <f>'式(19)Aoh0m'!F20</f>
        <v>2.1</v>
      </c>
      <c r="G52">
        <f>'式(19)Aoh0m'!E20</f>
        <v>1.1000000000000001</v>
      </c>
      <c r="H52" s="1">
        <f>'式(19)Aoh0m'!J20</f>
        <v>0.88</v>
      </c>
      <c r="I52" s="1">
        <f>'式(19)Aoh0m'!K20</f>
        <v>0.85</v>
      </c>
      <c r="J52" s="1">
        <f>'式(19)Aoh0m'!H20</f>
        <v>1.05</v>
      </c>
      <c r="K52" s="1">
        <f>'式(19)Aoh0m'!I20</f>
        <v>1.07</v>
      </c>
      <c r="L52">
        <f>'式(19)Aoh0m'!L20</f>
        <v>0.98</v>
      </c>
      <c r="M52">
        <f>'式(19)Aoh0m'!M20</f>
        <v>2.0499999999999998</v>
      </c>
      <c r="N52">
        <f>'式(19)Aoh0m'!N20</f>
        <v>1.02</v>
      </c>
      <c r="O52" s="1">
        <f>'式(19)Aoh0m'!P20</f>
        <v>0.92</v>
      </c>
      <c r="P52" s="1">
        <f>'式(19)Aoh0m'!O20</f>
        <v>0.96</v>
      </c>
      <c r="Q52" s="1">
        <f>'式(19)Aoh0m'!R20</f>
        <v>0.97</v>
      </c>
      <c r="R52" s="1">
        <f>'式(19)Aoh0m'!Q20</f>
        <v>1.01</v>
      </c>
      <c r="S52">
        <f>'式(19)Aoh0m'!T20</f>
        <v>0.52</v>
      </c>
      <c r="T52">
        <f>'式(19)Aoh0m'!S20</f>
        <v>0.48</v>
      </c>
      <c r="U52">
        <f>'式(19)Aoh0m'!U20</f>
        <v>0.55000000000000004</v>
      </c>
      <c r="V52">
        <f>'式(19)Aoh0m'!V20</f>
        <v>0.6</v>
      </c>
      <c r="W52">
        <f>-'式(19)Aoh0m'!W20</f>
        <v>-89</v>
      </c>
      <c r="X52">
        <f>'式(19)Aoh0m'!X20</f>
        <v>60</v>
      </c>
      <c r="Z52">
        <f t="shared" si="28"/>
        <v>1.05</v>
      </c>
      <c r="AA52">
        <f t="shared" si="29"/>
        <v>3.03</v>
      </c>
      <c r="AB52">
        <f t="shared" si="30"/>
        <v>31.509478896917532</v>
      </c>
      <c r="AC52">
        <f t="shared" si="31"/>
        <v>54.584331827602988</v>
      </c>
      <c r="AD52">
        <f t="shared" si="38"/>
        <v>2</v>
      </c>
      <c r="AE52" s="11">
        <f t="shared" si="40"/>
        <v>0.95493844942353889</v>
      </c>
      <c r="AF52" s="4">
        <f t="shared" si="37"/>
        <v>0.95493844942353889</v>
      </c>
      <c r="AG52">
        <f t="shared" si="32"/>
        <v>0.954938449423539</v>
      </c>
      <c r="AH52">
        <f t="shared" si="33"/>
        <v>0.53160610995131607</v>
      </c>
      <c r="AI52">
        <f t="shared" si="34"/>
        <v>-802.64837749311698</v>
      </c>
      <c r="AK52">
        <f t="shared" si="35"/>
        <v>0</v>
      </c>
    </row>
    <row r="53" spans="2:37" x14ac:dyDescent="0.2">
      <c r="B53" t="str">
        <f t="shared" si="25"/>
        <v>[50, 1.05, -1.025, 0.9, 2.1, 1.1, 0.88, 0.85, 1.05, 1.07, 0.98, 2.05, 1.02, 0.92, 0.96, 0.97, 1.01, 0.52, 0.48, 0.55, 0.6, -85, 60, 0.958440161849176]</v>
      </c>
      <c r="C53" s="2">
        <f t="shared" si="26"/>
        <v>1.05</v>
      </c>
      <c r="D53" s="2">
        <f t="shared" si="27"/>
        <v>-1.0249999999999999</v>
      </c>
      <c r="E53">
        <f>'式(19)Aoh0m'!G21</f>
        <v>0.9</v>
      </c>
      <c r="F53">
        <f>'式(19)Aoh0m'!F21</f>
        <v>2.1</v>
      </c>
      <c r="G53">
        <f>'式(19)Aoh0m'!E21</f>
        <v>1.1000000000000001</v>
      </c>
      <c r="H53" s="1">
        <f>'式(19)Aoh0m'!J21</f>
        <v>0.88</v>
      </c>
      <c r="I53" s="1">
        <f>'式(19)Aoh0m'!K21</f>
        <v>0.85</v>
      </c>
      <c r="J53" s="1">
        <f>'式(19)Aoh0m'!H21</f>
        <v>1.05</v>
      </c>
      <c r="K53" s="1">
        <f>'式(19)Aoh0m'!I21</f>
        <v>1.07</v>
      </c>
      <c r="L53">
        <f>'式(19)Aoh0m'!L21</f>
        <v>0.98</v>
      </c>
      <c r="M53">
        <f>'式(19)Aoh0m'!M21</f>
        <v>2.0499999999999998</v>
      </c>
      <c r="N53">
        <f>'式(19)Aoh0m'!N21</f>
        <v>1.02</v>
      </c>
      <c r="O53" s="1">
        <f>'式(19)Aoh0m'!P21</f>
        <v>0.92</v>
      </c>
      <c r="P53" s="1">
        <f>'式(19)Aoh0m'!O21</f>
        <v>0.96</v>
      </c>
      <c r="Q53" s="1">
        <f>'式(19)Aoh0m'!R21</f>
        <v>0.97</v>
      </c>
      <c r="R53" s="1">
        <f>'式(19)Aoh0m'!Q21</f>
        <v>1.01</v>
      </c>
      <c r="S53">
        <f>'式(19)Aoh0m'!T21</f>
        <v>0.52</v>
      </c>
      <c r="T53">
        <f>'式(19)Aoh0m'!S21</f>
        <v>0.48</v>
      </c>
      <c r="U53">
        <f>'式(19)Aoh0m'!U21</f>
        <v>0.55000000000000004</v>
      </c>
      <c r="V53">
        <f>'式(19)Aoh0m'!V21</f>
        <v>0.6</v>
      </c>
      <c r="W53">
        <f>-'式(19)Aoh0m'!W21</f>
        <v>-85</v>
      </c>
      <c r="X53">
        <f>'式(19)Aoh0m'!X21</f>
        <v>60</v>
      </c>
      <c r="Z53">
        <f t="shared" si="28"/>
        <v>1.05</v>
      </c>
      <c r="AA53">
        <f t="shared" si="29"/>
        <v>3.03</v>
      </c>
      <c r="AB53">
        <f t="shared" si="30"/>
        <v>6.2865287665187424</v>
      </c>
      <c r="AC53">
        <f t="shared" si="31"/>
        <v>10.93017986113691</v>
      </c>
      <c r="AD53">
        <f t="shared" si="38"/>
        <v>2</v>
      </c>
      <c r="AE53" s="11">
        <f t="shared" si="40"/>
        <v>0.95844016184917569</v>
      </c>
      <c r="AF53" s="4">
        <f t="shared" si="37"/>
        <v>0.95844016184917569</v>
      </c>
      <c r="AG53">
        <f t="shared" si="32"/>
        <v>0.95844016184917569</v>
      </c>
      <c r="AH53">
        <f t="shared" si="33"/>
        <v>0.54128763909706845</v>
      </c>
      <c r="AI53">
        <f t="shared" si="34"/>
        <v>-22.879756205936754</v>
      </c>
      <c r="AK53">
        <f t="shared" si="35"/>
        <v>0</v>
      </c>
    </row>
    <row r="54" spans="2:37" x14ac:dyDescent="0.2">
      <c r="B54" t="str">
        <f t="shared" si="25"/>
        <v>[51, 1.05, -1.025, 0.9, 2.1, 1.1, 0.88, 0.85, 1.05, 1.07, 0.98, 2.05, 1.02, 0.92, 0.96, 0.97, 1.01, 0.52, 0.48, 0.55, 0.6, -45, 60, 1.04409500286133]</v>
      </c>
      <c r="C54" s="2">
        <f t="shared" si="26"/>
        <v>1.05</v>
      </c>
      <c r="D54" s="2">
        <f t="shared" si="27"/>
        <v>-1.0249999999999999</v>
      </c>
      <c r="E54">
        <f>'式(19)Aoh0m'!G22</f>
        <v>0.9</v>
      </c>
      <c r="F54">
        <f>'式(19)Aoh0m'!F22</f>
        <v>2.1</v>
      </c>
      <c r="G54">
        <f>'式(19)Aoh0m'!E22</f>
        <v>1.1000000000000001</v>
      </c>
      <c r="H54" s="1">
        <f>'式(19)Aoh0m'!J22</f>
        <v>0.88</v>
      </c>
      <c r="I54" s="1">
        <f>'式(19)Aoh0m'!K22</f>
        <v>0.85</v>
      </c>
      <c r="J54" s="1">
        <f>'式(19)Aoh0m'!H22</f>
        <v>1.05</v>
      </c>
      <c r="K54" s="1">
        <f>'式(19)Aoh0m'!I22</f>
        <v>1.07</v>
      </c>
      <c r="L54">
        <f>'式(19)Aoh0m'!L22</f>
        <v>0.98</v>
      </c>
      <c r="M54">
        <f>'式(19)Aoh0m'!M22</f>
        <v>2.0499999999999998</v>
      </c>
      <c r="N54">
        <f>'式(19)Aoh0m'!N22</f>
        <v>1.02</v>
      </c>
      <c r="O54" s="1">
        <f>'式(19)Aoh0m'!P22</f>
        <v>0.92</v>
      </c>
      <c r="P54" s="1">
        <f>'式(19)Aoh0m'!O22</f>
        <v>0.96</v>
      </c>
      <c r="Q54" s="1">
        <f>'式(19)Aoh0m'!R22</f>
        <v>0.97</v>
      </c>
      <c r="R54" s="1">
        <f>'式(19)Aoh0m'!Q22</f>
        <v>1.01</v>
      </c>
      <c r="S54">
        <f>'式(19)Aoh0m'!T22</f>
        <v>0.52</v>
      </c>
      <c r="T54">
        <f>'式(19)Aoh0m'!S22</f>
        <v>0.48</v>
      </c>
      <c r="U54">
        <f>'式(19)Aoh0m'!U22</f>
        <v>0.55000000000000004</v>
      </c>
      <c r="V54">
        <f>'式(19)Aoh0m'!V22</f>
        <v>0.6</v>
      </c>
      <c r="W54">
        <f>-'式(19)Aoh0m'!W22</f>
        <v>-45</v>
      </c>
      <c r="X54">
        <f>'式(19)Aoh0m'!X22</f>
        <v>60</v>
      </c>
      <c r="Z54">
        <f t="shared" si="28"/>
        <v>1.05</v>
      </c>
      <c r="AA54">
        <f t="shared" si="29"/>
        <v>3.03</v>
      </c>
      <c r="AB54">
        <f t="shared" si="30"/>
        <v>0.54999999999999993</v>
      </c>
      <c r="AC54">
        <f t="shared" si="31"/>
        <v>1.3472193585307477</v>
      </c>
      <c r="AD54">
        <f t="shared" si="38"/>
        <v>4</v>
      </c>
      <c r="AE54" s="11">
        <f t="shared" si="40"/>
        <v>1.0440950028613296</v>
      </c>
      <c r="AF54" s="4">
        <f t="shared" si="37"/>
        <v>1.0440950028613296</v>
      </c>
      <c r="AG54">
        <f t="shared" si="32"/>
        <v>1.350281220709227</v>
      </c>
      <c r="AH54">
        <f t="shared" si="33"/>
        <v>1.3074566350401602</v>
      </c>
      <c r="AI54">
        <f t="shared" si="34"/>
        <v>1.0440950028613296</v>
      </c>
      <c r="AK54">
        <f t="shared" si="35"/>
        <v>0</v>
      </c>
    </row>
    <row r="55" spans="2:37" x14ac:dyDescent="0.2">
      <c r="B55" t="str">
        <f t="shared" si="25"/>
        <v>[52, 1.05, -1.025, 0.9, 2.1, 1.1, 0.88, 0.85, 1.05, 1.07, 0.98, 2.05, 1.02, 0.92, 0.96, 0.97, 1.01, 0.52, 0.48, 0.55, 0.6, -30, 60, 0.980351543570138]</v>
      </c>
      <c r="C55" s="2">
        <f t="shared" si="26"/>
        <v>1.05</v>
      </c>
      <c r="D55" s="2">
        <f t="shared" si="27"/>
        <v>-1.0249999999999999</v>
      </c>
      <c r="E55">
        <f>'式(19)Aoh0m'!G23</f>
        <v>0.9</v>
      </c>
      <c r="F55">
        <f>'式(19)Aoh0m'!F23</f>
        <v>2.1</v>
      </c>
      <c r="G55">
        <f>'式(19)Aoh0m'!E23</f>
        <v>1.1000000000000001</v>
      </c>
      <c r="H55" s="1">
        <f>'式(19)Aoh0m'!J23</f>
        <v>0.88</v>
      </c>
      <c r="I55" s="1">
        <f>'式(19)Aoh0m'!K23</f>
        <v>0.85</v>
      </c>
      <c r="J55" s="1">
        <f>'式(19)Aoh0m'!H23</f>
        <v>1.05</v>
      </c>
      <c r="K55" s="1">
        <f>'式(19)Aoh0m'!I23</f>
        <v>1.07</v>
      </c>
      <c r="L55">
        <f>'式(19)Aoh0m'!L23</f>
        <v>0.98</v>
      </c>
      <c r="M55">
        <f>'式(19)Aoh0m'!M23</f>
        <v>2.0499999999999998</v>
      </c>
      <c r="N55">
        <f>'式(19)Aoh0m'!N23</f>
        <v>1.02</v>
      </c>
      <c r="O55" s="1">
        <f>'式(19)Aoh0m'!P23</f>
        <v>0.92</v>
      </c>
      <c r="P55" s="1">
        <f>'式(19)Aoh0m'!O23</f>
        <v>0.96</v>
      </c>
      <c r="Q55" s="1">
        <f>'式(19)Aoh0m'!R23</f>
        <v>0.97</v>
      </c>
      <c r="R55" s="1">
        <f>'式(19)Aoh0m'!Q23</f>
        <v>1.01</v>
      </c>
      <c r="S55">
        <f>'式(19)Aoh0m'!T23</f>
        <v>0.52</v>
      </c>
      <c r="T55">
        <f>'式(19)Aoh0m'!S23</f>
        <v>0.48</v>
      </c>
      <c r="U55">
        <f>'式(19)Aoh0m'!U23</f>
        <v>0.55000000000000004</v>
      </c>
      <c r="V55">
        <f>'式(19)Aoh0m'!V23</f>
        <v>0.6</v>
      </c>
      <c r="W55">
        <f>-'式(19)Aoh0m'!W23</f>
        <v>-30</v>
      </c>
      <c r="X55">
        <f>'式(19)Aoh0m'!X23</f>
        <v>60</v>
      </c>
      <c r="Z55">
        <f t="shared" si="28"/>
        <v>1.05</v>
      </c>
      <c r="AA55">
        <f t="shared" si="29"/>
        <v>3.03</v>
      </c>
      <c r="AB55">
        <f t="shared" si="30"/>
        <v>0.31754264805429416</v>
      </c>
      <c r="AC55">
        <f t="shared" si="31"/>
        <v>1.0999999999999996</v>
      </c>
      <c r="AD55">
        <f t="shared" si="38"/>
        <v>4</v>
      </c>
      <c r="AE55" s="11">
        <f t="shared" si="40"/>
        <v>0.98035154357013787</v>
      </c>
      <c r="AF55" s="4">
        <f t="shared" si="37"/>
        <v>0.98035154357013787</v>
      </c>
      <c r="AG55">
        <f t="shared" si="32"/>
        <v>1.9095860153446866</v>
      </c>
      <c r="AH55">
        <f t="shared" si="33"/>
        <v>1.8563512283992409</v>
      </c>
      <c r="AI55">
        <f t="shared" si="34"/>
        <v>0.98035154357013787</v>
      </c>
      <c r="AK55">
        <f t="shared" si="35"/>
        <v>0</v>
      </c>
    </row>
    <row r="56" spans="2:37" x14ac:dyDescent="0.2">
      <c r="B56" t="str">
        <f t="shared" si="25"/>
        <v>[53, 1.05, -1.025, 0.9, 2.1, 1.1, 0.88, 0.85, 1.05, 1.07, 0.98, 2.05, 1.02, 0.92, 0.96, 0.97, 1.01, 0.52, 0.48, 0.55, 0.6, -1, 60, 0.995838262141907]</v>
      </c>
      <c r="C56" s="2">
        <f t="shared" si="26"/>
        <v>1.05</v>
      </c>
      <c r="D56" s="2">
        <f t="shared" si="27"/>
        <v>-1.0249999999999999</v>
      </c>
      <c r="E56">
        <f>'式(19)Aoh0m'!G24</f>
        <v>0.9</v>
      </c>
      <c r="F56">
        <f>'式(19)Aoh0m'!F24</f>
        <v>2.1</v>
      </c>
      <c r="G56">
        <f>'式(19)Aoh0m'!E24</f>
        <v>1.1000000000000001</v>
      </c>
      <c r="H56" s="1">
        <f>'式(19)Aoh0m'!J24</f>
        <v>0.88</v>
      </c>
      <c r="I56" s="1">
        <f>'式(19)Aoh0m'!K24</f>
        <v>0.85</v>
      </c>
      <c r="J56" s="1">
        <f>'式(19)Aoh0m'!H24</f>
        <v>1.05</v>
      </c>
      <c r="K56" s="1">
        <f>'式(19)Aoh0m'!I24</f>
        <v>1.07</v>
      </c>
      <c r="L56">
        <f>'式(19)Aoh0m'!L24</f>
        <v>0.98</v>
      </c>
      <c r="M56">
        <f>'式(19)Aoh0m'!M24</f>
        <v>2.0499999999999998</v>
      </c>
      <c r="N56">
        <f>'式(19)Aoh0m'!N24</f>
        <v>1.02</v>
      </c>
      <c r="O56" s="1">
        <f>'式(19)Aoh0m'!P24</f>
        <v>0.92</v>
      </c>
      <c r="P56" s="1">
        <f>'式(19)Aoh0m'!O24</f>
        <v>0.96</v>
      </c>
      <c r="Q56" s="1">
        <f>'式(19)Aoh0m'!R24</f>
        <v>0.97</v>
      </c>
      <c r="R56" s="1">
        <f>'式(19)Aoh0m'!Q24</f>
        <v>1.01</v>
      </c>
      <c r="S56">
        <f>'式(19)Aoh0m'!T24</f>
        <v>0.52</v>
      </c>
      <c r="T56">
        <f>'式(19)Aoh0m'!S24</f>
        <v>0.48</v>
      </c>
      <c r="U56">
        <f>'式(19)Aoh0m'!U24</f>
        <v>0.55000000000000004</v>
      </c>
      <c r="V56">
        <f>'式(19)Aoh0m'!V24</f>
        <v>0.6</v>
      </c>
      <c r="W56">
        <f>-'式(19)Aoh0m'!W24</f>
        <v>-1</v>
      </c>
      <c r="X56">
        <f>'式(19)Aoh0m'!X24</f>
        <v>60</v>
      </c>
      <c r="Z56">
        <f t="shared" si="28"/>
        <v>1.05</v>
      </c>
      <c r="AA56">
        <f t="shared" si="29"/>
        <v>3.03</v>
      </c>
      <c r="AB56">
        <f t="shared" si="30"/>
        <v>9.6002857105196727E-3</v>
      </c>
      <c r="AC56">
        <f t="shared" si="31"/>
        <v>0.95277305611418839</v>
      </c>
      <c r="AD56">
        <f t="shared" si="38"/>
        <v>4</v>
      </c>
      <c r="AE56" s="11">
        <f t="shared" si="40"/>
        <v>0.99583826214190729</v>
      </c>
      <c r="AF56" s="4">
        <f t="shared" si="37"/>
        <v>0.99583826214190729</v>
      </c>
      <c r="AG56">
        <f t="shared" si="32"/>
        <v>54.708387127211445</v>
      </c>
      <c r="AH56">
        <f t="shared" si="33"/>
        <v>3.1352459300963131</v>
      </c>
      <c r="AI56">
        <f t="shared" si="34"/>
        <v>0.99583826214190729</v>
      </c>
      <c r="AK56">
        <f t="shared" si="35"/>
        <v>0</v>
      </c>
    </row>
    <row r="57" spans="2:37" x14ac:dyDescent="0.2">
      <c r="B57" t="str">
        <f t="shared" si="25"/>
        <v>[54, 1.05, -1.025, 0.9, 2.1, 1.1, 0.88, 0.85, 1.05, 1.07, 0.98, 2.05, 1.02, 0.92, 0.96, 0.97, 1.01, 0.52, 0.48, 0.55, 0.6, -89, 85, 2.77994883202137]</v>
      </c>
      <c r="C57" s="2">
        <f t="shared" si="26"/>
        <v>1.05</v>
      </c>
      <c r="D57" s="2">
        <f t="shared" si="27"/>
        <v>-1.0249999999999999</v>
      </c>
      <c r="E57">
        <f>'式(19)Aoh0m'!G25</f>
        <v>0.9</v>
      </c>
      <c r="F57">
        <f>'式(19)Aoh0m'!F25</f>
        <v>2.1</v>
      </c>
      <c r="G57">
        <f>'式(19)Aoh0m'!E25</f>
        <v>1.1000000000000001</v>
      </c>
      <c r="H57" s="1">
        <f>'式(19)Aoh0m'!J25</f>
        <v>0.88</v>
      </c>
      <c r="I57" s="1">
        <f>'式(19)Aoh0m'!K25</f>
        <v>0.85</v>
      </c>
      <c r="J57" s="1">
        <f>'式(19)Aoh0m'!H25</f>
        <v>1.05</v>
      </c>
      <c r="K57" s="1">
        <f>'式(19)Aoh0m'!I25</f>
        <v>1.07</v>
      </c>
      <c r="L57">
        <f>'式(19)Aoh0m'!L25</f>
        <v>0.98</v>
      </c>
      <c r="M57">
        <f>'式(19)Aoh0m'!M25</f>
        <v>2.0499999999999998</v>
      </c>
      <c r="N57">
        <f>'式(19)Aoh0m'!N25</f>
        <v>1.02</v>
      </c>
      <c r="O57" s="1">
        <f>'式(19)Aoh0m'!P25</f>
        <v>0.92</v>
      </c>
      <c r="P57" s="1">
        <f>'式(19)Aoh0m'!O25</f>
        <v>0.96</v>
      </c>
      <c r="Q57" s="1">
        <f>'式(19)Aoh0m'!R25</f>
        <v>0.97</v>
      </c>
      <c r="R57" s="1">
        <f>'式(19)Aoh0m'!Q25</f>
        <v>1.01</v>
      </c>
      <c r="S57">
        <f>'式(19)Aoh0m'!T25</f>
        <v>0.52</v>
      </c>
      <c r="T57">
        <f>'式(19)Aoh0m'!S25</f>
        <v>0.48</v>
      </c>
      <c r="U57">
        <f>'式(19)Aoh0m'!U25</f>
        <v>0.55000000000000004</v>
      </c>
      <c r="V57">
        <f>'式(19)Aoh0m'!V25</f>
        <v>0.6</v>
      </c>
      <c r="W57">
        <f>-'式(19)Aoh0m'!W25</f>
        <v>-89</v>
      </c>
      <c r="X57">
        <f>'式(19)Aoh0m'!X25</f>
        <v>85</v>
      </c>
      <c r="Z57">
        <f t="shared" si="28"/>
        <v>1.05</v>
      </c>
      <c r="AA57">
        <f t="shared" si="29"/>
        <v>3.03</v>
      </c>
      <c r="AB57">
        <f t="shared" si="30"/>
        <v>31.509478896917532</v>
      </c>
      <c r="AC57">
        <f t="shared" si="31"/>
        <v>360.20985352993057</v>
      </c>
      <c r="AD57">
        <f t="shared" si="38"/>
        <v>3</v>
      </c>
      <c r="AE57" s="11">
        <f t="shared" si="40"/>
        <v>2.7799488320213692</v>
      </c>
      <c r="AF57" s="4">
        <f t="shared" si="37"/>
        <v>2.7799488320213692</v>
      </c>
      <c r="AG57">
        <f t="shared" si="32"/>
        <v>6.3017761229240534</v>
      </c>
      <c r="AH57">
        <f t="shared" si="33"/>
        <v>2.7799488320213692</v>
      </c>
      <c r="AI57">
        <f t="shared" si="34"/>
        <v>-5296.7920429251235</v>
      </c>
      <c r="AK57">
        <f t="shared" si="35"/>
        <v>0</v>
      </c>
    </row>
    <row r="58" spans="2:37" x14ac:dyDescent="0.2">
      <c r="B58" t="str">
        <f t="shared" si="25"/>
        <v>[55, 1.05, -1.025, 0.9, 2.1, 1.1, 0.88, 0.85, 1.05, 1.07, 0.98, 2.05, 1.02, 0.92, 0.96, 0.97, 1.01, 0.52, 0.48, 0.55, 0.6, -85, 85, 2.78141592070401]</v>
      </c>
      <c r="C58" s="2">
        <f t="shared" si="26"/>
        <v>1.05</v>
      </c>
      <c r="D58" s="2">
        <f t="shared" si="27"/>
        <v>-1.0249999999999999</v>
      </c>
      <c r="E58">
        <f>'式(19)Aoh0m'!G26</f>
        <v>0.9</v>
      </c>
      <c r="F58">
        <f>'式(19)Aoh0m'!F26</f>
        <v>2.1</v>
      </c>
      <c r="G58">
        <f>'式(19)Aoh0m'!E26</f>
        <v>1.1000000000000001</v>
      </c>
      <c r="H58" s="1">
        <f>'式(19)Aoh0m'!J26</f>
        <v>0.88</v>
      </c>
      <c r="I58" s="1">
        <f>'式(19)Aoh0m'!K26</f>
        <v>0.85</v>
      </c>
      <c r="J58" s="1">
        <f>'式(19)Aoh0m'!H26</f>
        <v>1.05</v>
      </c>
      <c r="K58" s="1">
        <f>'式(19)Aoh0m'!I26</f>
        <v>1.07</v>
      </c>
      <c r="L58">
        <f>'式(19)Aoh0m'!L26</f>
        <v>0.98</v>
      </c>
      <c r="M58">
        <f>'式(19)Aoh0m'!M26</f>
        <v>2.0499999999999998</v>
      </c>
      <c r="N58">
        <f>'式(19)Aoh0m'!N26</f>
        <v>1.02</v>
      </c>
      <c r="O58" s="1">
        <f>'式(19)Aoh0m'!P26</f>
        <v>0.92</v>
      </c>
      <c r="P58" s="1">
        <f>'式(19)Aoh0m'!O26</f>
        <v>0.96</v>
      </c>
      <c r="Q58" s="1">
        <f>'式(19)Aoh0m'!R26</f>
        <v>0.97</v>
      </c>
      <c r="R58" s="1">
        <f>'式(19)Aoh0m'!Q26</f>
        <v>1.01</v>
      </c>
      <c r="S58">
        <f>'式(19)Aoh0m'!T26</f>
        <v>0.52</v>
      </c>
      <c r="T58">
        <f>'式(19)Aoh0m'!S26</f>
        <v>0.48</v>
      </c>
      <c r="U58">
        <f>'式(19)Aoh0m'!U26</f>
        <v>0.55000000000000004</v>
      </c>
      <c r="V58">
        <f>'式(19)Aoh0m'!V26</f>
        <v>0.6</v>
      </c>
      <c r="W58">
        <f>-'式(19)Aoh0m'!W26</f>
        <v>-85</v>
      </c>
      <c r="X58">
        <f>'式(19)Aoh0m'!X26</f>
        <v>85</v>
      </c>
      <c r="Z58">
        <f t="shared" si="28"/>
        <v>1.05</v>
      </c>
      <c r="AA58">
        <f t="shared" si="29"/>
        <v>3.03</v>
      </c>
      <c r="AB58">
        <f t="shared" si="30"/>
        <v>6.2865287665187424</v>
      </c>
      <c r="AC58">
        <f t="shared" si="31"/>
        <v>72.1298283776907</v>
      </c>
      <c r="AD58">
        <f t="shared" si="38"/>
        <v>3</v>
      </c>
      <c r="AE58" s="11">
        <f t="shared" si="40"/>
        <v>2.781415920704013</v>
      </c>
      <c r="AF58" s="4">
        <f t="shared" si="37"/>
        <v>2.781415920704013</v>
      </c>
      <c r="AG58">
        <f t="shared" si="32"/>
        <v>6.3248844266755109</v>
      </c>
      <c r="AH58">
        <f t="shared" si="33"/>
        <v>2.781415920704013</v>
      </c>
      <c r="AI58">
        <f t="shared" si="34"/>
        <v>-150.98680071363103</v>
      </c>
      <c r="AK58">
        <f t="shared" si="35"/>
        <v>0</v>
      </c>
    </row>
    <row r="59" spans="2:37" x14ac:dyDescent="0.2">
      <c r="B59" t="str">
        <f t="shared" si="25"/>
        <v>[56, 1.05, -1.025, 0.9, 2.1, 1.1, 0.88, 0.85, 1.05, 1.07, 0.98, 2.05, 1.02, 0.92, 0.96, 0.97, 1.01, 0.52, 0.48, 0.55, 0.6, -45, 85, 2.8975171941721]</v>
      </c>
      <c r="C59" s="2">
        <f t="shared" si="26"/>
        <v>1.05</v>
      </c>
      <c r="D59" s="2">
        <f t="shared" si="27"/>
        <v>-1.0249999999999999</v>
      </c>
      <c r="E59">
        <f>'式(19)Aoh0m'!G27</f>
        <v>0.9</v>
      </c>
      <c r="F59">
        <f>'式(19)Aoh0m'!F27</f>
        <v>2.1</v>
      </c>
      <c r="G59">
        <f>'式(19)Aoh0m'!E27</f>
        <v>1.1000000000000001</v>
      </c>
      <c r="H59" s="1">
        <f>'式(19)Aoh0m'!J27</f>
        <v>0.88</v>
      </c>
      <c r="I59" s="1">
        <f>'式(19)Aoh0m'!K27</f>
        <v>0.85</v>
      </c>
      <c r="J59" s="1">
        <f>'式(19)Aoh0m'!H27</f>
        <v>1.05</v>
      </c>
      <c r="K59" s="1">
        <f>'式(19)Aoh0m'!I27</f>
        <v>1.07</v>
      </c>
      <c r="L59">
        <f>'式(19)Aoh0m'!L27</f>
        <v>0.98</v>
      </c>
      <c r="M59">
        <f>'式(19)Aoh0m'!M27</f>
        <v>2.0499999999999998</v>
      </c>
      <c r="N59">
        <f>'式(19)Aoh0m'!N27</f>
        <v>1.02</v>
      </c>
      <c r="O59" s="1">
        <f>'式(19)Aoh0m'!P27</f>
        <v>0.92</v>
      </c>
      <c r="P59" s="1">
        <f>'式(19)Aoh0m'!O27</f>
        <v>0.96</v>
      </c>
      <c r="Q59" s="1">
        <f>'式(19)Aoh0m'!R27</f>
        <v>0.97</v>
      </c>
      <c r="R59" s="1">
        <f>'式(19)Aoh0m'!Q27</f>
        <v>1.01</v>
      </c>
      <c r="S59">
        <f>'式(19)Aoh0m'!T27</f>
        <v>0.52</v>
      </c>
      <c r="T59">
        <f>'式(19)Aoh0m'!S27</f>
        <v>0.48</v>
      </c>
      <c r="U59">
        <f>'式(19)Aoh0m'!U27</f>
        <v>0.55000000000000004</v>
      </c>
      <c r="V59">
        <f>'式(19)Aoh0m'!V27</f>
        <v>0.6</v>
      </c>
      <c r="W59">
        <f>-'式(19)Aoh0m'!W27</f>
        <v>-45</v>
      </c>
      <c r="X59">
        <f>'式(19)Aoh0m'!X27</f>
        <v>85</v>
      </c>
      <c r="Z59">
        <f t="shared" si="28"/>
        <v>1.05</v>
      </c>
      <c r="AA59">
        <f t="shared" si="29"/>
        <v>3.03</v>
      </c>
      <c r="AB59">
        <f t="shared" si="30"/>
        <v>0.54999999999999993</v>
      </c>
      <c r="AC59">
        <f t="shared" si="31"/>
        <v>8.8904942418594093</v>
      </c>
      <c r="AD59">
        <f t="shared" si="38"/>
        <v>3</v>
      </c>
      <c r="AE59" s="11">
        <f t="shared" si="40"/>
        <v>2.8975171941721025</v>
      </c>
      <c r="AF59" s="4">
        <f t="shared" si="37"/>
        <v>2.8975171941721025</v>
      </c>
      <c r="AG59">
        <f t="shared" si="32"/>
        <v>8.9106999105909086</v>
      </c>
      <c r="AH59">
        <f t="shared" si="33"/>
        <v>2.8975171941721025</v>
      </c>
      <c r="AI59">
        <f t="shared" si="34"/>
        <v>6.8901330374410437</v>
      </c>
      <c r="AK59">
        <f t="shared" si="35"/>
        <v>0</v>
      </c>
    </row>
    <row r="60" spans="2:37" x14ac:dyDescent="0.2">
      <c r="B60" t="str">
        <f t="shared" si="25"/>
        <v>[57, 1.05, -1.025, 0.9, 2.1, 1.1, 0.88, 0.85, 1.05, 1.07, 0.98, 2.05, 1.02, 0.92, 0.96, 0.97, 1.01, 0.52, 0.48, 0.55, 0.6, -30, 85, 2.98069383225871]</v>
      </c>
      <c r="C60" s="2">
        <f t="shared" si="26"/>
        <v>1.05</v>
      </c>
      <c r="D60" s="2">
        <f t="shared" si="27"/>
        <v>-1.0249999999999999</v>
      </c>
      <c r="E60">
        <f>'式(19)Aoh0m'!G28</f>
        <v>0.9</v>
      </c>
      <c r="F60">
        <f>'式(19)Aoh0m'!F28</f>
        <v>2.1</v>
      </c>
      <c r="G60">
        <f>'式(19)Aoh0m'!E28</f>
        <v>1.1000000000000001</v>
      </c>
      <c r="H60" s="1">
        <f>'式(19)Aoh0m'!J28</f>
        <v>0.88</v>
      </c>
      <c r="I60" s="1">
        <f>'式(19)Aoh0m'!K28</f>
        <v>0.85</v>
      </c>
      <c r="J60" s="1">
        <f>'式(19)Aoh0m'!H28</f>
        <v>1.05</v>
      </c>
      <c r="K60" s="1">
        <f>'式(19)Aoh0m'!I28</f>
        <v>1.07</v>
      </c>
      <c r="L60">
        <f>'式(19)Aoh0m'!L28</f>
        <v>0.98</v>
      </c>
      <c r="M60">
        <f>'式(19)Aoh0m'!M28</f>
        <v>2.0499999999999998</v>
      </c>
      <c r="N60">
        <f>'式(19)Aoh0m'!N28</f>
        <v>1.02</v>
      </c>
      <c r="O60" s="1">
        <f>'式(19)Aoh0m'!P28</f>
        <v>0.92</v>
      </c>
      <c r="P60" s="1">
        <f>'式(19)Aoh0m'!O28</f>
        <v>0.96</v>
      </c>
      <c r="Q60" s="1">
        <f>'式(19)Aoh0m'!R28</f>
        <v>0.97</v>
      </c>
      <c r="R60" s="1">
        <f>'式(19)Aoh0m'!Q28</f>
        <v>1.01</v>
      </c>
      <c r="S60">
        <f>'式(19)Aoh0m'!T28</f>
        <v>0.52</v>
      </c>
      <c r="T60">
        <f>'式(19)Aoh0m'!S28</f>
        <v>0.48</v>
      </c>
      <c r="U60">
        <f>'式(19)Aoh0m'!U28</f>
        <v>0.55000000000000004</v>
      </c>
      <c r="V60">
        <f>'式(19)Aoh0m'!V28</f>
        <v>0.6</v>
      </c>
      <c r="W60">
        <f>-'式(19)Aoh0m'!W28</f>
        <v>-30</v>
      </c>
      <c r="X60">
        <f>'式(19)Aoh0m'!X28</f>
        <v>85</v>
      </c>
      <c r="Z60">
        <f t="shared" si="28"/>
        <v>1.05</v>
      </c>
      <c r="AA60">
        <f t="shared" si="29"/>
        <v>3.03</v>
      </c>
      <c r="AB60">
        <f t="shared" si="30"/>
        <v>0.31754264805429416</v>
      </c>
      <c r="AC60">
        <f t="shared" si="31"/>
        <v>7.259058151235843</v>
      </c>
      <c r="AD60">
        <f t="shared" si="38"/>
        <v>3</v>
      </c>
      <c r="AE60" s="11">
        <f t="shared" si="40"/>
        <v>2.9806938322587113</v>
      </c>
      <c r="AF60" s="4">
        <f t="shared" si="37"/>
        <v>2.9806938322587113</v>
      </c>
      <c r="AG60">
        <f t="shared" si="32"/>
        <v>12.601632663794387</v>
      </c>
      <c r="AH60">
        <f t="shared" si="33"/>
        <v>2.9806938322587113</v>
      </c>
      <c r="AI60">
        <f t="shared" si="34"/>
        <v>6.4694807849358655</v>
      </c>
      <c r="AK60">
        <f t="shared" si="35"/>
        <v>0</v>
      </c>
    </row>
    <row r="61" spans="2:37" x14ac:dyDescent="0.2">
      <c r="B61" t="str">
        <f t="shared" si="25"/>
        <v>[58, 1.05, -1.025, 0.9, 2.1, 1.1, 0.88, 0.85, 1.05, 1.07, 0.98, 2.05, 1.02, 0.92, 0.96, 0.97, 1.01, 0.52, 0.48, 0.55, 0.6, -1, 85, 3.17449089829093]</v>
      </c>
      <c r="C61" s="2">
        <f t="shared" si="26"/>
        <v>1.05</v>
      </c>
      <c r="D61" s="2">
        <f t="shared" si="27"/>
        <v>-1.0249999999999999</v>
      </c>
      <c r="E61">
        <f>'式(19)Aoh0m'!G29</f>
        <v>0.9</v>
      </c>
      <c r="F61">
        <f>'式(19)Aoh0m'!F29</f>
        <v>2.1</v>
      </c>
      <c r="G61">
        <f>'式(19)Aoh0m'!E29</f>
        <v>1.1000000000000001</v>
      </c>
      <c r="H61" s="1">
        <f>'式(19)Aoh0m'!J29</f>
        <v>0.88</v>
      </c>
      <c r="I61" s="1">
        <f>'式(19)Aoh0m'!K29</f>
        <v>0.85</v>
      </c>
      <c r="J61" s="1">
        <f>'式(19)Aoh0m'!H29</f>
        <v>1.05</v>
      </c>
      <c r="K61" s="1">
        <f>'式(19)Aoh0m'!I29</f>
        <v>1.07</v>
      </c>
      <c r="L61">
        <f>'式(19)Aoh0m'!L29</f>
        <v>0.98</v>
      </c>
      <c r="M61">
        <f>'式(19)Aoh0m'!M29</f>
        <v>2.0499999999999998</v>
      </c>
      <c r="N61">
        <f>'式(19)Aoh0m'!N29</f>
        <v>1.02</v>
      </c>
      <c r="O61" s="1">
        <f>'式(19)Aoh0m'!P29</f>
        <v>0.92</v>
      </c>
      <c r="P61" s="1">
        <f>'式(19)Aoh0m'!O29</f>
        <v>0.96</v>
      </c>
      <c r="Q61" s="1">
        <f>'式(19)Aoh0m'!R29</f>
        <v>0.97</v>
      </c>
      <c r="R61" s="1">
        <f>'式(19)Aoh0m'!Q29</f>
        <v>1.01</v>
      </c>
      <c r="S61">
        <f>'式(19)Aoh0m'!T29</f>
        <v>0.52</v>
      </c>
      <c r="T61">
        <f>'式(19)Aoh0m'!S29</f>
        <v>0.48</v>
      </c>
      <c r="U61">
        <f>'式(19)Aoh0m'!U29</f>
        <v>0.55000000000000004</v>
      </c>
      <c r="V61">
        <f>'式(19)Aoh0m'!V29</f>
        <v>0.6</v>
      </c>
      <c r="W61">
        <f>-'式(19)Aoh0m'!W29</f>
        <v>-1</v>
      </c>
      <c r="X61">
        <f>'式(19)Aoh0m'!X29</f>
        <v>85</v>
      </c>
      <c r="Z61">
        <f t="shared" si="28"/>
        <v>1.05</v>
      </c>
      <c r="AA61">
        <f t="shared" si="29"/>
        <v>3.03</v>
      </c>
      <c r="AB61">
        <f t="shared" si="30"/>
        <v>9.6002857105196727E-3</v>
      </c>
      <c r="AC61">
        <f t="shared" si="31"/>
        <v>6.2874863811487156</v>
      </c>
      <c r="AD61">
        <f t="shared" si="38"/>
        <v>3</v>
      </c>
      <c r="AE61" s="11">
        <f t="shared" si="40"/>
        <v>3.174490898290931</v>
      </c>
      <c r="AF61" s="4">
        <f t="shared" si="37"/>
        <v>3.174490898290931</v>
      </c>
      <c r="AG61">
        <f t="shared" si="32"/>
        <v>361.02851228795492</v>
      </c>
      <c r="AH61">
        <f t="shared" si="33"/>
        <v>3.174490898290931</v>
      </c>
      <c r="AI61">
        <f t="shared" si="34"/>
        <v>6.5716798673761376</v>
      </c>
      <c r="AK61">
        <f t="shared" si="35"/>
        <v>0</v>
      </c>
    </row>
    <row r="62" spans="2:37" x14ac:dyDescent="0.2">
      <c r="B62" t="str">
        <f t="shared" si="25"/>
        <v>[59, 1.05, -1.025, 0.9, 2.1, 1.1, 0.88, 0.85, 1.05, 1.07, 0.98, 2.05, 1.02, 0.92, 0.96, 0.97, 1.01, 0.52, 0.48, 0.55, 0.6, -89, 89, 3.10138560086997]</v>
      </c>
      <c r="C62" s="2">
        <f t="shared" si="26"/>
        <v>1.05</v>
      </c>
      <c r="D62" s="2">
        <f t="shared" si="27"/>
        <v>-1.0249999999999999</v>
      </c>
      <c r="E62">
        <f>'式(19)Aoh0m'!G30</f>
        <v>0.9</v>
      </c>
      <c r="F62">
        <f>'式(19)Aoh0m'!F30</f>
        <v>2.1</v>
      </c>
      <c r="G62">
        <f>'式(19)Aoh0m'!E30</f>
        <v>1.1000000000000001</v>
      </c>
      <c r="H62" s="1">
        <f>'式(19)Aoh0m'!J30</f>
        <v>0.88</v>
      </c>
      <c r="I62" s="1">
        <f>'式(19)Aoh0m'!K30</f>
        <v>0.85</v>
      </c>
      <c r="J62" s="1">
        <f>'式(19)Aoh0m'!H30</f>
        <v>1.05</v>
      </c>
      <c r="K62" s="1">
        <f>'式(19)Aoh0m'!I30</f>
        <v>1.07</v>
      </c>
      <c r="L62">
        <f>'式(19)Aoh0m'!L30</f>
        <v>0.98</v>
      </c>
      <c r="M62">
        <f>'式(19)Aoh0m'!M30</f>
        <v>2.0499999999999998</v>
      </c>
      <c r="N62">
        <f>'式(19)Aoh0m'!N30</f>
        <v>1.02</v>
      </c>
      <c r="O62" s="1">
        <f>'式(19)Aoh0m'!P30</f>
        <v>0.92</v>
      </c>
      <c r="P62" s="1">
        <f>'式(19)Aoh0m'!O30</f>
        <v>0.96</v>
      </c>
      <c r="Q62" s="1">
        <f>'式(19)Aoh0m'!R30</f>
        <v>0.97</v>
      </c>
      <c r="R62" s="1">
        <f>'式(19)Aoh0m'!Q30</f>
        <v>1.01</v>
      </c>
      <c r="S62">
        <f>'式(19)Aoh0m'!T30</f>
        <v>0.52</v>
      </c>
      <c r="T62">
        <f>'式(19)Aoh0m'!S30</f>
        <v>0.48</v>
      </c>
      <c r="U62">
        <f>'式(19)Aoh0m'!U30</f>
        <v>0.55000000000000004</v>
      </c>
      <c r="V62">
        <f>'式(19)Aoh0m'!V30</f>
        <v>0.6</v>
      </c>
      <c r="W62">
        <f>-'式(19)Aoh0m'!W30</f>
        <v>-89</v>
      </c>
      <c r="X62">
        <f>'式(19)Aoh0m'!X30</f>
        <v>89</v>
      </c>
      <c r="Z62">
        <f t="shared" si="28"/>
        <v>1.05</v>
      </c>
      <c r="AA62">
        <f t="shared" si="29"/>
        <v>3.03</v>
      </c>
      <c r="AB62">
        <f t="shared" si="30"/>
        <v>31.509478896917532</v>
      </c>
      <c r="AC62">
        <f t="shared" si="31"/>
        <v>1805.4518160661094</v>
      </c>
      <c r="AD62">
        <f t="shared" si="38"/>
        <v>3</v>
      </c>
      <c r="AE62" s="11">
        <f t="shared" si="40"/>
        <v>3.1013856008699716</v>
      </c>
      <c r="AF62" s="4">
        <f t="shared" si="37"/>
        <v>3.1013856008699716</v>
      </c>
      <c r="AG62">
        <f t="shared" si="32"/>
        <v>31.58590203482564</v>
      </c>
      <c r="AH62">
        <f t="shared" si="33"/>
        <v>3.1013856008699716</v>
      </c>
      <c r="AI62">
        <f t="shared" si="34"/>
        <v>-26548.698541998838</v>
      </c>
      <c r="AK62">
        <f t="shared" si="35"/>
        <v>0</v>
      </c>
    </row>
    <row r="63" spans="2:37" x14ac:dyDescent="0.2">
      <c r="B63" t="str">
        <f t="shared" si="25"/>
        <v>[60, 1.05, -1.025, 0.9, 2.1, 1.1, 0.88, 0.85, 1.05, 1.07, 0.98, 2.05, 1.02, 0.92, 0.96, 0.97, 1.01, 0.52, 0.48, 0.55, 0.6, -85, 89, 3.1016783031148]</v>
      </c>
      <c r="C63" s="2">
        <f t="shared" si="26"/>
        <v>1.05</v>
      </c>
      <c r="D63" s="2">
        <f t="shared" si="27"/>
        <v>-1.0249999999999999</v>
      </c>
      <c r="E63">
        <f>'式(19)Aoh0m'!G31</f>
        <v>0.9</v>
      </c>
      <c r="F63">
        <f>'式(19)Aoh0m'!F31</f>
        <v>2.1</v>
      </c>
      <c r="G63">
        <f>'式(19)Aoh0m'!E31</f>
        <v>1.1000000000000001</v>
      </c>
      <c r="H63" s="1">
        <f>'式(19)Aoh0m'!J31</f>
        <v>0.88</v>
      </c>
      <c r="I63" s="1">
        <f>'式(19)Aoh0m'!K31</f>
        <v>0.85</v>
      </c>
      <c r="J63" s="1">
        <f>'式(19)Aoh0m'!H31</f>
        <v>1.05</v>
      </c>
      <c r="K63" s="1">
        <f>'式(19)Aoh0m'!I31</f>
        <v>1.07</v>
      </c>
      <c r="L63">
        <f>'式(19)Aoh0m'!L31</f>
        <v>0.98</v>
      </c>
      <c r="M63">
        <f>'式(19)Aoh0m'!M31</f>
        <v>2.0499999999999998</v>
      </c>
      <c r="N63">
        <f>'式(19)Aoh0m'!N31</f>
        <v>1.02</v>
      </c>
      <c r="O63" s="1">
        <f>'式(19)Aoh0m'!P31</f>
        <v>0.92</v>
      </c>
      <c r="P63" s="1">
        <f>'式(19)Aoh0m'!O31</f>
        <v>0.96</v>
      </c>
      <c r="Q63" s="1">
        <f>'式(19)Aoh0m'!R31</f>
        <v>0.97</v>
      </c>
      <c r="R63" s="1">
        <f>'式(19)Aoh0m'!Q31</f>
        <v>1.01</v>
      </c>
      <c r="S63">
        <f>'式(19)Aoh0m'!T31</f>
        <v>0.52</v>
      </c>
      <c r="T63">
        <f>'式(19)Aoh0m'!S31</f>
        <v>0.48</v>
      </c>
      <c r="U63">
        <f>'式(19)Aoh0m'!U31</f>
        <v>0.55000000000000004</v>
      </c>
      <c r="V63">
        <f>'式(19)Aoh0m'!V31</f>
        <v>0.6</v>
      </c>
      <c r="W63">
        <f>-'式(19)Aoh0m'!W31</f>
        <v>-85</v>
      </c>
      <c r="X63">
        <f>'式(19)Aoh0m'!X31</f>
        <v>89</v>
      </c>
      <c r="Z63">
        <f t="shared" si="28"/>
        <v>1.05</v>
      </c>
      <c r="AA63">
        <f t="shared" si="29"/>
        <v>3.03</v>
      </c>
      <c r="AB63">
        <f t="shared" si="30"/>
        <v>6.2865287665187424</v>
      </c>
      <c r="AC63">
        <f t="shared" si="31"/>
        <v>361.53072538371759</v>
      </c>
      <c r="AD63">
        <f t="shared" si="38"/>
        <v>3</v>
      </c>
      <c r="AE63" s="11">
        <f t="shared" si="40"/>
        <v>3.1016783031147992</v>
      </c>
      <c r="AF63" s="4">
        <f t="shared" si="37"/>
        <v>3.1016783031147992</v>
      </c>
      <c r="AG63">
        <f t="shared" si="32"/>
        <v>31.701725987350603</v>
      </c>
      <c r="AH63">
        <f t="shared" si="33"/>
        <v>3.1016783031147992</v>
      </c>
      <c r="AI63">
        <f t="shared" si="34"/>
        <v>-756.77939089966071</v>
      </c>
      <c r="AK63">
        <f t="shared" si="35"/>
        <v>0</v>
      </c>
    </row>
    <row r="64" spans="2:37" x14ac:dyDescent="0.2">
      <c r="B64" t="str">
        <f t="shared" si="25"/>
        <v>[61, 1.05, -1.025, 0.9, 2.1, 1.1, 0.88, 0.85, 1.05, 1.07, 0.98, 2.05, 1.02, 0.92, 0.96, 0.97, 1.01, 0.52, 0.48, 0.55, 0.6, -45, 89, 3.12484193580687]</v>
      </c>
      <c r="C64" s="2">
        <f t="shared" si="26"/>
        <v>1.05</v>
      </c>
      <c r="D64" s="2">
        <f t="shared" si="27"/>
        <v>-1.0249999999999999</v>
      </c>
      <c r="E64">
        <f>'式(19)Aoh0m'!G32</f>
        <v>0.9</v>
      </c>
      <c r="F64">
        <f>'式(19)Aoh0m'!F32</f>
        <v>2.1</v>
      </c>
      <c r="G64">
        <f>'式(19)Aoh0m'!E32</f>
        <v>1.1000000000000001</v>
      </c>
      <c r="H64" s="1">
        <f>'式(19)Aoh0m'!J32</f>
        <v>0.88</v>
      </c>
      <c r="I64" s="1">
        <f>'式(19)Aoh0m'!K32</f>
        <v>0.85</v>
      </c>
      <c r="J64" s="1">
        <f>'式(19)Aoh0m'!H32</f>
        <v>1.05</v>
      </c>
      <c r="K64" s="1">
        <f>'式(19)Aoh0m'!I32</f>
        <v>1.07</v>
      </c>
      <c r="L64">
        <f>'式(19)Aoh0m'!L32</f>
        <v>0.98</v>
      </c>
      <c r="M64">
        <f>'式(19)Aoh0m'!M32</f>
        <v>2.0499999999999998</v>
      </c>
      <c r="N64">
        <f>'式(19)Aoh0m'!N32</f>
        <v>1.02</v>
      </c>
      <c r="O64" s="1">
        <f>'式(19)Aoh0m'!P32</f>
        <v>0.92</v>
      </c>
      <c r="P64" s="1">
        <f>'式(19)Aoh0m'!O32</f>
        <v>0.96</v>
      </c>
      <c r="Q64" s="1">
        <f>'式(19)Aoh0m'!R32</f>
        <v>0.97</v>
      </c>
      <c r="R64" s="1">
        <f>'式(19)Aoh0m'!Q32</f>
        <v>1.01</v>
      </c>
      <c r="S64">
        <f>'式(19)Aoh0m'!T32</f>
        <v>0.52</v>
      </c>
      <c r="T64">
        <f>'式(19)Aoh0m'!S32</f>
        <v>0.48</v>
      </c>
      <c r="U64">
        <f>'式(19)Aoh0m'!U32</f>
        <v>0.55000000000000004</v>
      </c>
      <c r="V64">
        <f>'式(19)Aoh0m'!V32</f>
        <v>0.6</v>
      </c>
      <c r="W64">
        <f>-'式(19)Aoh0m'!W32</f>
        <v>-45</v>
      </c>
      <c r="X64">
        <f>'式(19)Aoh0m'!X32</f>
        <v>89</v>
      </c>
      <c r="Z64">
        <f t="shared" si="28"/>
        <v>1.05</v>
      </c>
      <c r="AA64">
        <f t="shared" si="29"/>
        <v>3.03</v>
      </c>
      <c r="AB64">
        <f t="shared" si="30"/>
        <v>0.54999999999999993</v>
      </c>
      <c r="AC64">
        <f t="shared" si="31"/>
        <v>44.561132399329601</v>
      </c>
      <c r="AD64">
        <f t="shared" si="38"/>
        <v>3</v>
      </c>
      <c r="AE64" s="11">
        <f t="shared" si="40"/>
        <v>3.1248419358068653</v>
      </c>
      <c r="AF64" s="4">
        <f t="shared" si="37"/>
        <v>3.1248419358068653</v>
      </c>
      <c r="AG64">
        <f t="shared" si="32"/>
        <v>44.662407700237175</v>
      </c>
      <c r="AH64">
        <f t="shared" si="33"/>
        <v>3.1248419358068653</v>
      </c>
      <c r="AI64">
        <f t="shared" si="34"/>
        <v>34.534877609480446</v>
      </c>
      <c r="AK64">
        <f t="shared" si="35"/>
        <v>0</v>
      </c>
    </row>
    <row r="65" spans="1:37" x14ac:dyDescent="0.2">
      <c r="B65" t="str">
        <f t="shared" si="25"/>
        <v>[62, 1.05, -1.025, 0.9, 2.1, 1.1, 0.88, 0.85, 1.05, 1.07, 0.98, 2.05, 1.02, 0.92, 0.96, 0.97, 1.01, 0.52, 0.48, 0.55, 0.6, -30, 89, 3.14143669860013]</v>
      </c>
      <c r="C65" s="2">
        <f t="shared" si="26"/>
        <v>1.05</v>
      </c>
      <c r="D65" s="2">
        <f t="shared" si="27"/>
        <v>-1.0249999999999999</v>
      </c>
      <c r="E65">
        <f>'式(19)Aoh0m'!G33</f>
        <v>0.9</v>
      </c>
      <c r="F65">
        <f>'式(19)Aoh0m'!F33</f>
        <v>2.1</v>
      </c>
      <c r="G65">
        <f>'式(19)Aoh0m'!E33</f>
        <v>1.1000000000000001</v>
      </c>
      <c r="H65" s="1">
        <f>'式(19)Aoh0m'!J33</f>
        <v>0.88</v>
      </c>
      <c r="I65" s="1">
        <f>'式(19)Aoh0m'!K33</f>
        <v>0.85</v>
      </c>
      <c r="J65" s="1">
        <f>'式(19)Aoh0m'!H33</f>
        <v>1.05</v>
      </c>
      <c r="K65" s="1">
        <f>'式(19)Aoh0m'!I33</f>
        <v>1.07</v>
      </c>
      <c r="L65">
        <f>'式(19)Aoh0m'!L33</f>
        <v>0.98</v>
      </c>
      <c r="M65">
        <f>'式(19)Aoh0m'!M33</f>
        <v>2.0499999999999998</v>
      </c>
      <c r="N65">
        <f>'式(19)Aoh0m'!N33</f>
        <v>1.02</v>
      </c>
      <c r="O65" s="1">
        <f>'式(19)Aoh0m'!P33</f>
        <v>0.92</v>
      </c>
      <c r="P65" s="1">
        <f>'式(19)Aoh0m'!O33</f>
        <v>0.96</v>
      </c>
      <c r="Q65" s="1">
        <f>'式(19)Aoh0m'!R33</f>
        <v>0.97</v>
      </c>
      <c r="R65" s="1">
        <f>'式(19)Aoh0m'!Q33</f>
        <v>1.01</v>
      </c>
      <c r="S65">
        <f>'式(19)Aoh0m'!T33</f>
        <v>0.52</v>
      </c>
      <c r="T65">
        <f>'式(19)Aoh0m'!S33</f>
        <v>0.48</v>
      </c>
      <c r="U65">
        <f>'式(19)Aoh0m'!U33</f>
        <v>0.55000000000000004</v>
      </c>
      <c r="V65">
        <f>'式(19)Aoh0m'!V33</f>
        <v>0.6</v>
      </c>
      <c r="W65">
        <f>-'式(19)Aoh0m'!W33</f>
        <v>-30</v>
      </c>
      <c r="X65">
        <f>'式(19)Aoh0m'!X33</f>
        <v>89</v>
      </c>
      <c r="Z65">
        <f t="shared" si="28"/>
        <v>1.05</v>
      </c>
      <c r="AA65">
        <f t="shared" si="29"/>
        <v>3.03</v>
      </c>
      <c r="AB65">
        <f t="shared" si="30"/>
        <v>0.31754264805429416</v>
      </c>
      <c r="AC65">
        <f t="shared" si="31"/>
        <v>36.384012246320339</v>
      </c>
      <c r="AD65">
        <f t="shared" si="38"/>
        <v>3</v>
      </c>
      <c r="AE65" s="11">
        <f t="shared" si="40"/>
        <v>3.1414366986001316</v>
      </c>
      <c r="AF65" s="4">
        <f t="shared" si="37"/>
        <v>3.1414366986001316</v>
      </c>
      <c r="AG65">
        <f t="shared" si="32"/>
        <v>63.162182697911959</v>
      </c>
      <c r="AH65">
        <f t="shared" si="33"/>
        <v>3.1414366986001316</v>
      </c>
      <c r="AI65">
        <f t="shared" si="34"/>
        <v>32.426475060868142</v>
      </c>
      <c r="AK65">
        <f t="shared" si="35"/>
        <v>0</v>
      </c>
    </row>
    <row r="66" spans="1:37" x14ac:dyDescent="0.2">
      <c r="B66" t="str">
        <f t="shared" si="25"/>
        <v>[63, 1.05, -1.025, 0.9, 2.1, 1.1, 0.88, 0.85, 1.05, 1.07, 0.98, 2.05, 1.02, 0.92, 0.96, 0.97, 1.01, 0.52, 0.48, 0.55, 0.6, -1, 89, 3.1801015979615]</v>
      </c>
      <c r="C66" s="2">
        <f t="shared" si="26"/>
        <v>1.05</v>
      </c>
      <c r="D66" s="2">
        <f t="shared" si="27"/>
        <v>-1.0249999999999999</v>
      </c>
      <c r="E66">
        <f>'式(19)Aoh0m'!G34</f>
        <v>0.9</v>
      </c>
      <c r="F66">
        <f>'式(19)Aoh0m'!F34</f>
        <v>2.1</v>
      </c>
      <c r="G66">
        <f>'式(19)Aoh0m'!E34</f>
        <v>1.1000000000000001</v>
      </c>
      <c r="H66" s="1">
        <f>'式(19)Aoh0m'!J34</f>
        <v>0.88</v>
      </c>
      <c r="I66" s="1">
        <f>'式(19)Aoh0m'!K34</f>
        <v>0.85</v>
      </c>
      <c r="J66" s="1">
        <f>'式(19)Aoh0m'!H34</f>
        <v>1.05</v>
      </c>
      <c r="K66" s="1">
        <f>'式(19)Aoh0m'!I34</f>
        <v>1.07</v>
      </c>
      <c r="L66">
        <f>'式(19)Aoh0m'!L34</f>
        <v>0.98</v>
      </c>
      <c r="M66">
        <f>'式(19)Aoh0m'!M34</f>
        <v>2.0499999999999998</v>
      </c>
      <c r="N66">
        <f>'式(19)Aoh0m'!N34</f>
        <v>1.02</v>
      </c>
      <c r="O66" s="1">
        <f>'式(19)Aoh0m'!P34</f>
        <v>0.92</v>
      </c>
      <c r="P66" s="1">
        <f>'式(19)Aoh0m'!O34</f>
        <v>0.96</v>
      </c>
      <c r="Q66" s="1">
        <f>'式(19)Aoh0m'!R34</f>
        <v>0.97</v>
      </c>
      <c r="R66" s="1">
        <f>'式(19)Aoh0m'!Q34</f>
        <v>1.01</v>
      </c>
      <c r="S66">
        <f>'式(19)Aoh0m'!T34</f>
        <v>0.52</v>
      </c>
      <c r="T66">
        <f>'式(19)Aoh0m'!S34</f>
        <v>0.48</v>
      </c>
      <c r="U66">
        <f>'式(19)Aoh0m'!U34</f>
        <v>0.55000000000000004</v>
      </c>
      <c r="V66">
        <f>'式(19)Aoh0m'!V34</f>
        <v>0.6</v>
      </c>
      <c r="W66">
        <f>-'式(19)Aoh0m'!W34</f>
        <v>-1</v>
      </c>
      <c r="X66">
        <f>'式(19)Aoh0m'!X34</f>
        <v>89</v>
      </c>
      <c r="Z66">
        <f t="shared" si="28"/>
        <v>1.05</v>
      </c>
      <c r="AA66">
        <f t="shared" si="29"/>
        <v>3.03</v>
      </c>
      <c r="AB66">
        <f t="shared" si="30"/>
        <v>9.6002857105196727E-3</v>
      </c>
      <c r="AC66">
        <f t="shared" si="31"/>
        <v>31.514278674202448</v>
      </c>
      <c r="AD66">
        <f t="shared" si="38"/>
        <v>3</v>
      </c>
      <c r="AE66" s="11">
        <f t="shared" si="40"/>
        <v>3.1801015979615004</v>
      </c>
      <c r="AF66" s="4">
        <f>IF(AD66=1,0,0)+IF(AD66=2,Z66*AC66/AB66*Z66/2,0)+IF(AD66=3,AA66*(Z66+Z66-(AB66/AC66*AA66))/2,0)+IF(AD66=4,(Z66+(Z66-AB66))/2*AC66,0)</f>
        <v>3.1801015979615004</v>
      </c>
      <c r="AG66">
        <f t="shared" si="32"/>
        <v>1809.5551156480867</v>
      </c>
      <c r="AH66">
        <f t="shared" si="33"/>
        <v>3.1801015979615004</v>
      </c>
      <c r="AI66">
        <f t="shared" si="34"/>
        <v>32.93871956829593</v>
      </c>
      <c r="AK66">
        <f t="shared" si="35"/>
        <v>0</v>
      </c>
    </row>
    <row r="67" spans="1:37" x14ac:dyDescent="0.2">
      <c r="C67" s="2"/>
      <c r="D67" s="2"/>
      <c r="H67" s="1"/>
      <c r="I67" s="1"/>
      <c r="J67" s="1"/>
      <c r="K67" s="1"/>
      <c r="O67" s="1"/>
      <c r="P67" s="1"/>
      <c r="Q67" s="1"/>
      <c r="R67" s="1"/>
      <c r="AE67" s="11"/>
      <c r="AF67" s="4"/>
    </row>
    <row r="68" spans="1:37" x14ac:dyDescent="0.2">
      <c r="B68" s="9" t="s">
        <v>39</v>
      </c>
    </row>
    <row r="70" spans="1:37" x14ac:dyDescent="0.2">
      <c r="B70" t="s">
        <v>37</v>
      </c>
    </row>
    <row r="71" spans="1:37" x14ac:dyDescent="0.2">
      <c r="A71">
        <f>ROW(A4)</f>
        <v>4</v>
      </c>
      <c r="B71" t="str">
        <f ca="1">INDIRECT(ADDRESS(A71,COLUMN($B$3)))</f>
        <v>[1, -1.05, -1.025, 1.1, 2.1, 0.9, 1.05, 1.07, 0.88, 0.85, 0.98, 2.05, 1.02, 0.96, 0.92, 1.01, 0.97, 0.48, 0.52, 0, 0.6, -89, 10, 0]</v>
      </c>
    </row>
    <row r="72" spans="1:37" x14ac:dyDescent="0.2">
      <c r="B72" t="s">
        <v>38</v>
      </c>
    </row>
    <row r="73" spans="1:37" x14ac:dyDescent="0.2">
      <c r="B73" t="s">
        <v>58</v>
      </c>
    </row>
    <row r="75" spans="1:37" x14ac:dyDescent="0.2">
      <c r="B75" s="1" t="str">
        <f>B70</f>
        <v>[case, XX, YY, X1, X2, X3, X1yp, X1ym, X3yp, X3ym, Y1, Y2, Y3, Y1xp, Y1xm, Y3xp, Y3xm, Zxp, Zxm, Zyp, Zym, Azw, hs, Aoh0pA] = \</v>
      </c>
    </row>
    <row r="76" spans="1:37" x14ac:dyDescent="0.2">
      <c r="A76">
        <f>A71+1</f>
        <v>5</v>
      </c>
      <c r="B76" t="str">
        <f ca="1">INDIRECT(ADDRESS(A76,COLUMN($B$3)))</f>
        <v>[2, -1.05, -1.025, 1.1, 2.1, 0.9, 1.05, 1.07, 0.88, 0.85, 0.98, 2.05, 1.02, 0.96, 0.92, 1.01, 0.97, 0.48, 0.52, 0.55, 0.6, -89, 1, 0.0775157853238327]</v>
      </c>
    </row>
    <row r="77" spans="1:37" x14ac:dyDescent="0.2">
      <c r="B77" s="1" t="str">
        <f>B72</f>
        <v>Aoh0p = calc_Aoh0p(XX, YY, X1, X2, X3, X1yp, X1ym, X3yp, X3ym, Y1, Y2, Y3, Y1xp, Y1xm, Y3xp, Y3xm, Zxp, Zxm, Zyp, Zym, Azw, hs)</v>
      </c>
    </row>
    <row r="78" spans="1:37" x14ac:dyDescent="0.2">
      <c r="B78" s="1" t="str">
        <f>B73</f>
        <v>print('case{}: Aohop = {}, 期待値 = {}, 残差 = {}'.format( case, Aoh0p, Aoh0pA, Aoh0p - Aoh0pA ))</v>
      </c>
    </row>
    <row r="80" spans="1:37" x14ac:dyDescent="0.2">
      <c r="B80" s="1" t="str">
        <f t="shared" ref="B80" si="41">B75</f>
        <v>[case, XX, YY, X1, X2, X3, X1yp, X1ym, X3yp, X3ym, Y1, Y2, Y3, Y1xp, Y1xm, Y3xp, Y3xm, Zxp, Zxm, Zyp, Zym, Azw, hs, Aoh0pA] = \</v>
      </c>
    </row>
    <row r="81" spans="1:2" x14ac:dyDescent="0.2">
      <c r="A81">
        <f t="shared" ref="A81" si="42">A76+1</f>
        <v>6</v>
      </c>
      <c r="B81" t="str">
        <f t="shared" ref="B81" ca="1" si="43">INDIRECT(ADDRESS(A81,COLUMN($B$3)))</f>
        <v>[3, -1.05, -1.025, 1.1, 2.1, 0.9, 1.05, 1.07, 0.88, 0.85, 0.98, 2.05, 1.02, 0.96, 0.92, 1.01, 0.97, 0.48, 0.52, 0.55, 0.6, -85, 1, 0.0778000319041388]</v>
      </c>
    </row>
    <row r="82" spans="1:2" x14ac:dyDescent="0.2">
      <c r="B82" s="1" t="str">
        <f t="shared" ref="B82:B83" si="44">B77</f>
        <v>Aoh0p = calc_Aoh0p(XX, YY, X1, X2, X3, X1yp, X1ym, X3yp, X3ym, Y1, Y2, Y3, Y1xp, Y1xm, Y3xp, Y3xm, Zxp, Zxm, Zyp, Zym, Azw, hs)</v>
      </c>
    </row>
    <row r="83" spans="1:2" x14ac:dyDescent="0.2">
      <c r="B83" s="1" t="str">
        <f t="shared" si="44"/>
        <v>print('case{}: Aohop = {}, 期待値 = {}, 残差 = {}'.format( case, Aoh0p, Aoh0pA, Aoh0p - Aoh0pA ))</v>
      </c>
    </row>
    <row r="85" spans="1:2" x14ac:dyDescent="0.2">
      <c r="B85" s="1" t="str">
        <f t="shared" ref="B85" si="45">B80</f>
        <v>[case, XX, YY, X1, X2, X3, X1yp, X1ym, X3yp, X3ym, Y1, Y2, Y3, Y1xp, Y1xm, Y3xp, Y3xm, Zxp, Zxm, Zyp, Zym, Azw, hs, Aoh0pA] = \</v>
      </c>
    </row>
    <row r="86" spans="1:2" x14ac:dyDescent="0.2">
      <c r="A86">
        <f t="shared" ref="A86" si="46">A81+1</f>
        <v>7</v>
      </c>
      <c r="B86" t="str">
        <f t="shared" ref="B86" ca="1" si="47">INDIRECT(ADDRESS(A86,COLUMN($B$3)))</f>
        <v>[4, -1.05, -1.025, 1.1, 2.1, 0.9, 1.05, 1.07, 0.88, 0.85, 0.98, 2.05, 1.02, 0.96, 0.92, 1.01, 0.97, 0.48, 0.52, 0.55, 0.6, -45, 1, 0.0367253907583509]</v>
      </c>
    </row>
    <row r="87" spans="1:2" x14ac:dyDescent="0.2">
      <c r="B87" s="1" t="str">
        <f t="shared" ref="B87:B88" si="48">B82</f>
        <v>Aoh0p = calc_Aoh0p(XX, YY, X1, X2, X3, X1yp, X1ym, X3yp, X3ym, Y1, Y2, Y3, Y1xp, Y1xm, Y3xp, Y3xm, Zxp, Zxm, Zyp, Zym, Azw, hs)</v>
      </c>
    </row>
    <row r="88" spans="1:2" x14ac:dyDescent="0.2">
      <c r="B88" s="1" t="str">
        <f t="shared" si="48"/>
        <v>print('case{}: Aohop = {}, 期待値 = {}, 残差 = {}'.format( case, Aoh0p, Aoh0pA, Aoh0p - Aoh0pA ))</v>
      </c>
    </row>
    <row r="90" spans="1:2" x14ac:dyDescent="0.2">
      <c r="B90" s="1" t="str">
        <f t="shared" ref="B90" si="49">B85</f>
        <v>[case, XX, YY, X1, X2, X3, X1yp, X1ym, X3yp, X3ym, Y1, Y2, Y3, Y1xp, Y1xm, Y3xp, Y3xm, Zxp, Zxm, Zyp, Zym, Azw, hs, Aoh0pA] = \</v>
      </c>
    </row>
    <row r="91" spans="1:2" x14ac:dyDescent="0.2">
      <c r="A91">
        <f t="shared" ref="A91" si="50">A86+1</f>
        <v>8</v>
      </c>
      <c r="B91" t="str">
        <f t="shared" ref="B91" ca="1" si="51">INDIRECT(ADDRESS(A91,COLUMN($B$3)))</f>
        <v>[5, -1.05, -1.025, 1.1, 2.1, 0.9, 1.05, 1.07, 0.88, 0.85, 0.98, 2.05, 1.02, 0.96, 0.92, 1.01, 0.97, 0.48, 0.52, 0.55, 0.6, -30, 1, 0.0312746037537625]</v>
      </c>
    </row>
    <row r="92" spans="1:2" x14ac:dyDescent="0.2">
      <c r="B92" s="1" t="str">
        <f t="shared" ref="B92:B93" si="52">B87</f>
        <v>Aoh0p = calc_Aoh0p(XX, YY, X1, X2, X3, X1yp, X1ym, X3yp, X3ym, Y1, Y2, Y3, Y1xp, Y1xm, Y3xp, Y3xm, Zxp, Zxm, Zyp, Zym, Azw, hs)</v>
      </c>
    </row>
    <row r="93" spans="1:2" x14ac:dyDescent="0.2">
      <c r="B93" s="1" t="str">
        <f t="shared" si="52"/>
        <v>print('case{}: Aohop = {}, 期待値 = {}, 残差 = {}'.format( case, Aoh0p, Aoh0pA, Aoh0p - Aoh0pA ))</v>
      </c>
    </row>
    <row r="95" spans="1:2" x14ac:dyDescent="0.2">
      <c r="B95" s="1" t="str">
        <f t="shared" ref="B95" si="53">B90</f>
        <v>[case, XX, YY, X1, X2, X3, X1yp, X1ym, X3yp, X3ym, Y1, Y2, Y3, Y1xp, Y1xm, Y3xp, Y3xm, Zxp, Zxm, Zyp, Zym, Azw, hs, Aoh0pA] = \</v>
      </c>
    </row>
    <row r="96" spans="1:2" x14ac:dyDescent="0.2">
      <c r="A96">
        <f t="shared" ref="A96" si="54">A91+1</f>
        <v>9</v>
      </c>
      <c r="B96" t="str">
        <f t="shared" ref="B96" ca="1" si="55">INDIRECT(ADDRESS(A96,COLUMN($B$3)))</f>
        <v>[6, -1.05, -1.025, 1.1, 2.1, 0.9, 1.05, 1.07, 0.88, 0.85, 0.98, 2.05, 1.02, 0.96, 0.92, 1.01, 0.97, 0.48, 0.52, 0.55, 0.6, -1, 1, 0.0285671195851676]</v>
      </c>
    </row>
    <row r="97" spans="1:2" x14ac:dyDescent="0.2">
      <c r="B97" s="1" t="str">
        <f t="shared" ref="B97:B98" si="56">B92</f>
        <v>Aoh0p = calc_Aoh0p(XX, YY, X1, X2, X3, X1yp, X1ym, X3yp, X3ym, Y1, Y2, Y3, Y1xp, Y1xm, Y3xp, Y3xm, Zxp, Zxm, Zyp, Zym, Azw, hs)</v>
      </c>
    </row>
    <row r="98" spans="1:2" x14ac:dyDescent="0.2">
      <c r="B98" s="1" t="str">
        <f t="shared" si="56"/>
        <v>print('case{}: Aohop = {}, 期待値 = {}, 残差 = {}'.format( case, Aoh0p, Aoh0pA, Aoh0p - Aoh0pA ))</v>
      </c>
    </row>
    <row r="100" spans="1:2" x14ac:dyDescent="0.2">
      <c r="B100" s="1" t="str">
        <f t="shared" ref="B100" si="57">B95</f>
        <v>[case, XX, YY, X1, X2, X3, X1yp, X1ym, X3yp, X3ym, Y1, Y2, Y3, Y1xp, Y1xm, Y3xp, Y3xm, Zxp, Zxm, Zyp, Zym, Azw, hs, Aoh0pA] = \</v>
      </c>
    </row>
    <row r="101" spans="1:2" x14ac:dyDescent="0.2">
      <c r="A101">
        <f t="shared" ref="A101" si="58">A96+1</f>
        <v>10</v>
      </c>
      <c r="B101" t="str">
        <f t="shared" ref="B101" ca="1" si="59">INDIRECT(ADDRESS(A101,COLUMN($B$3)))</f>
        <v>[7, -1.05, -1.025, 1.1, 2.1, 0.9, 1.05, 1.07, 0.88, 0.85, 0.98, 2.05, 1.02, 0.96, 0.92, 1.01, 0.97, 0.48, 0.52, 0.55, 0.6, -89, 10, 0.783046321489259]</v>
      </c>
    </row>
    <row r="102" spans="1:2" x14ac:dyDescent="0.2">
      <c r="B102" s="1" t="str">
        <f t="shared" ref="B102:B103" si="60">B97</f>
        <v>Aoh0p = calc_Aoh0p(XX, YY, X1, X2, X3, X1yp, X1ym, X3yp, X3ym, Y1, Y2, Y3, Y1xp, Y1xm, Y3xp, Y3xm, Zxp, Zxm, Zyp, Zym, Azw, hs)</v>
      </c>
    </row>
    <row r="103" spans="1:2" x14ac:dyDescent="0.2">
      <c r="B103" s="1" t="str">
        <f t="shared" si="60"/>
        <v>print('case{}: Aohop = {}, 期待値 = {}, 残差 = {}'.format( case, Aoh0p, Aoh0pA, Aoh0p - Aoh0pA ))</v>
      </c>
    </row>
    <row r="105" spans="1:2" x14ac:dyDescent="0.2">
      <c r="B105" s="1" t="str">
        <f t="shared" ref="B105" si="61">B100</f>
        <v>[case, XX, YY, X1, X2, X3, X1yp, X1ym, X3yp, X3ym, Y1, Y2, Y3, Y1xp, Y1xm, Y3xp, Y3xm, Zxp, Zxm, Zyp, Zym, Azw, hs, Aoh0pA] = \</v>
      </c>
    </row>
    <row r="106" spans="1:2" x14ac:dyDescent="0.2">
      <c r="A106">
        <f t="shared" ref="A106" si="62">A101+1</f>
        <v>11</v>
      </c>
      <c r="B106" t="str">
        <f t="shared" ref="B106" ca="1" si="63">INDIRECT(ADDRESS(A106,COLUMN($B$3)))</f>
        <v>[8, -1.05, -1.025, 1.1, 2.1, 0.9, 1.05, 1.07, 0.88, 0.85, 0.98, 2.05, 1.02, 0.96, 0.92, 1.01, 0.97, 0.48, 0.52, 0.55, 0.6, -85, 10, 0.78591771391823]</v>
      </c>
    </row>
    <row r="107" spans="1:2" x14ac:dyDescent="0.2">
      <c r="B107" s="1" t="str">
        <f t="shared" ref="B107:B108" si="64">B102</f>
        <v>Aoh0p = calc_Aoh0p(XX, YY, X1, X2, X3, X1yp, X1ym, X3yp, X3ym, Y1, Y2, Y3, Y1xp, Y1xm, Y3xp, Y3xm, Zxp, Zxm, Zyp, Zym, Azw, hs)</v>
      </c>
    </row>
    <row r="108" spans="1:2" x14ac:dyDescent="0.2">
      <c r="B108" s="1" t="str">
        <f t="shared" si="64"/>
        <v>print('case{}: Aohop = {}, 期待値 = {}, 残差 = {}'.format( case, Aoh0p, Aoh0pA, Aoh0p - Aoh0pA ))</v>
      </c>
    </row>
    <row r="110" spans="1:2" x14ac:dyDescent="0.2">
      <c r="B110" s="1" t="str">
        <f t="shared" ref="B110" si="65">B105</f>
        <v>[case, XX, YY, X1, X2, X3, X1yp, X1ym, X3yp, X3ym, Y1, Y2, Y3, Y1xp, Y1xm, Y3xp, Y3xm, Zxp, Zxm, Zyp, Zym, Azw, hs, Aoh0pA] = \</v>
      </c>
    </row>
    <row r="111" spans="1:2" x14ac:dyDescent="0.2">
      <c r="A111">
        <f t="shared" ref="A111" si="66">A106+1</f>
        <v>12</v>
      </c>
      <c r="B111" t="str">
        <f t="shared" ref="B111" ca="1" si="67">INDIRECT(ADDRESS(A111,COLUMN($B$3)))</f>
        <v>[9, -1.05, -1.025, 1.1, 2.1, 0.9, 1.05, 1.07, 0.88, 0.85, 0.98, 2.05, 1.02, 0.96, 0.92, 1.01, 0.97, 0.48, 0.52, 0.55, 0.6, -45, 10, 0.37099130220307]</v>
      </c>
    </row>
    <row r="112" spans="1:2" x14ac:dyDescent="0.2">
      <c r="B112" s="1" t="str">
        <f t="shared" ref="B112:B113" si="68">B107</f>
        <v>Aoh0p = calc_Aoh0p(XX, YY, X1, X2, X3, X1yp, X1ym, X3yp, X3ym, Y1, Y2, Y3, Y1xp, Y1xm, Y3xp, Y3xm, Zxp, Zxm, Zyp, Zym, Azw, hs)</v>
      </c>
    </row>
    <row r="113" spans="1:2" x14ac:dyDescent="0.2">
      <c r="B113" s="1" t="str">
        <f t="shared" si="68"/>
        <v>print('case{}: Aohop = {}, 期待値 = {}, 残差 = {}'.format( case, Aoh0p, Aoh0pA, Aoh0p - Aoh0pA ))</v>
      </c>
    </row>
    <row r="115" spans="1:2" x14ac:dyDescent="0.2">
      <c r="B115" s="1" t="str">
        <f t="shared" ref="B115" si="69">B110</f>
        <v>[case, XX, YY, X1, X2, X3, X1yp, X1ym, X3yp, X3ym, Y1, Y2, Y3, Y1xp, Y1xm, Y3xp, Y3xm, Zxp, Zxm, Zyp, Zym, Azw, hs, Aoh0pA] = \</v>
      </c>
    </row>
    <row r="116" spans="1:2" x14ac:dyDescent="0.2">
      <c r="A116">
        <f t="shared" ref="A116" si="70">A111+1</f>
        <v>13</v>
      </c>
      <c r="B116" t="str">
        <f t="shared" ref="B116" ca="1" si="71">INDIRECT(ADDRESS(A116,COLUMN($B$3)))</f>
        <v>[10, -1.05, -1.025, 1.1, 2.1, 0.9, 1.05, 1.07, 0.88, 0.85, 0.98, 2.05, 1.02, 0.96, 0.92, 1.01, 0.97, 0.48, 0.52, 0.55, 0.6, -30, 10, 0.315928727588966]</v>
      </c>
    </row>
    <row r="117" spans="1:2" x14ac:dyDescent="0.2">
      <c r="B117" s="1" t="str">
        <f t="shared" ref="B117:B118" si="72">B112</f>
        <v>Aoh0p = calc_Aoh0p(XX, YY, X1, X2, X3, X1yp, X1ym, X3yp, X3ym, Y1, Y2, Y3, Y1xp, Y1xm, Y3xp, Y3xm, Zxp, Zxm, Zyp, Zym, Azw, hs)</v>
      </c>
    </row>
    <row r="118" spans="1:2" x14ac:dyDescent="0.2">
      <c r="B118" s="1" t="str">
        <f t="shared" si="72"/>
        <v>print('case{}: Aohop = {}, 期待値 = {}, 残差 = {}'.format( case, Aoh0p, Aoh0pA, Aoh0p - Aoh0pA ))</v>
      </c>
    </row>
    <row r="120" spans="1:2" x14ac:dyDescent="0.2">
      <c r="B120" s="1" t="str">
        <f t="shared" ref="B120" si="73">B115</f>
        <v>[case, XX, YY, X1, X2, X3, X1yp, X1ym, X3yp, X3ym, Y1, Y2, Y3, Y1xp, Y1xm, Y3xp, Y3xm, Zxp, Zxm, Zyp, Zym, Azw, hs, Aoh0pA] = \</v>
      </c>
    </row>
    <row r="121" spans="1:2" x14ac:dyDescent="0.2">
      <c r="A121">
        <f t="shared" ref="A121" si="74">A116+1</f>
        <v>14</v>
      </c>
      <c r="B121" t="str">
        <f t="shared" ref="B121" ca="1" si="75">INDIRECT(ADDRESS(A121,COLUMN($B$3)))</f>
        <v>[11, -1.05, -1.025, 1.1, 2.1, 0.9, 1.05, 1.07, 0.88, 0.85, 0.98, 2.05, 1.02, 0.96, 0.92, 1.01, 0.97, 0.48, 0.52, 0.55, 0.6, -1, 10, 0.28857835617943]</v>
      </c>
    </row>
    <row r="122" spans="1:2" x14ac:dyDescent="0.2">
      <c r="B122" s="1" t="str">
        <f t="shared" ref="B122:B123" si="76">B117</f>
        <v>Aoh0p = calc_Aoh0p(XX, YY, X1, X2, X3, X1yp, X1ym, X3yp, X3ym, Y1, Y2, Y3, Y1xp, Y1xm, Y3xp, Y3xm, Zxp, Zxm, Zyp, Zym, Azw, hs)</v>
      </c>
    </row>
    <row r="123" spans="1:2" x14ac:dyDescent="0.2">
      <c r="B123" s="1" t="str">
        <f t="shared" si="76"/>
        <v>print('case{}: Aohop = {}, 期待値 = {}, 残差 = {}'.format( case, Aoh0p, Aoh0pA, Aoh0p - Aoh0pA ))</v>
      </c>
    </row>
    <row r="125" spans="1:2" x14ac:dyDescent="0.2">
      <c r="B125" s="1" t="str">
        <f t="shared" ref="B125" si="77">B120</f>
        <v>[case, XX, YY, X1, X2, X3, X1yp, X1ym, X3yp, X3ym, Y1, Y2, Y3, Y1xp, Y1xm, Y3xp, Y3xm, Zxp, Zxm, Zyp, Zym, Azw, hs, Aoh0pA] = \</v>
      </c>
    </row>
    <row r="126" spans="1:2" x14ac:dyDescent="0.2">
      <c r="A126">
        <f t="shared" ref="A126" si="78">A121+1</f>
        <v>15</v>
      </c>
      <c r="B126" t="str">
        <f t="shared" ref="B126" ca="1" si="79">INDIRECT(ADDRESS(A126,COLUMN($B$3)))</f>
        <v>[12, -1.05, -1.025, 1.1, 2.1, 0.9, 1.05, 1.07, 0.88, 0.85, 0.98, 2.05, 1.02, 0.96, 0.92, 1.01, 0.97, 0.48, 0.52, 0.55, 0.6, -89, 30, 2.56394116591407]</v>
      </c>
    </row>
    <row r="127" spans="1:2" x14ac:dyDescent="0.2">
      <c r="B127" s="1" t="str">
        <f t="shared" ref="B127:B128" si="80">B122</f>
        <v>Aoh0p = calc_Aoh0p(XX, YY, X1, X2, X3, X1yp, X1ym, X3yp, X3ym, Y1, Y2, Y3, Y1xp, Y1xm, Y3xp, Y3xm, Zxp, Zxm, Zyp, Zym, Azw, hs)</v>
      </c>
    </row>
    <row r="128" spans="1:2" x14ac:dyDescent="0.2">
      <c r="B128" s="1" t="str">
        <f t="shared" si="80"/>
        <v>print('case{}: Aohop = {}, 期待値 = {}, 残差 = {}'.format( case, Aoh0p, Aoh0pA, Aoh0p - Aoh0pA ))</v>
      </c>
    </row>
    <row r="130" spans="1:2" x14ac:dyDescent="0.2">
      <c r="B130" s="1" t="str">
        <f t="shared" ref="B130" si="81">B125</f>
        <v>[case, XX, YY, X1, X2, X3, X1yp, X1ym, X3yp, X3ym, Y1, Y2, Y3, Y1xp, Y1xm, Y3xp, Y3xm, Zxp, Zxm, Zyp, Zym, Azw, hs, Aoh0pA] = \</v>
      </c>
    </row>
    <row r="131" spans="1:2" x14ac:dyDescent="0.2">
      <c r="A131">
        <f t="shared" ref="A131" si="82">A126+1</f>
        <v>16</v>
      </c>
      <c r="B131" t="str">
        <f t="shared" ref="B131" ca="1" si="83">INDIRECT(ADDRESS(A131,COLUMN($B$3)))</f>
        <v>[13, -1.05, -1.025, 1.1, 2.1, 0.9, 1.05, 1.07, 0.88, 0.85, 0.98, 2.05, 1.02, 0.96, 0.92, 1.01, 0.97, 0.48, 0.52, 0.55, 0.6, -85, 30, 2.57334301233119]</v>
      </c>
    </row>
    <row r="132" spans="1:2" x14ac:dyDescent="0.2">
      <c r="B132" s="1" t="str">
        <f t="shared" ref="B132:B133" si="84">B127</f>
        <v>Aoh0p = calc_Aoh0p(XX, YY, X1, X2, X3, X1yp, X1ym, X3yp, X3ym, Y1, Y2, Y3, Y1xp, Y1xm, Y3xp, Y3xm, Zxp, Zxm, Zyp, Zym, Azw, hs)</v>
      </c>
    </row>
    <row r="133" spans="1:2" x14ac:dyDescent="0.2">
      <c r="B133" s="1" t="str">
        <f t="shared" si="84"/>
        <v>print('case{}: Aohop = {}, 期待値 = {}, 残差 = {}'.format( case, Aoh0p, Aoh0pA, Aoh0p - Aoh0pA ))</v>
      </c>
    </row>
    <row r="135" spans="1:2" x14ac:dyDescent="0.2">
      <c r="B135" s="1" t="str">
        <f t="shared" ref="B135" si="85">B130</f>
        <v>[case, XX, YY, X1, X2, X3, X1yp, X1ym, X3yp, X3ym, Y1, Y2, Y3, Y1xp, Y1xm, Y3xp, Y3xm, Zxp, Zxm, Zyp, Zym, Azw, hs, Aoh0pA] = \</v>
      </c>
    </row>
    <row r="136" spans="1:2" x14ac:dyDescent="0.2">
      <c r="A136">
        <f t="shared" ref="A136" si="86">A131+1</f>
        <v>17</v>
      </c>
      <c r="B136" t="str">
        <f t="shared" ref="B136" ca="1" si="87">INDIRECT(ADDRESS(A136,COLUMN($B$3)))</f>
        <v>[14, -1.05, -1.025, 1.1, 2.1, 0.9, 1.05, 1.07, 0.88, 0.85, 0.98, 2.05, 1.02, 0.96, 0.92, 1.01, 0.97, 0.48, 0.52, 0.55, 0.6, -45, 30, 1.21474278827522]</v>
      </c>
    </row>
    <row r="137" spans="1:2" x14ac:dyDescent="0.2">
      <c r="B137" s="1" t="str">
        <f t="shared" ref="B137:B138" si="88">B132</f>
        <v>Aoh0p = calc_Aoh0p(XX, YY, X1, X2, X3, X1yp, X1ym, X3yp, X3ym, Y1, Y2, Y3, Y1xp, Y1xm, Y3xp, Y3xm, Zxp, Zxm, Zyp, Zym, Azw, hs)</v>
      </c>
    </row>
    <row r="138" spans="1:2" x14ac:dyDescent="0.2">
      <c r="B138" s="1" t="str">
        <f t="shared" si="88"/>
        <v>print('case{}: Aohop = {}, 期待値 = {}, 残差 = {}'.format( case, Aoh0p, Aoh0pA, Aoh0p - Aoh0pA ))</v>
      </c>
    </row>
    <row r="140" spans="1:2" x14ac:dyDescent="0.2">
      <c r="B140" s="1" t="str">
        <f t="shared" ref="B140" si="89">B135</f>
        <v>[case, XX, YY, X1, X2, X3, X1yp, X1ym, X3yp, X3ym, Y1, Y2, Y3, Y1xp, Y1xm, Y3xp, Y3xm, Zxp, Zxm, Zyp, Zym, Azw, hs, Aoh0pA] = \</v>
      </c>
    </row>
    <row r="141" spans="1:2" x14ac:dyDescent="0.2">
      <c r="A141">
        <f t="shared" ref="A141" si="90">A136+1</f>
        <v>18</v>
      </c>
      <c r="B141" t="str">
        <f t="shared" ref="B141" ca="1" si="91">INDIRECT(ADDRESS(A141,COLUMN($B$3)))</f>
        <v>[15, -1.05, -1.025, 1.1, 2.1, 0.9, 1.05, 1.07, 0.88, 0.85, 0.98, 2.05, 1.02, 0.96, 0.92, 1.01, 0.97, 0.48, 0.52, 0.55, 0.6, -30, 30, 1.03445051452338]</v>
      </c>
    </row>
    <row r="142" spans="1:2" x14ac:dyDescent="0.2">
      <c r="B142" s="1" t="str">
        <f t="shared" ref="B142:B143" si="92">B137</f>
        <v>Aoh0p = calc_Aoh0p(XX, YY, X1, X2, X3, X1yp, X1ym, X3yp, X3ym, Y1, Y2, Y3, Y1xp, Y1xm, Y3xp, Y3xm, Zxp, Zxm, Zyp, Zym, Azw, hs)</v>
      </c>
    </row>
    <row r="143" spans="1:2" x14ac:dyDescent="0.2">
      <c r="B143" s="1" t="str">
        <f t="shared" si="92"/>
        <v>print('case{}: Aohop = {}, 期待値 = {}, 残差 = {}'.format( case, Aoh0p, Aoh0pA, Aoh0p - Aoh0pA ))</v>
      </c>
    </row>
    <row r="145" spans="1:2" x14ac:dyDescent="0.2">
      <c r="B145" s="1" t="str">
        <f t="shared" ref="B145" si="93">B140</f>
        <v>[case, XX, YY, X1, X2, X3, X1yp, X1ym, X3yp, X3ym, Y1, Y2, Y3, Y1xp, Y1xm, Y3xp, Y3xm, Zxp, Zxm, Zyp, Zym, Azw, hs, Aoh0pA] = \</v>
      </c>
    </row>
    <row r="146" spans="1:2" x14ac:dyDescent="0.2">
      <c r="A146">
        <f t="shared" ref="A146" si="94">A141+1</f>
        <v>19</v>
      </c>
      <c r="B146" t="str">
        <f t="shared" ref="B146" ca="1" si="95">INDIRECT(ADDRESS(A146,COLUMN($B$3)))</f>
        <v>[16, -1.05, -1.025, 1.1, 2.1, 0.9, 1.05, 1.07, 0.88, 0.85, 0.98, 2.05, 1.02, 0.96, 0.92, 1.01, 0.97, 0.48, 0.52, 0.55, 0.6, -1, 30, 0.944896753480764]</v>
      </c>
    </row>
    <row r="147" spans="1:2" x14ac:dyDescent="0.2">
      <c r="B147" s="1" t="str">
        <f t="shared" ref="B147:B148" si="96">B142</f>
        <v>Aoh0p = calc_Aoh0p(XX, YY, X1, X2, X3, X1yp, X1ym, X3yp, X3ym, Y1, Y2, Y3, Y1xp, Y1xm, Y3xp, Y3xm, Zxp, Zxm, Zyp, Zym, Azw, hs)</v>
      </c>
    </row>
    <row r="148" spans="1:2" x14ac:dyDescent="0.2">
      <c r="B148" s="1" t="str">
        <f t="shared" si="96"/>
        <v>print('case{}: Aohop = {}, 期待値 = {}, 残差 = {}'.format( case, Aoh0p, Aoh0pA, Aoh0p - Aoh0pA ))</v>
      </c>
    </row>
    <row r="150" spans="1:2" x14ac:dyDescent="0.2">
      <c r="B150" s="1" t="str">
        <f t="shared" ref="B150" si="97">B145</f>
        <v>[case, XX, YY, X1, X2, X3, X1yp, X1ym, X3yp, X3ym, Y1, Y2, Y3, Y1xp, Y1xm, Y3xp, Y3xm, Zxp, Zxm, Zyp, Zym, Azw, hs, Aoh0pA] = \</v>
      </c>
    </row>
    <row r="151" spans="1:2" x14ac:dyDescent="0.2">
      <c r="A151">
        <f t="shared" ref="A151" si="98">A146+1</f>
        <v>20</v>
      </c>
      <c r="B151" t="str">
        <f t="shared" ref="B151" ca="1" si="99">INDIRECT(ADDRESS(A151,COLUMN($B$3)))</f>
        <v>[17, -1.05, -1.025, 1.1, 2.1, 0.9, 1.05, 1.07, 0.88, 0.85, 0.98, 2.05, 1.02, 0.96, 0.92, 1.01, 0.97, 0.48, 0.52, 0.55, 0.6, -89, 60, 6.37950610995132]</v>
      </c>
    </row>
    <row r="152" spans="1:2" x14ac:dyDescent="0.2">
      <c r="B152" s="1" t="str">
        <f t="shared" ref="B152:B153" si="100">B147</f>
        <v>Aoh0p = calc_Aoh0p(XX, YY, X1, X2, X3, X1yp, X1ym, X3yp, X3ym, Y1, Y2, Y3, Y1xp, Y1xm, Y3xp, Y3xm, Zxp, Zxm, Zyp, Zym, Azw, hs)</v>
      </c>
    </row>
    <row r="153" spans="1:2" x14ac:dyDescent="0.2">
      <c r="B153" s="1" t="str">
        <f t="shared" si="100"/>
        <v>print('case{}: Aohop = {}, 期待値 = {}, 残差 = {}'.format( case, Aoh0p, Aoh0pA, Aoh0p - Aoh0pA ))</v>
      </c>
    </row>
    <row r="155" spans="1:2" x14ac:dyDescent="0.2">
      <c r="B155" s="1" t="str">
        <f t="shared" ref="B155" si="101">B150</f>
        <v>[case, XX, YY, X1, X2, X3, X1yp, X1ym, X3yp, X3ym, Y1, Y2, Y3, Y1xp, Y1xm, Y3xp, Y3xm, Zxp, Zxm, Zyp, Zym, Azw, hs, Aoh0pA] = \</v>
      </c>
    </row>
    <row r="156" spans="1:2" x14ac:dyDescent="0.2">
      <c r="A156">
        <f t="shared" ref="A156" si="102">A151+1</f>
        <v>21</v>
      </c>
      <c r="B156" t="str">
        <f t="shared" ref="B156" ca="1" si="103">INDIRECT(ADDRESS(A156,COLUMN($B$3)))</f>
        <v>[18, -1.05, -1.025, 1.1, 2.1, 0.9, 1.05, 1.07, 0.88, 0.85, 0.98, 2.05, 1.02, 0.96, 0.92, 1.01, 0.97, 0.48, 0.52, 0.55, 0.6, -85, 60, 6.38918763909707]</v>
      </c>
    </row>
    <row r="157" spans="1:2" x14ac:dyDescent="0.2">
      <c r="B157" s="1" t="str">
        <f t="shared" ref="B157:B158" si="104">B152</f>
        <v>Aoh0p = calc_Aoh0p(XX, YY, X1, X2, X3, X1yp, X1ym, X3yp, X3ym, Y1, Y2, Y3, Y1xp, Y1xm, Y3xp, Y3xm, Zxp, Zxm, Zyp, Zym, Azw, hs)</v>
      </c>
    </row>
    <row r="158" spans="1:2" x14ac:dyDescent="0.2">
      <c r="B158" s="1" t="str">
        <f t="shared" si="104"/>
        <v>print('case{}: Aohop = {}, 期待値 = {}, 残差 = {}'.format( case, Aoh0p, Aoh0pA, Aoh0p - Aoh0pA ))</v>
      </c>
    </row>
    <row r="160" spans="1:2" x14ac:dyDescent="0.2">
      <c r="B160" s="1" t="str">
        <f t="shared" ref="B160" si="105">B155</f>
        <v>[case, XX, YY, X1, X2, X3, X1yp, X1ym, X3yp, X3ym, Y1, Y2, Y3, Y1xp, Y1xm, Y3xp, Y3xm, Zxp, Zxm, Zyp, Zym, Azw, hs, Aoh0pA] = \</v>
      </c>
    </row>
    <row r="161" spans="1:2" x14ac:dyDescent="0.2">
      <c r="A161">
        <f t="shared" ref="A161" si="106">A156+1</f>
        <v>22</v>
      </c>
      <c r="B161" t="str">
        <f t="shared" ref="B161" ca="1" si="107">INDIRECT(ADDRESS(A161,COLUMN($B$3)))</f>
        <v>[19, -1.05, -1.025, 1.1, 2.1, 0.9, 1.05, 1.07, 0.88, 0.85, 0.98, 2.05, 1.02, 0.96, 0.92, 1.01, 0.97, 0.48, 0.52, 0.55, 0.6, -45, 60, 3.64422836482567]</v>
      </c>
    </row>
    <row r="162" spans="1:2" x14ac:dyDescent="0.2">
      <c r="B162" s="1" t="str">
        <f t="shared" ref="B162:B163" si="108">B157</f>
        <v>Aoh0p = calc_Aoh0p(XX, YY, X1, X2, X3, X1yp, X1ym, X3yp, X3ym, Y1, Y2, Y3, Y1xp, Y1xm, Y3xp, Y3xm, Zxp, Zxm, Zyp, Zym, Azw, hs)</v>
      </c>
    </row>
    <row r="163" spans="1:2" x14ac:dyDescent="0.2">
      <c r="B163" s="1" t="str">
        <f t="shared" si="108"/>
        <v>print('case{}: Aohop = {}, 期待値 = {}, 残差 = {}'.format( case, Aoh0p, Aoh0pA, Aoh0p - Aoh0pA ))</v>
      </c>
    </row>
    <row r="165" spans="1:2" x14ac:dyDescent="0.2">
      <c r="B165" s="1" t="str">
        <f t="shared" ref="B165" si="109">B160</f>
        <v>[case, XX, YY, X1, X2, X3, X1yp, X1ym, X3yp, X3ym, Y1, Y2, Y3, Y1xp, Y1xm, Y3xp, Y3xm, Zxp, Zxm, Zyp, Zym, Azw, hs, Aoh0pA] = \</v>
      </c>
    </row>
    <row r="166" spans="1:2" x14ac:dyDescent="0.2">
      <c r="A166">
        <f t="shared" ref="A166" si="110">A161+1</f>
        <v>23</v>
      </c>
      <c r="B166" t="str">
        <f t="shared" ref="B166" ca="1" si="111">INDIRECT(ADDRESS(A166,COLUMN($B$3)))</f>
        <v>[20, -1.05, -1.025, 1.1, 2.1, 0.9, 1.05, 1.07, 0.88, 0.85, 0.98, 2.05, 1.02, 0.96, 0.92, 1.01, 0.97, 0.48, 0.52, 0.55, 0.6, -30, 60, 3.10335154357014]</v>
      </c>
    </row>
    <row r="167" spans="1:2" x14ac:dyDescent="0.2">
      <c r="B167" s="1" t="str">
        <f t="shared" ref="B167:B168" si="112">B162</f>
        <v>Aoh0p = calc_Aoh0p(XX, YY, X1, X2, X3, X1yp, X1ym, X3yp, X3ym, Y1, Y2, Y3, Y1xp, Y1xm, Y3xp, Y3xm, Zxp, Zxm, Zyp, Zym, Azw, hs)</v>
      </c>
    </row>
    <row r="168" spans="1:2" x14ac:dyDescent="0.2">
      <c r="B168" s="1" t="str">
        <f t="shared" si="112"/>
        <v>print('case{}: Aohop = {}, 期待値 = {}, 残差 = {}'.format( case, Aoh0p, Aoh0pA, Aoh0p - Aoh0pA ))</v>
      </c>
    </row>
    <row r="170" spans="1:2" x14ac:dyDescent="0.2">
      <c r="B170" s="1" t="str">
        <f t="shared" ref="B170" si="113">B165</f>
        <v>[case, XX, YY, X1, X2, X3, X1yp, X1ym, X3yp, X3ym, Y1, Y2, Y3, Y1xp, Y1xm, Y3xp, Y3xm, Zxp, Zxm, Zyp, Zym, Azw, hs, Aoh0pA] = \</v>
      </c>
    </row>
    <row r="171" spans="1:2" x14ac:dyDescent="0.2">
      <c r="A171">
        <f t="shared" ref="A171" si="114">A166+1</f>
        <v>24</v>
      </c>
      <c r="B171" t="str">
        <f t="shared" ref="B171" ca="1" si="115">INDIRECT(ADDRESS(A171,COLUMN($B$3)))</f>
        <v>[21, -1.05, -1.025, 1.1, 2.1, 0.9, 1.05, 1.07, 0.88, 0.85, 0.98, 2.05, 1.02, 0.96, 0.92, 1.01, 0.97, 0.48, 0.52, 0.55, 0.6, -1, 60, 2.83469026044229]</v>
      </c>
    </row>
    <row r="172" spans="1:2" x14ac:dyDescent="0.2">
      <c r="B172" s="1" t="str">
        <f t="shared" ref="B172:B173" si="116">B167</f>
        <v>Aoh0p = calc_Aoh0p(XX, YY, X1, X2, X3, X1yp, X1ym, X3yp, X3ym, Y1, Y2, Y3, Y1xp, Y1xm, Y3xp, Y3xm, Zxp, Zxm, Zyp, Zym, Azw, hs)</v>
      </c>
    </row>
    <row r="173" spans="1:2" x14ac:dyDescent="0.2">
      <c r="B173" s="1" t="str">
        <f t="shared" si="116"/>
        <v>print('case{}: Aohop = {}, 期待値 = {}, 残差 = {}'.format( case, Aoh0p, Aoh0pA, Aoh0p - Aoh0pA ))</v>
      </c>
    </row>
    <row r="175" spans="1:2" x14ac:dyDescent="0.2">
      <c r="B175" s="1" t="str">
        <f t="shared" ref="B175" si="117">B170</f>
        <v>[case, XX, YY, X1, X2, X3, X1yp, X1ym, X3yp, X3ym, Y1, Y2, Y3, Y1xp, Y1xm, Y3xp, Y3xm, Zxp, Zxm, Zyp, Zym, Azw, hs, Aoh0pA] = \</v>
      </c>
    </row>
    <row r="176" spans="1:2" x14ac:dyDescent="0.2">
      <c r="A176">
        <f t="shared" ref="A176" si="118">A171+1</f>
        <v>25</v>
      </c>
      <c r="B176" t="str">
        <f t="shared" ref="B176" ca="1" si="119">INDIRECT(ADDRESS(A176,COLUMN($B$3)))</f>
        <v>[22, -1.05, -1.025, 1.1, 2.1, 0.9, 1.05, 1.07, 0.88, 0.85, 0.98, 2.05, 1.02, 0.96, 0.92, 1.01, 0.97, 0.48, 0.52, 0.55, 0.6, -89, 85, 8.62784883202137]</v>
      </c>
    </row>
    <row r="177" spans="1:2" x14ac:dyDescent="0.2">
      <c r="B177" s="1" t="str">
        <f t="shared" ref="B177:B178" si="120">B172</f>
        <v>Aoh0p = calc_Aoh0p(XX, YY, X1, X2, X3, X1yp, X1ym, X3yp, X3ym, Y1, Y2, Y3, Y1xp, Y1xm, Y3xp, Y3xm, Zxp, Zxm, Zyp, Zym, Azw, hs)</v>
      </c>
    </row>
    <row r="178" spans="1:2" x14ac:dyDescent="0.2">
      <c r="B178" s="1" t="str">
        <f t="shared" si="120"/>
        <v>print('case{}: Aohop = {}, 期待値 = {}, 残差 = {}'.format( case, Aoh0p, Aoh0pA, Aoh0p - Aoh0pA ))</v>
      </c>
    </row>
    <row r="180" spans="1:2" x14ac:dyDescent="0.2">
      <c r="B180" s="1" t="str">
        <f t="shared" ref="B180" si="121">B175</f>
        <v>[case, XX, YY, X1, X2, X3, X1yp, X1ym, X3yp, X3ym, Y1, Y2, Y3, Y1xp, Y1xm, Y3xp, Y3xm, Zxp, Zxm, Zyp, Zym, Azw, hs, Aoh0pA] = \</v>
      </c>
    </row>
    <row r="181" spans="1:2" x14ac:dyDescent="0.2">
      <c r="A181">
        <f t="shared" ref="A181" si="122">A176+1</f>
        <v>26</v>
      </c>
      <c r="B181" t="str">
        <f t="shared" ref="B181" ca="1" si="123">INDIRECT(ADDRESS(A181,COLUMN($B$3)))</f>
        <v>[23, -1.05, -1.025, 1.1, 2.1, 0.9, 1.05, 1.07, 0.88, 0.85, 0.98, 2.05, 1.02, 0.96, 0.92, 1.01, 0.97, 0.48, 0.52, 0.55, 0.6, -85, 85, 8.62931592070401]</v>
      </c>
    </row>
    <row r="182" spans="1:2" x14ac:dyDescent="0.2">
      <c r="B182" s="1" t="str">
        <f t="shared" ref="B182:B183" si="124">B177</f>
        <v>Aoh0p = calc_Aoh0p(XX, YY, X1, X2, X3, X1yp, X1ym, X3yp, X3ym, Y1, Y2, Y3, Y1xp, Y1xm, Y3xp, Y3xm, Zxp, Zxm, Zyp, Zym, Azw, hs)</v>
      </c>
    </row>
    <row r="183" spans="1:2" x14ac:dyDescent="0.2">
      <c r="B183" s="1" t="str">
        <f t="shared" si="124"/>
        <v>print('case{}: Aohop = {}, 期待値 = {}, 残差 = {}'.format( case, Aoh0p, Aoh0pA, Aoh0p - Aoh0pA ))</v>
      </c>
    </row>
    <row r="185" spans="1:2" x14ac:dyDescent="0.2">
      <c r="B185" s="1" t="str">
        <f t="shared" ref="B185" si="125">B180</f>
        <v>[case, XX, YY, X1, X2, X3, X1yp, X1ym, X3yp, X3ym, Y1, Y2, Y3, Y1xp, Y1xm, Y3xp, Y3xm, Zxp, Zxm, Zyp, Zym, Azw, hs, Aoh0pA] = \</v>
      </c>
    </row>
    <row r="186" spans="1:2" x14ac:dyDescent="0.2">
      <c r="A186">
        <f t="shared" ref="A186" si="126">A181+1</f>
        <v>27</v>
      </c>
      <c r="B186" t="str">
        <f t="shared" ref="B186" ca="1" si="127">INDIRECT(ADDRESS(A186,COLUMN($B$3)))</f>
        <v>[24, -1.05, -1.025, 1.1, 2.1, 0.9, 1.05, 1.07, 0.88, 0.85, 0.98, 2.05, 1.02, 0.96, 0.92, 1.01, 0.97, 0.48, 0.52, 0.55, 0.6, -45, 85, 8.7454171941721]</v>
      </c>
    </row>
    <row r="187" spans="1:2" x14ac:dyDescent="0.2">
      <c r="B187" s="1" t="str">
        <f t="shared" ref="B187:B188" si="128">B182</f>
        <v>Aoh0p = calc_Aoh0p(XX, YY, X1, X2, X3, X1yp, X1ym, X3yp, X3ym, Y1, Y2, Y3, Y1xp, Y1xm, Y3xp, Y3xm, Zxp, Zxm, Zyp, Zym, Azw, hs)</v>
      </c>
    </row>
    <row r="188" spans="1:2" x14ac:dyDescent="0.2">
      <c r="B188" s="1" t="str">
        <f t="shared" si="128"/>
        <v>print('case{}: Aohop = {}, 期待値 = {}, 残差 = {}'.format( case, Aoh0p, Aoh0pA, Aoh0p - Aoh0pA ))</v>
      </c>
    </row>
    <row r="190" spans="1:2" x14ac:dyDescent="0.2">
      <c r="B190" s="1" t="str">
        <f t="shared" ref="B190" si="129">B185</f>
        <v>[case, XX, YY, X1, X2, X3, X1yp, X1ym, X3yp, X3ym, Y1, Y2, Y3, Y1xp, Y1xm, Y3xp, Y3xm, Zxp, Zxm, Zyp, Zym, Azw, hs, Aoh0pA] = \</v>
      </c>
    </row>
    <row r="191" spans="1:2" x14ac:dyDescent="0.2">
      <c r="A191">
        <f t="shared" ref="A191" si="130">A186+1</f>
        <v>28</v>
      </c>
      <c r="B191" t="str">
        <f t="shared" ref="B191" ca="1" si="131">INDIRECT(ADDRESS(A191,COLUMN($B$3)))</f>
        <v>[25, -1.05, -1.025, 1.1, 2.1, 0.9, 1.05, 1.07, 0.88, 0.85, 0.98, 2.05, 1.02, 0.96, 0.92, 1.01, 0.97, 0.48, 0.52, 0.55, 0.6, -30, 85, 8.82859383225871]</v>
      </c>
    </row>
    <row r="192" spans="1:2" x14ac:dyDescent="0.2">
      <c r="B192" s="1" t="str">
        <f t="shared" ref="B192:B193" si="132">B187</f>
        <v>Aoh0p = calc_Aoh0p(XX, YY, X1, X2, X3, X1yp, X1ym, X3yp, X3ym, Y1, Y2, Y3, Y1xp, Y1xm, Y3xp, Y3xm, Zxp, Zxm, Zyp, Zym, Azw, hs)</v>
      </c>
    </row>
    <row r="193" spans="1:2" x14ac:dyDescent="0.2">
      <c r="B193" s="1" t="str">
        <f t="shared" si="132"/>
        <v>print('case{}: Aohop = {}, 期待値 = {}, 残差 = {}'.format( case, Aoh0p, Aoh0pA, Aoh0p - Aoh0pA ))</v>
      </c>
    </row>
    <row r="195" spans="1:2" x14ac:dyDescent="0.2">
      <c r="B195" s="1" t="str">
        <f t="shared" ref="B195" si="133">B190</f>
        <v>[case, XX, YY, X1, X2, X3, X1yp, X1ym, X3yp, X3ym, Y1, Y2, Y3, Y1xp, Y1xm, Y3xp, Y3xm, Zxp, Zxm, Zyp, Zym, Azw, hs, Aoh0pA] = \</v>
      </c>
    </row>
    <row r="196" spans="1:2" x14ac:dyDescent="0.2">
      <c r="A196">
        <f t="shared" ref="A196" si="134">A191+1</f>
        <v>29</v>
      </c>
      <c r="B196" t="str">
        <f t="shared" ref="B196" ca="1" si="135">INDIRECT(ADDRESS(A196,COLUMN($B$3)))</f>
        <v>[26, -1.05, -1.025, 1.1, 2.1, 0.9, 1.05, 1.07, 0.88, 0.85, 0.98, 2.05, 1.02, 0.96, 0.92, 1.01, 0.97, 0.48, 0.52, 0.55, 0.6, -1, 85, 9.02239089829093]</v>
      </c>
    </row>
    <row r="197" spans="1:2" x14ac:dyDescent="0.2">
      <c r="B197" s="1" t="str">
        <f t="shared" ref="B197:B198" si="136">B192</f>
        <v>Aoh0p = calc_Aoh0p(XX, YY, X1, X2, X3, X1yp, X1ym, X3yp, X3ym, Y1, Y2, Y3, Y1xp, Y1xm, Y3xp, Y3xm, Zxp, Zxm, Zyp, Zym, Azw, hs)</v>
      </c>
    </row>
    <row r="198" spans="1:2" x14ac:dyDescent="0.2">
      <c r="B198" s="1" t="str">
        <f t="shared" si="136"/>
        <v>print('case{}: Aohop = {}, 期待値 = {}, 残差 = {}'.format( case, Aoh0p, Aoh0pA, Aoh0p - Aoh0pA ))</v>
      </c>
    </row>
    <row r="200" spans="1:2" x14ac:dyDescent="0.2">
      <c r="B200" s="1" t="str">
        <f t="shared" ref="B200" si="137">B195</f>
        <v>[case, XX, YY, X1, X2, X3, X1yp, X1ym, X3yp, X3ym, Y1, Y2, Y3, Y1xp, Y1xm, Y3xp, Y3xm, Zxp, Zxm, Zyp, Zym, Azw, hs, Aoh0pA] = \</v>
      </c>
    </row>
    <row r="201" spans="1:2" x14ac:dyDescent="0.2">
      <c r="A201">
        <f t="shared" ref="A201" si="138">A196+1</f>
        <v>30</v>
      </c>
      <c r="B201" t="str">
        <f t="shared" ref="B201" ca="1" si="139">INDIRECT(ADDRESS(A201,COLUMN($B$3)))</f>
        <v>[27, -1.05, -1.025, 1.1, 2.1, 0.9, 1.05, 1.07, 0.88, 0.85, 0.98, 2.05, 1.02, 0.96, 0.92, 1.01, 0.97, 0.48, 0.52, 0.55, 0.6, -89, 89, 8.94928560086997]</v>
      </c>
    </row>
    <row r="202" spans="1:2" x14ac:dyDescent="0.2">
      <c r="B202" s="1" t="str">
        <f t="shared" ref="B202:B203" si="140">B197</f>
        <v>Aoh0p = calc_Aoh0p(XX, YY, X1, X2, X3, X1yp, X1ym, X3yp, X3ym, Y1, Y2, Y3, Y1xp, Y1xm, Y3xp, Y3xm, Zxp, Zxm, Zyp, Zym, Azw, hs)</v>
      </c>
    </row>
    <row r="203" spans="1:2" x14ac:dyDescent="0.2">
      <c r="B203" s="1" t="str">
        <f t="shared" si="140"/>
        <v>print('case{}: Aohop = {}, 期待値 = {}, 残差 = {}'.format( case, Aoh0p, Aoh0pA, Aoh0p - Aoh0pA ))</v>
      </c>
    </row>
    <row r="205" spans="1:2" x14ac:dyDescent="0.2">
      <c r="B205" s="1" t="str">
        <f t="shared" ref="B205" si="141">B200</f>
        <v>[case, XX, YY, X1, X2, X3, X1yp, X1ym, X3yp, X3ym, Y1, Y2, Y3, Y1xp, Y1xm, Y3xp, Y3xm, Zxp, Zxm, Zyp, Zym, Azw, hs, Aoh0pA] = \</v>
      </c>
    </row>
    <row r="206" spans="1:2" x14ac:dyDescent="0.2">
      <c r="A206">
        <f t="shared" ref="A206" si="142">A201+1</f>
        <v>31</v>
      </c>
      <c r="B206" t="str">
        <f t="shared" ref="B206" ca="1" si="143">INDIRECT(ADDRESS(A206,COLUMN($B$3)))</f>
        <v>[28, -1.05, -1.025, 1.1, 2.1, 0.9, 1.05, 1.07, 0.88, 0.85, 0.98, 2.05, 1.02, 0.96, 0.92, 1.01, 0.97, 0.48, 0.52, 0.55, 0.6, -85, 89, 8.9495783031148]</v>
      </c>
    </row>
    <row r="207" spans="1:2" x14ac:dyDescent="0.2">
      <c r="B207" s="1" t="str">
        <f t="shared" ref="B207:B208" si="144">B202</f>
        <v>Aoh0p = calc_Aoh0p(XX, YY, X1, X2, X3, X1yp, X1ym, X3yp, X3ym, Y1, Y2, Y3, Y1xp, Y1xm, Y3xp, Y3xm, Zxp, Zxm, Zyp, Zym, Azw, hs)</v>
      </c>
    </row>
    <row r="208" spans="1:2" x14ac:dyDescent="0.2">
      <c r="B208" s="1" t="str">
        <f t="shared" si="144"/>
        <v>print('case{}: Aohop = {}, 期待値 = {}, 残差 = {}'.format( case, Aoh0p, Aoh0pA, Aoh0p - Aoh0pA ))</v>
      </c>
    </row>
    <row r="210" spans="1:2" x14ac:dyDescent="0.2">
      <c r="B210" s="1" t="str">
        <f t="shared" ref="B210" si="145">B205</f>
        <v>[case, XX, YY, X1, X2, X3, X1yp, X1ym, X3yp, X3ym, Y1, Y2, Y3, Y1xp, Y1xm, Y3xp, Y3xm, Zxp, Zxm, Zyp, Zym, Azw, hs, Aoh0pA] = \</v>
      </c>
    </row>
    <row r="211" spans="1:2" x14ac:dyDescent="0.2">
      <c r="A211">
        <f t="shared" ref="A211" si="146">A206+1</f>
        <v>32</v>
      </c>
      <c r="B211" t="str">
        <f t="shared" ref="B211" ca="1" si="147">INDIRECT(ADDRESS(A211,COLUMN($B$3)))</f>
        <v>[29, -1.05, -1.025, 1.1, 2.1, 0.9, 1.05, 1.07, 0.88, 0.85, 0.98, 2.05, 1.02, 0.96, 0.92, 1.01, 0.97, 0.48, 0.52, 0.55, 0.6, -45, 89, 8.97274193580687]</v>
      </c>
    </row>
    <row r="212" spans="1:2" x14ac:dyDescent="0.2">
      <c r="B212" s="1" t="str">
        <f t="shared" ref="B212:B213" si="148">B207</f>
        <v>Aoh0p = calc_Aoh0p(XX, YY, X1, X2, X3, X1yp, X1ym, X3yp, X3ym, Y1, Y2, Y3, Y1xp, Y1xm, Y3xp, Y3xm, Zxp, Zxm, Zyp, Zym, Azw, hs)</v>
      </c>
    </row>
    <row r="213" spans="1:2" x14ac:dyDescent="0.2">
      <c r="B213" s="1" t="str">
        <f t="shared" si="148"/>
        <v>print('case{}: Aohop = {}, 期待値 = {}, 残差 = {}'.format( case, Aoh0p, Aoh0pA, Aoh0p - Aoh0pA ))</v>
      </c>
    </row>
    <row r="215" spans="1:2" x14ac:dyDescent="0.2">
      <c r="B215" s="1" t="str">
        <f t="shared" ref="B215" si="149">B210</f>
        <v>[case, XX, YY, X1, X2, X3, X1yp, X1ym, X3yp, X3ym, Y1, Y2, Y3, Y1xp, Y1xm, Y3xp, Y3xm, Zxp, Zxm, Zyp, Zym, Azw, hs, Aoh0pA] = \</v>
      </c>
    </row>
    <row r="216" spans="1:2" x14ac:dyDescent="0.2">
      <c r="A216">
        <f t="shared" ref="A216" si="150">A211+1</f>
        <v>33</v>
      </c>
      <c r="B216" t="str">
        <f t="shared" ref="B216" ca="1" si="151">INDIRECT(ADDRESS(A216,COLUMN($B$3)))</f>
        <v>[30, -1.05, -1.025, 1.1, 2.1, 0.9, 1.05, 1.07, 0.88, 0.85, 0.98, 2.05, 1.02, 0.96, 0.92, 1.01, 0.97, 0.48, 0.52, 0.55, 0.6, -30, 89, 8.98933669860013]</v>
      </c>
    </row>
    <row r="217" spans="1:2" x14ac:dyDescent="0.2">
      <c r="B217" s="1" t="str">
        <f t="shared" ref="B217:B218" si="152">B212</f>
        <v>Aoh0p = calc_Aoh0p(XX, YY, X1, X2, X3, X1yp, X1ym, X3yp, X3ym, Y1, Y2, Y3, Y1xp, Y1xm, Y3xp, Y3xm, Zxp, Zxm, Zyp, Zym, Azw, hs)</v>
      </c>
    </row>
    <row r="218" spans="1:2" x14ac:dyDescent="0.2">
      <c r="B218" s="1" t="str">
        <f t="shared" si="152"/>
        <v>print('case{}: Aohop = {}, 期待値 = {}, 残差 = {}'.format( case, Aoh0p, Aoh0pA, Aoh0p - Aoh0pA ))</v>
      </c>
    </row>
    <row r="220" spans="1:2" x14ac:dyDescent="0.2">
      <c r="B220" s="1" t="str">
        <f t="shared" ref="B220" si="153">B215</f>
        <v>[case, XX, YY, X1, X2, X3, X1yp, X1ym, X3yp, X3ym, Y1, Y2, Y3, Y1xp, Y1xm, Y3xp, Y3xm, Zxp, Zxm, Zyp, Zym, Azw, hs, Aoh0pA] = \</v>
      </c>
    </row>
    <row r="221" spans="1:2" x14ac:dyDescent="0.2">
      <c r="A221">
        <f t="shared" ref="A221" si="154">A216+1</f>
        <v>34</v>
      </c>
      <c r="B221" t="str">
        <f t="shared" ref="B221" ca="1" si="155">INDIRECT(ADDRESS(A221,COLUMN($B$3)))</f>
        <v>[31, -1.05, -1.025, 1.1, 2.1, 0.9, 1.05, 1.07, 0.88, 0.85, 0.98, 2.05, 1.02, 0.96, 0.92, 1.01, 0.97, 0.48, 0.52, 0.55, 0.6, -1, 89, 9.0280015979615]</v>
      </c>
    </row>
    <row r="222" spans="1:2" x14ac:dyDescent="0.2">
      <c r="B222" s="1" t="str">
        <f t="shared" ref="B222:B223" si="156">B217</f>
        <v>Aoh0p = calc_Aoh0p(XX, YY, X1, X2, X3, X1yp, X1ym, X3yp, X3ym, Y1, Y2, Y3, Y1xp, Y1xm, Y3xp, Y3xm, Zxp, Zxm, Zyp, Zym, Azw, hs)</v>
      </c>
    </row>
    <row r="223" spans="1:2" x14ac:dyDescent="0.2">
      <c r="B223" s="1" t="str">
        <f t="shared" si="156"/>
        <v>print('case{}: Aohop = {}, 期待値 = {}, 残差 = {}'.format( case, Aoh0p, Aoh0pA, Aoh0p - Aoh0pA ))</v>
      </c>
    </row>
  </sheetData>
  <phoneticPr fontId="1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23"/>
  <sheetViews>
    <sheetView workbookViewId="0">
      <selection activeCell="A4" sqref="A4"/>
    </sheetView>
  </sheetViews>
  <sheetFormatPr defaultRowHeight="13.2" x14ac:dyDescent="0.2"/>
  <cols>
    <col min="1" max="1" width="127.21875" bestFit="1" customWidth="1"/>
    <col min="2" max="2" width="128.77734375" bestFit="1" customWidth="1"/>
    <col min="22" max="22" width="12.33203125" customWidth="1"/>
    <col min="24" max="24" width="3.77734375" customWidth="1"/>
    <col min="32" max="32" width="12.77734375" bestFit="1" customWidth="1"/>
    <col min="33" max="33" width="11.5546875" bestFit="1" customWidth="1"/>
    <col min="34" max="34" width="11.6640625" bestFit="1" customWidth="1"/>
  </cols>
  <sheetData>
    <row r="1" spans="1:37" x14ac:dyDescent="0.2">
      <c r="W1" t="s">
        <v>25</v>
      </c>
    </row>
    <row r="2" spans="1:37" x14ac:dyDescent="0.2">
      <c r="A2" s="9" t="s">
        <v>70</v>
      </c>
      <c r="C2" s="6" t="s">
        <v>34</v>
      </c>
      <c r="W2" s="3" t="s">
        <v>26</v>
      </c>
      <c r="X2" t="s">
        <v>24</v>
      </c>
      <c r="Z2" s="10" t="s">
        <v>40</v>
      </c>
      <c r="AE2" s="7" t="s">
        <v>33</v>
      </c>
    </row>
    <row r="3" spans="1:37" x14ac:dyDescent="0.2">
      <c r="A3" s="8" t="str">
        <f>"Asf0p_case"&amp;", "&amp;C3&amp;", "&amp;D3&amp;", "&amp;E3&amp;", "&amp;F3&amp;", "&amp;G3&amp;", "&amp;H3&amp;", "&amp;I3&amp;", "&amp;J3&amp;", "&amp;K3&amp;", "&amp;L3&amp;", "&amp;M3&amp;", "&amp;N3&amp;", "&amp;O3&amp;", "&amp;P3&amp;", "&amp;Q3&amp;", "&amp;R3&amp;", "&amp;S3&amp;", "&amp;T3&amp;", "&amp;U3&amp;", "&amp;V3&amp;", "&amp;W3&amp;", "&amp;X3&amp;", "&amp;AE3</f>
        <v>Asf0p_case, XX,  YY,  X1,  X2,  X3,  X1yp,  X1ym,  X3yp,  X3ym,  Y1,  Y2,  Y3,  Y1xp,  Y1xm,  Y3xp,  Y3xm,  Zxp,  Zxm,  Zyp,  Zym,  Azw,  hs, Asf0p</v>
      </c>
      <c r="B3" t="s">
        <v>41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Z3" t="s">
        <v>22</v>
      </c>
      <c r="AA3" t="s">
        <v>23</v>
      </c>
      <c r="AB3" t="s">
        <v>35</v>
      </c>
      <c r="AC3" t="s">
        <v>36</v>
      </c>
      <c r="AD3" t="s">
        <v>27</v>
      </c>
      <c r="AE3" s="4" t="s">
        <v>42</v>
      </c>
      <c r="AG3" t="s">
        <v>30</v>
      </c>
      <c r="AH3" t="s">
        <v>31</v>
      </c>
      <c r="AI3" t="s">
        <v>29</v>
      </c>
    </row>
    <row r="4" spans="1:37" x14ac:dyDescent="0.2">
      <c r="A4" s="8" t="str">
        <f>ROW(A4)-ROW($B$3)&amp;",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"&amp;AE4</f>
        <v>1, -1.05, -1.025, 1.1, 2.1, 0.9, 1.05, 1.07, 0.88, 0.85, 0.98, 2.05, 1.02, 0.96, 0.92, 1.01, 0.97, 0, 0.52, 0.55, 0.6, -89, 10, 0</v>
      </c>
      <c r="B4" t="str">
        <f t="shared" ref="B4:B34" si="0">"["&amp;ROW(B4)-ROW($B$3)&amp;",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"&amp;AE4&amp;"]"</f>
        <v>[1, -1.05, -1.025, 1.1, 2.1, 0.9, 1.05, 1.07, 0.88, 0.85, 0.98, 2.05, 1.02, 0.96, 0.92, 1.01, 0.97, 0, 0.52, 0.55, 0.6, -89, 10, 0]</v>
      </c>
      <c r="C4" s="2">
        <f>-F4/2</f>
        <v>-1.05</v>
      </c>
      <c r="D4" s="2">
        <f>-M4/2</f>
        <v>-1.0249999999999999</v>
      </c>
      <c r="E4">
        <v>1.1000000000000001</v>
      </c>
      <c r="F4">
        <v>2.1</v>
      </c>
      <c r="G4">
        <v>0.9</v>
      </c>
      <c r="H4" s="1">
        <v>1.05</v>
      </c>
      <c r="I4" s="1">
        <v>1.07</v>
      </c>
      <c r="J4" s="1">
        <v>0.88</v>
      </c>
      <c r="K4" s="1">
        <v>0.85</v>
      </c>
      <c r="L4">
        <v>0.98</v>
      </c>
      <c r="M4">
        <v>2.0499999999999998</v>
      </c>
      <c r="N4">
        <v>1.02</v>
      </c>
      <c r="O4" s="1">
        <v>0.96</v>
      </c>
      <c r="P4" s="1">
        <v>0.92</v>
      </c>
      <c r="Q4" s="1">
        <v>1.01</v>
      </c>
      <c r="R4" s="1">
        <v>0.97</v>
      </c>
      <c r="S4" s="8">
        <v>0</v>
      </c>
      <c r="T4">
        <v>0.52</v>
      </c>
      <c r="U4">
        <v>0.55000000000000004</v>
      </c>
      <c r="V4">
        <v>0.6</v>
      </c>
      <c r="W4">
        <v>-89</v>
      </c>
      <c r="X4">
        <v>10</v>
      </c>
      <c r="Z4">
        <f>O4+M4/2-D4</f>
        <v>3.01</v>
      </c>
      <c r="AA4">
        <f>G4+F4/2-C4</f>
        <v>3</v>
      </c>
      <c r="AB4">
        <f>S4*TAN(RADIANS(X4))/COS(RADIANS(W4))</f>
        <v>0</v>
      </c>
      <c r="AC4">
        <f>S4*TAN(RADIANS(ABS(W4)))</f>
        <v>0</v>
      </c>
      <c r="AD4">
        <f>IF(S4=0,1,IF(AND(Z4&gt;=AB4,AA4&gt;=AC4),4,IF(AA4/Z4&gt;=AC4/AB4,2,IF(AA4/Z4&lt;AC4/AB4,3,0
))))</f>
        <v>1</v>
      </c>
      <c r="AE4" s="11">
        <f>IF(S4=0,0,IF(AND((O4+M4/2-D4)&gt;=(S4*TAN(RADIANS(X4))/COS(RADIANS(W4))),(G4+F4/2-C4)&gt;=(S4*TAN(RADIANS(ABS(W4))))),((O4+M4/2-D4)+((O4+M4/2-D4)-(S4*TAN(RADIANS(X4))/COS(RADIANS(W4)))))/2*(S4*TAN(RADIANS(ABS(W4)))),IF((G4+F4/2-C4)/(O4+M4/2-D4)&gt;=(S4*TAN(RADIANS(ABS(W4))))/(S4*TAN(RADIANS(X4))/COS(RADIANS(W4))),(O4+M4/2-D4)*(S4*TAN(RADIANS(ABS(W4))))/(S4*TAN(RADIANS(X4))/COS(RADIANS(W4)))*(O4+M4/2-D4)/2,IF((G4+F4/2-C4)/(O4+M4/2-D4)&lt;(S4*TAN(RADIANS(ABS(W4))))/(S4*TAN(RADIANS(X4))/COS(RADIANS(W4))),(G4+F4/2-C4)*((O4+M4/2-D4)+(O4+M4/2-D4)-((S4*TAN(RADIANS(X4))/COS(RADIANS(W4)))/(S4*TAN(RADIANS(ABS(W4))))*(G4+F4/2-C4)))/2,0
))))</f>
        <v>0</v>
      </c>
      <c r="AF4" s="4">
        <f>IF(AD4=1,0,0)+IF(AD4=2,Z4*AC4/AB4*Z4/2,0)+IF(AD4=3,AA4*(Z4+Z4-(AB4/AC4*AA4))/2,0)+IF(AD4=4,(Z4+(Z4-AB4))/2*AC4,0)</f>
        <v>0</v>
      </c>
      <c r="AG4" t="e">
        <f>Z4*(Z4/AB4*AC4)/2</f>
        <v>#DIV/0!</v>
      </c>
      <c r="AH4" t="e">
        <f>(Z4+Z4-(AB4/AC4*AA4))/2*AA4</f>
        <v>#DIV/0!</v>
      </c>
      <c r="AI4">
        <f>(Z4+Z4-AB4)/2*AC4</f>
        <v>0</v>
      </c>
      <c r="AK4">
        <f>AE4-AF4</f>
        <v>0</v>
      </c>
    </row>
    <row r="5" spans="1:37" x14ac:dyDescent="0.2">
      <c r="A5" s="8" t="str">
        <f t="shared" ref="A5:A34" si="1">ROW(A5)-ROW($B$3)&amp;", "&amp;C5&amp;", "&amp;D5&amp;",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"&amp;X5&amp;", "&amp;AE5</f>
        <v>2, -1.05, -1.025, 1.1, 2.1, 0.9, 1.05, 1.07, 0.88, 0.85, 0.98, 2.05, 1.02, 0.96, 0.92, 1.01, 0.97, 0.48, 0.52, 0.55, 0.6, -89, 1, 8.95144024279148</v>
      </c>
      <c r="B5" t="str">
        <f t="shared" si="0"/>
        <v>[2, -1.05, -1.025, 1.1, 2.1, 0.9, 1.05, 1.07, 0.88, 0.85, 0.98, 2.05, 1.02, 0.96, 0.92, 1.01, 0.97, 0.48, 0.52, 0.55, 0.6, -89, 1, 8.95144024279148]</v>
      </c>
      <c r="C5" s="2">
        <f t="shared" ref="C5:C34" si="2">-F5/2</f>
        <v>-1.05</v>
      </c>
      <c r="D5" s="2">
        <f t="shared" ref="D5:D34" si="3">-M5/2</f>
        <v>-1.0249999999999999</v>
      </c>
      <c r="E5">
        <v>1.1000000000000001</v>
      </c>
      <c r="F5">
        <v>2.1</v>
      </c>
      <c r="G5">
        <v>0.9</v>
      </c>
      <c r="H5" s="1">
        <v>1.05</v>
      </c>
      <c r="I5" s="1">
        <v>1.07</v>
      </c>
      <c r="J5" s="1">
        <v>0.88</v>
      </c>
      <c r="K5" s="1">
        <v>0.85</v>
      </c>
      <c r="L5">
        <v>0.98</v>
      </c>
      <c r="M5">
        <v>2.0499999999999998</v>
      </c>
      <c r="N5">
        <v>1.02</v>
      </c>
      <c r="O5" s="1">
        <v>0.96</v>
      </c>
      <c r="P5" s="1">
        <v>0.92</v>
      </c>
      <c r="Q5" s="1">
        <v>1.01</v>
      </c>
      <c r="R5" s="1">
        <v>0.97</v>
      </c>
      <c r="S5">
        <v>0.48</v>
      </c>
      <c r="T5">
        <v>0.52</v>
      </c>
      <c r="U5">
        <v>0.55000000000000004</v>
      </c>
      <c r="V5">
        <v>0.6</v>
      </c>
      <c r="W5">
        <v>-89</v>
      </c>
      <c r="X5">
        <v>1</v>
      </c>
      <c r="Z5">
        <f t="shared" ref="Z5:Z34" si="4">O5+M5/2-D5</f>
        <v>3.01</v>
      </c>
      <c r="AA5">
        <f t="shared" ref="AA5:AA34" si="5">G5+F5/2-C5</f>
        <v>3</v>
      </c>
      <c r="AB5">
        <f t="shared" ref="AB5:AB34" si="6">S5*TAN(RADIANS(X5))/COS(RADIANS(W5))</f>
        <v>0.48007311746107334</v>
      </c>
      <c r="AC5">
        <f t="shared" ref="AC5:AC34" si="7">S5*TAN(RADIANS(ABS(W5)))</f>
        <v>27.49918158276439</v>
      </c>
      <c r="AD5">
        <f t="shared" ref="AD5:AD34" si="8">IF(S5=0,1,IF(AND(Z5&gt;=AB5,AA5&gt;=AC5),4,IF(AA5/Z5&gt;=AC5/AB5,2,IF(AA5/Z5&lt;AC5/AB5,3,0
))))</f>
        <v>3</v>
      </c>
      <c r="AE5" s="11">
        <f t="shared" ref="AE5:AE34" si="9">IF(S5=0,0,IF(AND((O5+M5/2-D5)&gt;=(S5*TAN(RADIANS(X5))/COS(RADIANS(W5))),(G5+F5/2-C5)&gt;=(S5*TAN(RADIANS(ABS(W5))))),((O5+M5/2-D5)+((O5+M5/2-D5)-(S5*TAN(RADIANS(X5))/COS(RADIANS(W5)))))/2*(S5*TAN(RADIANS(ABS(W5)))),IF((G5+F5/2-C5)/(O5+M5/2-D5)&gt;=(S5*TAN(RADIANS(ABS(W5))))/(S5*TAN(RADIANS(X5))/COS(RADIANS(W5))),(O5+M5/2-D5)*(S5*TAN(RADIANS(ABS(W5))))/(S5*TAN(RADIANS(X5))/COS(RADIANS(W5)))*(O5+M5/2-D5)/2,IF((G5+F5/2-C5)/(O5+M5/2-D5)&lt;(S5*TAN(RADIANS(ABS(W5))))/(S5*TAN(RADIANS(X5))/COS(RADIANS(W5))),(G5+F5/2-C5)*((O5+M5/2-D5)+(O5+M5/2-D5)-((S5*TAN(RADIANS(X5))/COS(RADIANS(W5)))/(S5*TAN(RADIANS(ABS(W5))))*(G5+F5/2-C5)))/2,0
))))</f>
        <v>8.9514402427914845</v>
      </c>
      <c r="AF5" s="4">
        <f t="shared" ref="AF5:AF34" si="10">IF(AD5=1,0,0)+IF(AD5=2,Z5*AC5/AB5*Z5/2,0)+IF(AD5=3,AA5*(Z5+Z5-(AB5/AC5*AA5))/2,0)+IF(AD5=4,(Z5+(Z5-AB5))/2*AC5,0)</f>
        <v>8.9514402427914845</v>
      </c>
      <c r="AG5">
        <f t="shared" ref="AG5:AG34" si="11">Z5*(Z5/AB5*AC5)/2</f>
        <v>259.48686355907603</v>
      </c>
      <c r="AH5">
        <f t="shared" ref="AH5:AH34" si="12">(Z5+Z5-(AB5/AC5*AA5))/2*AA5</f>
        <v>8.9514402427914845</v>
      </c>
      <c r="AI5">
        <f t="shared" ref="AI5:AI34" si="13">(Z5+Z5-AB5)/2*AC5</f>
        <v>76.171727649087885</v>
      </c>
      <c r="AK5">
        <f t="shared" ref="AK5:AK34" si="14">AE5-AF5</f>
        <v>0</v>
      </c>
    </row>
    <row r="6" spans="1:37" x14ac:dyDescent="0.2">
      <c r="A6" s="8" t="str">
        <f t="shared" si="1"/>
        <v>3, -1.05, -1.025, 1.1, 2.1, 0.9, 1.05, 1.07, 0.88, 0.85, 0.98, 2.05, 1.02, 0.96, 0.92, 1.01, 0.97, 0.48, 0.52, 0.55, 0.6, -85, 1, 8.95115216801752</v>
      </c>
      <c r="B6" t="str">
        <f t="shared" si="0"/>
        <v>[3, -1.05, -1.025, 1.1, 2.1, 0.9, 1.05, 1.07, 0.88, 0.85, 0.98, 2.05, 1.02, 0.96, 0.92, 1.01, 0.97, 0.48, 0.52, 0.55, 0.6, -85, 1, 8.95115216801752]</v>
      </c>
      <c r="C6" s="2">
        <f t="shared" si="2"/>
        <v>-1.05</v>
      </c>
      <c r="D6" s="2">
        <f t="shared" si="3"/>
        <v>-1.0249999999999999</v>
      </c>
      <c r="E6">
        <v>1.1000000000000001</v>
      </c>
      <c r="F6">
        <v>2.1</v>
      </c>
      <c r="G6">
        <v>0.9</v>
      </c>
      <c r="H6" s="1">
        <v>1.05</v>
      </c>
      <c r="I6" s="1">
        <v>1.07</v>
      </c>
      <c r="J6" s="1">
        <v>0.88</v>
      </c>
      <c r="K6" s="1">
        <v>0.85</v>
      </c>
      <c r="L6">
        <v>0.98</v>
      </c>
      <c r="M6">
        <v>2.0499999999999998</v>
      </c>
      <c r="N6">
        <v>1.02</v>
      </c>
      <c r="O6" s="1">
        <v>0.96</v>
      </c>
      <c r="P6" s="1">
        <v>0.92</v>
      </c>
      <c r="Q6" s="1">
        <v>1.01</v>
      </c>
      <c r="R6" s="1">
        <v>0.97</v>
      </c>
      <c r="S6">
        <v>0.48</v>
      </c>
      <c r="T6">
        <v>0.52</v>
      </c>
      <c r="U6">
        <v>0.55000000000000004</v>
      </c>
      <c r="V6">
        <v>0.6</v>
      </c>
      <c r="W6">
        <v>-85</v>
      </c>
      <c r="X6">
        <v>1</v>
      </c>
      <c r="Z6">
        <f t="shared" si="4"/>
        <v>3.01</v>
      </c>
      <c r="AA6">
        <f t="shared" si="5"/>
        <v>3</v>
      </c>
      <c r="AB6">
        <f t="shared" si="6"/>
        <v>9.6131716642040413E-2</v>
      </c>
      <c r="AC6">
        <f t="shared" si="7"/>
        <v>5.4864251053254467</v>
      </c>
      <c r="AD6">
        <f t="shared" si="8"/>
        <v>3</v>
      </c>
      <c r="AE6" s="11">
        <f t="shared" si="9"/>
        <v>8.951152168017515</v>
      </c>
      <c r="AF6" s="4">
        <f t="shared" si="10"/>
        <v>8.951152168017515</v>
      </c>
      <c r="AG6">
        <f t="shared" si="11"/>
        <v>258.53881441570405</v>
      </c>
      <c r="AH6">
        <f t="shared" si="12"/>
        <v>8.951152168017515</v>
      </c>
      <c r="AI6">
        <f t="shared" si="13"/>
        <v>16.250429835228132</v>
      </c>
      <c r="AK6">
        <f t="shared" si="14"/>
        <v>0</v>
      </c>
    </row>
    <row r="7" spans="1:37" x14ac:dyDescent="0.2">
      <c r="A7" s="8" t="str">
        <f t="shared" si="1"/>
        <v>4, -1.05, -1.025, 1.1, 2.1, 0.9, 1.05, 1.07, 0.88, 0.85, 0.98, 2.05, 1.02, 0.96, 0.92, 1.01, 0.97, 0.48, 0.52, 0.55, 0.6, -45, 1, 1.44195626616343</v>
      </c>
      <c r="B7" t="str">
        <f t="shared" si="0"/>
        <v>[4, -1.05, -1.025, 1.1, 2.1, 0.9, 1.05, 1.07, 0.88, 0.85, 0.98, 2.05, 1.02, 0.96, 0.92, 1.01, 0.97, 0.48, 0.52, 0.55, 0.6, -45, 1, 1.44195626616343]</v>
      </c>
      <c r="C7" s="2">
        <f t="shared" si="2"/>
        <v>-1.05</v>
      </c>
      <c r="D7" s="2">
        <f t="shared" si="3"/>
        <v>-1.0249999999999999</v>
      </c>
      <c r="E7">
        <v>1.1000000000000001</v>
      </c>
      <c r="F7">
        <v>2.1</v>
      </c>
      <c r="G7">
        <v>0.9</v>
      </c>
      <c r="H7" s="1">
        <v>1.05</v>
      </c>
      <c r="I7" s="1">
        <v>1.07</v>
      </c>
      <c r="J7" s="1">
        <v>0.88</v>
      </c>
      <c r="K7" s="1">
        <v>0.85</v>
      </c>
      <c r="L7">
        <v>0.98</v>
      </c>
      <c r="M7">
        <v>2.0499999999999998</v>
      </c>
      <c r="N7">
        <v>1.02</v>
      </c>
      <c r="O7" s="1">
        <v>0.96</v>
      </c>
      <c r="P7" s="1">
        <v>0.92</v>
      </c>
      <c r="Q7" s="1">
        <v>1.01</v>
      </c>
      <c r="R7" s="1">
        <v>0.97</v>
      </c>
      <c r="S7">
        <v>0.48</v>
      </c>
      <c r="T7">
        <v>0.52</v>
      </c>
      <c r="U7">
        <v>0.55000000000000004</v>
      </c>
      <c r="V7">
        <v>0.6</v>
      </c>
      <c r="W7">
        <v>-45</v>
      </c>
      <c r="X7">
        <v>1</v>
      </c>
      <c r="Z7">
        <f t="shared" si="4"/>
        <v>3.01</v>
      </c>
      <c r="AA7">
        <f t="shared" si="5"/>
        <v>3</v>
      </c>
      <c r="AB7">
        <f t="shared" si="6"/>
        <v>1.1848890985722367E-2</v>
      </c>
      <c r="AC7">
        <f t="shared" si="7"/>
        <v>0.47999999999999993</v>
      </c>
      <c r="AD7">
        <f t="shared" si="8"/>
        <v>4</v>
      </c>
      <c r="AE7" s="11">
        <f t="shared" si="9"/>
        <v>1.4419562661634264</v>
      </c>
      <c r="AF7" s="4">
        <f t="shared" si="10"/>
        <v>1.4419562661634264</v>
      </c>
      <c r="AG7">
        <f t="shared" si="11"/>
        <v>183.51287075053088</v>
      </c>
      <c r="AH7">
        <f t="shared" si="12"/>
        <v>8.9189166470088512</v>
      </c>
      <c r="AI7">
        <f t="shared" si="13"/>
        <v>1.4419562661634264</v>
      </c>
      <c r="AK7">
        <f t="shared" si="14"/>
        <v>0</v>
      </c>
    </row>
    <row r="8" spans="1:37" x14ac:dyDescent="0.2">
      <c r="A8" s="8" t="str">
        <f t="shared" si="1"/>
        <v>5, -1.05, -1.025, 1.1, 2.1, 0.9, 1.05, 1.07, 0.88, 0.85, 0.98, 2.05, 1.02, 0.96, 0.92, 1.01, 0.97, 0.48, 0.52, 0.55, 0.6, -30, 1, 0.832815119938684</v>
      </c>
      <c r="B8" t="str">
        <f t="shared" si="0"/>
        <v>[5, -1.05, -1.025, 1.1, 2.1, 0.9, 1.05, 1.07, 0.88, 0.85, 0.98, 2.05, 1.02, 0.96, 0.92, 1.01, 0.97, 0.48, 0.52, 0.55, 0.6, -30, 1, 0.832815119938684]</v>
      </c>
      <c r="C8" s="2">
        <f t="shared" si="2"/>
        <v>-1.05</v>
      </c>
      <c r="D8" s="2">
        <f t="shared" si="3"/>
        <v>-1.0249999999999999</v>
      </c>
      <c r="E8">
        <v>1.1000000000000001</v>
      </c>
      <c r="F8">
        <v>2.1</v>
      </c>
      <c r="G8">
        <v>0.9</v>
      </c>
      <c r="H8" s="1">
        <v>1.05</v>
      </c>
      <c r="I8" s="1">
        <v>1.07</v>
      </c>
      <c r="J8" s="1">
        <v>0.88</v>
      </c>
      <c r="K8" s="1">
        <v>0.85</v>
      </c>
      <c r="L8">
        <v>0.98</v>
      </c>
      <c r="M8">
        <v>2.0499999999999998</v>
      </c>
      <c r="N8">
        <v>1.02</v>
      </c>
      <c r="O8" s="1">
        <v>0.96</v>
      </c>
      <c r="P8" s="1">
        <v>0.92</v>
      </c>
      <c r="Q8" s="1">
        <v>1.01</v>
      </c>
      <c r="R8" s="1">
        <v>0.97</v>
      </c>
      <c r="S8">
        <v>0.48</v>
      </c>
      <c r="T8">
        <v>0.52</v>
      </c>
      <c r="U8">
        <v>0.55000000000000004</v>
      </c>
      <c r="V8">
        <v>0.6</v>
      </c>
      <c r="W8">
        <v>-30</v>
      </c>
      <c r="X8">
        <v>1</v>
      </c>
      <c r="Z8">
        <f t="shared" si="4"/>
        <v>3.01</v>
      </c>
      <c r="AA8">
        <f t="shared" si="5"/>
        <v>3</v>
      </c>
      <c r="AB8">
        <f t="shared" si="6"/>
        <v>9.674578977627666E-3</v>
      </c>
      <c r="AC8">
        <f t="shared" si="7"/>
        <v>0.27712812921102031</v>
      </c>
      <c r="AD8">
        <f t="shared" si="8"/>
        <v>4</v>
      </c>
      <c r="AE8" s="11">
        <f t="shared" si="9"/>
        <v>0.83281511993868407</v>
      </c>
      <c r="AF8" s="4">
        <f t="shared" si="10"/>
        <v>0.83281511993868407</v>
      </c>
      <c r="AG8">
        <f t="shared" si="11"/>
        <v>129.76319534271082</v>
      </c>
      <c r="AH8">
        <f t="shared" si="12"/>
        <v>8.8729044156460404</v>
      </c>
      <c r="AI8">
        <f t="shared" si="13"/>
        <v>0.83281511993868396</v>
      </c>
      <c r="AK8">
        <f t="shared" si="14"/>
        <v>0</v>
      </c>
    </row>
    <row r="9" spans="1:37" x14ac:dyDescent="0.2">
      <c r="A9" s="8" t="str">
        <f t="shared" si="1"/>
        <v>6, -1.05, -1.025, 1.1, 2.1, 0.9, 1.05, 1.07, 0.88, 0.85, 0.98, 2.05, 1.02, 0.96, 0.92, 1.01, 0.97, 0.48, 0.52, 0.55, 0.6, -1, 1, 0.0251839734073206</v>
      </c>
      <c r="B9" t="str">
        <f t="shared" si="0"/>
        <v>[6, -1.05, -1.025, 1.1, 2.1, 0.9, 1.05, 1.07, 0.88, 0.85, 0.98, 2.05, 1.02, 0.96, 0.92, 1.01, 0.97, 0.48, 0.52, 0.55, 0.6, -1, 1, 0.0251839734073206]</v>
      </c>
      <c r="C9" s="2">
        <f t="shared" si="2"/>
        <v>-1.05</v>
      </c>
      <c r="D9" s="2">
        <f t="shared" si="3"/>
        <v>-1.0249999999999999</v>
      </c>
      <c r="E9">
        <v>1.1000000000000001</v>
      </c>
      <c r="F9">
        <v>2.1</v>
      </c>
      <c r="G9">
        <v>0.9</v>
      </c>
      <c r="H9" s="1">
        <v>1.05</v>
      </c>
      <c r="I9" s="1">
        <v>1.07</v>
      </c>
      <c r="J9" s="1">
        <v>0.88</v>
      </c>
      <c r="K9" s="1">
        <v>0.85</v>
      </c>
      <c r="L9">
        <v>0.98</v>
      </c>
      <c r="M9">
        <v>2.0499999999999998</v>
      </c>
      <c r="N9">
        <v>1.02</v>
      </c>
      <c r="O9" s="1">
        <v>0.96</v>
      </c>
      <c r="P9" s="1">
        <v>0.92</v>
      </c>
      <c r="Q9" s="1">
        <v>1.01</v>
      </c>
      <c r="R9" s="1">
        <v>0.97</v>
      </c>
      <c r="S9">
        <v>0.48</v>
      </c>
      <c r="T9">
        <v>0.52</v>
      </c>
      <c r="U9">
        <v>0.55000000000000004</v>
      </c>
      <c r="V9">
        <v>0.6</v>
      </c>
      <c r="W9">
        <v>-1</v>
      </c>
      <c r="X9">
        <v>1</v>
      </c>
      <c r="Z9">
        <f t="shared" si="4"/>
        <v>3.01</v>
      </c>
      <c r="AA9">
        <f t="shared" si="5"/>
        <v>3</v>
      </c>
      <c r="AB9">
        <f t="shared" si="6"/>
        <v>8.3797074355749044E-3</v>
      </c>
      <c r="AC9">
        <f t="shared" si="7"/>
        <v>8.3784311655444414E-3</v>
      </c>
      <c r="AD9">
        <f t="shared" si="8"/>
        <v>4</v>
      </c>
      <c r="AE9" s="11">
        <f t="shared" si="9"/>
        <v>2.5183973407320585E-2</v>
      </c>
      <c r="AF9" s="4">
        <f t="shared" si="10"/>
        <v>2.5183973407320585E-2</v>
      </c>
      <c r="AG9">
        <f t="shared" si="11"/>
        <v>4.5293600514432093</v>
      </c>
      <c r="AH9">
        <f t="shared" si="12"/>
        <v>4.5293145238024142</v>
      </c>
      <c r="AI9">
        <f t="shared" si="13"/>
        <v>2.5183973407320585E-2</v>
      </c>
      <c r="AK9">
        <f t="shared" si="14"/>
        <v>0</v>
      </c>
    </row>
    <row r="10" spans="1:37" x14ac:dyDescent="0.2">
      <c r="A10" s="8" t="str">
        <f t="shared" si="1"/>
        <v>7, -1.05, -1.025, 1.1, 2.1, 0.9, 1.05, 1.07, 0.88, 0.85, 0.98, 2.05, 1.02, 0.96, 0.92, 1.01, 0.97, 0.48, 0.52, 0.55, 0.6, -89, 10, 8.23640771886364</v>
      </c>
      <c r="B10" t="str">
        <f t="shared" si="0"/>
        <v>[7, -1.05, -1.025, 1.1, 2.1, 0.9, 1.05, 1.07, 0.88, 0.85, 0.98, 2.05, 1.02, 0.96, 0.92, 1.01, 0.97, 0.48, 0.52, 0.55, 0.6, -89, 10, 8.23640771886364]</v>
      </c>
      <c r="C10" s="2">
        <f t="shared" si="2"/>
        <v>-1.05</v>
      </c>
      <c r="D10" s="2">
        <f t="shared" si="3"/>
        <v>-1.0249999999999999</v>
      </c>
      <c r="E10">
        <v>1.1000000000000001</v>
      </c>
      <c r="F10">
        <v>2.1</v>
      </c>
      <c r="G10">
        <v>0.9</v>
      </c>
      <c r="H10" s="1">
        <v>1.05</v>
      </c>
      <c r="I10" s="1">
        <v>1.07</v>
      </c>
      <c r="J10" s="1">
        <v>0.88</v>
      </c>
      <c r="K10" s="1">
        <v>0.85</v>
      </c>
      <c r="L10">
        <v>0.98</v>
      </c>
      <c r="M10">
        <v>2.0499999999999998</v>
      </c>
      <c r="N10">
        <v>1.02</v>
      </c>
      <c r="O10" s="1">
        <v>0.96</v>
      </c>
      <c r="P10" s="1">
        <v>0.92</v>
      </c>
      <c r="Q10" s="1">
        <v>1.01</v>
      </c>
      <c r="R10" s="1">
        <v>0.97</v>
      </c>
      <c r="S10">
        <v>0.48</v>
      </c>
      <c r="T10">
        <v>0.52</v>
      </c>
      <c r="U10">
        <v>0.55000000000000004</v>
      </c>
      <c r="V10">
        <v>0.6</v>
      </c>
      <c r="W10">
        <v>-89</v>
      </c>
      <c r="X10">
        <v>10</v>
      </c>
      <c r="Z10">
        <f t="shared" si="4"/>
        <v>3.01</v>
      </c>
      <c r="AA10">
        <f t="shared" si="5"/>
        <v>3</v>
      </c>
      <c r="AB10">
        <f t="shared" si="6"/>
        <v>4.8495862759219932</v>
      </c>
      <c r="AC10">
        <f t="shared" si="7"/>
        <v>27.49918158276439</v>
      </c>
      <c r="AD10">
        <f t="shared" si="8"/>
        <v>3</v>
      </c>
      <c r="AE10" s="11">
        <f t="shared" si="9"/>
        <v>8.2364077188636386</v>
      </c>
      <c r="AF10" s="4">
        <f t="shared" si="10"/>
        <v>8.2364077188636386</v>
      </c>
      <c r="AG10">
        <f t="shared" si="11"/>
        <v>25.687277314252611</v>
      </c>
      <c r="AH10">
        <f t="shared" si="12"/>
        <v>8.2364077188636386</v>
      </c>
      <c r="AI10">
        <f t="shared" si="13"/>
        <v>16.092709762690298</v>
      </c>
      <c r="AK10">
        <f t="shared" si="14"/>
        <v>0</v>
      </c>
    </row>
    <row r="11" spans="1:37" x14ac:dyDescent="0.2">
      <c r="A11" s="8" t="str">
        <f t="shared" si="1"/>
        <v>8, -1.05, -1.025, 1.1, 2.1, 0.9, 1.05, 1.07, 0.88, 0.85, 0.98, 2.05, 1.02, 0.96, 0.92, 1.01, 0.97, 0.48, 0.52, 0.55, 0.6, -85, 10, 8.23349765491824</v>
      </c>
      <c r="B11" t="str">
        <f t="shared" si="0"/>
        <v>[8, -1.05, -1.025, 1.1, 2.1, 0.9, 1.05, 1.07, 0.88, 0.85, 0.98, 2.05, 1.02, 0.96, 0.92, 1.01, 0.97, 0.48, 0.52, 0.55, 0.6, -85, 10, 8.23349765491824]</v>
      </c>
      <c r="C11" s="2">
        <f t="shared" si="2"/>
        <v>-1.05</v>
      </c>
      <c r="D11" s="2">
        <f t="shared" si="3"/>
        <v>-1.0249999999999999</v>
      </c>
      <c r="E11">
        <v>1.1000000000000001</v>
      </c>
      <c r="F11">
        <v>2.1</v>
      </c>
      <c r="G11">
        <v>0.9</v>
      </c>
      <c r="H11" s="1">
        <v>1.05</v>
      </c>
      <c r="I11" s="1">
        <v>1.07</v>
      </c>
      <c r="J11" s="1">
        <v>0.88</v>
      </c>
      <c r="K11" s="1">
        <v>0.85</v>
      </c>
      <c r="L11">
        <v>0.98</v>
      </c>
      <c r="M11">
        <v>2.0499999999999998</v>
      </c>
      <c r="N11">
        <v>1.02</v>
      </c>
      <c r="O11" s="1">
        <v>0.96</v>
      </c>
      <c r="P11" s="1">
        <v>0.92</v>
      </c>
      <c r="Q11" s="1">
        <v>1.01</v>
      </c>
      <c r="R11" s="1">
        <v>0.97</v>
      </c>
      <c r="S11">
        <v>0.48</v>
      </c>
      <c r="T11">
        <v>0.52</v>
      </c>
      <c r="U11">
        <v>0.55000000000000004</v>
      </c>
      <c r="V11">
        <v>0.6</v>
      </c>
      <c r="W11">
        <v>-85</v>
      </c>
      <c r="X11">
        <v>10</v>
      </c>
      <c r="Z11">
        <f t="shared" si="4"/>
        <v>3.01</v>
      </c>
      <c r="AA11">
        <f t="shared" si="5"/>
        <v>3</v>
      </c>
      <c r="AB11">
        <f t="shared" si="6"/>
        <v>0.97110010277937031</v>
      </c>
      <c r="AC11">
        <f t="shared" si="7"/>
        <v>5.4864251053254467</v>
      </c>
      <c r="AD11">
        <f t="shared" si="8"/>
        <v>3</v>
      </c>
      <c r="AE11" s="11">
        <f t="shared" si="9"/>
        <v>8.2334976549182386</v>
      </c>
      <c r="AF11" s="4">
        <f t="shared" si="10"/>
        <v>8.2334976549182386</v>
      </c>
      <c r="AG11">
        <f t="shared" si="11"/>
        <v>25.593427471839334</v>
      </c>
      <c r="AH11">
        <f t="shared" si="12"/>
        <v>8.2334976549182386</v>
      </c>
      <c r="AI11">
        <f t="shared" si="13"/>
        <v>13.850205575193163</v>
      </c>
      <c r="AK11">
        <f t="shared" si="14"/>
        <v>0</v>
      </c>
    </row>
    <row r="12" spans="1:37" x14ac:dyDescent="0.2">
      <c r="A12" s="8" t="str">
        <f t="shared" si="1"/>
        <v>9, -1.05, -1.025, 1.1, 2.1, 0.9, 1.05, 1.07, 0.88, 0.85, 0.98, 2.05, 1.02, 0.96, 0.92, 1.01, 0.97, 0.48, 0.52, 0.55, 0.6, -45, 10, 1.41607326633252</v>
      </c>
      <c r="B12" t="str">
        <f t="shared" si="0"/>
        <v>[9, -1.05, -1.025, 1.1, 2.1, 0.9, 1.05, 1.07, 0.88, 0.85, 0.98, 2.05, 1.02, 0.96, 0.92, 1.01, 0.97, 0.48, 0.52, 0.55, 0.6, -45, 10, 1.41607326633252]</v>
      </c>
      <c r="C12" s="2">
        <f t="shared" si="2"/>
        <v>-1.05</v>
      </c>
      <c r="D12" s="2">
        <f t="shared" si="3"/>
        <v>-1.0249999999999999</v>
      </c>
      <c r="E12">
        <v>1.1000000000000001</v>
      </c>
      <c r="F12">
        <v>2.1</v>
      </c>
      <c r="G12">
        <v>0.9</v>
      </c>
      <c r="H12" s="1">
        <v>1.05</v>
      </c>
      <c r="I12" s="1">
        <v>1.07</v>
      </c>
      <c r="J12" s="1">
        <v>0.88</v>
      </c>
      <c r="K12" s="1">
        <v>0.85</v>
      </c>
      <c r="L12">
        <v>0.98</v>
      </c>
      <c r="M12">
        <v>2.0499999999999998</v>
      </c>
      <c r="N12">
        <v>1.02</v>
      </c>
      <c r="O12" s="1">
        <v>0.96</v>
      </c>
      <c r="P12" s="1">
        <v>0.92</v>
      </c>
      <c r="Q12" s="1">
        <v>1.01</v>
      </c>
      <c r="R12" s="1">
        <v>0.97</v>
      </c>
      <c r="S12">
        <v>0.48</v>
      </c>
      <c r="T12">
        <v>0.52</v>
      </c>
      <c r="U12">
        <v>0.55000000000000004</v>
      </c>
      <c r="V12">
        <v>0.6</v>
      </c>
      <c r="W12">
        <v>-45</v>
      </c>
      <c r="X12">
        <v>10</v>
      </c>
      <c r="Z12">
        <f t="shared" si="4"/>
        <v>3.01</v>
      </c>
      <c r="AA12">
        <f t="shared" si="5"/>
        <v>3</v>
      </c>
      <c r="AB12">
        <f t="shared" si="6"/>
        <v>0.11969472361450091</v>
      </c>
      <c r="AC12">
        <f t="shared" si="7"/>
        <v>0.47999999999999993</v>
      </c>
      <c r="AD12">
        <f t="shared" si="8"/>
        <v>4</v>
      </c>
      <c r="AE12" s="11">
        <f t="shared" si="9"/>
        <v>1.4160732663325195</v>
      </c>
      <c r="AF12" s="4">
        <f t="shared" si="10"/>
        <v>1.4160732663325195</v>
      </c>
      <c r="AG12">
        <f t="shared" si="11"/>
        <v>18.166414812094271</v>
      </c>
      <c r="AH12">
        <f t="shared" si="12"/>
        <v>7.9078619661140532</v>
      </c>
      <c r="AI12">
        <f t="shared" si="13"/>
        <v>1.4160732663325195</v>
      </c>
      <c r="AK12">
        <f t="shared" si="14"/>
        <v>0</v>
      </c>
    </row>
    <row r="13" spans="1:37" x14ac:dyDescent="0.2">
      <c r="A13" s="8" t="str">
        <f t="shared" si="1"/>
        <v>10, -1.05, -1.025, 1.1, 2.1, 0.9, 1.05, 1.07, 0.88, 0.85, 0.98, 2.05, 1.02, 0.96, 0.92, 1.01, 0.97, 0.48, 0.52, 0.55, 0.6, -30, 10, 0.820613756806761</v>
      </c>
      <c r="B13" t="str">
        <f t="shared" si="0"/>
        <v>[10, -1.05, -1.025, 1.1, 2.1, 0.9, 1.05, 1.07, 0.88, 0.85, 0.98, 2.05, 1.02, 0.96, 0.92, 1.01, 0.97, 0.48, 0.52, 0.55, 0.6, -30, 10, 0.820613756806761]</v>
      </c>
      <c r="C13" s="2">
        <f t="shared" si="2"/>
        <v>-1.05</v>
      </c>
      <c r="D13" s="2">
        <f t="shared" si="3"/>
        <v>-1.0249999999999999</v>
      </c>
      <c r="E13">
        <v>1.1000000000000001</v>
      </c>
      <c r="F13">
        <v>2.1</v>
      </c>
      <c r="G13">
        <v>0.9</v>
      </c>
      <c r="H13" s="1">
        <v>1.05</v>
      </c>
      <c r="I13" s="1">
        <v>1.07</v>
      </c>
      <c r="J13" s="1">
        <v>0.88</v>
      </c>
      <c r="K13" s="1">
        <v>0.85</v>
      </c>
      <c r="L13">
        <v>0.98</v>
      </c>
      <c r="M13">
        <v>2.0499999999999998</v>
      </c>
      <c r="N13">
        <v>1.02</v>
      </c>
      <c r="O13" s="1">
        <v>0.96</v>
      </c>
      <c r="P13" s="1">
        <v>0.92</v>
      </c>
      <c r="Q13" s="1">
        <v>1.01</v>
      </c>
      <c r="R13" s="1">
        <v>0.97</v>
      </c>
      <c r="S13">
        <v>0.48</v>
      </c>
      <c r="T13">
        <v>0.52</v>
      </c>
      <c r="U13">
        <v>0.55000000000000004</v>
      </c>
      <c r="V13">
        <v>0.6</v>
      </c>
      <c r="W13">
        <v>-30</v>
      </c>
      <c r="X13">
        <v>10</v>
      </c>
      <c r="Z13">
        <f t="shared" si="4"/>
        <v>3.01</v>
      </c>
      <c r="AA13">
        <f t="shared" si="5"/>
        <v>3</v>
      </c>
      <c r="AB13">
        <f t="shared" si="6"/>
        <v>9.7730332586329141E-2</v>
      </c>
      <c r="AC13">
        <f t="shared" si="7"/>
        <v>0.27712812921102031</v>
      </c>
      <c r="AD13">
        <f t="shared" si="8"/>
        <v>4</v>
      </c>
      <c r="AE13" s="11">
        <f t="shared" si="9"/>
        <v>0.82061375680676107</v>
      </c>
      <c r="AF13" s="4">
        <f t="shared" si="10"/>
        <v>0.82061375680676107</v>
      </c>
      <c r="AG13">
        <f t="shared" si="11"/>
        <v>12.845595103479601</v>
      </c>
      <c r="AH13">
        <f t="shared" si="12"/>
        <v>7.4430571736238154</v>
      </c>
      <c r="AI13">
        <f t="shared" si="13"/>
        <v>0.82061375680676096</v>
      </c>
      <c r="AK13">
        <f t="shared" si="14"/>
        <v>0</v>
      </c>
    </row>
    <row r="14" spans="1:37" x14ac:dyDescent="0.2">
      <c r="A14" s="8" t="str">
        <f t="shared" si="1"/>
        <v>11, -1.05, -1.025, 1.1, 2.1, 0.9, 1.05, 1.07, 0.88, 0.85, 0.98, 2.05, 1.02, 0.96, 0.92, 1.01, 0.97, 0.48, 0.52, 0.55, 0.6, -1, 10, 0.0248644613655683</v>
      </c>
      <c r="B14" t="str">
        <f t="shared" si="0"/>
        <v>[11, -1.05, -1.025, 1.1, 2.1, 0.9, 1.05, 1.07, 0.88, 0.85, 0.98, 2.05, 1.02, 0.96, 0.92, 1.01, 0.97, 0.48, 0.52, 0.55, 0.6, -1, 10, 0.0248644613655683]</v>
      </c>
      <c r="C14" s="2">
        <f t="shared" si="2"/>
        <v>-1.05</v>
      </c>
      <c r="D14" s="2">
        <f t="shared" si="3"/>
        <v>-1.0249999999999999</v>
      </c>
      <c r="E14">
        <v>1.1000000000000001</v>
      </c>
      <c r="F14">
        <v>2.1</v>
      </c>
      <c r="G14">
        <v>0.9</v>
      </c>
      <c r="H14" s="1">
        <v>1.05</v>
      </c>
      <c r="I14" s="1">
        <v>1.07</v>
      </c>
      <c r="J14" s="1">
        <v>0.88</v>
      </c>
      <c r="K14" s="1">
        <v>0.85</v>
      </c>
      <c r="L14">
        <v>0.98</v>
      </c>
      <c r="M14">
        <v>2.0499999999999998</v>
      </c>
      <c r="N14">
        <v>1.02</v>
      </c>
      <c r="O14" s="1">
        <v>0.96</v>
      </c>
      <c r="P14" s="1">
        <v>0.92</v>
      </c>
      <c r="Q14" s="1">
        <v>1.01</v>
      </c>
      <c r="R14" s="1">
        <v>0.97</v>
      </c>
      <c r="S14">
        <v>0.48</v>
      </c>
      <c r="T14">
        <v>0.52</v>
      </c>
      <c r="U14">
        <v>0.55000000000000004</v>
      </c>
      <c r="V14">
        <v>0.6</v>
      </c>
      <c r="W14">
        <v>-1</v>
      </c>
      <c r="X14">
        <v>10</v>
      </c>
      <c r="Z14">
        <f t="shared" si="4"/>
        <v>3.01</v>
      </c>
      <c r="AA14">
        <f t="shared" si="5"/>
        <v>3</v>
      </c>
      <c r="AB14">
        <f t="shared" si="6"/>
        <v>8.4649843321211726E-2</v>
      </c>
      <c r="AC14">
        <f t="shared" si="7"/>
        <v>8.3784311655444414E-3</v>
      </c>
      <c r="AD14">
        <f t="shared" si="8"/>
        <v>4</v>
      </c>
      <c r="AE14" s="11">
        <f t="shared" si="9"/>
        <v>2.486446136556832E-2</v>
      </c>
      <c r="AF14" s="4">
        <f t="shared" si="10"/>
        <v>2.486446136556832E-2</v>
      </c>
      <c r="AG14">
        <f t="shared" si="11"/>
        <v>0.44837309334940995</v>
      </c>
      <c r="AH14">
        <f t="shared" si="12"/>
        <v>-36.434871336768907</v>
      </c>
      <c r="AI14">
        <f t="shared" si="13"/>
        <v>2.486446136556832E-2</v>
      </c>
      <c r="AK14">
        <f t="shared" si="14"/>
        <v>0</v>
      </c>
    </row>
    <row r="15" spans="1:37" x14ac:dyDescent="0.2">
      <c r="A15" s="8" t="str">
        <f t="shared" si="1"/>
        <v>12, -1.05, -1.025, 1.1, 2.1, 0.9, 1.05, 1.07, 0.88, 0.85, 0.98, 2.05, 1.02, 0.96, 0.92, 1.01, 0.97, 0.48, 0.52, 0.55, 0.6, -89, 30, 6.43152802877949</v>
      </c>
      <c r="B15" t="str">
        <f t="shared" si="0"/>
        <v>[12, -1.05, -1.025, 1.1, 2.1, 0.9, 1.05, 1.07, 0.88, 0.85, 0.98, 2.05, 1.02, 0.96, 0.92, 1.01, 0.97, 0.48, 0.52, 0.55, 0.6, -89, 30, 6.43152802877949]</v>
      </c>
      <c r="C15" s="2">
        <f t="shared" si="2"/>
        <v>-1.05</v>
      </c>
      <c r="D15" s="2">
        <f t="shared" si="3"/>
        <v>-1.0249999999999999</v>
      </c>
      <c r="E15">
        <v>1.1000000000000001</v>
      </c>
      <c r="F15">
        <v>2.1</v>
      </c>
      <c r="G15">
        <v>0.9</v>
      </c>
      <c r="H15" s="1">
        <v>1.05</v>
      </c>
      <c r="I15" s="1">
        <v>1.07</v>
      </c>
      <c r="J15" s="1">
        <v>0.88</v>
      </c>
      <c r="K15" s="1">
        <v>0.85</v>
      </c>
      <c r="L15">
        <v>0.98</v>
      </c>
      <c r="M15">
        <v>2.0499999999999998</v>
      </c>
      <c r="N15">
        <v>1.02</v>
      </c>
      <c r="O15" s="1">
        <v>0.96</v>
      </c>
      <c r="P15" s="1">
        <v>0.92</v>
      </c>
      <c r="Q15" s="1">
        <v>1.01</v>
      </c>
      <c r="R15" s="1">
        <v>0.97</v>
      </c>
      <c r="S15">
        <v>0.48</v>
      </c>
      <c r="T15">
        <v>0.52</v>
      </c>
      <c r="U15">
        <v>0.55000000000000004</v>
      </c>
      <c r="V15">
        <v>0.6</v>
      </c>
      <c r="W15">
        <v>-89</v>
      </c>
      <c r="X15">
        <v>30</v>
      </c>
      <c r="Z15">
        <f t="shared" si="4"/>
        <v>3.01</v>
      </c>
      <c r="AA15">
        <f t="shared" si="5"/>
        <v>3</v>
      </c>
      <c r="AB15">
        <f t="shared" si="6"/>
        <v>15.879078349848141</v>
      </c>
      <c r="AC15">
        <f t="shared" si="7"/>
        <v>27.49918158276439</v>
      </c>
      <c r="AD15">
        <f t="shared" si="8"/>
        <v>3</v>
      </c>
      <c r="AE15" s="11">
        <f t="shared" si="9"/>
        <v>6.4315280287794856</v>
      </c>
      <c r="AF15" s="4">
        <f t="shared" si="10"/>
        <v>6.4315280287794856</v>
      </c>
      <c r="AG15">
        <f t="shared" si="11"/>
        <v>7.8450817348724238</v>
      </c>
      <c r="AH15">
        <f t="shared" si="12"/>
        <v>6.4315280287794856</v>
      </c>
      <c r="AI15">
        <f t="shared" si="13"/>
        <v>-135.55829289058758</v>
      </c>
      <c r="AK15">
        <f t="shared" si="14"/>
        <v>0</v>
      </c>
    </row>
    <row r="16" spans="1:37" x14ac:dyDescent="0.2">
      <c r="A16" s="8" t="str">
        <f t="shared" si="1"/>
        <v>13, -1.05, -1.025, 1.1, 2.1, 0.9, 1.05, 1.07, 0.88, 0.85, 0.98, 2.05, 1.02, 0.96, 0.92, 1.01, 0.97, 0.48, 0.52, 0.55, 0.6, -85, 30, 6.42199955959408</v>
      </c>
      <c r="B16" t="str">
        <f t="shared" si="0"/>
        <v>[13, -1.05, -1.025, 1.1, 2.1, 0.9, 1.05, 1.07, 0.88, 0.85, 0.98, 2.05, 1.02, 0.96, 0.92, 1.01, 0.97, 0.48, 0.52, 0.55, 0.6, -85, 30, 6.42199955959408]</v>
      </c>
      <c r="C16" s="2">
        <f t="shared" si="2"/>
        <v>-1.05</v>
      </c>
      <c r="D16" s="2">
        <f t="shared" si="3"/>
        <v>-1.0249999999999999</v>
      </c>
      <c r="E16">
        <v>1.1000000000000001</v>
      </c>
      <c r="F16">
        <v>2.1</v>
      </c>
      <c r="G16">
        <v>0.9</v>
      </c>
      <c r="H16" s="1">
        <v>1.05</v>
      </c>
      <c r="I16" s="1">
        <v>1.07</v>
      </c>
      <c r="J16" s="1">
        <v>0.88</v>
      </c>
      <c r="K16" s="1">
        <v>0.85</v>
      </c>
      <c r="L16">
        <v>0.98</v>
      </c>
      <c r="M16">
        <v>2.0499999999999998</v>
      </c>
      <c r="N16">
        <v>1.02</v>
      </c>
      <c r="O16" s="1">
        <v>0.96</v>
      </c>
      <c r="P16" s="1">
        <v>0.92</v>
      </c>
      <c r="Q16" s="1">
        <v>1.01</v>
      </c>
      <c r="R16" s="1">
        <v>0.97</v>
      </c>
      <c r="S16">
        <v>0.48</v>
      </c>
      <c r="T16">
        <v>0.52</v>
      </c>
      <c r="U16">
        <v>0.55000000000000004</v>
      </c>
      <c r="V16">
        <v>0.6</v>
      </c>
      <c r="W16">
        <v>-85</v>
      </c>
      <c r="X16">
        <v>30</v>
      </c>
      <c r="Z16">
        <f t="shared" si="4"/>
        <v>3.01</v>
      </c>
      <c r="AA16">
        <f t="shared" si="5"/>
        <v>3</v>
      </c>
      <c r="AB16">
        <f t="shared" si="6"/>
        <v>3.179688686876192</v>
      </c>
      <c r="AC16">
        <f t="shared" si="7"/>
        <v>5.4864251053254467</v>
      </c>
      <c r="AD16">
        <f t="shared" si="8"/>
        <v>3</v>
      </c>
      <c r="AE16" s="11">
        <f t="shared" si="9"/>
        <v>6.4219995595940791</v>
      </c>
      <c r="AF16" s="4">
        <f t="shared" si="10"/>
        <v>6.4219995595940791</v>
      </c>
      <c r="AG16">
        <f t="shared" si="11"/>
        <v>7.8164193088967231</v>
      </c>
      <c r="AH16">
        <f t="shared" si="12"/>
        <v>6.4219995595940791</v>
      </c>
      <c r="AI16">
        <f t="shared" si="13"/>
        <v>7.791577647631172</v>
      </c>
      <c r="AK16">
        <f t="shared" si="14"/>
        <v>0</v>
      </c>
    </row>
    <row r="17" spans="1:37" x14ac:dyDescent="0.2">
      <c r="A17" s="8" t="str">
        <f t="shared" si="1"/>
        <v>14, -1.05, -1.025, 1.1, 2.1, 0.9, 1.05, 1.07, 0.88, 0.85, 0.98, 2.05, 1.02, 0.96, 0.92, 1.01, 0.97, 0.48, 0.52, 0.55, 0.6, -45, 30, 1.35073959387713</v>
      </c>
      <c r="B17" t="str">
        <f t="shared" si="0"/>
        <v>[14, -1.05, -1.025, 1.1, 2.1, 0.9, 1.05, 1.07, 0.88, 0.85, 0.98, 2.05, 1.02, 0.96, 0.92, 1.01, 0.97, 0.48, 0.52, 0.55, 0.6, -45, 30, 1.35073959387713]</v>
      </c>
      <c r="C17" s="2">
        <f t="shared" si="2"/>
        <v>-1.05</v>
      </c>
      <c r="D17" s="2">
        <f t="shared" si="3"/>
        <v>-1.0249999999999999</v>
      </c>
      <c r="E17">
        <v>1.1000000000000001</v>
      </c>
      <c r="F17">
        <v>2.1</v>
      </c>
      <c r="G17">
        <v>0.9</v>
      </c>
      <c r="H17" s="1">
        <v>1.05</v>
      </c>
      <c r="I17" s="1">
        <v>1.07</v>
      </c>
      <c r="J17" s="1">
        <v>0.88</v>
      </c>
      <c r="K17" s="1">
        <v>0.85</v>
      </c>
      <c r="L17">
        <v>0.98</v>
      </c>
      <c r="M17">
        <v>2.0499999999999998</v>
      </c>
      <c r="N17">
        <v>1.02</v>
      </c>
      <c r="O17" s="1">
        <v>0.96</v>
      </c>
      <c r="P17" s="1">
        <v>0.92</v>
      </c>
      <c r="Q17" s="1">
        <v>1.01</v>
      </c>
      <c r="R17" s="1">
        <v>0.97</v>
      </c>
      <c r="S17">
        <v>0.48</v>
      </c>
      <c r="T17">
        <v>0.52</v>
      </c>
      <c r="U17">
        <v>0.55000000000000004</v>
      </c>
      <c r="V17">
        <v>0.6</v>
      </c>
      <c r="W17">
        <v>-45</v>
      </c>
      <c r="X17">
        <v>30</v>
      </c>
      <c r="Z17">
        <f t="shared" si="4"/>
        <v>3.01</v>
      </c>
      <c r="AA17">
        <f t="shared" si="5"/>
        <v>3</v>
      </c>
      <c r="AB17">
        <f t="shared" si="6"/>
        <v>0.3919183588453084</v>
      </c>
      <c r="AC17">
        <f t="shared" si="7"/>
        <v>0.47999999999999993</v>
      </c>
      <c r="AD17">
        <f t="shared" si="8"/>
        <v>4</v>
      </c>
      <c r="AE17" s="11">
        <f t="shared" si="9"/>
        <v>1.3507395938771256</v>
      </c>
      <c r="AF17" s="4">
        <f t="shared" si="10"/>
        <v>1.3507395938771256</v>
      </c>
      <c r="AG17">
        <f t="shared" si="11"/>
        <v>5.5481555046474673</v>
      </c>
      <c r="AH17">
        <f t="shared" si="12"/>
        <v>5.355765385825233</v>
      </c>
      <c r="AI17">
        <f t="shared" si="13"/>
        <v>1.3507395938771256</v>
      </c>
      <c r="AK17">
        <f t="shared" si="14"/>
        <v>0</v>
      </c>
    </row>
    <row r="18" spans="1:37" x14ac:dyDescent="0.2">
      <c r="A18" s="8" t="str">
        <f t="shared" si="1"/>
        <v>15, -1.05, -1.025, 1.1, 2.1, 0.9, 1.05, 1.07, 0.88, 0.85, 0.98, 2.05, 1.02, 0.96, 0.92, 1.01, 0.97, 0.48, 0.52, 0.55, 0.6, -30, 30, 0.789815168251408</v>
      </c>
      <c r="B18" t="str">
        <f t="shared" si="0"/>
        <v>[15, -1.05, -1.025, 1.1, 2.1, 0.9, 1.05, 1.07, 0.88, 0.85, 0.98, 2.05, 1.02, 0.96, 0.92, 1.01, 0.97, 0.48, 0.52, 0.55, 0.6, -30, 30, 0.789815168251408]</v>
      </c>
      <c r="C18" s="2">
        <f t="shared" si="2"/>
        <v>-1.05</v>
      </c>
      <c r="D18" s="2">
        <f t="shared" si="3"/>
        <v>-1.0249999999999999</v>
      </c>
      <c r="E18">
        <v>1.1000000000000001</v>
      </c>
      <c r="F18">
        <v>2.1</v>
      </c>
      <c r="G18">
        <v>0.9</v>
      </c>
      <c r="H18" s="1">
        <v>1.05</v>
      </c>
      <c r="I18" s="1">
        <v>1.07</v>
      </c>
      <c r="J18" s="1">
        <v>0.88</v>
      </c>
      <c r="K18" s="1">
        <v>0.85</v>
      </c>
      <c r="L18">
        <v>0.98</v>
      </c>
      <c r="M18">
        <v>2.0499999999999998</v>
      </c>
      <c r="N18">
        <v>1.02</v>
      </c>
      <c r="O18" s="1">
        <v>0.96</v>
      </c>
      <c r="P18" s="1">
        <v>0.92</v>
      </c>
      <c r="Q18" s="1">
        <v>1.01</v>
      </c>
      <c r="R18" s="1">
        <v>0.97</v>
      </c>
      <c r="S18">
        <v>0.48</v>
      </c>
      <c r="T18">
        <v>0.52</v>
      </c>
      <c r="U18">
        <v>0.55000000000000004</v>
      </c>
      <c r="V18">
        <v>0.6</v>
      </c>
      <c r="W18">
        <v>-30</v>
      </c>
      <c r="X18">
        <v>30</v>
      </c>
      <c r="Z18">
        <f t="shared" si="4"/>
        <v>3.01</v>
      </c>
      <c r="AA18">
        <f t="shared" si="5"/>
        <v>3</v>
      </c>
      <c r="AB18">
        <f t="shared" si="6"/>
        <v>0.3199999999999999</v>
      </c>
      <c r="AC18">
        <f t="shared" si="7"/>
        <v>0.27712812921102031</v>
      </c>
      <c r="AD18">
        <f t="shared" si="8"/>
        <v>4</v>
      </c>
      <c r="AE18" s="11">
        <f t="shared" si="9"/>
        <v>0.78981516825140774</v>
      </c>
      <c r="AF18" s="4">
        <f t="shared" si="10"/>
        <v>0.78981516825140774</v>
      </c>
      <c r="AG18">
        <f t="shared" si="11"/>
        <v>3.9231383804136963</v>
      </c>
      <c r="AH18">
        <f t="shared" si="12"/>
        <v>3.8338475772933678</v>
      </c>
      <c r="AI18">
        <f t="shared" si="13"/>
        <v>0.78981516825140774</v>
      </c>
      <c r="AK18">
        <f t="shared" si="14"/>
        <v>0</v>
      </c>
    </row>
    <row r="19" spans="1:37" x14ac:dyDescent="0.2">
      <c r="A19" s="8" t="str">
        <f t="shared" si="1"/>
        <v>16, -1.05, -1.025, 1.1, 2.1, 0.9, 1.05, 1.07, 0.88, 0.85, 0.98, 2.05, 1.02, 0.96, 0.92, 1.01, 0.97, 0.48, 0.52, 0.55, 0.6, -1, 30, 0.0240579514858105</v>
      </c>
      <c r="B19" t="str">
        <f t="shared" si="0"/>
        <v>[16, -1.05, -1.025, 1.1, 2.1, 0.9, 1.05, 1.07, 0.88, 0.85, 0.98, 2.05, 1.02, 0.96, 0.92, 1.01, 0.97, 0.48, 0.52, 0.55, 0.6, -1, 30, 0.0240579514858105]</v>
      </c>
      <c r="C19" s="2">
        <f t="shared" si="2"/>
        <v>-1.05</v>
      </c>
      <c r="D19" s="2">
        <f t="shared" si="3"/>
        <v>-1.0249999999999999</v>
      </c>
      <c r="E19">
        <v>1.1000000000000001</v>
      </c>
      <c r="F19">
        <v>2.1</v>
      </c>
      <c r="G19">
        <v>0.9</v>
      </c>
      <c r="H19" s="1">
        <v>1.05</v>
      </c>
      <c r="I19" s="1">
        <v>1.07</v>
      </c>
      <c r="J19" s="1">
        <v>0.88</v>
      </c>
      <c r="K19" s="1">
        <v>0.85</v>
      </c>
      <c r="L19">
        <v>0.98</v>
      </c>
      <c r="M19">
        <v>2.0499999999999998</v>
      </c>
      <c r="N19">
        <v>1.02</v>
      </c>
      <c r="O19" s="1">
        <v>0.96</v>
      </c>
      <c r="P19" s="1">
        <v>0.92</v>
      </c>
      <c r="Q19" s="1">
        <v>1.01</v>
      </c>
      <c r="R19" s="1">
        <v>0.97</v>
      </c>
      <c r="S19">
        <v>0.48</v>
      </c>
      <c r="T19">
        <v>0.52</v>
      </c>
      <c r="U19">
        <v>0.55000000000000004</v>
      </c>
      <c r="V19">
        <v>0.6</v>
      </c>
      <c r="W19">
        <v>-1</v>
      </c>
      <c r="X19">
        <v>30</v>
      </c>
      <c r="Z19">
        <f t="shared" si="4"/>
        <v>3.01</v>
      </c>
      <c r="AA19">
        <f t="shared" si="5"/>
        <v>3</v>
      </c>
      <c r="AB19">
        <f t="shared" si="6"/>
        <v>0.27717034359685483</v>
      </c>
      <c r="AC19">
        <f t="shared" si="7"/>
        <v>8.3784311655444414E-3</v>
      </c>
      <c r="AD19">
        <f t="shared" si="8"/>
        <v>4</v>
      </c>
      <c r="AE19" s="11">
        <f t="shared" si="9"/>
        <v>2.405795148581049E-2</v>
      </c>
      <c r="AF19" s="4">
        <f t="shared" si="10"/>
        <v>2.405795148581049E-2</v>
      </c>
      <c r="AG19">
        <f t="shared" si="11"/>
        <v>0.13693641104937201</v>
      </c>
      <c r="AH19">
        <f t="shared" si="12"/>
        <v>-139.83635952982706</v>
      </c>
      <c r="AI19">
        <f t="shared" si="13"/>
        <v>2.405795148581049E-2</v>
      </c>
      <c r="AK19">
        <f t="shared" si="14"/>
        <v>0</v>
      </c>
    </row>
    <row r="20" spans="1:37" x14ac:dyDescent="0.2">
      <c r="A20" s="8" t="str">
        <f t="shared" si="1"/>
        <v>17, -1.05, -1.025, 1.1, 2.1, 0.9, 1.05, 1.07, 0.88, 0.85, 0.98, 2.05, 1.02, 0.96, 0.92, 1.01, 0.97, 0.48, 0.52, 0.55, 0.6, -89, 60, 2.61502724495748</v>
      </c>
      <c r="B20" t="str">
        <f t="shared" si="0"/>
        <v>[17, -1.05, -1.025, 1.1, 2.1, 0.9, 1.05, 1.07, 0.88, 0.85, 0.98, 2.05, 1.02, 0.96, 0.92, 1.01, 0.97, 0.48, 0.52, 0.55, 0.6, -89, 60, 2.61502724495748]</v>
      </c>
      <c r="C20" s="2">
        <f t="shared" si="2"/>
        <v>-1.05</v>
      </c>
      <c r="D20" s="2">
        <f t="shared" si="3"/>
        <v>-1.0249999999999999</v>
      </c>
      <c r="E20">
        <v>1.1000000000000001</v>
      </c>
      <c r="F20">
        <v>2.1</v>
      </c>
      <c r="G20">
        <v>0.9</v>
      </c>
      <c r="H20" s="1">
        <v>1.05</v>
      </c>
      <c r="I20" s="1">
        <v>1.07</v>
      </c>
      <c r="J20" s="1">
        <v>0.88</v>
      </c>
      <c r="K20" s="1">
        <v>0.85</v>
      </c>
      <c r="L20">
        <v>0.98</v>
      </c>
      <c r="M20">
        <v>2.0499999999999998</v>
      </c>
      <c r="N20">
        <v>1.02</v>
      </c>
      <c r="O20" s="1">
        <v>0.96</v>
      </c>
      <c r="P20" s="1">
        <v>0.92</v>
      </c>
      <c r="Q20" s="1">
        <v>1.01</v>
      </c>
      <c r="R20" s="1">
        <v>0.97</v>
      </c>
      <c r="S20">
        <v>0.48</v>
      </c>
      <c r="T20">
        <v>0.52</v>
      </c>
      <c r="U20">
        <v>0.55000000000000004</v>
      </c>
      <c r="V20">
        <v>0.6</v>
      </c>
      <c r="W20">
        <v>-89</v>
      </c>
      <c r="X20">
        <v>60</v>
      </c>
      <c r="Z20">
        <f t="shared" si="4"/>
        <v>3.01</v>
      </c>
      <c r="AA20">
        <f t="shared" si="5"/>
        <v>3</v>
      </c>
      <c r="AB20">
        <f t="shared" si="6"/>
        <v>47.637235049544415</v>
      </c>
      <c r="AC20">
        <f t="shared" si="7"/>
        <v>27.49918158276439</v>
      </c>
      <c r="AD20">
        <f t="shared" si="8"/>
        <v>2</v>
      </c>
      <c r="AE20" s="11">
        <f t="shared" si="9"/>
        <v>2.6150272449574752</v>
      </c>
      <c r="AF20" s="4">
        <f t="shared" si="10"/>
        <v>2.6150272449574752</v>
      </c>
      <c r="AG20">
        <f t="shared" si="11"/>
        <v>2.6150272449574752</v>
      </c>
      <c r="AH20">
        <f t="shared" si="12"/>
        <v>1.2345840863384581</v>
      </c>
      <c r="AI20">
        <f t="shared" si="13"/>
        <v>-572.21995180000431</v>
      </c>
      <c r="AK20">
        <f t="shared" si="14"/>
        <v>0</v>
      </c>
    </row>
    <row r="21" spans="1:37" x14ac:dyDescent="0.2">
      <c r="A21" s="8" t="str">
        <f t="shared" si="1"/>
        <v>18, -1.05, -1.025, 1.1, 2.1, 0.9, 1.05, 1.07, 0.88, 0.85, 0.98, 2.05, 1.02, 0.96, 0.92, 1.01, 0.97, 0.48, 0.52, 0.55, 0.6, -85, 60, 2.60547310296558</v>
      </c>
      <c r="B21" t="str">
        <f t="shared" si="0"/>
        <v>[18, -1.05, -1.025, 1.1, 2.1, 0.9, 1.05, 1.07, 0.88, 0.85, 0.98, 2.05, 1.02, 0.96, 0.92, 1.01, 0.97, 0.48, 0.52, 0.55, 0.6, -85, 60, 2.60547310296558]</v>
      </c>
      <c r="C21" s="2">
        <f t="shared" si="2"/>
        <v>-1.05</v>
      </c>
      <c r="D21" s="2">
        <f t="shared" si="3"/>
        <v>-1.0249999999999999</v>
      </c>
      <c r="E21">
        <v>1.1000000000000001</v>
      </c>
      <c r="F21">
        <v>2.1</v>
      </c>
      <c r="G21">
        <v>0.9</v>
      </c>
      <c r="H21" s="1">
        <v>1.05</v>
      </c>
      <c r="I21" s="1">
        <v>1.07</v>
      </c>
      <c r="J21" s="1">
        <v>0.88</v>
      </c>
      <c r="K21" s="1">
        <v>0.85</v>
      </c>
      <c r="L21">
        <v>0.98</v>
      </c>
      <c r="M21">
        <v>2.0499999999999998</v>
      </c>
      <c r="N21">
        <v>1.02</v>
      </c>
      <c r="O21" s="1">
        <v>0.96</v>
      </c>
      <c r="P21" s="1">
        <v>0.92</v>
      </c>
      <c r="Q21" s="1">
        <v>1.01</v>
      </c>
      <c r="R21" s="1">
        <v>0.97</v>
      </c>
      <c r="S21">
        <v>0.48</v>
      </c>
      <c r="T21">
        <v>0.52</v>
      </c>
      <c r="U21">
        <v>0.55000000000000004</v>
      </c>
      <c r="V21">
        <v>0.6</v>
      </c>
      <c r="W21">
        <v>-85</v>
      </c>
      <c r="X21">
        <v>60</v>
      </c>
      <c r="Z21">
        <f t="shared" si="4"/>
        <v>3.01</v>
      </c>
      <c r="AA21">
        <f t="shared" si="5"/>
        <v>3</v>
      </c>
      <c r="AB21">
        <f t="shared" si="6"/>
        <v>9.5390660606285742</v>
      </c>
      <c r="AC21">
        <f t="shared" si="7"/>
        <v>5.4864251053254467</v>
      </c>
      <c r="AD21">
        <f t="shared" si="8"/>
        <v>2</v>
      </c>
      <c r="AE21" s="11">
        <f t="shared" si="9"/>
        <v>2.6054731029655755</v>
      </c>
      <c r="AF21" s="4">
        <f t="shared" si="10"/>
        <v>2.6054731029655755</v>
      </c>
      <c r="AG21">
        <f t="shared" si="11"/>
        <v>2.6054731029655755</v>
      </c>
      <c r="AH21">
        <f t="shared" si="12"/>
        <v>1.2059986787822399</v>
      </c>
      <c r="AI21">
        <f t="shared" si="13"/>
        <v>-9.6535461911656668</v>
      </c>
      <c r="AK21">
        <f t="shared" si="14"/>
        <v>0</v>
      </c>
    </row>
    <row r="22" spans="1:37" x14ac:dyDescent="0.2">
      <c r="A22" s="8" t="str">
        <f t="shared" si="1"/>
        <v>19, -1.05, -1.025, 1.1, 2.1, 0.9, 1.05, 1.07, 0.88, 0.85, 0.98, 2.05, 1.02, 0.96, 0.92, 1.01, 0.97, 0.48, 0.52, 0.55, 0.6, -45, 60, 1.16261878163138</v>
      </c>
      <c r="B22" t="str">
        <f t="shared" si="0"/>
        <v>[19, -1.05, -1.025, 1.1, 2.1, 0.9, 1.05, 1.07, 0.88, 0.85, 0.98, 2.05, 1.02, 0.96, 0.92, 1.01, 0.97, 0.48, 0.52, 0.55, 0.6, -45, 60, 1.16261878163138]</v>
      </c>
      <c r="C22" s="2">
        <f t="shared" si="2"/>
        <v>-1.05</v>
      </c>
      <c r="D22" s="2">
        <f t="shared" si="3"/>
        <v>-1.0249999999999999</v>
      </c>
      <c r="E22">
        <v>1.1000000000000001</v>
      </c>
      <c r="F22">
        <v>2.1</v>
      </c>
      <c r="G22">
        <v>0.9</v>
      </c>
      <c r="H22" s="1">
        <v>1.05</v>
      </c>
      <c r="I22" s="1">
        <v>1.07</v>
      </c>
      <c r="J22" s="1">
        <v>0.88</v>
      </c>
      <c r="K22" s="1">
        <v>0.85</v>
      </c>
      <c r="L22">
        <v>0.98</v>
      </c>
      <c r="M22">
        <v>2.0499999999999998</v>
      </c>
      <c r="N22">
        <v>1.02</v>
      </c>
      <c r="O22" s="1">
        <v>0.96</v>
      </c>
      <c r="P22" s="1">
        <v>0.92</v>
      </c>
      <c r="Q22" s="1">
        <v>1.01</v>
      </c>
      <c r="R22" s="1">
        <v>0.97</v>
      </c>
      <c r="S22">
        <v>0.48</v>
      </c>
      <c r="T22">
        <v>0.52</v>
      </c>
      <c r="U22">
        <v>0.55000000000000004</v>
      </c>
      <c r="V22">
        <v>0.6</v>
      </c>
      <c r="W22">
        <v>-45</v>
      </c>
      <c r="X22">
        <v>60</v>
      </c>
      <c r="Z22">
        <f t="shared" si="4"/>
        <v>3.01</v>
      </c>
      <c r="AA22">
        <f t="shared" si="5"/>
        <v>3</v>
      </c>
      <c r="AB22">
        <f t="shared" si="6"/>
        <v>1.175755076535925</v>
      </c>
      <c r="AC22">
        <f t="shared" si="7"/>
        <v>0.47999999999999993</v>
      </c>
      <c r="AD22">
        <f t="shared" si="8"/>
        <v>4</v>
      </c>
      <c r="AE22" s="11">
        <f t="shared" si="9"/>
        <v>1.1626187816313778</v>
      </c>
      <c r="AF22" s="4">
        <f t="shared" si="10"/>
        <v>1.1626187816313778</v>
      </c>
      <c r="AG22">
        <f t="shared" si="11"/>
        <v>1.8493851682158227</v>
      </c>
      <c r="AH22">
        <f t="shared" si="12"/>
        <v>-1.9927038425242998</v>
      </c>
      <c r="AI22">
        <f t="shared" si="13"/>
        <v>1.1626187816313778</v>
      </c>
      <c r="AK22">
        <f t="shared" si="14"/>
        <v>0</v>
      </c>
    </row>
    <row r="23" spans="1:37" x14ac:dyDescent="0.2">
      <c r="A23" s="8" t="str">
        <f t="shared" si="1"/>
        <v>20, -1.05, -1.025, 1.1, 2.1, 0.9, 1.05, 1.07, 0.88, 0.85, 0.98, 2.05, 1.02, 0.96, 0.92, 1.01, 0.97, 0.48, 0.52, 0.55, 0.6, -30, 60, 0.701134166903881</v>
      </c>
      <c r="B23" t="str">
        <f t="shared" si="0"/>
        <v>[20, -1.05, -1.025, 1.1, 2.1, 0.9, 1.05, 1.07, 0.88, 0.85, 0.98, 2.05, 1.02, 0.96, 0.92, 1.01, 0.97, 0.48, 0.52, 0.55, 0.6, -30, 60, 0.701134166903881]</v>
      </c>
      <c r="C23" s="2">
        <f t="shared" si="2"/>
        <v>-1.05</v>
      </c>
      <c r="D23" s="2">
        <f t="shared" si="3"/>
        <v>-1.0249999999999999</v>
      </c>
      <c r="E23">
        <v>1.1000000000000001</v>
      </c>
      <c r="F23">
        <v>2.1</v>
      </c>
      <c r="G23">
        <v>0.9</v>
      </c>
      <c r="H23" s="1">
        <v>1.05</v>
      </c>
      <c r="I23" s="1">
        <v>1.07</v>
      </c>
      <c r="J23" s="1">
        <v>0.88</v>
      </c>
      <c r="K23" s="1">
        <v>0.85</v>
      </c>
      <c r="L23">
        <v>0.98</v>
      </c>
      <c r="M23">
        <v>2.0499999999999998</v>
      </c>
      <c r="N23">
        <v>1.02</v>
      </c>
      <c r="O23" s="1">
        <v>0.96</v>
      </c>
      <c r="P23" s="1">
        <v>0.92</v>
      </c>
      <c r="Q23" s="1">
        <v>1.01</v>
      </c>
      <c r="R23" s="1">
        <v>0.97</v>
      </c>
      <c r="S23">
        <v>0.48</v>
      </c>
      <c r="T23">
        <v>0.52</v>
      </c>
      <c r="U23">
        <v>0.55000000000000004</v>
      </c>
      <c r="V23">
        <v>0.6</v>
      </c>
      <c r="W23">
        <v>-30</v>
      </c>
      <c r="X23">
        <v>60</v>
      </c>
      <c r="Z23">
        <f t="shared" si="4"/>
        <v>3.01</v>
      </c>
      <c r="AA23">
        <f t="shared" si="5"/>
        <v>3</v>
      </c>
      <c r="AB23">
        <f t="shared" si="6"/>
        <v>0.95999999999999952</v>
      </c>
      <c r="AC23">
        <f t="shared" si="7"/>
        <v>0.27712812921102031</v>
      </c>
      <c r="AD23">
        <f t="shared" si="8"/>
        <v>4</v>
      </c>
      <c r="AE23" s="11">
        <f t="shared" si="9"/>
        <v>0.70113416690388142</v>
      </c>
      <c r="AF23" s="4">
        <f t="shared" si="10"/>
        <v>0.70113416690388142</v>
      </c>
      <c r="AG23">
        <f t="shared" si="11"/>
        <v>1.3077127934712323</v>
      </c>
      <c r="AH23">
        <f t="shared" si="12"/>
        <v>-6.5584572681198914</v>
      </c>
      <c r="AI23">
        <f t="shared" si="13"/>
        <v>0.70113416690388142</v>
      </c>
      <c r="AK23">
        <f t="shared" si="14"/>
        <v>0</v>
      </c>
    </row>
    <row r="24" spans="1:37" x14ac:dyDescent="0.2">
      <c r="A24" s="8" t="str">
        <f t="shared" si="1"/>
        <v>21, -1.05, -1.025, 1.1, 2.1, 0.9, 1.05, 1.07, 0.88, 0.85, 0.98, 2.05, 1.02, 0.96, 0.92, 1.01, 0.97, 0.48, 0.52, 0.55, 0.6, -1, 60, 0.0217356988408539</v>
      </c>
      <c r="B24" t="str">
        <f t="shared" si="0"/>
        <v>[21, -1.05, -1.025, 1.1, 2.1, 0.9, 1.05, 1.07, 0.88, 0.85, 0.98, 2.05, 1.02, 0.96, 0.92, 1.01, 0.97, 0.48, 0.52, 0.55, 0.6, -1, 60, 0.0217356988408539]</v>
      </c>
      <c r="C24" s="2">
        <f t="shared" si="2"/>
        <v>-1.05</v>
      </c>
      <c r="D24" s="2">
        <f t="shared" si="3"/>
        <v>-1.0249999999999999</v>
      </c>
      <c r="E24">
        <v>1.1000000000000001</v>
      </c>
      <c r="F24">
        <v>2.1</v>
      </c>
      <c r="G24">
        <v>0.9</v>
      </c>
      <c r="H24" s="1">
        <v>1.05</v>
      </c>
      <c r="I24" s="1">
        <v>1.07</v>
      </c>
      <c r="J24" s="1">
        <v>0.88</v>
      </c>
      <c r="K24" s="1">
        <v>0.85</v>
      </c>
      <c r="L24">
        <v>0.98</v>
      </c>
      <c r="M24">
        <v>2.0499999999999998</v>
      </c>
      <c r="N24">
        <v>1.02</v>
      </c>
      <c r="O24" s="1">
        <v>0.96</v>
      </c>
      <c r="P24" s="1">
        <v>0.92</v>
      </c>
      <c r="Q24" s="1">
        <v>1.01</v>
      </c>
      <c r="R24" s="1">
        <v>0.97</v>
      </c>
      <c r="S24">
        <v>0.48</v>
      </c>
      <c r="T24">
        <v>0.52</v>
      </c>
      <c r="U24">
        <v>0.55000000000000004</v>
      </c>
      <c r="V24">
        <v>0.6</v>
      </c>
      <c r="W24">
        <v>-1</v>
      </c>
      <c r="X24">
        <v>60</v>
      </c>
      <c r="Z24">
        <f t="shared" si="4"/>
        <v>3.01</v>
      </c>
      <c r="AA24">
        <f t="shared" si="5"/>
        <v>3</v>
      </c>
      <c r="AB24">
        <f t="shared" si="6"/>
        <v>0.83151103079056421</v>
      </c>
      <c r="AC24">
        <f t="shared" si="7"/>
        <v>8.3784311655444414E-3</v>
      </c>
      <c r="AD24">
        <f t="shared" si="8"/>
        <v>4</v>
      </c>
      <c r="AE24" s="11">
        <f t="shared" si="9"/>
        <v>2.1735698840853947E-2</v>
      </c>
      <c r="AF24" s="4">
        <f t="shared" si="10"/>
        <v>2.1735698840853947E-2</v>
      </c>
      <c r="AG24">
        <f t="shared" si="11"/>
        <v>4.564547034979069E-2</v>
      </c>
      <c r="AH24">
        <f t="shared" si="12"/>
        <v>-437.56907858948102</v>
      </c>
      <c r="AI24">
        <f t="shared" si="13"/>
        <v>2.1735698840853947E-2</v>
      </c>
      <c r="AK24">
        <f t="shared" si="14"/>
        <v>0</v>
      </c>
    </row>
    <row r="25" spans="1:37" x14ac:dyDescent="0.2">
      <c r="A25" s="8" t="str">
        <f t="shared" si="1"/>
        <v>22, -1.05, -1.025, 1.1, 2.1, 0.9, 1.05, 1.07, 0.88, 0.85, 0.98, 2.05, 1.02, 0.96, 0.92, 1.01, 0.97, 0.48, 0.52, 0.55, 0.6, -89, 85, 0.396267657528477</v>
      </c>
      <c r="B25" t="str">
        <f t="shared" si="0"/>
        <v>[22, -1.05, -1.025, 1.1, 2.1, 0.9, 1.05, 1.07, 0.88, 0.85, 0.98, 2.05, 1.02, 0.96, 0.92, 1.01, 0.97, 0.48, 0.52, 0.55, 0.6, -89, 85, 0.396267657528477]</v>
      </c>
      <c r="C25" s="2">
        <f t="shared" si="2"/>
        <v>-1.05</v>
      </c>
      <c r="D25" s="2">
        <f t="shared" si="3"/>
        <v>-1.0249999999999999</v>
      </c>
      <c r="E25">
        <v>1.1000000000000001</v>
      </c>
      <c r="F25">
        <v>2.1</v>
      </c>
      <c r="G25">
        <v>0.9</v>
      </c>
      <c r="H25" s="1">
        <v>1.05</v>
      </c>
      <c r="I25" s="1">
        <v>1.07</v>
      </c>
      <c r="J25" s="1">
        <v>0.88</v>
      </c>
      <c r="K25" s="1">
        <v>0.85</v>
      </c>
      <c r="L25">
        <v>0.98</v>
      </c>
      <c r="M25">
        <v>2.0499999999999998</v>
      </c>
      <c r="N25">
        <v>1.02</v>
      </c>
      <c r="O25" s="1">
        <v>0.96</v>
      </c>
      <c r="P25" s="1">
        <v>0.92</v>
      </c>
      <c r="Q25" s="1">
        <v>1.01</v>
      </c>
      <c r="R25" s="1">
        <v>0.97</v>
      </c>
      <c r="S25">
        <v>0.48</v>
      </c>
      <c r="T25">
        <v>0.52</v>
      </c>
      <c r="U25">
        <v>0.55000000000000004</v>
      </c>
      <c r="V25">
        <v>0.6</v>
      </c>
      <c r="W25">
        <v>-89</v>
      </c>
      <c r="X25">
        <v>85</v>
      </c>
      <c r="Z25">
        <f t="shared" si="4"/>
        <v>3.01</v>
      </c>
      <c r="AA25">
        <f t="shared" si="5"/>
        <v>3</v>
      </c>
      <c r="AB25">
        <f t="shared" si="6"/>
        <v>314.3649630806666</v>
      </c>
      <c r="AC25">
        <f t="shared" si="7"/>
        <v>27.49918158276439</v>
      </c>
      <c r="AD25">
        <f t="shared" si="8"/>
        <v>2</v>
      </c>
      <c r="AE25" s="11">
        <f t="shared" si="9"/>
        <v>0.39626765752847676</v>
      </c>
      <c r="AF25" s="4">
        <f t="shared" si="10"/>
        <v>0.39626765752847676</v>
      </c>
      <c r="AG25">
        <f t="shared" si="11"/>
        <v>0.39626765752847665</v>
      </c>
      <c r="AH25">
        <f t="shared" si="12"/>
        <v>-42.413070391216749</v>
      </c>
      <c r="AI25">
        <f t="shared" si="13"/>
        <v>-4239.6170649430169</v>
      </c>
      <c r="AK25">
        <f t="shared" si="14"/>
        <v>0</v>
      </c>
    </row>
    <row r="26" spans="1:37" x14ac:dyDescent="0.2">
      <c r="A26" s="8" t="str">
        <f t="shared" si="1"/>
        <v>23, -1.05, -1.025, 1.1, 2.1, 0.9, 1.05, 1.07, 0.88, 0.85, 0.98, 2.05, 1.02, 0.96, 0.92, 1.01, 0.97, 0.48, 0.52, 0.55, 0.6, -85, 85, 0.394819872434029</v>
      </c>
      <c r="B26" t="str">
        <f t="shared" si="0"/>
        <v>[23, -1.05, -1.025, 1.1, 2.1, 0.9, 1.05, 1.07, 0.88, 0.85, 0.98, 2.05, 1.02, 0.96, 0.92, 1.01, 0.97, 0.48, 0.52, 0.55, 0.6, -85, 85, 0.394819872434029]</v>
      </c>
      <c r="C26" s="2">
        <f t="shared" si="2"/>
        <v>-1.05</v>
      </c>
      <c r="D26" s="2">
        <f t="shared" si="3"/>
        <v>-1.0249999999999999</v>
      </c>
      <c r="E26">
        <v>1.1000000000000001</v>
      </c>
      <c r="F26">
        <v>2.1</v>
      </c>
      <c r="G26">
        <v>0.9</v>
      </c>
      <c r="H26" s="1">
        <v>1.05</v>
      </c>
      <c r="I26" s="1">
        <v>1.07</v>
      </c>
      <c r="J26" s="1">
        <v>0.88</v>
      </c>
      <c r="K26" s="1">
        <v>0.85</v>
      </c>
      <c r="L26">
        <v>0.98</v>
      </c>
      <c r="M26">
        <v>2.0499999999999998</v>
      </c>
      <c r="N26">
        <v>1.02</v>
      </c>
      <c r="O26" s="1">
        <v>0.96</v>
      </c>
      <c r="P26" s="1">
        <v>0.92</v>
      </c>
      <c r="Q26" s="1">
        <v>1.01</v>
      </c>
      <c r="R26" s="1">
        <v>0.97</v>
      </c>
      <c r="S26">
        <v>0.48</v>
      </c>
      <c r="T26">
        <v>0.52</v>
      </c>
      <c r="U26">
        <v>0.55000000000000004</v>
      </c>
      <c r="V26">
        <v>0.6</v>
      </c>
      <c r="W26">
        <v>-85</v>
      </c>
      <c r="X26">
        <v>85</v>
      </c>
      <c r="Z26">
        <f t="shared" si="4"/>
        <v>3.01</v>
      </c>
      <c r="AA26">
        <f t="shared" si="5"/>
        <v>3</v>
      </c>
      <c r="AB26">
        <f t="shared" si="6"/>
        <v>62.94966840234823</v>
      </c>
      <c r="AC26">
        <f t="shared" si="7"/>
        <v>5.4864251053254467</v>
      </c>
      <c r="AD26">
        <f t="shared" si="8"/>
        <v>2</v>
      </c>
      <c r="AE26" s="11">
        <f t="shared" si="9"/>
        <v>0.39481987243402872</v>
      </c>
      <c r="AF26" s="4">
        <f t="shared" si="10"/>
        <v>0.39481987243402872</v>
      </c>
      <c r="AG26">
        <f t="shared" si="11"/>
        <v>0.39481987243402872</v>
      </c>
      <c r="AH26">
        <f t="shared" si="12"/>
        <v>-42.601709605514372</v>
      </c>
      <c r="AI26">
        <f t="shared" si="13"/>
        <v>-156.17018098024806</v>
      </c>
      <c r="AK26">
        <f t="shared" si="14"/>
        <v>0</v>
      </c>
    </row>
    <row r="27" spans="1:37" x14ac:dyDescent="0.2">
      <c r="A27" s="8" t="str">
        <f t="shared" si="1"/>
        <v>24, -1.05, -1.025, 1.1, 2.1, 0.9, 1.05, 1.07, 0.88, 0.85, 0.98, 2.05, 1.02, 0.96, 0.92, 1.01, 0.97, 0.48, 0.52, 0.55, 0.6, -45, 85, 0.280246230661627</v>
      </c>
      <c r="B27" t="str">
        <f t="shared" si="0"/>
        <v>[24, -1.05, -1.025, 1.1, 2.1, 0.9, 1.05, 1.07, 0.88, 0.85, 0.98, 2.05, 1.02, 0.96, 0.92, 1.01, 0.97, 0.48, 0.52, 0.55, 0.6, -45, 85, 0.280246230661627]</v>
      </c>
      <c r="C27" s="2">
        <f t="shared" si="2"/>
        <v>-1.05</v>
      </c>
      <c r="D27" s="2">
        <f t="shared" si="3"/>
        <v>-1.0249999999999999</v>
      </c>
      <c r="E27">
        <v>1.1000000000000001</v>
      </c>
      <c r="F27">
        <v>2.1</v>
      </c>
      <c r="G27">
        <v>0.9</v>
      </c>
      <c r="H27" s="1">
        <v>1.05</v>
      </c>
      <c r="I27" s="1">
        <v>1.07</v>
      </c>
      <c r="J27" s="1">
        <v>0.88</v>
      </c>
      <c r="K27" s="1">
        <v>0.85</v>
      </c>
      <c r="L27">
        <v>0.98</v>
      </c>
      <c r="M27">
        <v>2.0499999999999998</v>
      </c>
      <c r="N27">
        <v>1.02</v>
      </c>
      <c r="O27" s="1">
        <v>0.96</v>
      </c>
      <c r="P27" s="1">
        <v>0.92</v>
      </c>
      <c r="Q27" s="1">
        <v>1.01</v>
      </c>
      <c r="R27" s="1">
        <v>0.97</v>
      </c>
      <c r="S27">
        <v>0.48</v>
      </c>
      <c r="T27">
        <v>0.52</v>
      </c>
      <c r="U27">
        <v>0.55000000000000004</v>
      </c>
      <c r="V27">
        <v>0.6</v>
      </c>
      <c r="W27">
        <v>-45</v>
      </c>
      <c r="X27">
        <v>85</v>
      </c>
      <c r="Z27">
        <f t="shared" si="4"/>
        <v>3.01</v>
      </c>
      <c r="AA27">
        <f t="shared" si="5"/>
        <v>3</v>
      </c>
      <c r="AB27">
        <f t="shared" si="6"/>
        <v>7.7589767928954823</v>
      </c>
      <c r="AC27">
        <f t="shared" si="7"/>
        <v>0.47999999999999993</v>
      </c>
      <c r="AD27">
        <f t="shared" si="8"/>
        <v>2</v>
      </c>
      <c r="AE27" s="11">
        <f t="shared" si="9"/>
        <v>0.28024623066162713</v>
      </c>
      <c r="AF27" s="4">
        <f t="shared" si="10"/>
        <v>0.28024623066162713</v>
      </c>
      <c r="AG27">
        <f t="shared" si="11"/>
        <v>0.28024623066162718</v>
      </c>
      <c r="AH27">
        <f t="shared" si="12"/>
        <v>-63.710407433395154</v>
      </c>
      <c r="AI27">
        <f t="shared" si="13"/>
        <v>-0.41735443029491576</v>
      </c>
      <c r="AK27">
        <f t="shared" si="14"/>
        <v>0</v>
      </c>
    </row>
    <row r="28" spans="1:37" x14ac:dyDescent="0.2">
      <c r="A28" s="8" t="str">
        <f t="shared" si="1"/>
        <v>25, -1.05, -1.025, 1.1, 2.1, 0.9, 1.05, 1.07, 0.88, 0.85, 0.98, 2.05, 1.02, 0.96, 0.92, 1.01, 0.97, 0.48, 0.52, 0.55, 0.6, -30, 85, 0.198164010102806</v>
      </c>
      <c r="B28" t="str">
        <f t="shared" si="0"/>
        <v>[25, -1.05, -1.025, 1.1, 2.1, 0.9, 1.05, 1.07, 0.88, 0.85, 0.98, 2.05, 1.02, 0.96, 0.92, 1.01, 0.97, 0.48, 0.52, 0.55, 0.6, -30, 85, 0.198164010102806]</v>
      </c>
      <c r="C28" s="2">
        <f t="shared" si="2"/>
        <v>-1.05</v>
      </c>
      <c r="D28" s="2">
        <f t="shared" si="3"/>
        <v>-1.0249999999999999</v>
      </c>
      <c r="E28">
        <v>1.1000000000000001</v>
      </c>
      <c r="F28">
        <v>2.1</v>
      </c>
      <c r="G28">
        <v>0.9</v>
      </c>
      <c r="H28" s="1">
        <v>1.05</v>
      </c>
      <c r="I28" s="1">
        <v>1.07</v>
      </c>
      <c r="J28" s="1">
        <v>0.88</v>
      </c>
      <c r="K28" s="1">
        <v>0.85</v>
      </c>
      <c r="L28">
        <v>0.98</v>
      </c>
      <c r="M28">
        <v>2.0499999999999998</v>
      </c>
      <c r="N28">
        <v>1.02</v>
      </c>
      <c r="O28" s="1">
        <v>0.96</v>
      </c>
      <c r="P28" s="1">
        <v>0.92</v>
      </c>
      <c r="Q28" s="1">
        <v>1.01</v>
      </c>
      <c r="R28" s="1">
        <v>0.97</v>
      </c>
      <c r="S28">
        <v>0.48</v>
      </c>
      <c r="T28">
        <v>0.52</v>
      </c>
      <c r="U28">
        <v>0.55000000000000004</v>
      </c>
      <c r="V28">
        <v>0.6</v>
      </c>
      <c r="W28">
        <v>-30</v>
      </c>
      <c r="X28">
        <v>85</v>
      </c>
      <c r="Z28">
        <f t="shared" si="4"/>
        <v>3.01</v>
      </c>
      <c r="AA28">
        <f t="shared" si="5"/>
        <v>3</v>
      </c>
      <c r="AB28">
        <f t="shared" si="6"/>
        <v>6.3351780228967343</v>
      </c>
      <c r="AC28">
        <f t="shared" si="7"/>
        <v>0.27712812921102031</v>
      </c>
      <c r="AD28">
        <f t="shared" si="8"/>
        <v>2</v>
      </c>
      <c r="AE28" s="11">
        <f t="shared" si="9"/>
        <v>0.1981640101028059</v>
      </c>
      <c r="AF28" s="4">
        <f t="shared" si="10"/>
        <v>0.1981640101028059</v>
      </c>
      <c r="AG28">
        <f t="shared" si="11"/>
        <v>0.1981640101028059</v>
      </c>
      <c r="AH28">
        <f t="shared" si="12"/>
        <v>-93.840470724852139</v>
      </c>
      <c r="AI28">
        <f t="shared" si="13"/>
        <v>-4.3672347926900106E-2</v>
      </c>
      <c r="AK28">
        <f t="shared" si="14"/>
        <v>0</v>
      </c>
    </row>
    <row r="29" spans="1:37" x14ac:dyDescent="0.2">
      <c r="A29" s="8" t="str">
        <f t="shared" si="1"/>
        <v>26, -1.05, -1.025, 1.1, 2.1, 0.9, 1.05, 1.07, 0.88, 0.85, 0.98, 2.05, 1.02, 0.96, 0.92, 1.01, 0.97, 0.48, 0.52, 0.55, 0.6, -1, 85, 0.00691687769111225</v>
      </c>
      <c r="B29" t="str">
        <f t="shared" si="0"/>
        <v>[26, -1.05, -1.025, 1.1, 2.1, 0.9, 1.05, 1.07, 0.88, 0.85, 0.98, 2.05, 1.02, 0.96, 0.92, 1.01, 0.97, 0.48, 0.52, 0.55, 0.6, -1, 85, 0.00691687769111225]</v>
      </c>
      <c r="C29" s="2">
        <f t="shared" si="2"/>
        <v>-1.05</v>
      </c>
      <c r="D29" s="2">
        <f t="shared" si="3"/>
        <v>-1.0249999999999999</v>
      </c>
      <c r="E29">
        <v>1.1000000000000001</v>
      </c>
      <c r="F29">
        <v>2.1</v>
      </c>
      <c r="G29">
        <v>0.9</v>
      </c>
      <c r="H29" s="1">
        <v>1.05</v>
      </c>
      <c r="I29" s="1">
        <v>1.07</v>
      </c>
      <c r="J29" s="1">
        <v>0.88</v>
      </c>
      <c r="K29" s="1">
        <v>0.85</v>
      </c>
      <c r="L29">
        <v>0.98</v>
      </c>
      <c r="M29">
        <v>2.0499999999999998</v>
      </c>
      <c r="N29">
        <v>1.02</v>
      </c>
      <c r="O29" s="1">
        <v>0.96</v>
      </c>
      <c r="P29" s="1">
        <v>0.92</v>
      </c>
      <c r="Q29" s="1">
        <v>1.01</v>
      </c>
      <c r="R29" s="1">
        <v>0.97</v>
      </c>
      <c r="S29">
        <v>0.48</v>
      </c>
      <c r="T29">
        <v>0.52</v>
      </c>
      <c r="U29">
        <v>0.55000000000000004</v>
      </c>
      <c r="V29">
        <v>0.6</v>
      </c>
      <c r="W29">
        <v>-1</v>
      </c>
      <c r="X29">
        <v>85</v>
      </c>
      <c r="Z29">
        <f t="shared" si="4"/>
        <v>3.01</v>
      </c>
      <c r="AA29">
        <f t="shared" si="5"/>
        <v>3</v>
      </c>
      <c r="AB29">
        <f t="shared" si="6"/>
        <v>5.4872608417297863</v>
      </c>
      <c r="AC29">
        <f t="shared" si="7"/>
        <v>8.3784311655444414E-3</v>
      </c>
      <c r="AD29">
        <f t="shared" si="8"/>
        <v>2</v>
      </c>
      <c r="AE29" s="11">
        <f t="shared" si="9"/>
        <v>6.91687769111225E-3</v>
      </c>
      <c r="AF29" s="4">
        <f t="shared" si="10"/>
        <v>6.91687769111225E-3</v>
      </c>
      <c r="AG29">
        <f t="shared" si="11"/>
        <v>6.9168776911122517E-3</v>
      </c>
      <c r="AH29">
        <f t="shared" si="12"/>
        <v>-2938.1415288812632</v>
      </c>
      <c r="AI29">
        <f t="shared" si="13"/>
        <v>2.2317591833785335E-3</v>
      </c>
      <c r="AK29">
        <f t="shared" si="14"/>
        <v>0</v>
      </c>
    </row>
    <row r="30" spans="1:37" x14ac:dyDescent="0.2">
      <c r="A30" s="8" t="str">
        <f t="shared" si="1"/>
        <v>27, -1.05, -1.025, 1.1, 2.1, 0.9, 1.05, 1.07, 0.88, 0.85, 0.98, 2.05, 1.02, 0.96, 0.92, 1.01, 0.97, 0.48, 0.52, 0.55, 0.6, -89, 89, 0.0790602737812166</v>
      </c>
      <c r="B30" t="str">
        <f t="shared" si="0"/>
        <v>[27, -1.05, -1.025, 1.1, 2.1, 0.9, 1.05, 1.07, 0.88, 0.85, 0.98, 2.05, 1.02, 0.96, 0.92, 1.01, 0.97, 0.48, 0.52, 0.55, 0.6, -89, 89, 0.0790602737812166]</v>
      </c>
      <c r="C30" s="2">
        <f t="shared" si="2"/>
        <v>-1.05</v>
      </c>
      <c r="D30" s="2">
        <f t="shared" si="3"/>
        <v>-1.0249999999999999</v>
      </c>
      <c r="E30">
        <v>1.1000000000000001</v>
      </c>
      <c r="F30">
        <v>2.1</v>
      </c>
      <c r="G30">
        <v>0.9</v>
      </c>
      <c r="H30" s="1">
        <v>1.05</v>
      </c>
      <c r="I30" s="1">
        <v>1.07</v>
      </c>
      <c r="J30" s="1">
        <v>0.88</v>
      </c>
      <c r="K30" s="1">
        <v>0.85</v>
      </c>
      <c r="L30">
        <v>0.98</v>
      </c>
      <c r="M30">
        <v>2.0499999999999998</v>
      </c>
      <c r="N30">
        <v>1.02</v>
      </c>
      <c r="O30" s="1">
        <v>0.96</v>
      </c>
      <c r="P30" s="1">
        <v>0.92</v>
      </c>
      <c r="Q30" s="1">
        <v>1.01</v>
      </c>
      <c r="R30" s="1">
        <v>0.97</v>
      </c>
      <c r="S30">
        <v>0.48</v>
      </c>
      <c r="T30">
        <v>0.52</v>
      </c>
      <c r="U30">
        <v>0.55000000000000004</v>
      </c>
      <c r="V30">
        <v>0.6</v>
      </c>
      <c r="W30">
        <v>-89</v>
      </c>
      <c r="X30">
        <v>89</v>
      </c>
      <c r="Z30">
        <f t="shared" si="4"/>
        <v>3.01</v>
      </c>
      <c r="AA30">
        <f t="shared" si="5"/>
        <v>3</v>
      </c>
      <c r="AB30">
        <f t="shared" si="6"/>
        <v>1575.6670394758773</v>
      </c>
      <c r="AC30">
        <f t="shared" si="7"/>
        <v>27.49918158276439</v>
      </c>
      <c r="AD30">
        <f t="shared" si="8"/>
        <v>2</v>
      </c>
      <c r="AE30" s="11">
        <f t="shared" si="9"/>
        <v>7.906027378121655E-2</v>
      </c>
      <c r="AF30" s="4">
        <f t="shared" si="10"/>
        <v>7.906027378121655E-2</v>
      </c>
      <c r="AG30">
        <f t="shared" si="11"/>
        <v>7.906027378121655E-2</v>
      </c>
      <c r="AH30">
        <f t="shared" si="12"/>
        <v>-248.81409824347458</v>
      </c>
      <c r="AI30">
        <f t="shared" si="13"/>
        <v>-21582.004479697847</v>
      </c>
      <c r="AK30">
        <f t="shared" si="14"/>
        <v>0</v>
      </c>
    </row>
    <row r="31" spans="1:37" x14ac:dyDescent="0.2">
      <c r="A31" s="8" t="str">
        <f t="shared" si="1"/>
        <v>28, -1.05, -1.025, 1.1, 2.1, 0.9, 1.05, 1.07, 0.88, 0.85, 0.98, 2.05, 1.02, 0.96, 0.92, 1.01, 0.97, 0.48, 0.52, 0.55, 0.6, -85, 89, 0.0787714228397662</v>
      </c>
      <c r="B31" t="str">
        <f t="shared" si="0"/>
        <v>[28, -1.05, -1.025, 1.1, 2.1, 0.9, 1.05, 1.07, 0.88, 0.85, 0.98, 2.05, 1.02, 0.96, 0.92, 1.01, 0.97, 0.48, 0.52, 0.55, 0.6, -85, 89, 0.0787714228397662]</v>
      </c>
      <c r="C31" s="2">
        <f t="shared" si="2"/>
        <v>-1.05</v>
      </c>
      <c r="D31" s="2">
        <f t="shared" si="3"/>
        <v>-1.0249999999999999</v>
      </c>
      <c r="E31">
        <v>1.1000000000000001</v>
      </c>
      <c r="F31">
        <v>2.1</v>
      </c>
      <c r="G31">
        <v>0.9</v>
      </c>
      <c r="H31" s="1">
        <v>1.05</v>
      </c>
      <c r="I31" s="1">
        <v>1.07</v>
      </c>
      <c r="J31" s="1">
        <v>0.88</v>
      </c>
      <c r="K31" s="1">
        <v>0.85</v>
      </c>
      <c r="L31">
        <v>0.98</v>
      </c>
      <c r="M31">
        <v>2.0499999999999998</v>
      </c>
      <c r="N31">
        <v>1.02</v>
      </c>
      <c r="O31" s="1">
        <v>0.96</v>
      </c>
      <c r="P31" s="1">
        <v>0.92</v>
      </c>
      <c r="Q31" s="1">
        <v>1.01</v>
      </c>
      <c r="R31" s="1">
        <v>0.97</v>
      </c>
      <c r="S31">
        <v>0.48</v>
      </c>
      <c r="T31">
        <v>0.52</v>
      </c>
      <c r="U31">
        <v>0.55000000000000004</v>
      </c>
      <c r="V31">
        <v>0.6</v>
      </c>
      <c r="W31">
        <v>-85</v>
      </c>
      <c r="X31">
        <v>89</v>
      </c>
      <c r="Z31">
        <f t="shared" si="4"/>
        <v>3.01</v>
      </c>
      <c r="AA31">
        <f t="shared" si="5"/>
        <v>3</v>
      </c>
      <c r="AB31">
        <f t="shared" si="6"/>
        <v>315.51772397124444</v>
      </c>
      <c r="AC31">
        <f t="shared" si="7"/>
        <v>5.4864251053254467</v>
      </c>
      <c r="AD31">
        <f t="shared" si="8"/>
        <v>2</v>
      </c>
      <c r="AE31" s="11">
        <f t="shared" si="9"/>
        <v>7.8771422839766223E-2</v>
      </c>
      <c r="AF31" s="4">
        <f t="shared" si="10"/>
        <v>7.8771422839766223E-2</v>
      </c>
      <c r="AG31">
        <f t="shared" si="11"/>
        <v>7.8771422839766209E-2</v>
      </c>
      <c r="AH31">
        <f t="shared" si="12"/>
        <v>-249.75959989673959</v>
      </c>
      <c r="AI31">
        <f t="shared" si="13"/>
        <v>-849.01804141846048</v>
      </c>
      <c r="AK31">
        <f t="shared" si="14"/>
        <v>0</v>
      </c>
    </row>
    <row r="32" spans="1:37" x14ac:dyDescent="0.2">
      <c r="A32" s="8" t="str">
        <f t="shared" si="1"/>
        <v>29, -1.05, -1.025, 1.1, 2.1, 0.9, 1.05, 1.07, 0.88, 0.85, 0.98, 2.05, 1.02, 0.96, 0.92, 1.01, 0.97, 0.48, 0.52, 0.55, 0.6, -45, 89, 0.0559125714686165</v>
      </c>
      <c r="B32" t="str">
        <f t="shared" si="0"/>
        <v>[29, -1.05, -1.025, 1.1, 2.1, 0.9, 1.05, 1.07, 0.88, 0.85, 0.98, 2.05, 1.02, 0.96, 0.92, 1.01, 0.97, 0.48, 0.52, 0.55, 0.6, -45, 89, 0.0559125714686165]</v>
      </c>
      <c r="C32" s="2">
        <f t="shared" si="2"/>
        <v>-1.05</v>
      </c>
      <c r="D32" s="2">
        <f t="shared" si="3"/>
        <v>-1.0249999999999999</v>
      </c>
      <c r="E32">
        <v>1.1000000000000001</v>
      </c>
      <c r="F32">
        <v>2.1</v>
      </c>
      <c r="G32">
        <v>0.9</v>
      </c>
      <c r="H32" s="1">
        <v>1.05</v>
      </c>
      <c r="I32" s="1">
        <v>1.07</v>
      </c>
      <c r="J32" s="1">
        <v>0.88</v>
      </c>
      <c r="K32" s="1">
        <v>0.85</v>
      </c>
      <c r="L32">
        <v>0.98</v>
      </c>
      <c r="M32">
        <v>2.0499999999999998</v>
      </c>
      <c r="N32">
        <v>1.02</v>
      </c>
      <c r="O32" s="1">
        <v>0.96</v>
      </c>
      <c r="P32" s="1">
        <v>0.92</v>
      </c>
      <c r="Q32" s="1">
        <v>1.01</v>
      </c>
      <c r="R32" s="1">
        <v>0.97</v>
      </c>
      <c r="S32">
        <v>0.48</v>
      </c>
      <c r="T32">
        <v>0.52</v>
      </c>
      <c r="U32">
        <v>0.55000000000000004</v>
      </c>
      <c r="V32">
        <v>0.6</v>
      </c>
      <c r="W32">
        <v>-45</v>
      </c>
      <c r="X32">
        <v>89</v>
      </c>
      <c r="Z32">
        <f t="shared" si="4"/>
        <v>3.01</v>
      </c>
      <c r="AA32">
        <f t="shared" si="5"/>
        <v>3</v>
      </c>
      <c r="AB32">
        <f t="shared" si="6"/>
        <v>38.889715548505833</v>
      </c>
      <c r="AC32">
        <f t="shared" si="7"/>
        <v>0.47999999999999993</v>
      </c>
      <c r="AD32">
        <f t="shared" si="8"/>
        <v>2</v>
      </c>
      <c r="AE32" s="11">
        <f t="shared" si="9"/>
        <v>5.5912571468616522E-2</v>
      </c>
      <c r="AF32" s="4">
        <f t="shared" si="10"/>
        <v>5.5912571468616522E-2</v>
      </c>
      <c r="AG32">
        <f t="shared" si="11"/>
        <v>5.5912571468616522E-2</v>
      </c>
      <c r="AH32">
        <f t="shared" si="12"/>
        <v>-355.56108326724222</v>
      </c>
      <c r="AI32">
        <f t="shared" si="13"/>
        <v>-7.8887317316413998</v>
      </c>
      <c r="AK32">
        <f t="shared" si="14"/>
        <v>0</v>
      </c>
    </row>
    <row r="33" spans="1:38" x14ac:dyDescent="0.2">
      <c r="A33" s="8" t="str">
        <f t="shared" si="1"/>
        <v>30, -1.05, -1.025, 1.1, 2.1, 0.9, 1.05, 1.07, 0.88, 0.85, 0.98, 2.05, 1.02, 0.96, 0.92, 1.01, 0.97, 0.48, 0.52, 0.55, 0.6, -30, 89, 0.0395361584390362</v>
      </c>
      <c r="B33" t="str">
        <f t="shared" si="0"/>
        <v>[30, -1.05, -1.025, 1.1, 2.1, 0.9, 1.05, 1.07, 0.88, 0.85, 0.98, 2.05, 1.02, 0.96, 0.92, 1.01, 0.97, 0.48, 0.52, 0.55, 0.6, -30, 89, 0.0395361584390362]</v>
      </c>
      <c r="C33" s="2">
        <f t="shared" si="2"/>
        <v>-1.05</v>
      </c>
      <c r="D33" s="2">
        <f t="shared" si="3"/>
        <v>-1.0249999999999999</v>
      </c>
      <c r="E33">
        <v>1.1000000000000001</v>
      </c>
      <c r="F33">
        <v>2.1</v>
      </c>
      <c r="G33">
        <v>0.9</v>
      </c>
      <c r="H33" s="1">
        <v>1.05</v>
      </c>
      <c r="I33" s="1">
        <v>1.07</v>
      </c>
      <c r="J33" s="1">
        <v>0.88</v>
      </c>
      <c r="K33" s="1">
        <v>0.85</v>
      </c>
      <c r="L33">
        <v>0.98</v>
      </c>
      <c r="M33">
        <v>2.0499999999999998</v>
      </c>
      <c r="N33">
        <v>1.02</v>
      </c>
      <c r="O33" s="1">
        <v>0.96</v>
      </c>
      <c r="P33" s="1">
        <v>0.92</v>
      </c>
      <c r="Q33" s="1">
        <v>1.01</v>
      </c>
      <c r="R33" s="1">
        <v>0.97</v>
      </c>
      <c r="S33">
        <v>0.48</v>
      </c>
      <c r="T33">
        <v>0.52</v>
      </c>
      <c r="U33">
        <v>0.55000000000000004</v>
      </c>
      <c r="V33">
        <v>0.6</v>
      </c>
      <c r="W33">
        <v>-30</v>
      </c>
      <c r="X33">
        <v>89</v>
      </c>
      <c r="Z33">
        <f t="shared" si="4"/>
        <v>3.01</v>
      </c>
      <c r="AA33">
        <f t="shared" si="5"/>
        <v>3</v>
      </c>
      <c r="AB33">
        <f t="shared" si="6"/>
        <v>31.753319778606837</v>
      </c>
      <c r="AC33">
        <f t="shared" si="7"/>
        <v>0.27712812921102031</v>
      </c>
      <c r="AD33">
        <f t="shared" si="8"/>
        <v>2</v>
      </c>
      <c r="AE33" s="11">
        <f t="shared" si="9"/>
        <v>3.9536158439036219E-2</v>
      </c>
      <c r="AF33" s="4">
        <f t="shared" si="10"/>
        <v>3.9536158439036219E-2</v>
      </c>
      <c r="AG33">
        <f t="shared" si="11"/>
        <v>3.9536158439036219E-2</v>
      </c>
      <c r="AH33">
        <f t="shared" si="12"/>
        <v>-506.57965467683243</v>
      </c>
      <c r="AI33">
        <f t="shared" si="13"/>
        <v>-3.5657133843171303</v>
      </c>
      <c r="AK33">
        <f t="shared" si="14"/>
        <v>0</v>
      </c>
    </row>
    <row r="34" spans="1:38" x14ac:dyDescent="0.2">
      <c r="A34" s="8" t="str">
        <f t="shared" si="1"/>
        <v>31, -1.05, -1.025, 1.1, 2.1, 0.9, 1.05, 1.07, 0.88, 0.85, 0.98, 2.05, 1.02, 0.96, 0.92, 1.01, 0.97, 0.48, 0.52, 0.55, 0.6, -1, 89, 0.00138000221209379</v>
      </c>
      <c r="B34" t="str">
        <f t="shared" si="0"/>
        <v>[31, -1.05, -1.025, 1.1, 2.1, 0.9, 1.05, 1.07, 0.88, 0.85, 0.98, 2.05, 1.02, 0.96, 0.92, 1.01, 0.97, 0.48, 0.52, 0.55, 0.6, -1, 89, 0.00138000221209379]</v>
      </c>
      <c r="C34" s="2">
        <f t="shared" si="2"/>
        <v>-1.05</v>
      </c>
      <c r="D34" s="2">
        <f t="shared" si="3"/>
        <v>-1.0249999999999999</v>
      </c>
      <c r="E34">
        <v>1.1000000000000001</v>
      </c>
      <c r="F34">
        <v>2.1</v>
      </c>
      <c r="G34">
        <v>0.9</v>
      </c>
      <c r="H34" s="1">
        <v>1.05</v>
      </c>
      <c r="I34" s="1">
        <v>1.07</v>
      </c>
      <c r="J34" s="1">
        <v>0.88</v>
      </c>
      <c r="K34" s="1">
        <v>0.85</v>
      </c>
      <c r="L34">
        <v>0.98</v>
      </c>
      <c r="M34">
        <v>2.0499999999999998</v>
      </c>
      <c r="N34">
        <v>1.02</v>
      </c>
      <c r="O34" s="1">
        <v>0.96</v>
      </c>
      <c r="P34" s="1">
        <v>0.92</v>
      </c>
      <c r="Q34" s="1">
        <v>1.01</v>
      </c>
      <c r="R34" s="1">
        <v>0.97</v>
      </c>
      <c r="S34">
        <v>0.48</v>
      </c>
      <c r="T34">
        <v>0.52</v>
      </c>
      <c r="U34">
        <v>0.55000000000000004</v>
      </c>
      <c r="V34">
        <v>0.6</v>
      </c>
      <c r="W34">
        <v>-1</v>
      </c>
      <c r="X34">
        <v>89</v>
      </c>
      <c r="Z34">
        <f t="shared" si="4"/>
        <v>3.01</v>
      </c>
      <c r="AA34">
        <f t="shared" si="5"/>
        <v>3</v>
      </c>
      <c r="AB34">
        <f t="shared" si="6"/>
        <v>27.503370479303953</v>
      </c>
      <c r="AC34">
        <f t="shared" si="7"/>
        <v>8.3784311655444414E-3</v>
      </c>
      <c r="AD34">
        <f t="shared" si="8"/>
        <v>2</v>
      </c>
      <c r="AE34" s="11">
        <f t="shared" si="9"/>
        <v>1.3800022120937934E-3</v>
      </c>
      <c r="AF34" s="4">
        <f t="shared" si="10"/>
        <v>1.3800022120937934E-3</v>
      </c>
      <c r="AG34">
        <f t="shared" si="11"/>
        <v>1.3800022120937934E-3</v>
      </c>
      <c r="AH34">
        <f t="shared" si="12"/>
        <v>-14762.848495086422</v>
      </c>
      <c r="AI34">
        <f t="shared" si="13"/>
        <v>-8.9998470382368828E-2</v>
      </c>
      <c r="AK34">
        <f t="shared" si="14"/>
        <v>0</v>
      </c>
    </row>
    <row r="35" spans="1:38" x14ac:dyDescent="0.2">
      <c r="AE35" s="11"/>
      <c r="AF35" s="4"/>
    </row>
    <row r="36" spans="1:38" x14ac:dyDescent="0.2">
      <c r="B36" t="str">
        <f t="shared" ref="B36:B66" si="15">"["&amp;ROW(B36)-ROW($B$3)&amp;", "&amp;C36&amp;", "&amp;D36&amp;", "&amp;E36&amp;", "&amp;F36&amp;", "&amp;G36&amp;", "&amp;H36&amp;", "&amp;I36&amp;", "&amp;J36&amp;", "&amp;K36&amp;", "&amp;L36&amp;", "&amp;M36&amp;", "&amp;N36&amp;", "&amp;O36&amp;", "&amp;P36&amp;", "&amp;Q36&amp;", "&amp;R36&amp;", "&amp;S36&amp;", "&amp;T36&amp;", "&amp;U36&amp;", "&amp;V36&amp;", "&amp;W36&amp;", "&amp;X36&amp;", "&amp;AE36&amp;"]"</f>
        <v>[33, 1.05, -1.025, 0.9, 2.1, 1.1, 0.88, 0.85, 1.05, 1.07, 0.98, 2.05, 1.02, 0.92, 0.96, 0.97, 1.01, 0, 0.48, 0.55, 0.6, -89, 10, 0]</v>
      </c>
      <c r="C36" s="2">
        <f>F36/2</f>
        <v>1.05</v>
      </c>
      <c r="D36" s="2">
        <f>-M36/2</f>
        <v>-1.0249999999999999</v>
      </c>
      <c r="E36">
        <f>'式(20)Asf0m'!G4</f>
        <v>0.9</v>
      </c>
      <c r="F36">
        <f>'式(20)Asf0m'!F4</f>
        <v>2.1</v>
      </c>
      <c r="G36">
        <f>'式(20)Asf0m'!E4</f>
        <v>1.1000000000000001</v>
      </c>
      <c r="H36" s="1">
        <f>'式(20)Asf0m'!J4</f>
        <v>0.88</v>
      </c>
      <c r="I36" s="1">
        <f>'式(20)Asf0m'!K4</f>
        <v>0.85</v>
      </c>
      <c r="J36" s="1">
        <f>'式(20)Asf0m'!H4</f>
        <v>1.05</v>
      </c>
      <c r="K36" s="1">
        <f>'式(20)Asf0m'!I4</f>
        <v>1.07</v>
      </c>
      <c r="L36">
        <f>'式(20)Asf0m'!L4</f>
        <v>0.98</v>
      </c>
      <c r="M36">
        <f>'式(20)Asf0m'!M4</f>
        <v>2.0499999999999998</v>
      </c>
      <c r="N36">
        <f>'式(20)Asf0m'!N4</f>
        <v>1.02</v>
      </c>
      <c r="O36" s="1">
        <f>'式(20)Asf0m'!P4</f>
        <v>0.92</v>
      </c>
      <c r="P36" s="1">
        <f>'式(20)Asf0m'!O4</f>
        <v>0.96</v>
      </c>
      <c r="Q36" s="1">
        <f>'式(20)Asf0m'!R4</f>
        <v>0.97</v>
      </c>
      <c r="R36" s="1">
        <f>'式(20)Asf0m'!Q4</f>
        <v>1.01</v>
      </c>
      <c r="S36" s="8">
        <f>'式(20)Asf0m'!T4</f>
        <v>0</v>
      </c>
      <c r="T36">
        <f>'式(20)Asf0m'!S4</f>
        <v>0.48</v>
      </c>
      <c r="U36">
        <f>'式(20)Asf0m'!U4</f>
        <v>0.55000000000000004</v>
      </c>
      <c r="V36">
        <f>'式(20)Asf0m'!V4</f>
        <v>0.6</v>
      </c>
      <c r="W36">
        <f>-'式(20)Asf0m'!W4</f>
        <v>-89</v>
      </c>
      <c r="X36">
        <f>'式(20)Asf0m'!X4</f>
        <v>10</v>
      </c>
      <c r="Z36">
        <f>O36+M36/2-D36</f>
        <v>2.9699999999999998</v>
      </c>
      <c r="AA36">
        <f>G36+F36/2-C36</f>
        <v>1.1000000000000003</v>
      </c>
      <c r="AB36">
        <f>S36*TAN(RADIANS(X36))/COS(RADIANS(W36))</f>
        <v>0</v>
      </c>
      <c r="AC36">
        <f>S36*TAN(RADIANS(ABS(W36)))</f>
        <v>0</v>
      </c>
      <c r="AD36">
        <f>IF(S36=0,1,IF(AND(Z36&gt;=AB36,AA36&gt;=AC36),4,IF(AA36/Z36&gt;=AC36/AB36,2,IF(AA36/Z36&lt;AC36/AB36,3,0
))))</f>
        <v>1</v>
      </c>
      <c r="AE36" s="11">
        <f>IF(S36=0,0,IF(AND((O36+M36/2-D36)&gt;=(S36*TAN(RADIANS(X36))/COS(RADIANS(W36))),(G36+F36/2-C36)&gt;=(S36*TAN(RADIANS(ABS(W36))))),((O36+M36/2-D36)+((O36+M36/2-D36)-(S36*TAN(RADIANS(X36))/COS(RADIANS(W36)))))/2*(S36*TAN(RADIANS(ABS(W36)))),IF((G36+F36/2-C36)/(O36+M36/2-D36)&gt;=(S36*TAN(RADIANS(ABS(W36))))/(S36*TAN(RADIANS(X36))/COS(RADIANS(W36))),(O36+M36/2-D36)*(S36*TAN(RADIANS(ABS(W36))))/(S36*TAN(RADIANS(X36))/COS(RADIANS(W36)))*(O36+M36/2-D36)/2,IF((G36+F36/2-C36)/(O36+M36/2-D36)&lt;(S36*TAN(RADIANS(ABS(W36))))/(S36*TAN(RADIANS(X36))/COS(RADIANS(W36))),(G36+F36/2-C36)*((O36+M36/2-D36)+(O36+M36/2-D36)-((S36*TAN(RADIANS(X36))/COS(RADIANS(W36)))/(S36*TAN(RADIANS(ABS(W36))))*(G36+F36/2-C36)))/2,0
))))</f>
        <v>0</v>
      </c>
      <c r="AF36" s="4">
        <f>IF(AD36=1,0,0)+IF(AD36=2,Z36*AC36/AB36*Z36/2,0)+IF(AD36=3,AA36*(Z36+Z36-(AB36/AC36*AA36))/2,0)+IF(AD36=4,(Z36+(Z36-AB36))/2*AC36,0)</f>
        <v>0</v>
      </c>
      <c r="AG36" t="e">
        <f>Z36*(Z36/AB36*AC36)/2</f>
        <v>#DIV/0!</v>
      </c>
      <c r="AH36" t="e">
        <f>(Z36+Z36-(AB36/AC36*AA36))/2*AA36</f>
        <v>#DIV/0!</v>
      </c>
      <c r="AI36">
        <f>(Z36+Z36-AB36)/2*AC36</f>
        <v>0</v>
      </c>
      <c r="AK36">
        <f>AE36-AF36</f>
        <v>0</v>
      </c>
      <c r="AL36">
        <f>AE36-'式(20)Asf0m'!AE4</f>
        <v>0</v>
      </c>
    </row>
    <row r="37" spans="1:38" x14ac:dyDescent="0.2">
      <c r="B37" t="str">
        <f t="shared" si="15"/>
        <v>[34, 1.05, -1.025, 0.9, 2.1, 1.1, 0.88, 0.85, 1.05, 1.07, 0.98, 2.05, 1.02, 0.92, 0.96, 0.97, 1.01, 0.52, 0.48, 0.55, 0.6, -89, 1, 3.25643807708641]</v>
      </c>
      <c r="C37" s="2">
        <f t="shared" ref="C37:C66" si="16">F37/2</f>
        <v>1.05</v>
      </c>
      <c r="D37" s="2">
        <f t="shared" ref="D37:D66" si="17">-M37/2</f>
        <v>-1.0249999999999999</v>
      </c>
      <c r="E37">
        <f>'式(20)Asf0m'!G5</f>
        <v>0.9</v>
      </c>
      <c r="F37">
        <f>'式(20)Asf0m'!F5</f>
        <v>2.1</v>
      </c>
      <c r="G37">
        <f>'式(20)Asf0m'!E5</f>
        <v>1.1000000000000001</v>
      </c>
      <c r="H37" s="1">
        <f>'式(20)Asf0m'!J5</f>
        <v>0.88</v>
      </c>
      <c r="I37" s="1">
        <f>'式(20)Asf0m'!K5</f>
        <v>0.85</v>
      </c>
      <c r="J37" s="1">
        <f>'式(20)Asf0m'!H5</f>
        <v>1.05</v>
      </c>
      <c r="K37" s="1">
        <f>'式(20)Asf0m'!I5</f>
        <v>1.07</v>
      </c>
      <c r="L37">
        <f>'式(20)Asf0m'!L5</f>
        <v>0.98</v>
      </c>
      <c r="M37">
        <f>'式(20)Asf0m'!M5</f>
        <v>2.0499999999999998</v>
      </c>
      <c r="N37">
        <f>'式(20)Asf0m'!N5</f>
        <v>1.02</v>
      </c>
      <c r="O37" s="1">
        <f>'式(20)Asf0m'!P5</f>
        <v>0.92</v>
      </c>
      <c r="P37" s="1">
        <f>'式(20)Asf0m'!O5</f>
        <v>0.96</v>
      </c>
      <c r="Q37" s="1">
        <f>'式(20)Asf0m'!R5</f>
        <v>0.97</v>
      </c>
      <c r="R37" s="1">
        <f>'式(20)Asf0m'!Q5</f>
        <v>1.01</v>
      </c>
      <c r="S37">
        <f>'式(20)Asf0m'!T5</f>
        <v>0.52</v>
      </c>
      <c r="T37">
        <f>'式(20)Asf0m'!S5</f>
        <v>0.48</v>
      </c>
      <c r="U37">
        <f>'式(20)Asf0m'!U5</f>
        <v>0.55000000000000004</v>
      </c>
      <c r="V37">
        <f>'式(20)Asf0m'!V5</f>
        <v>0.6</v>
      </c>
      <c r="W37">
        <f>-'式(20)Asf0m'!W5</f>
        <v>-89</v>
      </c>
      <c r="X37">
        <f>'式(20)Asf0m'!X5</f>
        <v>1</v>
      </c>
      <c r="Z37">
        <f t="shared" ref="Z37:Z66" si="18">O37+M37/2-D37</f>
        <v>2.9699999999999998</v>
      </c>
      <c r="AA37">
        <f t="shared" ref="AA37:AA66" si="19">G37+F37/2-C37</f>
        <v>1.1000000000000003</v>
      </c>
      <c r="AB37">
        <f t="shared" ref="AB37:AB66" si="20">S37*TAN(RADIANS(X37))/COS(RADIANS(W37))</f>
        <v>0.52007921058282935</v>
      </c>
      <c r="AC37">
        <f t="shared" ref="AC37:AC66" si="21">S37*TAN(RADIANS(ABS(W37)))</f>
        <v>29.790780047994755</v>
      </c>
      <c r="AD37">
        <f t="shared" ref="AD37:AD66" si="22">IF(S37=0,1,IF(AND(Z37&gt;=AB37,AA37&gt;=AC37),4,IF(AA37/Z37&gt;=AC37/AB37,2,IF(AA37/Z37&lt;AC37/AB37,3,0
))))</f>
        <v>3</v>
      </c>
      <c r="AE37" s="11">
        <f t="shared" ref="AE37:AE66" si="23">IF(S37=0,0,IF(AND((O37+M37/2-D37)&gt;=(S37*TAN(RADIANS(X37))/COS(RADIANS(W37))),(G37+F37/2-C37)&gt;=(S37*TAN(RADIANS(ABS(W37))))),((O37+M37/2-D37)+((O37+M37/2-D37)-(S37*TAN(RADIANS(X37))/COS(RADIANS(W37)))))/2*(S37*TAN(RADIANS(ABS(W37)))),IF((G37+F37/2-C37)/(O37+M37/2-D37)&gt;=(S37*TAN(RADIANS(ABS(W37))))/(S37*TAN(RADIANS(X37))/COS(RADIANS(W37))),(O37+M37/2-D37)*(S37*TAN(RADIANS(ABS(W37))))/(S37*TAN(RADIANS(X37))/COS(RADIANS(W37)))*(O37+M37/2-D37)/2,IF((G37+F37/2-C37)/(O37+M37/2-D37)&lt;(S37*TAN(RADIANS(ABS(W37))))/(S37*TAN(RADIANS(X37))/COS(RADIANS(W37))),(G37+F37/2-C37)*((O37+M37/2-D37)+(O37+M37/2-D37)-((S37*TAN(RADIANS(X37))/COS(RADIANS(W37)))/(S37*TAN(RADIANS(ABS(W37))))*(G37+F37/2-C37)))/2,0
))))</f>
        <v>3.2564380770864116</v>
      </c>
      <c r="AF37" s="4">
        <f t="shared" ref="AF37:AF66" si="24">IF(AD37=1,0,0)+IF(AD37=2,Z37*AC37/AB37*Z37/2,0)+IF(AD37=3,AA37*(Z37+Z37-(AB37/AC37*AA37))/2,0)+IF(AD37=4,(Z37+(Z37-AB37))/2*AC37,0)</f>
        <v>3.2564380770864116</v>
      </c>
      <c r="AG37">
        <f t="shared" ref="AG37:AG66" si="25">Z37*(Z37/AB37*AC37)/2</f>
        <v>252.63602772245932</v>
      </c>
      <c r="AH37">
        <f t="shared" ref="AH37:AH66" si="26">(Z37+Z37-(AB37/AC37*AA37))/2*AA37</f>
        <v>3.2564380770864116</v>
      </c>
      <c r="AI37">
        <f t="shared" ref="AI37:AI66" si="27">(Z37+Z37-AB37)/2*AC37</f>
        <v>80.73183405754051</v>
      </c>
      <c r="AK37">
        <f t="shared" ref="AK37:AK66" si="28">AE37-AF37</f>
        <v>0</v>
      </c>
      <c r="AL37">
        <f>AE37-'式(20)Asf0m'!AE5</f>
        <v>0</v>
      </c>
    </row>
    <row r="38" spans="1:38" x14ac:dyDescent="0.2">
      <c r="B38" t="str">
        <f t="shared" si="15"/>
        <v>[35, 1.05, -1.025, 0.9, 2.1, 1.1, 0.88, 0.85, 1.05, 1.07, 0.98, 2.05, 1.02, 0.92, 0.96, 0.97, 1.01, 0.52, 0.48, 0.55, 0.6, -85, 1, 3.25639934703347]</v>
      </c>
      <c r="C38" s="2">
        <f t="shared" si="16"/>
        <v>1.05</v>
      </c>
      <c r="D38" s="2">
        <f t="shared" si="17"/>
        <v>-1.0249999999999999</v>
      </c>
      <c r="E38">
        <f>'式(20)Asf0m'!G6</f>
        <v>0.9</v>
      </c>
      <c r="F38">
        <f>'式(20)Asf0m'!F6</f>
        <v>2.1</v>
      </c>
      <c r="G38">
        <f>'式(20)Asf0m'!E6</f>
        <v>1.1000000000000001</v>
      </c>
      <c r="H38" s="1">
        <f>'式(20)Asf0m'!J6</f>
        <v>0.88</v>
      </c>
      <c r="I38" s="1">
        <f>'式(20)Asf0m'!K6</f>
        <v>0.85</v>
      </c>
      <c r="J38" s="1">
        <f>'式(20)Asf0m'!H6</f>
        <v>1.05</v>
      </c>
      <c r="K38" s="1">
        <f>'式(20)Asf0m'!I6</f>
        <v>1.07</v>
      </c>
      <c r="L38">
        <f>'式(20)Asf0m'!L6</f>
        <v>0.98</v>
      </c>
      <c r="M38">
        <f>'式(20)Asf0m'!M6</f>
        <v>2.0499999999999998</v>
      </c>
      <c r="N38">
        <f>'式(20)Asf0m'!N6</f>
        <v>1.02</v>
      </c>
      <c r="O38" s="1">
        <f>'式(20)Asf0m'!P6</f>
        <v>0.92</v>
      </c>
      <c r="P38" s="1">
        <f>'式(20)Asf0m'!O6</f>
        <v>0.96</v>
      </c>
      <c r="Q38" s="1">
        <f>'式(20)Asf0m'!R6</f>
        <v>0.97</v>
      </c>
      <c r="R38" s="1">
        <f>'式(20)Asf0m'!Q6</f>
        <v>1.01</v>
      </c>
      <c r="S38">
        <f>'式(20)Asf0m'!T6</f>
        <v>0.52</v>
      </c>
      <c r="T38">
        <f>'式(20)Asf0m'!S6</f>
        <v>0.48</v>
      </c>
      <c r="U38">
        <f>'式(20)Asf0m'!U6</f>
        <v>0.55000000000000004</v>
      </c>
      <c r="V38">
        <f>'式(20)Asf0m'!V6</f>
        <v>0.6</v>
      </c>
      <c r="W38">
        <f>-'式(20)Asf0m'!W6</f>
        <v>-85</v>
      </c>
      <c r="X38">
        <f>'式(20)Asf0m'!X6</f>
        <v>1</v>
      </c>
      <c r="Z38">
        <f t="shared" si="18"/>
        <v>2.9699999999999998</v>
      </c>
      <c r="AA38">
        <f t="shared" si="19"/>
        <v>1.1000000000000003</v>
      </c>
      <c r="AB38">
        <f t="shared" si="20"/>
        <v>0.10414269302887712</v>
      </c>
      <c r="AC38">
        <f t="shared" si="21"/>
        <v>5.9436271974359016</v>
      </c>
      <c r="AD38">
        <f t="shared" si="22"/>
        <v>3</v>
      </c>
      <c r="AE38" s="11">
        <f t="shared" si="23"/>
        <v>3.2563993470334665</v>
      </c>
      <c r="AF38" s="4">
        <f t="shared" si="24"/>
        <v>3.2563993470334665</v>
      </c>
      <c r="AG38">
        <f t="shared" si="25"/>
        <v>251.71300847446324</v>
      </c>
      <c r="AH38">
        <f t="shared" si="26"/>
        <v>3.2563993470334665</v>
      </c>
      <c r="AI38">
        <f t="shared" si="27"/>
        <v>17.3430801050343</v>
      </c>
      <c r="AK38">
        <f t="shared" si="28"/>
        <v>0</v>
      </c>
      <c r="AL38">
        <f>AE38-'式(20)Asf0m'!AE6</f>
        <v>0</v>
      </c>
    </row>
    <row r="39" spans="1:38" x14ac:dyDescent="0.2">
      <c r="B39" t="str">
        <f t="shared" si="15"/>
        <v>[36, 1.05, -1.025, 0.9, 2.1, 1.1, 0.88, 0.85, 1.05, 1.07, 0.98, 2.05, 1.02, 0.92, 0.96, 0.97, 1.01, 0.52, 0.48, 0.55, 0.6, -45, 1, 1.54106256237235]</v>
      </c>
      <c r="C39" s="2">
        <f t="shared" si="16"/>
        <v>1.05</v>
      </c>
      <c r="D39" s="2">
        <f t="shared" si="17"/>
        <v>-1.0249999999999999</v>
      </c>
      <c r="E39">
        <f>'式(20)Asf0m'!G7</f>
        <v>0.9</v>
      </c>
      <c r="F39">
        <f>'式(20)Asf0m'!F7</f>
        <v>2.1</v>
      </c>
      <c r="G39">
        <f>'式(20)Asf0m'!E7</f>
        <v>1.1000000000000001</v>
      </c>
      <c r="H39" s="1">
        <f>'式(20)Asf0m'!J7</f>
        <v>0.88</v>
      </c>
      <c r="I39" s="1">
        <f>'式(20)Asf0m'!K7</f>
        <v>0.85</v>
      </c>
      <c r="J39" s="1">
        <f>'式(20)Asf0m'!H7</f>
        <v>1.05</v>
      </c>
      <c r="K39" s="1">
        <f>'式(20)Asf0m'!I7</f>
        <v>1.07</v>
      </c>
      <c r="L39">
        <f>'式(20)Asf0m'!L7</f>
        <v>0.98</v>
      </c>
      <c r="M39">
        <f>'式(20)Asf0m'!M7</f>
        <v>2.0499999999999998</v>
      </c>
      <c r="N39">
        <f>'式(20)Asf0m'!N7</f>
        <v>1.02</v>
      </c>
      <c r="O39" s="1">
        <f>'式(20)Asf0m'!P7</f>
        <v>0.92</v>
      </c>
      <c r="P39" s="1">
        <f>'式(20)Asf0m'!O7</f>
        <v>0.96</v>
      </c>
      <c r="Q39" s="1">
        <f>'式(20)Asf0m'!R7</f>
        <v>0.97</v>
      </c>
      <c r="R39" s="1">
        <f>'式(20)Asf0m'!Q7</f>
        <v>1.01</v>
      </c>
      <c r="S39">
        <f>'式(20)Asf0m'!T7</f>
        <v>0.52</v>
      </c>
      <c r="T39">
        <f>'式(20)Asf0m'!S7</f>
        <v>0.48</v>
      </c>
      <c r="U39">
        <f>'式(20)Asf0m'!U7</f>
        <v>0.55000000000000004</v>
      </c>
      <c r="V39">
        <f>'式(20)Asf0m'!V7</f>
        <v>0.6</v>
      </c>
      <c r="W39">
        <f>-'式(20)Asf0m'!W7</f>
        <v>-45</v>
      </c>
      <c r="X39">
        <f>'式(20)Asf0m'!X7</f>
        <v>1</v>
      </c>
      <c r="Z39">
        <f t="shared" si="18"/>
        <v>2.9699999999999998</v>
      </c>
      <c r="AA39">
        <f t="shared" si="19"/>
        <v>1.1000000000000003</v>
      </c>
      <c r="AB39">
        <f t="shared" si="20"/>
        <v>1.2836298567865896E-2</v>
      </c>
      <c r="AC39">
        <f t="shared" si="21"/>
        <v>0.51999999999999991</v>
      </c>
      <c r="AD39">
        <f t="shared" si="22"/>
        <v>4</v>
      </c>
      <c r="AE39" s="11">
        <f t="shared" si="23"/>
        <v>1.5410625623723546</v>
      </c>
      <c r="AF39" s="4">
        <f t="shared" si="24"/>
        <v>1.5410625623723546</v>
      </c>
      <c r="AG39">
        <f t="shared" si="25"/>
        <v>178.66786035511288</v>
      </c>
      <c r="AH39">
        <f t="shared" si="26"/>
        <v>3.2520654603200798</v>
      </c>
      <c r="AI39">
        <f t="shared" si="27"/>
        <v>1.5410625623723546</v>
      </c>
      <c r="AK39">
        <f t="shared" si="28"/>
        <v>0</v>
      </c>
      <c r="AL39">
        <f>AE39-'式(20)Asf0m'!AE7</f>
        <v>0</v>
      </c>
    </row>
    <row r="40" spans="1:38" x14ac:dyDescent="0.2">
      <c r="B40" t="str">
        <f t="shared" si="15"/>
        <v>[37, 1.05, -1.025, 0.9, 2.1, 1.1, 0.88, 0.85, 1.05, 1.07, 0.98, 2.05, 1.02, 0.92, 0.96, 0.97, 1.01, 0.52, 0.48, 0.55, 0.6, -30, 1, 0.890086472550928]</v>
      </c>
      <c r="C40" s="2">
        <f t="shared" si="16"/>
        <v>1.05</v>
      </c>
      <c r="D40" s="2">
        <f t="shared" si="17"/>
        <v>-1.0249999999999999</v>
      </c>
      <c r="E40">
        <f>'式(20)Asf0m'!G8</f>
        <v>0.9</v>
      </c>
      <c r="F40">
        <f>'式(20)Asf0m'!F8</f>
        <v>2.1</v>
      </c>
      <c r="G40">
        <f>'式(20)Asf0m'!E8</f>
        <v>1.1000000000000001</v>
      </c>
      <c r="H40" s="1">
        <f>'式(20)Asf0m'!J8</f>
        <v>0.88</v>
      </c>
      <c r="I40" s="1">
        <f>'式(20)Asf0m'!K8</f>
        <v>0.85</v>
      </c>
      <c r="J40" s="1">
        <f>'式(20)Asf0m'!H8</f>
        <v>1.05</v>
      </c>
      <c r="K40" s="1">
        <f>'式(20)Asf0m'!I8</f>
        <v>1.07</v>
      </c>
      <c r="L40">
        <f>'式(20)Asf0m'!L8</f>
        <v>0.98</v>
      </c>
      <c r="M40">
        <f>'式(20)Asf0m'!M8</f>
        <v>2.0499999999999998</v>
      </c>
      <c r="N40">
        <f>'式(20)Asf0m'!N8</f>
        <v>1.02</v>
      </c>
      <c r="O40" s="1">
        <f>'式(20)Asf0m'!P8</f>
        <v>0.92</v>
      </c>
      <c r="P40" s="1">
        <f>'式(20)Asf0m'!O8</f>
        <v>0.96</v>
      </c>
      <c r="Q40" s="1">
        <f>'式(20)Asf0m'!R8</f>
        <v>0.97</v>
      </c>
      <c r="R40" s="1">
        <f>'式(20)Asf0m'!Q8</f>
        <v>1.01</v>
      </c>
      <c r="S40">
        <f>'式(20)Asf0m'!T8</f>
        <v>0.52</v>
      </c>
      <c r="T40">
        <f>'式(20)Asf0m'!S8</f>
        <v>0.48</v>
      </c>
      <c r="U40">
        <f>'式(20)Asf0m'!U8</f>
        <v>0.55000000000000004</v>
      </c>
      <c r="V40">
        <f>'式(20)Asf0m'!V8</f>
        <v>0.6</v>
      </c>
      <c r="W40">
        <f>-'式(20)Asf0m'!W8</f>
        <v>-30</v>
      </c>
      <c r="X40">
        <f>'式(20)Asf0m'!X8</f>
        <v>1</v>
      </c>
      <c r="Z40">
        <f t="shared" si="18"/>
        <v>2.9699999999999998</v>
      </c>
      <c r="AA40">
        <f t="shared" si="19"/>
        <v>1.1000000000000003</v>
      </c>
      <c r="AB40">
        <f t="shared" si="20"/>
        <v>1.0480793892429971E-2</v>
      </c>
      <c r="AC40">
        <f t="shared" si="21"/>
        <v>0.30022213997860542</v>
      </c>
      <c r="AD40">
        <f t="shared" si="22"/>
        <v>4</v>
      </c>
      <c r="AE40" s="11">
        <f t="shared" si="23"/>
        <v>0.89008647255092799</v>
      </c>
      <c r="AF40" s="4">
        <f t="shared" si="24"/>
        <v>0.89008647255092799</v>
      </c>
      <c r="AG40">
        <f t="shared" si="25"/>
        <v>126.33725563719146</v>
      </c>
      <c r="AH40">
        <f t="shared" si="26"/>
        <v>3.2458793714368572</v>
      </c>
      <c r="AI40">
        <f t="shared" si="27"/>
        <v>0.89008647255092799</v>
      </c>
      <c r="AK40">
        <f t="shared" si="28"/>
        <v>0</v>
      </c>
      <c r="AL40">
        <f>AE40-'式(20)Asf0m'!AE8</f>
        <v>0</v>
      </c>
    </row>
    <row r="41" spans="1:38" x14ac:dyDescent="0.2">
      <c r="B41" t="str">
        <f t="shared" si="15"/>
        <v>[38, 1.05, -1.025, 0.9, 2.1, 1.1, 0.88, 0.85, 1.05, 1.07, 0.98, 2.05, 1.02, 0.92, 0.96, 0.97, 1.01, 0.52, 0.48, 0.55, 0.6, -1, 1, 0.0269164033601141]</v>
      </c>
      <c r="C41" s="2">
        <f t="shared" si="16"/>
        <v>1.05</v>
      </c>
      <c r="D41" s="2">
        <f t="shared" si="17"/>
        <v>-1.0249999999999999</v>
      </c>
      <c r="E41">
        <f>'式(20)Asf0m'!G9</f>
        <v>0.9</v>
      </c>
      <c r="F41">
        <f>'式(20)Asf0m'!F9</f>
        <v>2.1</v>
      </c>
      <c r="G41">
        <f>'式(20)Asf0m'!E9</f>
        <v>1.1000000000000001</v>
      </c>
      <c r="H41" s="1">
        <f>'式(20)Asf0m'!J9</f>
        <v>0.88</v>
      </c>
      <c r="I41" s="1">
        <f>'式(20)Asf0m'!K9</f>
        <v>0.85</v>
      </c>
      <c r="J41" s="1">
        <f>'式(20)Asf0m'!H9</f>
        <v>1.05</v>
      </c>
      <c r="K41" s="1">
        <f>'式(20)Asf0m'!I9</f>
        <v>1.07</v>
      </c>
      <c r="L41">
        <f>'式(20)Asf0m'!L9</f>
        <v>0.98</v>
      </c>
      <c r="M41">
        <f>'式(20)Asf0m'!M9</f>
        <v>2.0499999999999998</v>
      </c>
      <c r="N41">
        <f>'式(20)Asf0m'!N9</f>
        <v>1.02</v>
      </c>
      <c r="O41" s="1">
        <f>'式(20)Asf0m'!P9</f>
        <v>0.92</v>
      </c>
      <c r="P41" s="1">
        <f>'式(20)Asf0m'!O9</f>
        <v>0.96</v>
      </c>
      <c r="Q41" s="1">
        <f>'式(20)Asf0m'!R9</f>
        <v>0.97</v>
      </c>
      <c r="R41" s="1">
        <f>'式(20)Asf0m'!Q9</f>
        <v>1.01</v>
      </c>
      <c r="S41">
        <f>'式(20)Asf0m'!T9</f>
        <v>0.52</v>
      </c>
      <c r="T41">
        <f>'式(20)Asf0m'!S9</f>
        <v>0.48</v>
      </c>
      <c r="U41">
        <f>'式(20)Asf0m'!U9</f>
        <v>0.55000000000000004</v>
      </c>
      <c r="V41">
        <f>'式(20)Asf0m'!V9</f>
        <v>0.6</v>
      </c>
      <c r="W41">
        <f>-'式(20)Asf0m'!W9</f>
        <v>-1</v>
      </c>
      <c r="X41">
        <f>'式(20)Asf0m'!X9</f>
        <v>1</v>
      </c>
      <c r="Z41">
        <f t="shared" si="18"/>
        <v>2.9699999999999998</v>
      </c>
      <c r="AA41">
        <f t="shared" si="19"/>
        <v>1.1000000000000003</v>
      </c>
      <c r="AB41">
        <f t="shared" si="20"/>
        <v>9.0780163885394779E-3</v>
      </c>
      <c r="AC41">
        <f t="shared" si="21"/>
        <v>9.076633762673144E-3</v>
      </c>
      <c r="AD41">
        <f t="shared" si="22"/>
        <v>4</v>
      </c>
      <c r="AE41" s="11">
        <f t="shared" si="23"/>
        <v>2.6916403360114079E-2</v>
      </c>
      <c r="AF41" s="4">
        <f t="shared" si="24"/>
        <v>2.6916403360114079E-2</v>
      </c>
      <c r="AG41">
        <f t="shared" si="25"/>
        <v>4.4097782671025048</v>
      </c>
      <c r="AH41">
        <f t="shared" si="26"/>
        <v>2.6619078415334365</v>
      </c>
      <c r="AI41">
        <f t="shared" si="27"/>
        <v>2.6916403360114079E-2</v>
      </c>
      <c r="AK41">
        <f t="shared" si="28"/>
        <v>0</v>
      </c>
      <c r="AL41">
        <f>AE41-'式(20)Asf0m'!AE9</f>
        <v>0</v>
      </c>
    </row>
    <row r="42" spans="1:38" x14ac:dyDescent="0.2">
      <c r="B42" t="str">
        <f t="shared" si="15"/>
        <v>[39, 1.05, -1.025, 0.9, 2.1, 1.1, 0.88, 0.85, 1.05, 1.07, 0.98, 2.05, 1.02, 0.92, 0.96, 0.97, 1.01, 0.52, 0.48, 0.55, 0.6, -89, 10, 3.16030592664722]</v>
      </c>
      <c r="C42" s="2">
        <f t="shared" si="16"/>
        <v>1.05</v>
      </c>
      <c r="D42" s="2">
        <f t="shared" si="17"/>
        <v>-1.0249999999999999</v>
      </c>
      <c r="E42">
        <f>'式(20)Asf0m'!G10</f>
        <v>0.9</v>
      </c>
      <c r="F42">
        <f>'式(20)Asf0m'!F10</f>
        <v>2.1</v>
      </c>
      <c r="G42">
        <f>'式(20)Asf0m'!E10</f>
        <v>1.1000000000000001</v>
      </c>
      <c r="H42" s="1">
        <f>'式(20)Asf0m'!J10</f>
        <v>0.88</v>
      </c>
      <c r="I42" s="1">
        <f>'式(20)Asf0m'!K10</f>
        <v>0.85</v>
      </c>
      <c r="J42" s="1">
        <f>'式(20)Asf0m'!H10</f>
        <v>1.05</v>
      </c>
      <c r="K42" s="1">
        <f>'式(20)Asf0m'!I10</f>
        <v>1.07</v>
      </c>
      <c r="L42">
        <f>'式(20)Asf0m'!L10</f>
        <v>0.98</v>
      </c>
      <c r="M42">
        <f>'式(20)Asf0m'!M10</f>
        <v>2.0499999999999998</v>
      </c>
      <c r="N42">
        <f>'式(20)Asf0m'!N10</f>
        <v>1.02</v>
      </c>
      <c r="O42" s="1">
        <f>'式(20)Asf0m'!P10</f>
        <v>0.92</v>
      </c>
      <c r="P42" s="1">
        <f>'式(20)Asf0m'!O10</f>
        <v>0.96</v>
      </c>
      <c r="Q42" s="1">
        <f>'式(20)Asf0m'!R10</f>
        <v>0.97</v>
      </c>
      <c r="R42" s="1">
        <f>'式(20)Asf0m'!Q10</f>
        <v>1.01</v>
      </c>
      <c r="S42">
        <f>'式(20)Asf0m'!T10</f>
        <v>0.52</v>
      </c>
      <c r="T42">
        <f>'式(20)Asf0m'!S10</f>
        <v>0.48</v>
      </c>
      <c r="U42">
        <f>'式(20)Asf0m'!U10</f>
        <v>0.55000000000000004</v>
      </c>
      <c r="V42">
        <f>'式(20)Asf0m'!V10</f>
        <v>0.6</v>
      </c>
      <c r="W42">
        <f>-'式(20)Asf0m'!W10</f>
        <v>-89</v>
      </c>
      <c r="X42">
        <f>'式(20)Asf0m'!X10</f>
        <v>10</v>
      </c>
      <c r="Z42">
        <f t="shared" si="18"/>
        <v>2.9699999999999998</v>
      </c>
      <c r="AA42">
        <f t="shared" si="19"/>
        <v>1.1000000000000003</v>
      </c>
      <c r="AB42">
        <f t="shared" si="20"/>
        <v>5.2537184655821596</v>
      </c>
      <c r="AC42">
        <f t="shared" si="21"/>
        <v>29.790780047994755</v>
      </c>
      <c r="AD42">
        <f t="shared" si="22"/>
        <v>3</v>
      </c>
      <c r="AE42" s="11">
        <f t="shared" si="23"/>
        <v>3.1603059266472231</v>
      </c>
      <c r="AF42" s="4">
        <f t="shared" si="24"/>
        <v>3.1603059266472231</v>
      </c>
      <c r="AG42">
        <f t="shared" si="25"/>
        <v>25.009095314763723</v>
      </c>
      <c r="AH42">
        <f t="shared" si="26"/>
        <v>3.1603059266472231</v>
      </c>
      <c r="AI42">
        <f t="shared" si="27"/>
        <v>10.222431121421105</v>
      </c>
      <c r="AK42">
        <f t="shared" si="28"/>
        <v>0</v>
      </c>
      <c r="AL42">
        <f>AE42-'式(20)Asf0m'!AE10</f>
        <v>0</v>
      </c>
    </row>
    <row r="43" spans="1:38" x14ac:dyDescent="0.2">
      <c r="B43" t="str">
        <f t="shared" si="15"/>
        <v>[40, 1.05, -1.025, 0.9, 2.1, 1.1, 0.88, 0.85, 1.05, 1.07, 0.98, 2.05, 1.02, 0.92, 0.96, 0.97, 1.01, 0.52, 0.48, 0.55, 0.6, -85, 10, 3.15991468471679]</v>
      </c>
      <c r="C43" s="2">
        <f t="shared" si="16"/>
        <v>1.05</v>
      </c>
      <c r="D43" s="2">
        <f t="shared" si="17"/>
        <v>-1.0249999999999999</v>
      </c>
      <c r="E43">
        <f>'式(20)Asf0m'!G11</f>
        <v>0.9</v>
      </c>
      <c r="F43">
        <f>'式(20)Asf0m'!F11</f>
        <v>2.1</v>
      </c>
      <c r="G43">
        <f>'式(20)Asf0m'!E11</f>
        <v>1.1000000000000001</v>
      </c>
      <c r="H43" s="1">
        <f>'式(20)Asf0m'!J11</f>
        <v>0.88</v>
      </c>
      <c r="I43" s="1">
        <f>'式(20)Asf0m'!K11</f>
        <v>0.85</v>
      </c>
      <c r="J43" s="1">
        <f>'式(20)Asf0m'!H11</f>
        <v>1.05</v>
      </c>
      <c r="K43" s="1">
        <f>'式(20)Asf0m'!I11</f>
        <v>1.07</v>
      </c>
      <c r="L43">
        <f>'式(20)Asf0m'!L11</f>
        <v>0.98</v>
      </c>
      <c r="M43">
        <f>'式(20)Asf0m'!M11</f>
        <v>2.0499999999999998</v>
      </c>
      <c r="N43">
        <f>'式(20)Asf0m'!N11</f>
        <v>1.02</v>
      </c>
      <c r="O43" s="1">
        <f>'式(20)Asf0m'!P11</f>
        <v>0.92</v>
      </c>
      <c r="P43" s="1">
        <f>'式(20)Asf0m'!O11</f>
        <v>0.96</v>
      </c>
      <c r="Q43" s="1">
        <f>'式(20)Asf0m'!R11</f>
        <v>0.97</v>
      </c>
      <c r="R43" s="1">
        <f>'式(20)Asf0m'!Q11</f>
        <v>1.01</v>
      </c>
      <c r="S43">
        <f>'式(20)Asf0m'!T11</f>
        <v>0.52</v>
      </c>
      <c r="T43">
        <f>'式(20)Asf0m'!S11</f>
        <v>0.48</v>
      </c>
      <c r="U43">
        <f>'式(20)Asf0m'!U11</f>
        <v>0.55000000000000004</v>
      </c>
      <c r="V43">
        <f>'式(20)Asf0m'!V11</f>
        <v>0.6</v>
      </c>
      <c r="W43">
        <f>-'式(20)Asf0m'!W11</f>
        <v>-85</v>
      </c>
      <c r="X43">
        <f>'式(20)Asf0m'!X11</f>
        <v>10</v>
      </c>
      <c r="Z43">
        <f t="shared" si="18"/>
        <v>2.9699999999999998</v>
      </c>
      <c r="AA43">
        <f t="shared" si="19"/>
        <v>1.1000000000000003</v>
      </c>
      <c r="AB43">
        <f t="shared" si="20"/>
        <v>1.052025111344318</v>
      </c>
      <c r="AC43">
        <f t="shared" si="21"/>
        <v>5.9436271974359016</v>
      </c>
      <c r="AD43">
        <f t="shared" si="22"/>
        <v>3</v>
      </c>
      <c r="AE43" s="11">
        <f t="shared" si="23"/>
        <v>3.159914684716786</v>
      </c>
      <c r="AF43" s="4">
        <f t="shared" si="24"/>
        <v>3.159914684716786</v>
      </c>
      <c r="AG43">
        <f t="shared" si="25"/>
        <v>24.917723246580898</v>
      </c>
      <c r="AH43">
        <f t="shared" si="26"/>
        <v>3.159914684716786</v>
      </c>
      <c r="AI43">
        <f t="shared" si="27"/>
        <v>14.526150244298815</v>
      </c>
      <c r="AK43">
        <f t="shared" si="28"/>
        <v>0</v>
      </c>
      <c r="AL43">
        <f>AE43-'式(20)Asf0m'!AE11</f>
        <v>0</v>
      </c>
    </row>
    <row r="44" spans="1:38" x14ac:dyDescent="0.2">
      <c r="B44" t="str">
        <f t="shared" si="15"/>
        <v>[41, 1.05, -1.025, 0.9, 2.1, 1.1, 0.88, 0.85, 1.05, 1.07, 0.98, 2.05, 1.02, 0.92, 0.96, 0.97, 1.01, 0.52, 0.48, 0.55, 0.6, -45, 10, 1.51068598618192]</v>
      </c>
      <c r="C44" s="2">
        <f t="shared" si="16"/>
        <v>1.05</v>
      </c>
      <c r="D44" s="2">
        <f t="shared" si="17"/>
        <v>-1.0249999999999999</v>
      </c>
      <c r="E44">
        <f>'式(20)Asf0m'!G12</f>
        <v>0.9</v>
      </c>
      <c r="F44">
        <f>'式(20)Asf0m'!F12</f>
        <v>2.1</v>
      </c>
      <c r="G44">
        <f>'式(20)Asf0m'!E12</f>
        <v>1.1000000000000001</v>
      </c>
      <c r="H44" s="1">
        <f>'式(20)Asf0m'!J12</f>
        <v>0.88</v>
      </c>
      <c r="I44" s="1">
        <f>'式(20)Asf0m'!K12</f>
        <v>0.85</v>
      </c>
      <c r="J44" s="1">
        <f>'式(20)Asf0m'!H12</f>
        <v>1.05</v>
      </c>
      <c r="K44" s="1">
        <f>'式(20)Asf0m'!I12</f>
        <v>1.07</v>
      </c>
      <c r="L44">
        <f>'式(20)Asf0m'!L12</f>
        <v>0.98</v>
      </c>
      <c r="M44">
        <f>'式(20)Asf0m'!M12</f>
        <v>2.0499999999999998</v>
      </c>
      <c r="N44">
        <f>'式(20)Asf0m'!N12</f>
        <v>1.02</v>
      </c>
      <c r="O44" s="1">
        <f>'式(20)Asf0m'!P12</f>
        <v>0.92</v>
      </c>
      <c r="P44" s="1">
        <f>'式(20)Asf0m'!O12</f>
        <v>0.96</v>
      </c>
      <c r="Q44" s="1">
        <f>'式(20)Asf0m'!R12</f>
        <v>0.97</v>
      </c>
      <c r="R44" s="1">
        <f>'式(20)Asf0m'!Q12</f>
        <v>1.01</v>
      </c>
      <c r="S44">
        <f>'式(20)Asf0m'!T12</f>
        <v>0.52</v>
      </c>
      <c r="T44">
        <f>'式(20)Asf0m'!S12</f>
        <v>0.48</v>
      </c>
      <c r="U44">
        <f>'式(20)Asf0m'!U12</f>
        <v>0.55000000000000004</v>
      </c>
      <c r="V44">
        <f>'式(20)Asf0m'!V12</f>
        <v>0.6</v>
      </c>
      <c r="W44">
        <f>-'式(20)Asf0m'!W12</f>
        <v>-45</v>
      </c>
      <c r="X44">
        <f>'式(20)Asf0m'!X12</f>
        <v>10</v>
      </c>
      <c r="Z44">
        <f t="shared" si="18"/>
        <v>2.9699999999999998</v>
      </c>
      <c r="AA44">
        <f t="shared" si="19"/>
        <v>1.1000000000000003</v>
      </c>
      <c r="AB44">
        <f t="shared" si="20"/>
        <v>0.12966928391570934</v>
      </c>
      <c r="AC44">
        <f t="shared" si="21"/>
        <v>0.51999999999999991</v>
      </c>
      <c r="AD44">
        <f t="shared" si="22"/>
        <v>4</v>
      </c>
      <c r="AE44" s="11">
        <f t="shared" si="23"/>
        <v>1.5106859861819151</v>
      </c>
      <c r="AF44" s="4">
        <f t="shared" si="24"/>
        <v>1.5106859861819151</v>
      </c>
      <c r="AG44">
        <f t="shared" si="25"/>
        <v>17.686794672906739</v>
      </c>
      <c r="AH44">
        <f t="shared" si="26"/>
        <v>3.1161347754442232</v>
      </c>
      <c r="AI44">
        <f t="shared" si="27"/>
        <v>1.5106859861819151</v>
      </c>
      <c r="AK44">
        <f t="shared" si="28"/>
        <v>0</v>
      </c>
      <c r="AL44">
        <f>AE44-'式(20)Asf0m'!AE12</f>
        <v>0</v>
      </c>
    </row>
    <row r="45" spans="1:38" x14ac:dyDescent="0.2">
      <c r="B45" t="str">
        <f t="shared" si="15"/>
        <v>[42, 1.05, -1.025, 0.9, 2.1, 1.1, 0.88, 0.85, 1.05, 1.07, 0.98, 2.05, 1.02, 0.92, 0.96, 0.97, 1.01, 0.52, 0.48, 0.55, 0.6, -30, 10, 0.875766817208602]</v>
      </c>
      <c r="C45" s="2">
        <f t="shared" si="16"/>
        <v>1.05</v>
      </c>
      <c r="D45" s="2">
        <f t="shared" si="17"/>
        <v>-1.0249999999999999</v>
      </c>
      <c r="E45">
        <f>'式(20)Asf0m'!G13</f>
        <v>0.9</v>
      </c>
      <c r="F45">
        <f>'式(20)Asf0m'!F13</f>
        <v>2.1</v>
      </c>
      <c r="G45">
        <f>'式(20)Asf0m'!E13</f>
        <v>1.1000000000000001</v>
      </c>
      <c r="H45" s="1">
        <f>'式(20)Asf0m'!J13</f>
        <v>0.88</v>
      </c>
      <c r="I45" s="1">
        <f>'式(20)Asf0m'!K13</f>
        <v>0.85</v>
      </c>
      <c r="J45" s="1">
        <f>'式(20)Asf0m'!H13</f>
        <v>1.05</v>
      </c>
      <c r="K45" s="1">
        <f>'式(20)Asf0m'!I13</f>
        <v>1.07</v>
      </c>
      <c r="L45">
        <f>'式(20)Asf0m'!L13</f>
        <v>0.98</v>
      </c>
      <c r="M45">
        <f>'式(20)Asf0m'!M13</f>
        <v>2.0499999999999998</v>
      </c>
      <c r="N45">
        <f>'式(20)Asf0m'!N13</f>
        <v>1.02</v>
      </c>
      <c r="O45" s="1">
        <f>'式(20)Asf0m'!P13</f>
        <v>0.92</v>
      </c>
      <c r="P45" s="1">
        <f>'式(20)Asf0m'!O13</f>
        <v>0.96</v>
      </c>
      <c r="Q45" s="1">
        <f>'式(20)Asf0m'!R13</f>
        <v>0.97</v>
      </c>
      <c r="R45" s="1">
        <f>'式(20)Asf0m'!Q13</f>
        <v>1.01</v>
      </c>
      <c r="S45">
        <f>'式(20)Asf0m'!T13</f>
        <v>0.52</v>
      </c>
      <c r="T45">
        <f>'式(20)Asf0m'!S13</f>
        <v>0.48</v>
      </c>
      <c r="U45">
        <f>'式(20)Asf0m'!U13</f>
        <v>0.55000000000000004</v>
      </c>
      <c r="V45">
        <f>'式(20)Asf0m'!V13</f>
        <v>0.6</v>
      </c>
      <c r="W45">
        <f>-'式(20)Asf0m'!W13</f>
        <v>-30</v>
      </c>
      <c r="X45">
        <f>'式(20)Asf0m'!X13</f>
        <v>10</v>
      </c>
      <c r="Z45">
        <f t="shared" si="18"/>
        <v>2.9699999999999998</v>
      </c>
      <c r="AA45">
        <f t="shared" si="19"/>
        <v>1.1000000000000003</v>
      </c>
      <c r="AB45">
        <f t="shared" si="20"/>
        <v>0.10587452696852326</v>
      </c>
      <c r="AC45">
        <f t="shared" si="21"/>
        <v>0.30022213997860542</v>
      </c>
      <c r="AD45">
        <f t="shared" si="22"/>
        <v>4</v>
      </c>
      <c r="AE45" s="11">
        <f t="shared" si="23"/>
        <v>0.87576681720860172</v>
      </c>
      <c r="AF45" s="4">
        <f t="shared" si="24"/>
        <v>0.87576681720860172</v>
      </c>
      <c r="AG45">
        <f t="shared" si="25"/>
        <v>12.50645245066646</v>
      </c>
      <c r="AH45">
        <f t="shared" si="26"/>
        <v>3.053644353342758</v>
      </c>
      <c r="AI45">
        <f t="shared" si="27"/>
        <v>0.87576681720860172</v>
      </c>
      <c r="AK45">
        <f t="shared" si="28"/>
        <v>0</v>
      </c>
      <c r="AL45">
        <f>AE45-'式(20)Asf0m'!AE13</f>
        <v>0</v>
      </c>
    </row>
    <row r="46" spans="1:38" x14ac:dyDescent="0.2">
      <c r="B46" t="str">
        <f t="shared" si="15"/>
        <v>[43, 1.05, -1.025, 0.9, 2.1, 1.1, 0.88, 0.85, 1.05, 1.07, 0.98, 2.05, 1.02, 0.92, 0.96, 0.97, 1.01, 0.52, 0.48, 0.55, 0.6, -1, 10, 0.0265414204777798]</v>
      </c>
      <c r="C46" s="2">
        <f t="shared" si="16"/>
        <v>1.05</v>
      </c>
      <c r="D46" s="2">
        <f t="shared" si="17"/>
        <v>-1.0249999999999999</v>
      </c>
      <c r="E46">
        <f>'式(20)Asf0m'!G14</f>
        <v>0.9</v>
      </c>
      <c r="F46">
        <f>'式(20)Asf0m'!F14</f>
        <v>2.1</v>
      </c>
      <c r="G46">
        <f>'式(20)Asf0m'!E14</f>
        <v>1.1000000000000001</v>
      </c>
      <c r="H46" s="1">
        <f>'式(20)Asf0m'!J14</f>
        <v>0.88</v>
      </c>
      <c r="I46" s="1">
        <f>'式(20)Asf0m'!K14</f>
        <v>0.85</v>
      </c>
      <c r="J46" s="1">
        <f>'式(20)Asf0m'!H14</f>
        <v>1.05</v>
      </c>
      <c r="K46" s="1">
        <f>'式(20)Asf0m'!I14</f>
        <v>1.07</v>
      </c>
      <c r="L46">
        <f>'式(20)Asf0m'!L14</f>
        <v>0.98</v>
      </c>
      <c r="M46">
        <f>'式(20)Asf0m'!M14</f>
        <v>2.0499999999999998</v>
      </c>
      <c r="N46">
        <f>'式(20)Asf0m'!N14</f>
        <v>1.02</v>
      </c>
      <c r="O46" s="1">
        <f>'式(20)Asf0m'!P14</f>
        <v>0.92</v>
      </c>
      <c r="P46" s="1">
        <f>'式(20)Asf0m'!O14</f>
        <v>0.96</v>
      </c>
      <c r="Q46" s="1">
        <f>'式(20)Asf0m'!R14</f>
        <v>0.97</v>
      </c>
      <c r="R46" s="1">
        <f>'式(20)Asf0m'!Q14</f>
        <v>1.01</v>
      </c>
      <c r="S46">
        <f>'式(20)Asf0m'!T14</f>
        <v>0.52</v>
      </c>
      <c r="T46">
        <f>'式(20)Asf0m'!S14</f>
        <v>0.48</v>
      </c>
      <c r="U46">
        <f>'式(20)Asf0m'!U14</f>
        <v>0.55000000000000004</v>
      </c>
      <c r="V46">
        <f>'式(20)Asf0m'!V14</f>
        <v>0.6</v>
      </c>
      <c r="W46">
        <f>-'式(20)Asf0m'!W14</f>
        <v>-1</v>
      </c>
      <c r="X46">
        <f>'式(20)Asf0m'!X14</f>
        <v>10</v>
      </c>
      <c r="Z46">
        <f t="shared" si="18"/>
        <v>2.9699999999999998</v>
      </c>
      <c r="AA46">
        <f t="shared" si="19"/>
        <v>1.1000000000000003</v>
      </c>
      <c r="AB46">
        <f t="shared" si="20"/>
        <v>9.1703996931312717E-2</v>
      </c>
      <c r="AC46">
        <f t="shared" si="21"/>
        <v>9.076633762673144E-3</v>
      </c>
      <c r="AD46">
        <f t="shared" si="22"/>
        <v>4</v>
      </c>
      <c r="AE46" s="11">
        <f t="shared" si="23"/>
        <v>2.6541420477779819E-2</v>
      </c>
      <c r="AF46" s="4">
        <f t="shared" si="24"/>
        <v>2.6541420477779819E-2</v>
      </c>
      <c r="AG46">
        <f t="shared" si="25"/>
        <v>0.43653538251518292</v>
      </c>
      <c r="AH46">
        <f t="shared" si="26"/>
        <v>-2.8454993686100458</v>
      </c>
      <c r="AI46">
        <f t="shared" si="27"/>
        <v>2.6541420477779822E-2</v>
      </c>
      <c r="AK46">
        <f t="shared" si="28"/>
        <v>0</v>
      </c>
      <c r="AL46">
        <f>AE46-'式(20)Asf0m'!AE14</f>
        <v>0</v>
      </c>
    </row>
    <row r="47" spans="1:38" x14ac:dyDescent="0.2">
      <c r="B47" t="str">
        <f t="shared" si="15"/>
        <v>[44, 1.05, -1.025, 0.9, 2.1, 1.1, 0.88, 0.85, 1.05, 1.07, 0.98, 2.05, 1.02, 0.92, 0.96, 0.97, 1.01, 0.52, 0.48, 0.55, 0.6, -89, 30, 2.9176498794248]</v>
      </c>
      <c r="C47" s="2">
        <f t="shared" si="16"/>
        <v>1.05</v>
      </c>
      <c r="D47" s="2">
        <f t="shared" si="17"/>
        <v>-1.0249999999999999</v>
      </c>
      <c r="E47">
        <f>'式(20)Asf0m'!G15</f>
        <v>0.9</v>
      </c>
      <c r="F47">
        <f>'式(20)Asf0m'!F15</f>
        <v>2.1</v>
      </c>
      <c r="G47">
        <f>'式(20)Asf0m'!E15</f>
        <v>1.1000000000000001</v>
      </c>
      <c r="H47" s="1">
        <f>'式(20)Asf0m'!J15</f>
        <v>0.88</v>
      </c>
      <c r="I47" s="1">
        <f>'式(20)Asf0m'!K15</f>
        <v>0.85</v>
      </c>
      <c r="J47" s="1">
        <f>'式(20)Asf0m'!H15</f>
        <v>1.05</v>
      </c>
      <c r="K47" s="1">
        <f>'式(20)Asf0m'!I15</f>
        <v>1.07</v>
      </c>
      <c r="L47">
        <f>'式(20)Asf0m'!L15</f>
        <v>0.98</v>
      </c>
      <c r="M47">
        <f>'式(20)Asf0m'!M15</f>
        <v>2.0499999999999998</v>
      </c>
      <c r="N47">
        <f>'式(20)Asf0m'!N15</f>
        <v>1.02</v>
      </c>
      <c r="O47" s="1">
        <f>'式(20)Asf0m'!P15</f>
        <v>0.92</v>
      </c>
      <c r="P47" s="1">
        <f>'式(20)Asf0m'!O15</f>
        <v>0.96</v>
      </c>
      <c r="Q47" s="1">
        <f>'式(20)Asf0m'!R15</f>
        <v>0.97</v>
      </c>
      <c r="R47" s="1">
        <f>'式(20)Asf0m'!Q15</f>
        <v>1.01</v>
      </c>
      <c r="S47">
        <f>'式(20)Asf0m'!T15</f>
        <v>0.52</v>
      </c>
      <c r="T47">
        <f>'式(20)Asf0m'!S15</f>
        <v>0.48</v>
      </c>
      <c r="U47">
        <f>'式(20)Asf0m'!U15</f>
        <v>0.55000000000000004</v>
      </c>
      <c r="V47">
        <f>'式(20)Asf0m'!V15</f>
        <v>0.6</v>
      </c>
      <c r="W47">
        <f>-'式(20)Asf0m'!W15</f>
        <v>-89</v>
      </c>
      <c r="X47">
        <f>'式(20)Asf0m'!X15</f>
        <v>30</v>
      </c>
      <c r="Z47">
        <f t="shared" si="18"/>
        <v>2.9699999999999998</v>
      </c>
      <c r="AA47">
        <f t="shared" si="19"/>
        <v>1.1000000000000003</v>
      </c>
      <c r="AB47">
        <f t="shared" si="20"/>
        <v>17.202334879002159</v>
      </c>
      <c r="AC47">
        <f t="shared" si="21"/>
        <v>29.790780047994755</v>
      </c>
      <c r="AD47">
        <f t="shared" si="22"/>
        <v>3</v>
      </c>
      <c r="AE47" s="11">
        <f t="shared" si="23"/>
        <v>2.9176498794247983</v>
      </c>
      <c r="AF47" s="4">
        <f t="shared" si="24"/>
        <v>2.9176498794247983</v>
      </c>
      <c r="AG47">
        <f t="shared" si="25"/>
        <v>7.6379600087345763</v>
      </c>
      <c r="AH47">
        <f t="shared" si="26"/>
        <v>2.9176498794247983</v>
      </c>
      <c r="AI47">
        <f t="shared" si="27"/>
        <v>-167.75687060360647</v>
      </c>
      <c r="AK47">
        <f t="shared" si="28"/>
        <v>0</v>
      </c>
      <c r="AL47">
        <f>AE47-'式(20)Asf0m'!AE15</f>
        <v>0</v>
      </c>
    </row>
    <row r="48" spans="1:38" x14ac:dyDescent="0.2">
      <c r="B48" t="str">
        <f t="shared" si="15"/>
        <v>[45, 1.05, -1.025, 0.9, 2.1, 1.1, 0.88, 0.85, 1.05, 1.07, 0.98, 2.05, 1.02, 0.92, 0.96, 0.97, 1.01, 0.52, 0.48, 0.55, 0.6, -85, 30, 2.91636882967876]</v>
      </c>
      <c r="C48" s="2">
        <f t="shared" si="16"/>
        <v>1.05</v>
      </c>
      <c r="D48" s="2">
        <f t="shared" si="17"/>
        <v>-1.0249999999999999</v>
      </c>
      <c r="E48">
        <f>'式(20)Asf0m'!G16</f>
        <v>0.9</v>
      </c>
      <c r="F48">
        <f>'式(20)Asf0m'!F16</f>
        <v>2.1</v>
      </c>
      <c r="G48">
        <f>'式(20)Asf0m'!E16</f>
        <v>1.1000000000000001</v>
      </c>
      <c r="H48" s="1">
        <f>'式(20)Asf0m'!J16</f>
        <v>0.88</v>
      </c>
      <c r="I48" s="1">
        <f>'式(20)Asf0m'!K16</f>
        <v>0.85</v>
      </c>
      <c r="J48" s="1">
        <f>'式(20)Asf0m'!H16</f>
        <v>1.05</v>
      </c>
      <c r="K48" s="1">
        <f>'式(20)Asf0m'!I16</f>
        <v>1.07</v>
      </c>
      <c r="L48">
        <f>'式(20)Asf0m'!L16</f>
        <v>0.98</v>
      </c>
      <c r="M48">
        <f>'式(20)Asf0m'!M16</f>
        <v>2.0499999999999998</v>
      </c>
      <c r="N48">
        <f>'式(20)Asf0m'!N16</f>
        <v>1.02</v>
      </c>
      <c r="O48" s="1">
        <f>'式(20)Asf0m'!P16</f>
        <v>0.92</v>
      </c>
      <c r="P48" s="1">
        <f>'式(20)Asf0m'!O16</f>
        <v>0.96</v>
      </c>
      <c r="Q48" s="1">
        <f>'式(20)Asf0m'!R16</f>
        <v>0.97</v>
      </c>
      <c r="R48" s="1">
        <f>'式(20)Asf0m'!Q16</f>
        <v>1.01</v>
      </c>
      <c r="S48">
        <f>'式(20)Asf0m'!T16</f>
        <v>0.52</v>
      </c>
      <c r="T48">
        <f>'式(20)Asf0m'!S16</f>
        <v>0.48</v>
      </c>
      <c r="U48">
        <f>'式(20)Asf0m'!U16</f>
        <v>0.55000000000000004</v>
      </c>
      <c r="V48">
        <f>'式(20)Asf0m'!V16</f>
        <v>0.6</v>
      </c>
      <c r="W48">
        <f>-'式(20)Asf0m'!W16</f>
        <v>-85</v>
      </c>
      <c r="X48">
        <f>'式(20)Asf0m'!X16</f>
        <v>30</v>
      </c>
      <c r="Z48">
        <f t="shared" si="18"/>
        <v>2.9699999999999998</v>
      </c>
      <c r="AA48">
        <f t="shared" si="19"/>
        <v>1.1000000000000003</v>
      </c>
      <c r="AB48">
        <f t="shared" si="20"/>
        <v>3.4446627441158757</v>
      </c>
      <c r="AC48">
        <f t="shared" si="21"/>
        <v>5.9436271974359016</v>
      </c>
      <c r="AD48">
        <f t="shared" si="22"/>
        <v>3</v>
      </c>
      <c r="AE48" s="11">
        <f t="shared" si="23"/>
        <v>2.9163688296787598</v>
      </c>
      <c r="AF48" s="4">
        <f t="shared" si="24"/>
        <v>2.9163688296787598</v>
      </c>
      <c r="AG48">
        <f t="shared" si="25"/>
        <v>7.6100543130701768</v>
      </c>
      <c r="AH48">
        <f t="shared" si="26"/>
        <v>2.9163688296787598</v>
      </c>
      <c r="AI48">
        <f t="shared" si="27"/>
        <v>7.415677190423974</v>
      </c>
      <c r="AK48">
        <f t="shared" si="28"/>
        <v>0</v>
      </c>
      <c r="AL48">
        <f>AE48-'式(20)Asf0m'!AE16</f>
        <v>0</v>
      </c>
    </row>
    <row r="49" spans="2:38" x14ac:dyDescent="0.2">
      <c r="B49" t="str">
        <f t="shared" si="15"/>
        <v>[46, 1.05, -1.025, 0.9, 2.1, 1.1, 0.88, 0.85, 1.05, 1.07, 0.98, 2.05, 1.02, 0.92, 0.96, 0.97, 1.01, 0.52, 0.48, 0.55, 0.6, -45, 30, 1.43400966225857]</v>
      </c>
      <c r="C49" s="2">
        <f t="shared" si="16"/>
        <v>1.05</v>
      </c>
      <c r="D49" s="2">
        <f t="shared" si="17"/>
        <v>-1.0249999999999999</v>
      </c>
      <c r="E49">
        <f>'式(20)Asf0m'!G17</f>
        <v>0.9</v>
      </c>
      <c r="F49">
        <f>'式(20)Asf0m'!F17</f>
        <v>2.1</v>
      </c>
      <c r="G49">
        <f>'式(20)Asf0m'!E17</f>
        <v>1.1000000000000001</v>
      </c>
      <c r="H49" s="1">
        <f>'式(20)Asf0m'!J17</f>
        <v>0.88</v>
      </c>
      <c r="I49" s="1">
        <f>'式(20)Asf0m'!K17</f>
        <v>0.85</v>
      </c>
      <c r="J49" s="1">
        <f>'式(20)Asf0m'!H17</f>
        <v>1.05</v>
      </c>
      <c r="K49" s="1">
        <f>'式(20)Asf0m'!I17</f>
        <v>1.07</v>
      </c>
      <c r="L49">
        <f>'式(20)Asf0m'!L17</f>
        <v>0.98</v>
      </c>
      <c r="M49">
        <f>'式(20)Asf0m'!M17</f>
        <v>2.0499999999999998</v>
      </c>
      <c r="N49">
        <f>'式(20)Asf0m'!N17</f>
        <v>1.02</v>
      </c>
      <c r="O49" s="1">
        <f>'式(20)Asf0m'!P17</f>
        <v>0.92</v>
      </c>
      <c r="P49" s="1">
        <f>'式(20)Asf0m'!O17</f>
        <v>0.96</v>
      </c>
      <c r="Q49" s="1">
        <f>'式(20)Asf0m'!R17</f>
        <v>0.97</v>
      </c>
      <c r="R49" s="1">
        <f>'式(20)Asf0m'!Q17</f>
        <v>1.01</v>
      </c>
      <c r="S49">
        <f>'式(20)Asf0m'!T17</f>
        <v>0.52</v>
      </c>
      <c r="T49">
        <f>'式(20)Asf0m'!S17</f>
        <v>0.48</v>
      </c>
      <c r="U49">
        <f>'式(20)Asf0m'!U17</f>
        <v>0.55000000000000004</v>
      </c>
      <c r="V49">
        <f>'式(20)Asf0m'!V17</f>
        <v>0.6</v>
      </c>
      <c r="W49">
        <f>-'式(20)Asf0m'!W17</f>
        <v>-45</v>
      </c>
      <c r="X49">
        <f>'式(20)Asf0m'!X17</f>
        <v>30</v>
      </c>
      <c r="Z49">
        <f t="shared" si="18"/>
        <v>2.9699999999999998</v>
      </c>
      <c r="AA49">
        <f t="shared" si="19"/>
        <v>1.1000000000000003</v>
      </c>
      <c r="AB49">
        <f t="shared" si="20"/>
        <v>0.42457822208241752</v>
      </c>
      <c r="AC49">
        <f t="shared" si="21"/>
        <v>0.51999999999999991</v>
      </c>
      <c r="AD49">
        <f t="shared" si="22"/>
        <v>4</v>
      </c>
      <c r="AE49" s="11">
        <f t="shared" si="23"/>
        <v>1.434009662258571</v>
      </c>
      <c r="AF49" s="4">
        <f t="shared" si="24"/>
        <v>1.434009662258571</v>
      </c>
      <c r="AG49">
        <f t="shared" si="25"/>
        <v>5.4016760180290317</v>
      </c>
      <c r="AH49">
        <f t="shared" si="26"/>
        <v>2.773019568538726</v>
      </c>
      <c r="AI49">
        <f t="shared" si="27"/>
        <v>1.434009662258571</v>
      </c>
      <c r="AK49">
        <f t="shared" si="28"/>
        <v>0</v>
      </c>
      <c r="AL49">
        <f>AE49-'式(20)Asf0m'!AE17</f>
        <v>0</v>
      </c>
    </row>
    <row r="50" spans="2:38" x14ac:dyDescent="0.2">
      <c r="B50" t="str">
        <f t="shared" si="15"/>
        <v>[47, 1.05, -1.025, 0.9, 2.1, 1.1, 0.88, 0.85, 1.05, 1.07, 0.98, 2.05, 1.02, 0.92, 0.96, 0.97, 1.01, 0.52, 0.48, 0.55, 0.6, -30, 30, 0.8396212514735]</v>
      </c>
      <c r="C50" s="2">
        <f t="shared" si="16"/>
        <v>1.05</v>
      </c>
      <c r="D50" s="2">
        <f t="shared" si="17"/>
        <v>-1.0249999999999999</v>
      </c>
      <c r="E50">
        <f>'式(20)Asf0m'!G18</f>
        <v>0.9</v>
      </c>
      <c r="F50">
        <f>'式(20)Asf0m'!F18</f>
        <v>2.1</v>
      </c>
      <c r="G50">
        <f>'式(20)Asf0m'!E18</f>
        <v>1.1000000000000001</v>
      </c>
      <c r="H50" s="1">
        <f>'式(20)Asf0m'!J18</f>
        <v>0.88</v>
      </c>
      <c r="I50" s="1">
        <f>'式(20)Asf0m'!K18</f>
        <v>0.85</v>
      </c>
      <c r="J50" s="1">
        <f>'式(20)Asf0m'!H18</f>
        <v>1.05</v>
      </c>
      <c r="K50" s="1">
        <f>'式(20)Asf0m'!I18</f>
        <v>1.07</v>
      </c>
      <c r="L50">
        <f>'式(20)Asf0m'!L18</f>
        <v>0.98</v>
      </c>
      <c r="M50">
        <f>'式(20)Asf0m'!M18</f>
        <v>2.0499999999999998</v>
      </c>
      <c r="N50">
        <f>'式(20)Asf0m'!N18</f>
        <v>1.02</v>
      </c>
      <c r="O50" s="1">
        <f>'式(20)Asf0m'!P18</f>
        <v>0.92</v>
      </c>
      <c r="P50" s="1">
        <f>'式(20)Asf0m'!O18</f>
        <v>0.96</v>
      </c>
      <c r="Q50" s="1">
        <f>'式(20)Asf0m'!R18</f>
        <v>0.97</v>
      </c>
      <c r="R50" s="1">
        <f>'式(20)Asf0m'!Q18</f>
        <v>1.01</v>
      </c>
      <c r="S50">
        <f>'式(20)Asf0m'!T18</f>
        <v>0.52</v>
      </c>
      <c r="T50">
        <f>'式(20)Asf0m'!S18</f>
        <v>0.48</v>
      </c>
      <c r="U50">
        <f>'式(20)Asf0m'!U18</f>
        <v>0.55000000000000004</v>
      </c>
      <c r="V50">
        <f>'式(20)Asf0m'!V18</f>
        <v>0.6</v>
      </c>
      <c r="W50">
        <f>-'式(20)Asf0m'!W18</f>
        <v>-30</v>
      </c>
      <c r="X50">
        <f>'式(20)Asf0m'!X18</f>
        <v>30</v>
      </c>
      <c r="Z50">
        <f t="shared" si="18"/>
        <v>2.9699999999999998</v>
      </c>
      <c r="AA50">
        <f t="shared" si="19"/>
        <v>1.1000000000000003</v>
      </c>
      <c r="AB50">
        <f t="shared" si="20"/>
        <v>0.34666666666666668</v>
      </c>
      <c r="AC50">
        <f t="shared" si="21"/>
        <v>0.30022213997860542</v>
      </c>
      <c r="AD50">
        <f t="shared" si="22"/>
        <v>4</v>
      </c>
      <c r="AE50" s="11">
        <f t="shared" si="23"/>
        <v>0.83962125147349975</v>
      </c>
      <c r="AF50" s="4">
        <f t="shared" si="24"/>
        <v>0.83962125147349975</v>
      </c>
      <c r="AG50">
        <f t="shared" si="25"/>
        <v>3.8195617421210772</v>
      </c>
      <c r="AH50">
        <f t="shared" si="26"/>
        <v>2.5684061742805531</v>
      </c>
      <c r="AI50">
        <f t="shared" si="27"/>
        <v>0.83962125147349975</v>
      </c>
      <c r="AK50">
        <f t="shared" si="28"/>
        <v>0</v>
      </c>
      <c r="AL50">
        <f>AE50-'式(20)Asf0m'!AE18</f>
        <v>0</v>
      </c>
    </row>
    <row r="51" spans="2:38" x14ac:dyDescent="0.2">
      <c r="B51" t="str">
        <f t="shared" si="15"/>
        <v>[48, 1.05, -1.025, 0.9, 2.1, 1.1, 0.88, 0.85, 1.05, 1.07, 0.98, 2.05, 1.02, 0.92, 0.96, 0.97, 1.01, 0.52, 0.48, 0.55, 0.6, -1, 30, 0.0255948915216751]</v>
      </c>
      <c r="C51" s="2">
        <f t="shared" si="16"/>
        <v>1.05</v>
      </c>
      <c r="D51" s="2">
        <f t="shared" si="17"/>
        <v>-1.0249999999999999</v>
      </c>
      <c r="E51">
        <f>'式(20)Asf0m'!G19</f>
        <v>0.9</v>
      </c>
      <c r="F51">
        <f>'式(20)Asf0m'!F19</f>
        <v>2.1</v>
      </c>
      <c r="G51">
        <f>'式(20)Asf0m'!E19</f>
        <v>1.1000000000000001</v>
      </c>
      <c r="H51" s="1">
        <f>'式(20)Asf0m'!J19</f>
        <v>0.88</v>
      </c>
      <c r="I51" s="1">
        <f>'式(20)Asf0m'!K19</f>
        <v>0.85</v>
      </c>
      <c r="J51" s="1">
        <f>'式(20)Asf0m'!H19</f>
        <v>1.05</v>
      </c>
      <c r="K51" s="1">
        <f>'式(20)Asf0m'!I19</f>
        <v>1.07</v>
      </c>
      <c r="L51">
        <f>'式(20)Asf0m'!L19</f>
        <v>0.98</v>
      </c>
      <c r="M51">
        <f>'式(20)Asf0m'!M19</f>
        <v>2.0499999999999998</v>
      </c>
      <c r="N51">
        <f>'式(20)Asf0m'!N19</f>
        <v>1.02</v>
      </c>
      <c r="O51" s="1">
        <f>'式(20)Asf0m'!P19</f>
        <v>0.92</v>
      </c>
      <c r="P51" s="1">
        <f>'式(20)Asf0m'!O19</f>
        <v>0.96</v>
      </c>
      <c r="Q51" s="1">
        <f>'式(20)Asf0m'!R19</f>
        <v>0.97</v>
      </c>
      <c r="R51" s="1">
        <f>'式(20)Asf0m'!Q19</f>
        <v>1.01</v>
      </c>
      <c r="S51">
        <f>'式(20)Asf0m'!T19</f>
        <v>0.52</v>
      </c>
      <c r="T51">
        <f>'式(20)Asf0m'!S19</f>
        <v>0.48</v>
      </c>
      <c r="U51">
        <f>'式(20)Asf0m'!U19</f>
        <v>0.55000000000000004</v>
      </c>
      <c r="V51">
        <f>'式(20)Asf0m'!V19</f>
        <v>0.6</v>
      </c>
      <c r="W51">
        <f>-'式(20)Asf0m'!W19</f>
        <v>-1</v>
      </c>
      <c r="X51">
        <f>'式(20)Asf0m'!X19</f>
        <v>30</v>
      </c>
      <c r="Z51">
        <f t="shared" si="18"/>
        <v>2.9699999999999998</v>
      </c>
      <c r="AA51">
        <f t="shared" si="19"/>
        <v>1.1000000000000003</v>
      </c>
      <c r="AB51">
        <f t="shared" si="20"/>
        <v>0.30026787222992612</v>
      </c>
      <c r="AC51">
        <f t="shared" si="21"/>
        <v>9.076633762673144E-3</v>
      </c>
      <c r="AD51">
        <f t="shared" si="22"/>
        <v>4</v>
      </c>
      <c r="AE51" s="11">
        <f t="shared" si="23"/>
        <v>2.5594891521675149E-2</v>
      </c>
      <c r="AF51" s="4">
        <f t="shared" si="24"/>
        <v>2.5594891521675149E-2</v>
      </c>
      <c r="AG51">
        <f t="shared" si="25"/>
        <v>0.13332108787159141</v>
      </c>
      <c r="AH51">
        <f t="shared" si="26"/>
        <v>-16.747255003454544</v>
      </c>
      <c r="AI51">
        <f t="shared" si="27"/>
        <v>2.5594891521675149E-2</v>
      </c>
      <c r="AK51">
        <f t="shared" si="28"/>
        <v>0</v>
      </c>
      <c r="AL51">
        <f>AE51-'式(20)Asf0m'!AE19</f>
        <v>0</v>
      </c>
    </row>
    <row r="52" spans="2:38" x14ac:dyDescent="0.2">
      <c r="B52" t="str">
        <f t="shared" si="15"/>
        <v>[49, 1.05, -1.025, 0.9, 2.1, 1.1, 0.88, 0.85, 1.05, 1.07, 0.98, 2.05, 1.02, 0.92, 0.96, 0.97, 1.01, 0.52, 0.48, 0.55, 0.6, -89, 60, 2.21894963827439]</v>
      </c>
      <c r="C52" s="2">
        <f t="shared" si="16"/>
        <v>1.05</v>
      </c>
      <c r="D52" s="2">
        <f t="shared" si="17"/>
        <v>-1.0249999999999999</v>
      </c>
      <c r="E52">
        <f>'式(20)Asf0m'!G20</f>
        <v>0.9</v>
      </c>
      <c r="F52">
        <f>'式(20)Asf0m'!F20</f>
        <v>2.1</v>
      </c>
      <c r="G52">
        <f>'式(20)Asf0m'!E20</f>
        <v>1.1000000000000001</v>
      </c>
      <c r="H52" s="1">
        <f>'式(20)Asf0m'!J20</f>
        <v>0.88</v>
      </c>
      <c r="I52" s="1">
        <f>'式(20)Asf0m'!K20</f>
        <v>0.85</v>
      </c>
      <c r="J52" s="1">
        <f>'式(20)Asf0m'!H20</f>
        <v>1.05</v>
      </c>
      <c r="K52" s="1">
        <f>'式(20)Asf0m'!I20</f>
        <v>1.07</v>
      </c>
      <c r="L52">
        <f>'式(20)Asf0m'!L20</f>
        <v>0.98</v>
      </c>
      <c r="M52">
        <f>'式(20)Asf0m'!M20</f>
        <v>2.0499999999999998</v>
      </c>
      <c r="N52">
        <f>'式(20)Asf0m'!N20</f>
        <v>1.02</v>
      </c>
      <c r="O52" s="1">
        <f>'式(20)Asf0m'!P20</f>
        <v>0.92</v>
      </c>
      <c r="P52" s="1">
        <f>'式(20)Asf0m'!O20</f>
        <v>0.96</v>
      </c>
      <c r="Q52" s="1">
        <f>'式(20)Asf0m'!R20</f>
        <v>0.97</v>
      </c>
      <c r="R52" s="1">
        <f>'式(20)Asf0m'!Q20</f>
        <v>1.01</v>
      </c>
      <c r="S52">
        <f>'式(20)Asf0m'!T20</f>
        <v>0.52</v>
      </c>
      <c r="T52">
        <f>'式(20)Asf0m'!S20</f>
        <v>0.48</v>
      </c>
      <c r="U52">
        <f>'式(20)Asf0m'!U20</f>
        <v>0.55000000000000004</v>
      </c>
      <c r="V52">
        <f>'式(20)Asf0m'!V20</f>
        <v>0.6</v>
      </c>
      <c r="W52">
        <f>-'式(20)Asf0m'!W20</f>
        <v>-89</v>
      </c>
      <c r="X52">
        <f>'式(20)Asf0m'!X20</f>
        <v>60</v>
      </c>
      <c r="Z52">
        <f t="shared" si="18"/>
        <v>2.9699999999999998</v>
      </c>
      <c r="AA52">
        <f t="shared" si="19"/>
        <v>1.1000000000000003</v>
      </c>
      <c r="AB52">
        <f t="shared" si="20"/>
        <v>51.607004637006455</v>
      </c>
      <c r="AC52">
        <f t="shared" si="21"/>
        <v>29.790780047994755</v>
      </c>
      <c r="AD52">
        <f t="shared" si="22"/>
        <v>3</v>
      </c>
      <c r="AE52" s="11">
        <f t="shared" si="23"/>
        <v>2.2189496382743932</v>
      </c>
      <c r="AF52" s="4">
        <f t="shared" si="24"/>
        <v>2.2189496382743932</v>
      </c>
      <c r="AG52">
        <f t="shared" si="25"/>
        <v>2.545986669578193</v>
      </c>
      <c r="AH52">
        <f t="shared" si="26"/>
        <v>2.2189496382743932</v>
      </c>
      <c r="AI52">
        <f t="shared" si="27"/>
        <v>-680.22784529590797</v>
      </c>
      <c r="AK52">
        <f t="shared" si="28"/>
        <v>0</v>
      </c>
      <c r="AL52">
        <f>AE52-'式(20)Asf0m'!AE20</f>
        <v>0</v>
      </c>
    </row>
    <row r="53" spans="2:38" x14ac:dyDescent="0.2">
      <c r="B53" t="str">
        <f t="shared" si="15"/>
        <v>[50, 1.05, -1.025, 0.9, 2.1, 1.1, 0.88, 0.85, 1.05, 1.07, 0.98, 2.05, 1.02, 0.92, 0.96, 0.97, 1.01, 0.52, 0.48, 0.55, 0.6, -85, 60, 2.21510648903628]</v>
      </c>
      <c r="C53" s="2">
        <f t="shared" si="16"/>
        <v>1.05</v>
      </c>
      <c r="D53" s="2">
        <f t="shared" si="17"/>
        <v>-1.0249999999999999</v>
      </c>
      <c r="E53">
        <f>'式(20)Asf0m'!G21</f>
        <v>0.9</v>
      </c>
      <c r="F53">
        <f>'式(20)Asf0m'!F21</f>
        <v>2.1</v>
      </c>
      <c r="G53">
        <f>'式(20)Asf0m'!E21</f>
        <v>1.1000000000000001</v>
      </c>
      <c r="H53" s="1">
        <f>'式(20)Asf0m'!J21</f>
        <v>0.88</v>
      </c>
      <c r="I53" s="1">
        <f>'式(20)Asf0m'!K21</f>
        <v>0.85</v>
      </c>
      <c r="J53" s="1">
        <f>'式(20)Asf0m'!H21</f>
        <v>1.05</v>
      </c>
      <c r="K53" s="1">
        <f>'式(20)Asf0m'!I21</f>
        <v>1.07</v>
      </c>
      <c r="L53">
        <f>'式(20)Asf0m'!L21</f>
        <v>0.98</v>
      </c>
      <c r="M53">
        <f>'式(20)Asf0m'!M21</f>
        <v>2.0499999999999998</v>
      </c>
      <c r="N53">
        <f>'式(20)Asf0m'!N21</f>
        <v>1.02</v>
      </c>
      <c r="O53" s="1">
        <f>'式(20)Asf0m'!P21</f>
        <v>0.92</v>
      </c>
      <c r="P53" s="1">
        <f>'式(20)Asf0m'!O21</f>
        <v>0.96</v>
      </c>
      <c r="Q53" s="1">
        <f>'式(20)Asf0m'!R21</f>
        <v>0.97</v>
      </c>
      <c r="R53" s="1">
        <f>'式(20)Asf0m'!Q21</f>
        <v>1.01</v>
      </c>
      <c r="S53">
        <f>'式(20)Asf0m'!T21</f>
        <v>0.52</v>
      </c>
      <c r="T53">
        <f>'式(20)Asf0m'!S21</f>
        <v>0.48</v>
      </c>
      <c r="U53">
        <f>'式(20)Asf0m'!U21</f>
        <v>0.55000000000000004</v>
      </c>
      <c r="V53">
        <f>'式(20)Asf0m'!V21</f>
        <v>0.6</v>
      </c>
      <c r="W53">
        <f>-'式(20)Asf0m'!W21</f>
        <v>-85</v>
      </c>
      <c r="X53">
        <f>'式(20)Asf0m'!X21</f>
        <v>60</v>
      </c>
      <c r="Z53">
        <f t="shared" si="18"/>
        <v>2.9699999999999998</v>
      </c>
      <c r="AA53">
        <f t="shared" si="19"/>
        <v>1.1000000000000003</v>
      </c>
      <c r="AB53">
        <f t="shared" si="20"/>
        <v>10.333988232347624</v>
      </c>
      <c r="AC53">
        <f t="shared" si="21"/>
        <v>5.9436271974359016</v>
      </c>
      <c r="AD53">
        <f t="shared" si="22"/>
        <v>3</v>
      </c>
      <c r="AE53" s="11">
        <f t="shared" si="23"/>
        <v>2.2151064890362786</v>
      </c>
      <c r="AF53" s="4">
        <f t="shared" si="24"/>
        <v>2.2151064890362786</v>
      </c>
      <c r="AG53">
        <f t="shared" si="25"/>
        <v>2.5366847710233928</v>
      </c>
      <c r="AH53">
        <f t="shared" si="26"/>
        <v>2.2151064890362786</v>
      </c>
      <c r="AI53">
        <f t="shared" si="27"/>
        <v>-13.05811398149732</v>
      </c>
      <c r="AK53">
        <f t="shared" si="28"/>
        <v>0</v>
      </c>
      <c r="AL53">
        <f>AE53-'式(20)Asf0m'!AE21</f>
        <v>0</v>
      </c>
    </row>
    <row r="54" spans="2:38" x14ac:dyDescent="0.2">
      <c r="B54" t="str">
        <f t="shared" si="15"/>
        <v>[51, 1.05, -1.025, 0.9, 2.1, 1.1, 0.88, 0.85, 1.05, 1.07, 0.98, 2.05, 1.02, 0.92, 0.96, 0.97, 1.01, 0.52, 0.48, 0.55, 0.6, -45, 60, 1.21322898677571]</v>
      </c>
      <c r="C54" s="2">
        <f t="shared" si="16"/>
        <v>1.05</v>
      </c>
      <c r="D54" s="2">
        <f t="shared" si="17"/>
        <v>-1.0249999999999999</v>
      </c>
      <c r="E54">
        <f>'式(20)Asf0m'!G22</f>
        <v>0.9</v>
      </c>
      <c r="F54">
        <f>'式(20)Asf0m'!F22</f>
        <v>2.1</v>
      </c>
      <c r="G54">
        <f>'式(20)Asf0m'!E22</f>
        <v>1.1000000000000001</v>
      </c>
      <c r="H54" s="1">
        <f>'式(20)Asf0m'!J22</f>
        <v>0.88</v>
      </c>
      <c r="I54" s="1">
        <f>'式(20)Asf0m'!K22</f>
        <v>0.85</v>
      </c>
      <c r="J54" s="1">
        <f>'式(20)Asf0m'!H22</f>
        <v>1.05</v>
      </c>
      <c r="K54" s="1">
        <f>'式(20)Asf0m'!I22</f>
        <v>1.07</v>
      </c>
      <c r="L54">
        <f>'式(20)Asf0m'!L22</f>
        <v>0.98</v>
      </c>
      <c r="M54">
        <f>'式(20)Asf0m'!M22</f>
        <v>2.0499999999999998</v>
      </c>
      <c r="N54">
        <f>'式(20)Asf0m'!N22</f>
        <v>1.02</v>
      </c>
      <c r="O54" s="1">
        <f>'式(20)Asf0m'!P22</f>
        <v>0.92</v>
      </c>
      <c r="P54" s="1">
        <f>'式(20)Asf0m'!O22</f>
        <v>0.96</v>
      </c>
      <c r="Q54" s="1">
        <f>'式(20)Asf0m'!R22</f>
        <v>0.97</v>
      </c>
      <c r="R54" s="1">
        <f>'式(20)Asf0m'!Q22</f>
        <v>1.01</v>
      </c>
      <c r="S54">
        <f>'式(20)Asf0m'!T22</f>
        <v>0.52</v>
      </c>
      <c r="T54">
        <f>'式(20)Asf0m'!S22</f>
        <v>0.48</v>
      </c>
      <c r="U54">
        <f>'式(20)Asf0m'!U22</f>
        <v>0.55000000000000004</v>
      </c>
      <c r="V54">
        <f>'式(20)Asf0m'!V22</f>
        <v>0.6</v>
      </c>
      <c r="W54">
        <f>-'式(20)Asf0m'!W22</f>
        <v>-45</v>
      </c>
      <c r="X54">
        <f>'式(20)Asf0m'!X22</f>
        <v>60</v>
      </c>
      <c r="Z54">
        <f t="shared" si="18"/>
        <v>2.9699999999999998</v>
      </c>
      <c r="AA54">
        <f t="shared" si="19"/>
        <v>1.1000000000000003</v>
      </c>
      <c r="AB54">
        <f t="shared" si="20"/>
        <v>1.2737346662472522</v>
      </c>
      <c r="AC54">
        <f t="shared" si="21"/>
        <v>0.51999999999999991</v>
      </c>
      <c r="AD54">
        <f t="shared" si="22"/>
        <v>4</v>
      </c>
      <c r="AE54" s="11">
        <f t="shared" si="23"/>
        <v>1.213228986775714</v>
      </c>
      <c r="AF54" s="4">
        <f t="shared" si="24"/>
        <v>1.213228986775714</v>
      </c>
      <c r="AG54">
        <f t="shared" si="25"/>
        <v>1.8005586726763445</v>
      </c>
      <c r="AH54">
        <f t="shared" si="26"/>
        <v>1.7850587056161773</v>
      </c>
      <c r="AI54">
        <f t="shared" si="27"/>
        <v>1.213228986775714</v>
      </c>
      <c r="AK54">
        <f t="shared" si="28"/>
        <v>0</v>
      </c>
      <c r="AL54">
        <f>AE54-'式(20)Asf0m'!AE22</f>
        <v>0</v>
      </c>
    </row>
    <row r="55" spans="2:38" x14ac:dyDescent="0.2">
      <c r="B55" t="str">
        <f t="shared" si="15"/>
        <v>[52, 1.05, -1.025, 0.9, 2.1, 1.1, 0.88, 0.85, 1.05, 1.07, 0.98, 2.05, 1.02, 0.92, 0.96, 0.97, 1.01, 0.52, 0.48, 0.55, 0.6, -30, 60, 0.735544242947583]</v>
      </c>
      <c r="C55" s="2">
        <f t="shared" si="16"/>
        <v>1.05</v>
      </c>
      <c r="D55" s="2">
        <f t="shared" si="17"/>
        <v>-1.0249999999999999</v>
      </c>
      <c r="E55">
        <f>'式(20)Asf0m'!G23</f>
        <v>0.9</v>
      </c>
      <c r="F55">
        <f>'式(20)Asf0m'!F23</f>
        <v>2.1</v>
      </c>
      <c r="G55">
        <f>'式(20)Asf0m'!E23</f>
        <v>1.1000000000000001</v>
      </c>
      <c r="H55" s="1">
        <f>'式(20)Asf0m'!J23</f>
        <v>0.88</v>
      </c>
      <c r="I55" s="1">
        <f>'式(20)Asf0m'!K23</f>
        <v>0.85</v>
      </c>
      <c r="J55" s="1">
        <f>'式(20)Asf0m'!H23</f>
        <v>1.05</v>
      </c>
      <c r="K55" s="1">
        <f>'式(20)Asf0m'!I23</f>
        <v>1.07</v>
      </c>
      <c r="L55">
        <f>'式(20)Asf0m'!L23</f>
        <v>0.98</v>
      </c>
      <c r="M55">
        <f>'式(20)Asf0m'!M23</f>
        <v>2.0499999999999998</v>
      </c>
      <c r="N55">
        <f>'式(20)Asf0m'!N23</f>
        <v>1.02</v>
      </c>
      <c r="O55" s="1">
        <f>'式(20)Asf0m'!P23</f>
        <v>0.92</v>
      </c>
      <c r="P55" s="1">
        <f>'式(20)Asf0m'!O23</f>
        <v>0.96</v>
      </c>
      <c r="Q55" s="1">
        <f>'式(20)Asf0m'!R23</f>
        <v>0.97</v>
      </c>
      <c r="R55" s="1">
        <f>'式(20)Asf0m'!Q23</f>
        <v>1.01</v>
      </c>
      <c r="S55">
        <f>'式(20)Asf0m'!T23</f>
        <v>0.52</v>
      </c>
      <c r="T55">
        <f>'式(20)Asf0m'!S23</f>
        <v>0.48</v>
      </c>
      <c r="U55">
        <f>'式(20)Asf0m'!U23</f>
        <v>0.55000000000000004</v>
      </c>
      <c r="V55">
        <f>'式(20)Asf0m'!V23</f>
        <v>0.6</v>
      </c>
      <c r="W55">
        <f>-'式(20)Asf0m'!W23</f>
        <v>-30</v>
      </c>
      <c r="X55">
        <f>'式(20)Asf0m'!X23</f>
        <v>60</v>
      </c>
      <c r="Z55">
        <f t="shared" si="18"/>
        <v>2.9699999999999998</v>
      </c>
      <c r="AA55">
        <f t="shared" si="19"/>
        <v>1.1000000000000003</v>
      </c>
      <c r="AB55">
        <f t="shared" si="20"/>
        <v>1.0399999999999996</v>
      </c>
      <c r="AC55">
        <f t="shared" si="21"/>
        <v>0.30022213997860542</v>
      </c>
      <c r="AD55">
        <f t="shared" si="22"/>
        <v>4</v>
      </c>
      <c r="AE55" s="11">
        <f t="shared" si="23"/>
        <v>0.73554424294758336</v>
      </c>
      <c r="AF55" s="4">
        <f t="shared" si="24"/>
        <v>0.73554424294758336</v>
      </c>
      <c r="AG55">
        <f t="shared" si="25"/>
        <v>1.2731872473736929</v>
      </c>
      <c r="AH55">
        <f t="shared" si="26"/>
        <v>1.1712185228416589</v>
      </c>
      <c r="AI55">
        <f t="shared" si="27"/>
        <v>0.73554424294758336</v>
      </c>
      <c r="AK55">
        <f t="shared" si="28"/>
        <v>0</v>
      </c>
      <c r="AL55">
        <f>AE55-'式(20)Asf0m'!AE23</f>
        <v>0</v>
      </c>
    </row>
    <row r="56" spans="2:38" x14ac:dyDescent="0.2">
      <c r="B56" t="str">
        <f t="shared" si="15"/>
        <v>[53, 1.05, -1.025, 0.9, 2.1, 1.1, 0.88, 0.85, 1.05, 1.07, 0.98, 2.05, 1.02, 0.92, 0.96, 0.97, 1.01, 0.52, 0.48, 0.55, 0.6, -1, 60, 0.022869470014747]</v>
      </c>
      <c r="C56" s="2">
        <f t="shared" si="16"/>
        <v>1.05</v>
      </c>
      <c r="D56" s="2">
        <f t="shared" si="17"/>
        <v>-1.0249999999999999</v>
      </c>
      <c r="E56">
        <f>'式(20)Asf0m'!G24</f>
        <v>0.9</v>
      </c>
      <c r="F56">
        <f>'式(20)Asf0m'!F24</f>
        <v>2.1</v>
      </c>
      <c r="G56">
        <f>'式(20)Asf0m'!E24</f>
        <v>1.1000000000000001</v>
      </c>
      <c r="H56" s="1">
        <f>'式(20)Asf0m'!J24</f>
        <v>0.88</v>
      </c>
      <c r="I56" s="1">
        <f>'式(20)Asf0m'!K24</f>
        <v>0.85</v>
      </c>
      <c r="J56" s="1">
        <f>'式(20)Asf0m'!H24</f>
        <v>1.05</v>
      </c>
      <c r="K56" s="1">
        <f>'式(20)Asf0m'!I24</f>
        <v>1.07</v>
      </c>
      <c r="L56">
        <f>'式(20)Asf0m'!L24</f>
        <v>0.98</v>
      </c>
      <c r="M56">
        <f>'式(20)Asf0m'!M24</f>
        <v>2.0499999999999998</v>
      </c>
      <c r="N56">
        <f>'式(20)Asf0m'!N24</f>
        <v>1.02</v>
      </c>
      <c r="O56" s="1">
        <f>'式(20)Asf0m'!P24</f>
        <v>0.92</v>
      </c>
      <c r="P56" s="1">
        <f>'式(20)Asf0m'!O24</f>
        <v>0.96</v>
      </c>
      <c r="Q56" s="1">
        <f>'式(20)Asf0m'!R24</f>
        <v>0.97</v>
      </c>
      <c r="R56" s="1">
        <f>'式(20)Asf0m'!Q24</f>
        <v>1.01</v>
      </c>
      <c r="S56">
        <f>'式(20)Asf0m'!T24</f>
        <v>0.52</v>
      </c>
      <c r="T56">
        <f>'式(20)Asf0m'!S24</f>
        <v>0.48</v>
      </c>
      <c r="U56">
        <f>'式(20)Asf0m'!U24</f>
        <v>0.55000000000000004</v>
      </c>
      <c r="V56">
        <f>'式(20)Asf0m'!V24</f>
        <v>0.6</v>
      </c>
      <c r="W56">
        <f>-'式(20)Asf0m'!W24</f>
        <v>-1</v>
      </c>
      <c r="X56">
        <f>'式(20)Asf0m'!X24</f>
        <v>60</v>
      </c>
      <c r="Z56">
        <f t="shared" si="18"/>
        <v>2.9699999999999998</v>
      </c>
      <c r="AA56">
        <f t="shared" si="19"/>
        <v>1.1000000000000003</v>
      </c>
      <c r="AB56">
        <f t="shared" si="20"/>
        <v>0.90080361668977804</v>
      </c>
      <c r="AC56">
        <f t="shared" si="21"/>
        <v>9.076633762673144E-3</v>
      </c>
      <c r="AD56">
        <f t="shared" si="22"/>
        <v>4</v>
      </c>
      <c r="AE56" s="11">
        <f t="shared" si="23"/>
        <v>2.2869470014746977E-2</v>
      </c>
      <c r="AF56" s="4">
        <f t="shared" si="24"/>
        <v>2.2869470014746977E-2</v>
      </c>
      <c r="AG56">
        <f t="shared" si="25"/>
        <v>4.4440362623863819E-2</v>
      </c>
      <c r="AH56">
        <f t="shared" si="26"/>
        <v>-56.775765010363607</v>
      </c>
      <c r="AI56">
        <f t="shared" si="27"/>
        <v>2.2869470014746977E-2</v>
      </c>
      <c r="AK56">
        <f t="shared" si="28"/>
        <v>0</v>
      </c>
      <c r="AL56">
        <f>AE56-'式(20)Asf0m'!AE24</f>
        <v>0</v>
      </c>
    </row>
    <row r="57" spans="2:38" x14ac:dyDescent="0.2">
      <c r="B57" t="str">
        <f t="shared" si="15"/>
        <v>[54, 1.05, -1.025, 0.9, 2.1, 1.1, 0.88, 0.85, 1.05, 1.07, 0.98, 2.05, 1.02, 0.92, 0.96, 0.97, 1.01, 0.52, 0.48, 0.55, 0.6, -89, 85, 0.385805607034463]</v>
      </c>
      <c r="C57" s="2">
        <f t="shared" si="16"/>
        <v>1.05</v>
      </c>
      <c r="D57" s="2">
        <f t="shared" si="17"/>
        <v>-1.0249999999999999</v>
      </c>
      <c r="E57">
        <f>'式(20)Asf0m'!G25</f>
        <v>0.9</v>
      </c>
      <c r="F57">
        <f>'式(20)Asf0m'!F25</f>
        <v>2.1</v>
      </c>
      <c r="G57">
        <f>'式(20)Asf0m'!E25</f>
        <v>1.1000000000000001</v>
      </c>
      <c r="H57" s="1">
        <f>'式(20)Asf0m'!J25</f>
        <v>0.88</v>
      </c>
      <c r="I57" s="1">
        <f>'式(20)Asf0m'!K25</f>
        <v>0.85</v>
      </c>
      <c r="J57" s="1">
        <f>'式(20)Asf0m'!H25</f>
        <v>1.05</v>
      </c>
      <c r="K57" s="1">
        <f>'式(20)Asf0m'!I25</f>
        <v>1.07</v>
      </c>
      <c r="L57">
        <f>'式(20)Asf0m'!L25</f>
        <v>0.98</v>
      </c>
      <c r="M57">
        <f>'式(20)Asf0m'!M25</f>
        <v>2.0499999999999998</v>
      </c>
      <c r="N57">
        <f>'式(20)Asf0m'!N25</f>
        <v>1.02</v>
      </c>
      <c r="O57" s="1">
        <f>'式(20)Asf0m'!P25</f>
        <v>0.92</v>
      </c>
      <c r="P57" s="1">
        <f>'式(20)Asf0m'!O25</f>
        <v>0.96</v>
      </c>
      <c r="Q57" s="1">
        <f>'式(20)Asf0m'!R25</f>
        <v>0.97</v>
      </c>
      <c r="R57" s="1">
        <f>'式(20)Asf0m'!Q25</f>
        <v>1.01</v>
      </c>
      <c r="S57">
        <f>'式(20)Asf0m'!T25</f>
        <v>0.52</v>
      </c>
      <c r="T57">
        <f>'式(20)Asf0m'!S25</f>
        <v>0.48</v>
      </c>
      <c r="U57">
        <f>'式(20)Asf0m'!U25</f>
        <v>0.55000000000000004</v>
      </c>
      <c r="V57">
        <f>'式(20)Asf0m'!V25</f>
        <v>0.6</v>
      </c>
      <c r="W57">
        <f>-'式(20)Asf0m'!W25</f>
        <v>-89</v>
      </c>
      <c r="X57">
        <f>'式(20)Asf0m'!X25</f>
        <v>85</v>
      </c>
      <c r="Z57">
        <f t="shared" si="18"/>
        <v>2.9699999999999998</v>
      </c>
      <c r="AA57">
        <f t="shared" si="19"/>
        <v>1.1000000000000003</v>
      </c>
      <c r="AB57">
        <f t="shared" si="20"/>
        <v>340.5620433373889</v>
      </c>
      <c r="AC57">
        <f t="shared" si="21"/>
        <v>29.790780047994755</v>
      </c>
      <c r="AD57">
        <f t="shared" si="22"/>
        <v>2</v>
      </c>
      <c r="AE57" s="11">
        <f t="shared" si="23"/>
        <v>0.38580560703446309</v>
      </c>
      <c r="AF57" s="4">
        <f t="shared" si="24"/>
        <v>0.38580560703446309</v>
      </c>
      <c r="AG57">
        <f t="shared" si="25"/>
        <v>0.38580560703446309</v>
      </c>
      <c r="AH57">
        <f t="shared" si="26"/>
        <v>-3.6492350192635903</v>
      </c>
      <c r="AI57">
        <f t="shared" si="27"/>
        <v>-4984.3258461373607</v>
      </c>
      <c r="AK57">
        <f t="shared" si="28"/>
        <v>0</v>
      </c>
      <c r="AL57">
        <f>AE57-'式(20)Asf0m'!AE25</f>
        <v>0</v>
      </c>
    </row>
    <row r="58" spans="2:38" x14ac:dyDescent="0.2">
      <c r="B58" t="str">
        <f t="shared" si="15"/>
        <v>[55, 1.05, -1.025, 0.9, 2.1, 1.1, 0.88, 0.85, 1.05, 1.07, 0.98, 2.05, 1.02, 0.92, 0.96, 0.97, 1.01, 0.52, 0.48, 0.55, 0.6, -85, 85, 0.384396045601409]</v>
      </c>
      <c r="C58" s="2">
        <f t="shared" si="16"/>
        <v>1.05</v>
      </c>
      <c r="D58" s="2">
        <f t="shared" si="17"/>
        <v>-1.0249999999999999</v>
      </c>
      <c r="E58">
        <f>'式(20)Asf0m'!G26</f>
        <v>0.9</v>
      </c>
      <c r="F58">
        <f>'式(20)Asf0m'!F26</f>
        <v>2.1</v>
      </c>
      <c r="G58">
        <f>'式(20)Asf0m'!E26</f>
        <v>1.1000000000000001</v>
      </c>
      <c r="H58" s="1">
        <f>'式(20)Asf0m'!J26</f>
        <v>0.88</v>
      </c>
      <c r="I58" s="1">
        <f>'式(20)Asf0m'!K26</f>
        <v>0.85</v>
      </c>
      <c r="J58" s="1">
        <f>'式(20)Asf0m'!H26</f>
        <v>1.05</v>
      </c>
      <c r="K58" s="1">
        <f>'式(20)Asf0m'!I26</f>
        <v>1.07</v>
      </c>
      <c r="L58">
        <f>'式(20)Asf0m'!L26</f>
        <v>0.98</v>
      </c>
      <c r="M58">
        <f>'式(20)Asf0m'!M26</f>
        <v>2.0499999999999998</v>
      </c>
      <c r="N58">
        <f>'式(20)Asf0m'!N26</f>
        <v>1.02</v>
      </c>
      <c r="O58" s="1">
        <f>'式(20)Asf0m'!P26</f>
        <v>0.92</v>
      </c>
      <c r="P58" s="1">
        <f>'式(20)Asf0m'!O26</f>
        <v>0.96</v>
      </c>
      <c r="Q58" s="1">
        <f>'式(20)Asf0m'!R26</f>
        <v>0.97</v>
      </c>
      <c r="R58" s="1">
        <f>'式(20)Asf0m'!Q26</f>
        <v>1.01</v>
      </c>
      <c r="S58">
        <f>'式(20)Asf0m'!T26</f>
        <v>0.52</v>
      </c>
      <c r="T58">
        <f>'式(20)Asf0m'!S26</f>
        <v>0.48</v>
      </c>
      <c r="U58">
        <f>'式(20)Asf0m'!U26</f>
        <v>0.55000000000000004</v>
      </c>
      <c r="V58">
        <f>'式(20)Asf0m'!V26</f>
        <v>0.6</v>
      </c>
      <c r="W58">
        <f>-'式(20)Asf0m'!W26</f>
        <v>-85</v>
      </c>
      <c r="X58">
        <f>'式(20)Asf0m'!X26</f>
        <v>85</v>
      </c>
      <c r="Z58">
        <f t="shared" si="18"/>
        <v>2.9699999999999998</v>
      </c>
      <c r="AA58">
        <f t="shared" si="19"/>
        <v>1.1000000000000003</v>
      </c>
      <c r="AB58">
        <f t="shared" si="20"/>
        <v>68.195474102543926</v>
      </c>
      <c r="AC58">
        <f t="shared" si="21"/>
        <v>5.9436271974359016</v>
      </c>
      <c r="AD58">
        <f t="shared" si="22"/>
        <v>2</v>
      </c>
      <c r="AE58" s="11">
        <f t="shared" si="23"/>
        <v>0.38439604560140883</v>
      </c>
      <c r="AF58" s="4">
        <f t="shared" si="24"/>
        <v>0.38439604560140883</v>
      </c>
      <c r="AG58">
        <f t="shared" si="25"/>
        <v>0.38439604560140883</v>
      </c>
      <c r="AH58">
        <f t="shared" si="26"/>
        <v>-3.6745965136302687</v>
      </c>
      <c r="AI58">
        <f t="shared" si="27"/>
        <v>-185.01166453257326</v>
      </c>
      <c r="AK58">
        <f t="shared" si="28"/>
        <v>0</v>
      </c>
      <c r="AL58">
        <f>AE58-'式(20)Asf0m'!AE26</f>
        <v>0</v>
      </c>
    </row>
    <row r="59" spans="2:38" x14ac:dyDescent="0.2">
      <c r="B59" t="str">
        <f t="shared" si="15"/>
        <v>[56, 1.05, -1.025, 0.9, 2.1, 1.1, 0.88, 0.85, 1.05, 1.07, 0.98, 2.05, 1.02, 0.92, 0.96, 0.97, 1.01, 0.52, 0.48, 0.55, 0.6, -45, 85, 0.272847316921794]</v>
      </c>
      <c r="C59" s="2">
        <f t="shared" si="16"/>
        <v>1.05</v>
      </c>
      <c r="D59" s="2">
        <f t="shared" si="17"/>
        <v>-1.0249999999999999</v>
      </c>
      <c r="E59">
        <f>'式(20)Asf0m'!G27</f>
        <v>0.9</v>
      </c>
      <c r="F59">
        <f>'式(20)Asf0m'!F27</f>
        <v>2.1</v>
      </c>
      <c r="G59">
        <f>'式(20)Asf0m'!E27</f>
        <v>1.1000000000000001</v>
      </c>
      <c r="H59" s="1">
        <f>'式(20)Asf0m'!J27</f>
        <v>0.88</v>
      </c>
      <c r="I59" s="1">
        <f>'式(20)Asf0m'!K27</f>
        <v>0.85</v>
      </c>
      <c r="J59" s="1">
        <f>'式(20)Asf0m'!H27</f>
        <v>1.05</v>
      </c>
      <c r="K59" s="1">
        <f>'式(20)Asf0m'!I27</f>
        <v>1.07</v>
      </c>
      <c r="L59">
        <f>'式(20)Asf0m'!L27</f>
        <v>0.98</v>
      </c>
      <c r="M59">
        <f>'式(20)Asf0m'!M27</f>
        <v>2.0499999999999998</v>
      </c>
      <c r="N59">
        <f>'式(20)Asf0m'!N27</f>
        <v>1.02</v>
      </c>
      <c r="O59" s="1">
        <f>'式(20)Asf0m'!P27</f>
        <v>0.92</v>
      </c>
      <c r="P59" s="1">
        <f>'式(20)Asf0m'!O27</f>
        <v>0.96</v>
      </c>
      <c r="Q59" s="1">
        <f>'式(20)Asf0m'!R27</f>
        <v>0.97</v>
      </c>
      <c r="R59" s="1">
        <f>'式(20)Asf0m'!Q27</f>
        <v>1.01</v>
      </c>
      <c r="S59">
        <f>'式(20)Asf0m'!T27</f>
        <v>0.52</v>
      </c>
      <c r="T59">
        <f>'式(20)Asf0m'!S27</f>
        <v>0.48</v>
      </c>
      <c r="U59">
        <f>'式(20)Asf0m'!U27</f>
        <v>0.55000000000000004</v>
      </c>
      <c r="V59">
        <f>'式(20)Asf0m'!V27</f>
        <v>0.6</v>
      </c>
      <c r="W59">
        <f>-'式(20)Asf0m'!W27</f>
        <v>-45</v>
      </c>
      <c r="X59">
        <f>'式(20)Asf0m'!X27</f>
        <v>85</v>
      </c>
      <c r="Z59">
        <f t="shared" si="18"/>
        <v>2.9699999999999998</v>
      </c>
      <c r="AA59">
        <f t="shared" si="19"/>
        <v>1.1000000000000003</v>
      </c>
      <c r="AB59">
        <f t="shared" si="20"/>
        <v>8.4055581923034417</v>
      </c>
      <c r="AC59">
        <f t="shared" si="21"/>
        <v>0.51999999999999991</v>
      </c>
      <c r="AD59">
        <f t="shared" si="22"/>
        <v>2</v>
      </c>
      <c r="AE59" s="11">
        <f t="shared" si="23"/>
        <v>0.27284731692179404</v>
      </c>
      <c r="AF59" s="4">
        <f t="shared" si="24"/>
        <v>0.27284731692179404</v>
      </c>
      <c r="AG59">
        <f t="shared" si="25"/>
        <v>0.27284731692179404</v>
      </c>
      <c r="AH59">
        <f t="shared" si="26"/>
        <v>-6.5125436660453584</v>
      </c>
      <c r="AI59">
        <f t="shared" si="27"/>
        <v>-0.64104512999889485</v>
      </c>
      <c r="AK59">
        <f t="shared" si="28"/>
        <v>0</v>
      </c>
      <c r="AL59">
        <f>AE59-'式(20)Asf0m'!AE27</f>
        <v>0</v>
      </c>
    </row>
    <row r="60" spans="2:38" x14ac:dyDescent="0.2">
      <c r="B60" t="str">
        <f t="shared" si="15"/>
        <v>[57, 1.05, -1.025, 0.9, 2.1, 1.1, 0.88, 0.85, 1.05, 1.07, 0.98, 2.05, 1.02, 0.92, 0.96, 0.97, 1.01, 0.52, 0.48, 0.55, 0.6, -30, 85, 0.192932188023956]</v>
      </c>
      <c r="C60" s="2">
        <f t="shared" si="16"/>
        <v>1.05</v>
      </c>
      <c r="D60" s="2">
        <f t="shared" si="17"/>
        <v>-1.0249999999999999</v>
      </c>
      <c r="E60">
        <f>'式(20)Asf0m'!G28</f>
        <v>0.9</v>
      </c>
      <c r="F60">
        <f>'式(20)Asf0m'!F28</f>
        <v>2.1</v>
      </c>
      <c r="G60">
        <f>'式(20)Asf0m'!E28</f>
        <v>1.1000000000000001</v>
      </c>
      <c r="H60" s="1">
        <f>'式(20)Asf0m'!J28</f>
        <v>0.88</v>
      </c>
      <c r="I60" s="1">
        <f>'式(20)Asf0m'!K28</f>
        <v>0.85</v>
      </c>
      <c r="J60" s="1">
        <f>'式(20)Asf0m'!H28</f>
        <v>1.05</v>
      </c>
      <c r="K60" s="1">
        <f>'式(20)Asf0m'!I28</f>
        <v>1.07</v>
      </c>
      <c r="L60">
        <f>'式(20)Asf0m'!L28</f>
        <v>0.98</v>
      </c>
      <c r="M60">
        <f>'式(20)Asf0m'!M28</f>
        <v>2.0499999999999998</v>
      </c>
      <c r="N60">
        <f>'式(20)Asf0m'!N28</f>
        <v>1.02</v>
      </c>
      <c r="O60" s="1">
        <f>'式(20)Asf0m'!P28</f>
        <v>0.92</v>
      </c>
      <c r="P60" s="1">
        <f>'式(20)Asf0m'!O28</f>
        <v>0.96</v>
      </c>
      <c r="Q60" s="1">
        <f>'式(20)Asf0m'!R28</f>
        <v>0.97</v>
      </c>
      <c r="R60" s="1">
        <f>'式(20)Asf0m'!Q28</f>
        <v>1.01</v>
      </c>
      <c r="S60">
        <f>'式(20)Asf0m'!T28</f>
        <v>0.52</v>
      </c>
      <c r="T60">
        <f>'式(20)Asf0m'!S28</f>
        <v>0.48</v>
      </c>
      <c r="U60">
        <f>'式(20)Asf0m'!U28</f>
        <v>0.55000000000000004</v>
      </c>
      <c r="V60">
        <f>'式(20)Asf0m'!V28</f>
        <v>0.6</v>
      </c>
      <c r="W60">
        <f>-'式(20)Asf0m'!W28</f>
        <v>-30</v>
      </c>
      <c r="X60">
        <f>'式(20)Asf0m'!X28</f>
        <v>85</v>
      </c>
      <c r="Z60">
        <f t="shared" si="18"/>
        <v>2.9699999999999998</v>
      </c>
      <c r="AA60">
        <f t="shared" si="19"/>
        <v>1.1000000000000003</v>
      </c>
      <c r="AB60">
        <f t="shared" si="20"/>
        <v>6.8631095248047966</v>
      </c>
      <c r="AC60">
        <f t="shared" si="21"/>
        <v>0.30022213997860542</v>
      </c>
      <c r="AD60">
        <f t="shared" si="22"/>
        <v>2</v>
      </c>
      <c r="AE60" s="11">
        <f t="shared" si="23"/>
        <v>0.1929321880239557</v>
      </c>
      <c r="AF60" s="4">
        <f t="shared" si="24"/>
        <v>0.1929321880239557</v>
      </c>
      <c r="AG60">
        <f t="shared" si="25"/>
        <v>0.19293218802395565</v>
      </c>
      <c r="AH60">
        <f t="shared" si="26"/>
        <v>-10.563363286341238</v>
      </c>
      <c r="AI60">
        <f t="shared" si="27"/>
        <v>-0.13856895848576486</v>
      </c>
      <c r="AK60">
        <f t="shared" si="28"/>
        <v>0</v>
      </c>
      <c r="AL60">
        <f>AE60-'式(20)Asf0m'!AE28</f>
        <v>0</v>
      </c>
    </row>
    <row r="61" spans="2:38" x14ac:dyDescent="0.2">
      <c r="B61" t="str">
        <f t="shared" si="15"/>
        <v>[58, 1.05, -1.025, 0.9, 2.1, 1.1, 0.88, 0.85, 1.05, 1.07, 0.98, 2.05, 1.02, 0.92, 0.96, 0.97, 1.01, 0.52, 0.48, 0.55, 0.6, -1, 85, 0.00673426192045695]</v>
      </c>
      <c r="C61" s="2">
        <f t="shared" si="16"/>
        <v>1.05</v>
      </c>
      <c r="D61" s="2">
        <f t="shared" si="17"/>
        <v>-1.0249999999999999</v>
      </c>
      <c r="E61">
        <f>'式(20)Asf0m'!G29</f>
        <v>0.9</v>
      </c>
      <c r="F61">
        <f>'式(20)Asf0m'!F29</f>
        <v>2.1</v>
      </c>
      <c r="G61">
        <f>'式(20)Asf0m'!E29</f>
        <v>1.1000000000000001</v>
      </c>
      <c r="H61" s="1">
        <f>'式(20)Asf0m'!J29</f>
        <v>0.88</v>
      </c>
      <c r="I61" s="1">
        <f>'式(20)Asf0m'!K29</f>
        <v>0.85</v>
      </c>
      <c r="J61" s="1">
        <f>'式(20)Asf0m'!H29</f>
        <v>1.05</v>
      </c>
      <c r="K61" s="1">
        <f>'式(20)Asf0m'!I29</f>
        <v>1.07</v>
      </c>
      <c r="L61">
        <f>'式(20)Asf0m'!L29</f>
        <v>0.98</v>
      </c>
      <c r="M61">
        <f>'式(20)Asf0m'!M29</f>
        <v>2.0499999999999998</v>
      </c>
      <c r="N61">
        <f>'式(20)Asf0m'!N29</f>
        <v>1.02</v>
      </c>
      <c r="O61" s="1">
        <f>'式(20)Asf0m'!P29</f>
        <v>0.92</v>
      </c>
      <c r="P61" s="1">
        <f>'式(20)Asf0m'!O29</f>
        <v>0.96</v>
      </c>
      <c r="Q61" s="1">
        <f>'式(20)Asf0m'!R29</f>
        <v>0.97</v>
      </c>
      <c r="R61" s="1">
        <f>'式(20)Asf0m'!Q29</f>
        <v>1.01</v>
      </c>
      <c r="S61">
        <f>'式(20)Asf0m'!T29</f>
        <v>0.52</v>
      </c>
      <c r="T61">
        <f>'式(20)Asf0m'!S29</f>
        <v>0.48</v>
      </c>
      <c r="U61">
        <f>'式(20)Asf0m'!U29</f>
        <v>0.55000000000000004</v>
      </c>
      <c r="V61">
        <f>'式(20)Asf0m'!V29</f>
        <v>0.6</v>
      </c>
      <c r="W61">
        <f>-'式(20)Asf0m'!W29</f>
        <v>-1</v>
      </c>
      <c r="X61">
        <f>'式(20)Asf0m'!X29</f>
        <v>85</v>
      </c>
      <c r="Z61">
        <f t="shared" si="18"/>
        <v>2.9699999999999998</v>
      </c>
      <c r="AA61">
        <f t="shared" si="19"/>
        <v>1.1000000000000003</v>
      </c>
      <c r="AB61">
        <f t="shared" si="20"/>
        <v>5.9445325785406036</v>
      </c>
      <c r="AC61">
        <f t="shared" si="21"/>
        <v>9.076633762673144E-3</v>
      </c>
      <c r="AD61">
        <f t="shared" si="22"/>
        <v>2</v>
      </c>
      <c r="AE61" s="11">
        <f t="shared" si="23"/>
        <v>6.734261920456952E-3</v>
      </c>
      <c r="AF61" s="4">
        <f t="shared" si="24"/>
        <v>6.734261920456952E-3</v>
      </c>
      <c r="AG61">
        <f t="shared" si="25"/>
        <v>6.734261920456952E-3</v>
      </c>
      <c r="AH61">
        <f t="shared" si="26"/>
        <v>-392.96383888292576</v>
      </c>
      <c r="AI61">
        <f t="shared" si="27"/>
        <v>-2.0570277706807336E-5</v>
      </c>
      <c r="AK61">
        <f t="shared" si="28"/>
        <v>0</v>
      </c>
      <c r="AL61">
        <f>AE61-'式(20)Asf0m'!AE29</f>
        <v>0</v>
      </c>
    </row>
    <row r="62" spans="2:38" x14ac:dyDescent="0.2">
      <c r="B62" t="str">
        <f t="shared" si="15"/>
        <v>[59, 1.05, -1.025, 0.9, 2.1, 1.1, 0.88, 0.85, 1.05, 1.07, 0.98, 2.05, 1.02, 0.92, 0.96, 0.97, 1.01, 0.52, 0.48, 0.55, 0.6, -89, 89, 0.0769729659713174]</v>
      </c>
      <c r="C62" s="2">
        <f t="shared" si="16"/>
        <v>1.05</v>
      </c>
      <c r="D62" s="2">
        <f t="shared" si="17"/>
        <v>-1.0249999999999999</v>
      </c>
      <c r="E62">
        <f>'式(20)Asf0m'!G30</f>
        <v>0.9</v>
      </c>
      <c r="F62">
        <f>'式(20)Asf0m'!F30</f>
        <v>2.1</v>
      </c>
      <c r="G62">
        <f>'式(20)Asf0m'!E30</f>
        <v>1.1000000000000001</v>
      </c>
      <c r="H62" s="1">
        <f>'式(20)Asf0m'!J30</f>
        <v>0.88</v>
      </c>
      <c r="I62" s="1">
        <f>'式(20)Asf0m'!K30</f>
        <v>0.85</v>
      </c>
      <c r="J62" s="1">
        <f>'式(20)Asf0m'!H30</f>
        <v>1.05</v>
      </c>
      <c r="K62" s="1">
        <f>'式(20)Asf0m'!I30</f>
        <v>1.07</v>
      </c>
      <c r="L62">
        <f>'式(20)Asf0m'!L30</f>
        <v>0.98</v>
      </c>
      <c r="M62">
        <f>'式(20)Asf0m'!M30</f>
        <v>2.0499999999999998</v>
      </c>
      <c r="N62">
        <f>'式(20)Asf0m'!N30</f>
        <v>1.02</v>
      </c>
      <c r="O62" s="1">
        <f>'式(20)Asf0m'!P30</f>
        <v>0.92</v>
      </c>
      <c r="P62" s="1">
        <f>'式(20)Asf0m'!O30</f>
        <v>0.96</v>
      </c>
      <c r="Q62" s="1">
        <f>'式(20)Asf0m'!R30</f>
        <v>0.97</v>
      </c>
      <c r="R62" s="1">
        <f>'式(20)Asf0m'!Q30</f>
        <v>1.01</v>
      </c>
      <c r="S62">
        <f>'式(20)Asf0m'!T30</f>
        <v>0.52</v>
      </c>
      <c r="T62">
        <f>'式(20)Asf0m'!S30</f>
        <v>0.48</v>
      </c>
      <c r="U62">
        <f>'式(20)Asf0m'!U30</f>
        <v>0.55000000000000004</v>
      </c>
      <c r="V62">
        <f>'式(20)Asf0m'!V30</f>
        <v>0.6</v>
      </c>
      <c r="W62">
        <f>-'式(20)Asf0m'!W30</f>
        <v>-89</v>
      </c>
      <c r="X62">
        <f>'式(20)Asf0m'!X30</f>
        <v>89</v>
      </c>
      <c r="Z62">
        <f t="shared" si="18"/>
        <v>2.9699999999999998</v>
      </c>
      <c r="AA62">
        <f t="shared" si="19"/>
        <v>1.1000000000000003</v>
      </c>
      <c r="AB62">
        <f t="shared" si="20"/>
        <v>1706.9726260988671</v>
      </c>
      <c r="AC62">
        <f t="shared" si="21"/>
        <v>29.790780047994755</v>
      </c>
      <c r="AD62">
        <f t="shared" si="22"/>
        <v>2</v>
      </c>
      <c r="AE62" s="11">
        <f t="shared" si="23"/>
        <v>7.6972965971317434E-2</v>
      </c>
      <c r="AF62" s="4">
        <f t="shared" si="24"/>
        <v>7.6972965971317434E-2</v>
      </c>
      <c r="AG62">
        <f t="shared" si="25"/>
        <v>7.697296597131742E-2</v>
      </c>
      <c r="AH62">
        <f t="shared" si="26"/>
        <v>-31.398706541622715</v>
      </c>
      <c r="AI62">
        <f t="shared" si="27"/>
        <v>-25337.544409287126</v>
      </c>
      <c r="AK62">
        <f t="shared" si="28"/>
        <v>0</v>
      </c>
      <c r="AL62">
        <f>AE62-'式(20)Asf0m'!AE30</f>
        <v>0</v>
      </c>
    </row>
    <row r="63" spans="2:38" x14ac:dyDescent="0.2">
      <c r="B63" t="str">
        <f t="shared" si="15"/>
        <v>[60, 1.05, -1.025, 0.9, 2.1, 1.1, 0.88, 0.85, 1.05, 1.07, 0.98, 2.05, 1.02, 0.92, 0.96, 0.97, 1.01, 0.52, 0.48, 0.55, 0.6, -85, 89, 0.0766917411206603]</v>
      </c>
      <c r="C63" s="2">
        <f t="shared" si="16"/>
        <v>1.05</v>
      </c>
      <c r="D63" s="2">
        <f t="shared" si="17"/>
        <v>-1.0249999999999999</v>
      </c>
      <c r="E63">
        <f>'式(20)Asf0m'!G31</f>
        <v>0.9</v>
      </c>
      <c r="F63">
        <f>'式(20)Asf0m'!F31</f>
        <v>2.1</v>
      </c>
      <c r="G63">
        <f>'式(20)Asf0m'!E31</f>
        <v>1.1000000000000001</v>
      </c>
      <c r="H63" s="1">
        <f>'式(20)Asf0m'!J31</f>
        <v>0.88</v>
      </c>
      <c r="I63" s="1">
        <f>'式(20)Asf0m'!K31</f>
        <v>0.85</v>
      </c>
      <c r="J63" s="1">
        <f>'式(20)Asf0m'!H31</f>
        <v>1.05</v>
      </c>
      <c r="K63" s="1">
        <f>'式(20)Asf0m'!I31</f>
        <v>1.07</v>
      </c>
      <c r="L63">
        <f>'式(20)Asf0m'!L31</f>
        <v>0.98</v>
      </c>
      <c r="M63">
        <f>'式(20)Asf0m'!M31</f>
        <v>2.0499999999999998</v>
      </c>
      <c r="N63">
        <f>'式(20)Asf0m'!N31</f>
        <v>1.02</v>
      </c>
      <c r="O63" s="1">
        <f>'式(20)Asf0m'!P31</f>
        <v>0.92</v>
      </c>
      <c r="P63" s="1">
        <f>'式(20)Asf0m'!O31</f>
        <v>0.96</v>
      </c>
      <c r="Q63" s="1">
        <f>'式(20)Asf0m'!R31</f>
        <v>0.97</v>
      </c>
      <c r="R63" s="1">
        <f>'式(20)Asf0m'!Q31</f>
        <v>1.01</v>
      </c>
      <c r="S63">
        <f>'式(20)Asf0m'!T31</f>
        <v>0.52</v>
      </c>
      <c r="T63">
        <f>'式(20)Asf0m'!S31</f>
        <v>0.48</v>
      </c>
      <c r="U63">
        <f>'式(20)Asf0m'!U31</f>
        <v>0.55000000000000004</v>
      </c>
      <c r="V63">
        <f>'式(20)Asf0m'!V31</f>
        <v>0.6</v>
      </c>
      <c r="W63">
        <f>-'式(20)Asf0m'!W31</f>
        <v>-85</v>
      </c>
      <c r="X63">
        <f>'式(20)Asf0m'!X31</f>
        <v>89</v>
      </c>
      <c r="Z63">
        <f t="shared" si="18"/>
        <v>2.9699999999999998</v>
      </c>
      <c r="AA63">
        <f t="shared" si="19"/>
        <v>1.1000000000000003</v>
      </c>
      <c r="AB63">
        <f t="shared" si="20"/>
        <v>341.8108676355148</v>
      </c>
      <c r="AC63">
        <f t="shared" si="21"/>
        <v>5.9436271974359016</v>
      </c>
      <c r="AD63">
        <f t="shared" si="22"/>
        <v>2</v>
      </c>
      <c r="AE63" s="11">
        <f t="shared" si="23"/>
        <v>7.6691741120660253E-2</v>
      </c>
      <c r="AF63" s="4">
        <f t="shared" si="24"/>
        <v>7.6691741120660253E-2</v>
      </c>
      <c r="AG63">
        <f t="shared" si="25"/>
        <v>7.6691741120660253E-2</v>
      </c>
      <c r="AH63">
        <f t="shared" si="26"/>
        <v>-31.525823986117231</v>
      </c>
      <c r="AI63">
        <f t="shared" si="27"/>
        <v>-998.14561185241973</v>
      </c>
      <c r="AK63">
        <f t="shared" si="28"/>
        <v>0</v>
      </c>
      <c r="AL63">
        <f>AE63-'式(20)Asf0m'!AE31</f>
        <v>0</v>
      </c>
    </row>
    <row r="64" spans="2:38" x14ac:dyDescent="0.2">
      <c r="B64" t="str">
        <f t="shared" si="15"/>
        <v>[61, 1.05, -1.025, 0.9, 2.1, 1.1, 0.88, 0.85, 1.05, 1.07, 0.98, 2.05, 1.02, 0.92, 0.96, 0.97, 1.01, 0.52, 0.48, 0.55, 0.6, -45, 89, 0.0544363971333119]</v>
      </c>
      <c r="C64" s="2">
        <f t="shared" si="16"/>
        <v>1.05</v>
      </c>
      <c r="D64" s="2">
        <f t="shared" si="17"/>
        <v>-1.0249999999999999</v>
      </c>
      <c r="E64">
        <f>'式(20)Asf0m'!G32</f>
        <v>0.9</v>
      </c>
      <c r="F64">
        <f>'式(20)Asf0m'!F32</f>
        <v>2.1</v>
      </c>
      <c r="G64">
        <f>'式(20)Asf0m'!E32</f>
        <v>1.1000000000000001</v>
      </c>
      <c r="H64" s="1">
        <f>'式(20)Asf0m'!J32</f>
        <v>0.88</v>
      </c>
      <c r="I64" s="1">
        <f>'式(20)Asf0m'!K32</f>
        <v>0.85</v>
      </c>
      <c r="J64" s="1">
        <f>'式(20)Asf0m'!H32</f>
        <v>1.05</v>
      </c>
      <c r="K64" s="1">
        <f>'式(20)Asf0m'!I32</f>
        <v>1.07</v>
      </c>
      <c r="L64">
        <f>'式(20)Asf0m'!L32</f>
        <v>0.98</v>
      </c>
      <c r="M64">
        <f>'式(20)Asf0m'!M32</f>
        <v>2.0499999999999998</v>
      </c>
      <c r="N64">
        <f>'式(20)Asf0m'!N32</f>
        <v>1.02</v>
      </c>
      <c r="O64" s="1">
        <f>'式(20)Asf0m'!P32</f>
        <v>0.92</v>
      </c>
      <c r="P64" s="1">
        <f>'式(20)Asf0m'!O32</f>
        <v>0.96</v>
      </c>
      <c r="Q64" s="1">
        <f>'式(20)Asf0m'!R32</f>
        <v>0.97</v>
      </c>
      <c r="R64" s="1">
        <f>'式(20)Asf0m'!Q32</f>
        <v>1.01</v>
      </c>
      <c r="S64">
        <f>'式(20)Asf0m'!T32</f>
        <v>0.52</v>
      </c>
      <c r="T64">
        <f>'式(20)Asf0m'!S32</f>
        <v>0.48</v>
      </c>
      <c r="U64">
        <f>'式(20)Asf0m'!U32</f>
        <v>0.55000000000000004</v>
      </c>
      <c r="V64">
        <f>'式(20)Asf0m'!V32</f>
        <v>0.6</v>
      </c>
      <c r="W64">
        <f>-'式(20)Asf0m'!W32</f>
        <v>-45</v>
      </c>
      <c r="X64">
        <f>'式(20)Asf0m'!X32</f>
        <v>89</v>
      </c>
      <c r="Z64">
        <f t="shared" si="18"/>
        <v>2.9699999999999998</v>
      </c>
      <c r="AA64">
        <f t="shared" si="19"/>
        <v>1.1000000000000003</v>
      </c>
      <c r="AB64">
        <f t="shared" si="20"/>
        <v>42.13052517754798</v>
      </c>
      <c r="AC64">
        <f t="shared" si="21"/>
        <v>0.51999999999999991</v>
      </c>
      <c r="AD64">
        <f t="shared" si="22"/>
        <v>2</v>
      </c>
      <c r="AE64" s="11">
        <f t="shared" si="23"/>
        <v>5.4436397133311928E-2</v>
      </c>
      <c r="AF64" s="4">
        <f t="shared" si="24"/>
        <v>5.4436397133311928E-2</v>
      </c>
      <c r="AG64">
        <f t="shared" si="25"/>
        <v>5.4436397133311928E-2</v>
      </c>
      <c r="AH64">
        <f t="shared" si="26"/>
        <v>-45.750245639262594</v>
      </c>
      <c r="AI64">
        <f t="shared" si="27"/>
        <v>-9.4095365461624745</v>
      </c>
      <c r="AK64">
        <f t="shared" si="28"/>
        <v>0</v>
      </c>
      <c r="AL64">
        <f>AE64-'式(20)Asf0m'!AE32</f>
        <v>0</v>
      </c>
    </row>
    <row r="65" spans="1:38" x14ac:dyDescent="0.2">
      <c r="B65" t="str">
        <f t="shared" si="15"/>
        <v>[62, 1.05, -1.025, 0.9, 2.1, 1.1, 0.88, 0.85, 1.05, 1.07, 0.98, 2.05, 1.02, 0.92, 0.96, 0.97, 1.01, 0.52, 0.48, 0.55, 0.6, -30, 89, 0.0384923455563288]</v>
      </c>
      <c r="C65" s="2">
        <f t="shared" si="16"/>
        <v>1.05</v>
      </c>
      <c r="D65" s="2">
        <f t="shared" si="17"/>
        <v>-1.0249999999999999</v>
      </c>
      <c r="E65">
        <f>'式(20)Asf0m'!G33</f>
        <v>0.9</v>
      </c>
      <c r="F65">
        <f>'式(20)Asf0m'!F33</f>
        <v>2.1</v>
      </c>
      <c r="G65">
        <f>'式(20)Asf0m'!E33</f>
        <v>1.1000000000000001</v>
      </c>
      <c r="H65" s="1">
        <f>'式(20)Asf0m'!J33</f>
        <v>0.88</v>
      </c>
      <c r="I65" s="1">
        <f>'式(20)Asf0m'!K33</f>
        <v>0.85</v>
      </c>
      <c r="J65" s="1">
        <f>'式(20)Asf0m'!H33</f>
        <v>1.05</v>
      </c>
      <c r="K65" s="1">
        <f>'式(20)Asf0m'!I33</f>
        <v>1.07</v>
      </c>
      <c r="L65">
        <f>'式(20)Asf0m'!L33</f>
        <v>0.98</v>
      </c>
      <c r="M65">
        <f>'式(20)Asf0m'!M33</f>
        <v>2.0499999999999998</v>
      </c>
      <c r="N65">
        <f>'式(20)Asf0m'!N33</f>
        <v>1.02</v>
      </c>
      <c r="O65" s="1">
        <f>'式(20)Asf0m'!P33</f>
        <v>0.92</v>
      </c>
      <c r="P65" s="1">
        <f>'式(20)Asf0m'!O33</f>
        <v>0.96</v>
      </c>
      <c r="Q65" s="1">
        <f>'式(20)Asf0m'!R33</f>
        <v>0.97</v>
      </c>
      <c r="R65" s="1">
        <f>'式(20)Asf0m'!Q33</f>
        <v>1.01</v>
      </c>
      <c r="S65">
        <f>'式(20)Asf0m'!T33</f>
        <v>0.52</v>
      </c>
      <c r="T65">
        <f>'式(20)Asf0m'!S33</f>
        <v>0.48</v>
      </c>
      <c r="U65">
        <f>'式(20)Asf0m'!U33</f>
        <v>0.55000000000000004</v>
      </c>
      <c r="V65">
        <f>'式(20)Asf0m'!V33</f>
        <v>0.6</v>
      </c>
      <c r="W65">
        <f>-'式(20)Asf0m'!W33</f>
        <v>-30</v>
      </c>
      <c r="X65">
        <f>'式(20)Asf0m'!X33</f>
        <v>89</v>
      </c>
      <c r="Z65">
        <f t="shared" si="18"/>
        <v>2.9699999999999998</v>
      </c>
      <c r="AA65">
        <f t="shared" si="19"/>
        <v>1.1000000000000003</v>
      </c>
      <c r="AB65">
        <f t="shared" si="20"/>
        <v>34.399429760157403</v>
      </c>
      <c r="AC65">
        <f t="shared" si="21"/>
        <v>0.30022213997860542</v>
      </c>
      <c r="AD65">
        <f t="shared" si="22"/>
        <v>2</v>
      </c>
      <c r="AE65" s="11">
        <f t="shared" si="23"/>
        <v>3.8492345556328814E-2</v>
      </c>
      <c r="AF65" s="4">
        <f t="shared" si="24"/>
        <v>3.8492345556328814E-2</v>
      </c>
      <c r="AG65">
        <f t="shared" si="25"/>
        <v>3.8492345556328814E-2</v>
      </c>
      <c r="AH65">
        <f t="shared" si="26"/>
        <v>-66.053853573218589</v>
      </c>
      <c r="AI65">
        <f t="shared" si="27"/>
        <v>-4.2720754525826328</v>
      </c>
      <c r="AK65">
        <f t="shared" si="28"/>
        <v>0</v>
      </c>
      <c r="AL65">
        <f>AE65-'式(20)Asf0m'!AE33</f>
        <v>0</v>
      </c>
    </row>
    <row r="66" spans="1:38" x14ac:dyDescent="0.2">
      <c r="B66" t="str">
        <f t="shared" si="15"/>
        <v>[63, 1.05, -1.025, 0.9, 2.1, 1.1, 0.88, 0.85, 1.05, 1.07, 0.98, 2.05, 1.02, 0.92, 0.96, 0.97, 1.01, 0.52, 0.48, 0.55, 0.6, -1, 89, 0.00134356811874683]</v>
      </c>
      <c r="C66" s="2">
        <f t="shared" si="16"/>
        <v>1.05</v>
      </c>
      <c r="D66" s="2">
        <f t="shared" si="17"/>
        <v>-1.0249999999999999</v>
      </c>
      <c r="E66">
        <f>'式(20)Asf0m'!G34</f>
        <v>0.9</v>
      </c>
      <c r="F66">
        <f>'式(20)Asf0m'!F34</f>
        <v>2.1</v>
      </c>
      <c r="G66">
        <f>'式(20)Asf0m'!E34</f>
        <v>1.1000000000000001</v>
      </c>
      <c r="H66" s="1">
        <f>'式(20)Asf0m'!J34</f>
        <v>0.88</v>
      </c>
      <c r="I66" s="1">
        <f>'式(20)Asf0m'!K34</f>
        <v>0.85</v>
      </c>
      <c r="J66" s="1">
        <f>'式(20)Asf0m'!H34</f>
        <v>1.05</v>
      </c>
      <c r="K66" s="1">
        <f>'式(20)Asf0m'!I34</f>
        <v>1.07</v>
      </c>
      <c r="L66">
        <f>'式(20)Asf0m'!L34</f>
        <v>0.98</v>
      </c>
      <c r="M66">
        <f>'式(20)Asf0m'!M34</f>
        <v>2.0499999999999998</v>
      </c>
      <c r="N66">
        <f>'式(20)Asf0m'!N34</f>
        <v>1.02</v>
      </c>
      <c r="O66" s="1">
        <f>'式(20)Asf0m'!P34</f>
        <v>0.92</v>
      </c>
      <c r="P66" s="1">
        <f>'式(20)Asf0m'!O34</f>
        <v>0.96</v>
      </c>
      <c r="Q66" s="1">
        <f>'式(20)Asf0m'!R34</f>
        <v>0.97</v>
      </c>
      <c r="R66" s="1">
        <f>'式(20)Asf0m'!Q34</f>
        <v>1.01</v>
      </c>
      <c r="S66">
        <f>'式(20)Asf0m'!T34</f>
        <v>0.52</v>
      </c>
      <c r="T66">
        <f>'式(20)Asf0m'!S34</f>
        <v>0.48</v>
      </c>
      <c r="U66">
        <f>'式(20)Asf0m'!U34</f>
        <v>0.55000000000000004</v>
      </c>
      <c r="V66">
        <f>'式(20)Asf0m'!V34</f>
        <v>0.6</v>
      </c>
      <c r="W66">
        <f>-'式(20)Asf0m'!W34</f>
        <v>-1</v>
      </c>
      <c r="X66">
        <f>'式(20)Asf0m'!X34</f>
        <v>89</v>
      </c>
      <c r="Z66">
        <f t="shared" si="18"/>
        <v>2.9699999999999998</v>
      </c>
      <c r="AA66">
        <f t="shared" si="19"/>
        <v>1.1000000000000003</v>
      </c>
      <c r="AB66">
        <f t="shared" si="20"/>
        <v>29.795318019245947</v>
      </c>
      <c r="AC66">
        <f t="shared" si="21"/>
        <v>9.076633762673144E-3</v>
      </c>
      <c r="AD66">
        <f t="shared" si="22"/>
        <v>2</v>
      </c>
      <c r="AE66" s="11">
        <f t="shared" si="23"/>
        <v>1.3435681187468286E-3</v>
      </c>
      <c r="AF66" s="4">
        <f t="shared" si="24"/>
        <v>1.3435681187468286E-3</v>
      </c>
      <c r="AG66">
        <f t="shared" si="25"/>
        <v>1.3435681187468286E-3</v>
      </c>
      <c r="AH66">
        <f t="shared" si="26"/>
        <v>-1982.7299976727311</v>
      </c>
      <c r="AI66">
        <f t="shared" si="27"/>
        <v>-0.10826299247639641</v>
      </c>
      <c r="AK66">
        <f t="shared" si="28"/>
        <v>0</v>
      </c>
      <c r="AL66">
        <f>AE66-'式(20)Asf0m'!AE34</f>
        <v>0</v>
      </c>
    </row>
    <row r="67" spans="1:38" x14ac:dyDescent="0.2">
      <c r="AE67" s="11"/>
      <c r="AF67" s="4"/>
    </row>
    <row r="68" spans="1:38" x14ac:dyDescent="0.2">
      <c r="B68" s="9" t="s">
        <v>39</v>
      </c>
    </row>
    <row r="70" spans="1:38" x14ac:dyDescent="0.2">
      <c r="B70" t="s">
        <v>43</v>
      </c>
    </row>
    <row r="71" spans="1:38" x14ac:dyDescent="0.2">
      <c r="A71">
        <f>ROW(A4)</f>
        <v>4</v>
      </c>
      <c r="B71" t="str">
        <f ca="1">INDIRECT(ADDRESS(A71,COLUMN($B$3)))</f>
        <v>[1, -1.05, -1.025, 1.1, 2.1, 0.9, 1.05, 1.07, 0.88, 0.85, 0.98, 2.05, 1.02, 0.96, 0.92, 1.01, 0.97, 0, 0.52, 0.55, 0.6, -89, 10, 0]</v>
      </c>
    </row>
    <row r="72" spans="1:38" x14ac:dyDescent="0.2">
      <c r="B72" t="s">
        <v>44</v>
      </c>
    </row>
    <row r="73" spans="1:38" x14ac:dyDescent="0.2">
      <c r="B73" t="s">
        <v>59</v>
      </c>
    </row>
    <row r="75" spans="1:38" x14ac:dyDescent="0.2">
      <c r="B75" s="1" t="str">
        <f>B70</f>
        <v>[case, XX, YY, X1, X2, X3, X1yp, X1ym, X3yp, X3ym, Y1, Y2, Y3, Y1xp, Y1xm, Y3xp, Y3xm, Zxp, Zxm, Zyp, Zym, Azw, hs, Asf0pA] = \</v>
      </c>
    </row>
    <row r="76" spans="1:38" x14ac:dyDescent="0.2">
      <c r="A76">
        <f>A71+1</f>
        <v>5</v>
      </c>
      <c r="B76" t="str">
        <f ca="1">INDIRECT(ADDRESS(A76,COLUMN($B$3)))</f>
        <v>[2, -1.05, -1.025, 1.1, 2.1, 0.9, 1.05, 1.07, 0.88, 0.85, 0.98, 2.05, 1.02, 0.96, 0.92, 1.01, 0.97, 0.48, 0.52, 0.55, 0.6, -89, 1, 8.95144024279148]</v>
      </c>
    </row>
    <row r="77" spans="1:38" x14ac:dyDescent="0.2">
      <c r="B77" s="1" t="str">
        <f>B72</f>
        <v>Asf0p = calc_Asf0p(XX, YY, X1, X2, X3, X1yp, X1ym, X3yp, X3ym, Y1, Y2, Y3, Y1xp, Y1xm, Y3xp, Y3xm, Zxp, Zxm, Zyp, Zym, Azw, hs)</v>
      </c>
    </row>
    <row r="78" spans="1:38" x14ac:dyDescent="0.2">
      <c r="B78" s="1" t="str">
        <f>B73</f>
        <v>print('case{}: Asfop = {}, 期待値 = {}, 残差 = {}'.format( case, Asf0p, Asf0pA, Asf0p - Asf0pA ))</v>
      </c>
    </row>
    <row r="80" spans="1:38" x14ac:dyDescent="0.2">
      <c r="B80" s="1" t="str">
        <f t="shared" ref="B80" si="29">B75</f>
        <v>[case, XX, YY, X1, X2, X3, X1yp, X1ym, X3yp, X3ym, Y1, Y2, Y3, Y1xp, Y1xm, Y3xp, Y3xm, Zxp, Zxm, Zyp, Zym, Azw, hs, Asf0pA] = \</v>
      </c>
    </row>
    <row r="81" spans="1:2" x14ac:dyDescent="0.2">
      <c r="A81">
        <f t="shared" ref="A81" si="30">A76+1</f>
        <v>6</v>
      </c>
      <c r="B81" t="str">
        <f t="shared" ref="B81" ca="1" si="31">INDIRECT(ADDRESS(A81,COLUMN($B$3)))</f>
        <v>[3, -1.05, -1.025, 1.1, 2.1, 0.9, 1.05, 1.07, 0.88, 0.85, 0.98, 2.05, 1.02, 0.96, 0.92, 1.01, 0.97, 0.48, 0.52, 0.55, 0.6, -85, 1, 8.95115216801752]</v>
      </c>
    </row>
    <row r="82" spans="1:2" x14ac:dyDescent="0.2">
      <c r="B82" s="1" t="str">
        <f t="shared" ref="B82:B83" si="32">B77</f>
        <v>Asf0p = calc_Asf0p(XX, YY, X1, X2, X3, X1yp, X1ym, X3yp, X3ym, Y1, Y2, Y3, Y1xp, Y1xm, Y3xp, Y3xm, Zxp, Zxm, Zyp, Zym, Azw, hs)</v>
      </c>
    </row>
    <row r="83" spans="1:2" x14ac:dyDescent="0.2">
      <c r="B83" s="1" t="str">
        <f t="shared" si="32"/>
        <v>print('case{}: Asfop = {}, 期待値 = {}, 残差 = {}'.format( case, Asf0p, Asf0pA, Asf0p - Asf0pA ))</v>
      </c>
    </row>
    <row r="85" spans="1:2" x14ac:dyDescent="0.2">
      <c r="B85" s="1" t="str">
        <f t="shared" ref="B85" si="33">B80</f>
        <v>[case, XX, YY, X1, X2, X3, X1yp, X1ym, X3yp, X3ym, Y1, Y2, Y3, Y1xp, Y1xm, Y3xp, Y3xm, Zxp, Zxm, Zyp, Zym, Azw, hs, Asf0pA] = \</v>
      </c>
    </row>
    <row r="86" spans="1:2" x14ac:dyDescent="0.2">
      <c r="A86">
        <f t="shared" ref="A86" si="34">A81+1</f>
        <v>7</v>
      </c>
      <c r="B86" t="str">
        <f t="shared" ref="B86" ca="1" si="35">INDIRECT(ADDRESS(A86,COLUMN($B$3)))</f>
        <v>[4, -1.05, -1.025, 1.1, 2.1, 0.9, 1.05, 1.07, 0.88, 0.85, 0.98, 2.05, 1.02, 0.96, 0.92, 1.01, 0.97, 0.48, 0.52, 0.55, 0.6, -45, 1, 1.44195626616343]</v>
      </c>
    </row>
    <row r="87" spans="1:2" x14ac:dyDescent="0.2">
      <c r="B87" s="1" t="str">
        <f t="shared" ref="B87:B88" si="36">B82</f>
        <v>Asf0p = calc_Asf0p(XX, YY, X1, X2, X3, X1yp, X1ym, X3yp, X3ym, Y1, Y2, Y3, Y1xp, Y1xm, Y3xp, Y3xm, Zxp, Zxm, Zyp, Zym, Azw, hs)</v>
      </c>
    </row>
    <row r="88" spans="1:2" x14ac:dyDescent="0.2">
      <c r="B88" s="1" t="str">
        <f t="shared" si="36"/>
        <v>print('case{}: Asfop = {}, 期待値 = {}, 残差 = {}'.format( case, Asf0p, Asf0pA, Asf0p - Asf0pA ))</v>
      </c>
    </row>
    <row r="90" spans="1:2" x14ac:dyDescent="0.2">
      <c r="B90" s="1" t="str">
        <f t="shared" ref="B90" si="37">B85</f>
        <v>[case, XX, YY, X1, X2, X3, X1yp, X1ym, X3yp, X3ym, Y1, Y2, Y3, Y1xp, Y1xm, Y3xp, Y3xm, Zxp, Zxm, Zyp, Zym, Azw, hs, Asf0pA] = \</v>
      </c>
    </row>
    <row r="91" spans="1:2" x14ac:dyDescent="0.2">
      <c r="A91">
        <f t="shared" ref="A91" si="38">A86+1</f>
        <v>8</v>
      </c>
      <c r="B91" t="str">
        <f t="shared" ref="B91" ca="1" si="39">INDIRECT(ADDRESS(A91,COLUMN($B$3)))</f>
        <v>[5, -1.05, -1.025, 1.1, 2.1, 0.9, 1.05, 1.07, 0.88, 0.85, 0.98, 2.05, 1.02, 0.96, 0.92, 1.01, 0.97, 0.48, 0.52, 0.55, 0.6, -30, 1, 0.832815119938684]</v>
      </c>
    </row>
    <row r="92" spans="1:2" x14ac:dyDescent="0.2">
      <c r="B92" s="1" t="str">
        <f t="shared" ref="B92:B93" si="40">B87</f>
        <v>Asf0p = calc_Asf0p(XX, YY, X1, X2, X3, X1yp, X1ym, X3yp, X3ym, Y1, Y2, Y3, Y1xp, Y1xm, Y3xp, Y3xm, Zxp, Zxm, Zyp, Zym, Azw, hs)</v>
      </c>
    </row>
    <row r="93" spans="1:2" x14ac:dyDescent="0.2">
      <c r="B93" s="1" t="str">
        <f t="shared" si="40"/>
        <v>print('case{}: Asfop = {}, 期待値 = {}, 残差 = {}'.format( case, Asf0p, Asf0pA, Asf0p - Asf0pA ))</v>
      </c>
    </row>
    <row r="95" spans="1:2" x14ac:dyDescent="0.2">
      <c r="B95" s="1" t="str">
        <f t="shared" ref="B95" si="41">B90</f>
        <v>[case, XX, YY, X1, X2, X3, X1yp, X1ym, X3yp, X3ym, Y1, Y2, Y3, Y1xp, Y1xm, Y3xp, Y3xm, Zxp, Zxm, Zyp, Zym, Azw, hs, Asf0pA] = \</v>
      </c>
    </row>
    <row r="96" spans="1:2" x14ac:dyDescent="0.2">
      <c r="A96">
        <f t="shared" ref="A96" si="42">A91+1</f>
        <v>9</v>
      </c>
      <c r="B96" t="str">
        <f t="shared" ref="B96" ca="1" si="43">INDIRECT(ADDRESS(A96,COLUMN($B$3)))</f>
        <v>[6, -1.05, -1.025, 1.1, 2.1, 0.9, 1.05, 1.07, 0.88, 0.85, 0.98, 2.05, 1.02, 0.96, 0.92, 1.01, 0.97, 0.48, 0.52, 0.55, 0.6, -1, 1, 0.0251839734073206]</v>
      </c>
    </row>
    <row r="97" spans="1:2" x14ac:dyDescent="0.2">
      <c r="B97" s="1" t="str">
        <f t="shared" ref="B97:B98" si="44">B92</f>
        <v>Asf0p = calc_Asf0p(XX, YY, X1, X2, X3, X1yp, X1ym, X3yp, X3ym, Y1, Y2, Y3, Y1xp, Y1xm, Y3xp, Y3xm, Zxp, Zxm, Zyp, Zym, Azw, hs)</v>
      </c>
    </row>
    <row r="98" spans="1:2" x14ac:dyDescent="0.2">
      <c r="B98" s="1" t="str">
        <f t="shared" si="44"/>
        <v>print('case{}: Asfop = {}, 期待値 = {}, 残差 = {}'.format( case, Asf0p, Asf0pA, Asf0p - Asf0pA ))</v>
      </c>
    </row>
    <row r="100" spans="1:2" x14ac:dyDescent="0.2">
      <c r="B100" s="1" t="str">
        <f t="shared" ref="B100" si="45">B95</f>
        <v>[case, XX, YY, X1, X2, X3, X1yp, X1ym, X3yp, X3ym, Y1, Y2, Y3, Y1xp, Y1xm, Y3xp, Y3xm, Zxp, Zxm, Zyp, Zym, Azw, hs, Asf0pA] = \</v>
      </c>
    </row>
    <row r="101" spans="1:2" x14ac:dyDescent="0.2">
      <c r="A101">
        <f t="shared" ref="A101" si="46">A96+1</f>
        <v>10</v>
      </c>
      <c r="B101" t="str">
        <f t="shared" ref="B101" ca="1" si="47">INDIRECT(ADDRESS(A101,COLUMN($B$3)))</f>
        <v>[7, -1.05, -1.025, 1.1, 2.1, 0.9, 1.05, 1.07, 0.88, 0.85, 0.98, 2.05, 1.02, 0.96, 0.92, 1.01, 0.97, 0.48, 0.52, 0.55, 0.6, -89, 10, 8.23640771886364]</v>
      </c>
    </row>
    <row r="102" spans="1:2" x14ac:dyDescent="0.2">
      <c r="B102" s="1" t="str">
        <f t="shared" ref="B102:B103" si="48">B97</f>
        <v>Asf0p = calc_Asf0p(XX, YY, X1, X2, X3, X1yp, X1ym, X3yp, X3ym, Y1, Y2, Y3, Y1xp, Y1xm, Y3xp, Y3xm, Zxp, Zxm, Zyp, Zym, Azw, hs)</v>
      </c>
    </row>
    <row r="103" spans="1:2" x14ac:dyDescent="0.2">
      <c r="B103" s="1" t="str">
        <f t="shared" si="48"/>
        <v>print('case{}: Asfop = {}, 期待値 = {}, 残差 = {}'.format( case, Asf0p, Asf0pA, Asf0p - Asf0pA ))</v>
      </c>
    </row>
    <row r="105" spans="1:2" x14ac:dyDescent="0.2">
      <c r="B105" s="1" t="str">
        <f t="shared" ref="B105" si="49">B100</f>
        <v>[case, XX, YY, X1, X2, X3, X1yp, X1ym, X3yp, X3ym, Y1, Y2, Y3, Y1xp, Y1xm, Y3xp, Y3xm, Zxp, Zxm, Zyp, Zym, Azw, hs, Asf0pA] = \</v>
      </c>
    </row>
    <row r="106" spans="1:2" x14ac:dyDescent="0.2">
      <c r="A106">
        <f t="shared" ref="A106" si="50">A101+1</f>
        <v>11</v>
      </c>
      <c r="B106" t="str">
        <f t="shared" ref="B106" ca="1" si="51">INDIRECT(ADDRESS(A106,COLUMN($B$3)))</f>
        <v>[8, -1.05, -1.025, 1.1, 2.1, 0.9, 1.05, 1.07, 0.88, 0.85, 0.98, 2.05, 1.02, 0.96, 0.92, 1.01, 0.97, 0.48, 0.52, 0.55, 0.6, -85, 10, 8.23349765491824]</v>
      </c>
    </row>
    <row r="107" spans="1:2" x14ac:dyDescent="0.2">
      <c r="B107" s="1" t="str">
        <f t="shared" ref="B107:B108" si="52">B102</f>
        <v>Asf0p = calc_Asf0p(XX, YY, X1, X2, X3, X1yp, X1ym, X3yp, X3ym, Y1, Y2, Y3, Y1xp, Y1xm, Y3xp, Y3xm, Zxp, Zxm, Zyp, Zym, Azw, hs)</v>
      </c>
    </row>
    <row r="108" spans="1:2" x14ac:dyDescent="0.2">
      <c r="B108" s="1" t="str">
        <f t="shared" si="52"/>
        <v>print('case{}: Asfop = {}, 期待値 = {}, 残差 = {}'.format( case, Asf0p, Asf0pA, Asf0p - Asf0pA ))</v>
      </c>
    </row>
    <row r="110" spans="1:2" x14ac:dyDescent="0.2">
      <c r="B110" s="1" t="str">
        <f t="shared" ref="B110" si="53">B105</f>
        <v>[case, XX, YY, X1, X2, X3, X1yp, X1ym, X3yp, X3ym, Y1, Y2, Y3, Y1xp, Y1xm, Y3xp, Y3xm, Zxp, Zxm, Zyp, Zym, Azw, hs, Asf0pA] = \</v>
      </c>
    </row>
    <row r="111" spans="1:2" x14ac:dyDescent="0.2">
      <c r="A111">
        <f t="shared" ref="A111" si="54">A106+1</f>
        <v>12</v>
      </c>
      <c r="B111" t="str">
        <f t="shared" ref="B111" ca="1" si="55">INDIRECT(ADDRESS(A111,COLUMN($B$3)))</f>
        <v>[9, -1.05, -1.025, 1.1, 2.1, 0.9, 1.05, 1.07, 0.88, 0.85, 0.98, 2.05, 1.02, 0.96, 0.92, 1.01, 0.97, 0.48, 0.52, 0.55, 0.6, -45, 10, 1.41607326633252]</v>
      </c>
    </row>
    <row r="112" spans="1:2" x14ac:dyDescent="0.2">
      <c r="B112" s="1" t="str">
        <f t="shared" ref="B112:B113" si="56">B107</f>
        <v>Asf0p = calc_Asf0p(XX, YY, X1, X2, X3, X1yp, X1ym, X3yp, X3ym, Y1, Y2, Y3, Y1xp, Y1xm, Y3xp, Y3xm, Zxp, Zxm, Zyp, Zym, Azw, hs)</v>
      </c>
    </row>
    <row r="113" spans="1:2" x14ac:dyDescent="0.2">
      <c r="B113" s="1" t="str">
        <f t="shared" si="56"/>
        <v>print('case{}: Asfop = {}, 期待値 = {}, 残差 = {}'.format( case, Asf0p, Asf0pA, Asf0p - Asf0pA ))</v>
      </c>
    </row>
    <row r="115" spans="1:2" x14ac:dyDescent="0.2">
      <c r="B115" s="1" t="str">
        <f t="shared" ref="B115" si="57">B110</f>
        <v>[case, XX, YY, X1, X2, X3, X1yp, X1ym, X3yp, X3ym, Y1, Y2, Y3, Y1xp, Y1xm, Y3xp, Y3xm, Zxp, Zxm, Zyp, Zym, Azw, hs, Asf0pA] = \</v>
      </c>
    </row>
    <row r="116" spans="1:2" x14ac:dyDescent="0.2">
      <c r="A116">
        <f t="shared" ref="A116" si="58">A111+1</f>
        <v>13</v>
      </c>
      <c r="B116" t="str">
        <f t="shared" ref="B116" ca="1" si="59">INDIRECT(ADDRESS(A116,COLUMN($B$3)))</f>
        <v>[10, -1.05, -1.025, 1.1, 2.1, 0.9, 1.05, 1.07, 0.88, 0.85, 0.98, 2.05, 1.02, 0.96, 0.92, 1.01, 0.97, 0.48, 0.52, 0.55, 0.6, -30, 10, 0.820613756806761]</v>
      </c>
    </row>
    <row r="117" spans="1:2" x14ac:dyDescent="0.2">
      <c r="B117" s="1" t="str">
        <f t="shared" ref="B117:B118" si="60">B112</f>
        <v>Asf0p = calc_Asf0p(XX, YY, X1, X2, X3, X1yp, X1ym, X3yp, X3ym, Y1, Y2, Y3, Y1xp, Y1xm, Y3xp, Y3xm, Zxp, Zxm, Zyp, Zym, Azw, hs)</v>
      </c>
    </row>
    <row r="118" spans="1:2" x14ac:dyDescent="0.2">
      <c r="B118" s="1" t="str">
        <f t="shared" si="60"/>
        <v>print('case{}: Asfop = {}, 期待値 = {}, 残差 = {}'.format( case, Asf0p, Asf0pA, Asf0p - Asf0pA ))</v>
      </c>
    </row>
    <row r="120" spans="1:2" x14ac:dyDescent="0.2">
      <c r="B120" s="1" t="str">
        <f t="shared" ref="B120" si="61">B115</f>
        <v>[case, XX, YY, X1, X2, X3, X1yp, X1ym, X3yp, X3ym, Y1, Y2, Y3, Y1xp, Y1xm, Y3xp, Y3xm, Zxp, Zxm, Zyp, Zym, Azw, hs, Asf0pA] = \</v>
      </c>
    </row>
    <row r="121" spans="1:2" x14ac:dyDescent="0.2">
      <c r="A121">
        <f t="shared" ref="A121" si="62">A116+1</f>
        <v>14</v>
      </c>
      <c r="B121" t="str">
        <f t="shared" ref="B121" ca="1" si="63">INDIRECT(ADDRESS(A121,COLUMN($B$3)))</f>
        <v>[11, -1.05, -1.025, 1.1, 2.1, 0.9, 1.05, 1.07, 0.88, 0.85, 0.98, 2.05, 1.02, 0.96, 0.92, 1.01, 0.97, 0.48, 0.52, 0.55, 0.6, -1, 10, 0.0248644613655683]</v>
      </c>
    </row>
    <row r="122" spans="1:2" x14ac:dyDescent="0.2">
      <c r="B122" s="1" t="str">
        <f t="shared" ref="B122:B123" si="64">B117</f>
        <v>Asf0p = calc_Asf0p(XX, YY, X1, X2, X3, X1yp, X1ym, X3yp, X3ym, Y1, Y2, Y3, Y1xp, Y1xm, Y3xp, Y3xm, Zxp, Zxm, Zyp, Zym, Azw, hs)</v>
      </c>
    </row>
    <row r="123" spans="1:2" x14ac:dyDescent="0.2">
      <c r="B123" s="1" t="str">
        <f t="shared" si="64"/>
        <v>print('case{}: Asfop = {}, 期待値 = {}, 残差 = {}'.format( case, Asf0p, Asf0pA, Asf0p - Asf0pA ))</v>
      </c>
    </row>
    <row r="125" spans="1:2" x14ac:dyDescent="0.2">
      <c r="B125" s="1" t="str">
        <f t="shared" ref="B125" si="65">B120</f>
        <v>[case, XX, YY, X1, X2, X3, X1yp, X1ym, X3yp, X3ym, Y1, Y2, Y3, Y1xp, Y1xm, Y3xp, Y3xm, Zxp, Zxm, Zyp, Zym, Azw, hs, Asf0pA] = \</v>
      </c>
    </row>
    <row r="126" spans="1:2" x14ac:dyDescent="0.2">
      <c r="A126">
        <f t="shared" ref="A126" si="66">A121+1</f>
        <v>15</v>
      </c>
      <c r="B126" t="str">
        <f t="shared" ref="B126" ca="1" si="67">INDIRECT(ADDRESS(A126,COLUMN($B$3)))</f>
        <v>[12, -1.05, -1.025, 1.1, 2.1, 0.9, 1.05, 1.07, 0.88, 0.85, 0.98, 2.05, 1.02, 0.96, 0.92, 1.01, 0.97, 0.48, 0.52, 0.55, 0.6, -89, 30, 6.43152802877949]</v>
      </c>
    </row>
    <row r="127" spans="1:2" x14ac:dyDescent="0.2">
      <c r="B127" s="1" t="str">
        <f t="shared" ref="B127:B128" si="68">B122</f>
        <v>Asf0p = calc_Asf0p(XX, YY, X1, X2, X3, X1yp, X1ym, X3yp, X3ym, Y1, Y2, Y3, Y1xp, Y1xm, Y3xp, Y3xm, Zxp, Zxm, Zyp, Zym, Azw, hs)</v>
      </c>
    </row>
    <row r="128" spans="1:2" x14ac:dyDescent="0.2">
      <c r="B128" s="1" t="str">
        <f t="shared" si="68"/>
        <v>print('case{}: Asfop = {}, 期待値 = {}, 残差 = {}'.format( case, Asf0p, Asf0pA, Asf0p - Asf0pA ))</v>
      </c>
    </row>
    <row r="130" spans="1:2" x14ac:dyDescent="0.2">
      <c r="B130" s="1" t="str">
        <f t="shared" ref="B130" si="69">B125</f>
        <v>[case, XX, YY, X1, X2, X3, X1yp, X1ym, X3yp, X3ym, Y1, Y2, Y3, Y1xp, Y1xm, Y3xp, Y3xm, Zxp, Zxm, Zyp, Zym, Azw, hs, Asf0pA] = \</v>
      </c>
    </row>
    <row r="131" spans="1:2" x14ac:dyDescent="0.2">
      <c r="A131">
        <f t="shared" ref="A131" si="70">A126+1</f>
        <v>16</v>
      </c>
      <c r="B131" t="str">
        <f t="shared" ref="B131" ca="1" si="71">INDIRECT(ADDRESS(A131,COLUMN($B$3)))</f>
        <v>[13, -1.05, -1.025, 1.1, 2.1, 0.9, 1.05, 1.07, 0.88, 0.85, 0.98, 2.05, 1.02, 0.96, 0.92, 1.01, 0.97, 0.48, 0.52, 0.55, 0.6, -85, 30, 6.42199955959408]</v>
      </c>
    </row>
    <row r="132" spans="1:2" x14ac:dyDescent="0.2">
      <c r="B132" s="1" t="str">
        <f t="shared" ref="B132:B133" si="72">B127</f>
        <v>Asf0p = calc_Asf0p(XX, YY, X1, X2, X3, X1yp, X1ym, X3yp, X3ym, Y1, Y2, Y3, Y1xp, Y1xm, Y3xp, Y3xm, Zxp, Zxm, Zyp, Zym, Azw, hs)</v>
      </c>
    </row>
    <row r="133" spans="1:2" x14ac:dyDescent="0.2">
      <c r="B133" s="1" t="str">
        <f t="shared" si="72"/>
        <v>print('case{}: Asfop = {}, 期待値 = {}, 残差 = {}'.format( case, Asf0p, Asf0pA, Asf0p - Asf0pA ))</v>
      </c>
    </row>
    <row r="135" spans="1:2" x14ac:dyDescent="0.2">
      <c r="B135" s="1" t="str">
        <f t="shared" ref="B135" si="73">B130</f>
        <v>[case, XX, YY, X1, X2, X3, X1yp, X1ym, X3yp, X3ym, Y1, Y2, Y3, Y1xp, Y1xm, Y3xp, Y3xm, Zxp, Zxm, Zyp, Zym, Azw, hs, Asf0pA] = \</v>
      </c>
    </row>
    <row r="136" spans="1:2" x14ac:dyDescent="0.2">
      <c r="A136">
        <f t="shared" ref="A136" si="74">A131+1</f>
        <v>17</v>
      </c>
      <c r="B136" t="str">
        <f t="shared" ref="B136" ca="1" si="75">INDIRECT(ADDRESS(A136,COLUMN($B$3)))</f>
        <v>[14, -1.05, -1.025, 1.1, 2.1, 0.9, 1.05, 1.07, 0.88, 0.85, 0.98, 2.05, 1.02, 0.96, 0.92, 1.01, 0.97, 0.48, 0.52, 0.55, 0.6, -45, 30, 1.35073959387713]</v>
      </c>
    </row>
    <row r="137" spans="1:2" x14ac:dyDescent="0.2">
      <c r="B137" s="1" t="str">
        <f t="shared" ref="B137:B138" si="76">B132</f>
        <v>Asf0p = calc_Asf0p(XX, YY, X1, X2, X3, X1yp, X1ym, X3yp, X3ym, Y1, Y2, Y3, Y1xp, Y1xm, Y3xp, Y3xm, Zxp, Zxm, Zyp, Zym, Azw, hs)</v>
      </c>
    </row>
    <row r="138" spans="1:2" x14ac:dyDescent="0.2">
      <c r="B138" s="1" t="str">
        <f t="shared" si="76"/>
        <v>print('case{}: Asfop = {}, 期待値 = {}, 残差 = {}'.format( case, Asf0p, Asf0pA, Asf0p - Asf0pA ))</v>
      </c>
    </row>
    <row r="140" spans="1:2" x14ac:dyDescent="0.2">
      <c r="B140" s="1" t="str">
        <f t="shared" ref="B140" si="77">B135</f>
        <v>[case, XX, YY, X1, X2, X3, X1yp, X1ym, X3yp, X3ym, Y1, Y2, Y3, Y1xp, Y1xm, Y3xp, Y3xm, Zxp, Zxm, Zyp, Zym, Azw, hs, Asf0pA] = \</v>
      </c>
    </row>
    <row r="141" spans="1:2" x14ac:dyDescent="0.2">
      <c r="A141">
        <f t="shared" ref="A141" si="78">A136+1</f>
        <v>18</v>
      </c>
      <c r="B141" t="str">
        <f t="shared" ref="B141" ca="1" si="79">INDIRECT(ADDRESS(A141,COLUMN($B$3)))</f>
        <v>[15, -1.05, -1.025, 1.1, 2.1, 0.9, 1.05, 1.07, 0.88, 0.85, 0.98, 2.05, 1.02, 0.96, 0.92, 1.01, 0.97, 0.48, 0.52, 0.55, 0.6, -30, 30, 0.789815168251408]</v>
      </c>
    </row>
    <row r="142" spans="1:2" x14ac:dyDescent="0.2">
      <c r="B142" s="1" t="str">
        <f t="shared" ref="B142:B143" si="80">B137</f>
        <v>Asf0p = calc_Asf0p(XX, YY, X1, X2, X3, X1yp, X1ym, X3yp, X3ym, Y1, Y2, Y3, Y1xp, Y1xm, Y3xp, Y3xm, Zxp, Zxm, Zyp, Zym, Azw, hs)</v>
      </c>
    </row>
    <row r="143" spans="1:2" x14ac:dyDescent="0.2">
      <c r="B143" s="1" t="str">
        <f t="shared" si="80"/>
        <v>print('case{}: Asfop = {}, 期待値 = {}, 残差 = {}'.format( case, Asf0p, Asf0pA, Asf0p - Asf0pA ))</v>
      </c>
    </row>
    <row r="145" spans="1:2" x14ac:dyDescent="0.2">
      <c r="B145" s="1" t="str">
        <f t="shared" ref="B145" si="81">B140</f>
        <v>[case, XX, YY, X1, X2, X3, X1yp, X1ym, X3yp, X3ym, Y1, Y2, Y3, Y1xp, Y1xm, Y3xp, Y3xm, Zxp, Zxm, Zyp, Zym, Azw, hs, Asf0pA] = \</v>
      </c>
    </row>
    <row r="146" spans="1:2" x14ac:dyDescent="0.2">
      <c r="A146">
        <f t="shared" ref="A146" si="82">A141+1</f>
        <v>19</v>
      </c>
      <c r="B146" t="str">
        <f t="shared" ref="B146" ca="1" si="83">INDIRECT(ADDRESS(A146,COLUMN($B$3)))</f>
        <v>[16, -1.05, -1.025, 1.1, 2.1, 0.9, 1.05, 1.07, 0.88, 0.85, 0.98, 2.05, 1.02, 0.96, 0.92, 1.01, 0.97, 0.48, 0.52, 0.55, 0.6, -1, 30, 0.0240579514858105]</v>
      </c>
    </row>
    <row r="147" spans="1:2" x14ac:dyDescent="0.2">
      <c r="B147" s="1" t="str">
        <f t="shared" ref="B147:B148" si="84">B142</f>
        <v>Asf0p = calc_Asf0p(XX, YY, X1, X2, X3, X1yp, X1ym, X3yp, X3ym, Y1, Y2, Y3, Y1xp, Y1xm, Y3xp, Y3xm, Zxp, Zxm, Zyp, Zym, Azw, hs)</v>
      </c>
    </row>
    <row r="148" spans="1:2" x14ac:dyDescent="0.2">
      <c r="B148" s="1" t="str">
        <f t="shared" si="84"/>
        <v>print('case{}: Asfop = {}, 期待値 = {}, 残差 = {}'.format( case, Asf0p, Asf0pA, Asf0p - Asf0pA ))</v>
      </c>
    </row>
    <row r="150" spans="1:2" x14ac:dyDescent="0.2">
      <c r="B150" s="1" t="str">
        <f t="shared" ref="B150" si="85">B145</f>
        <v>[case, XX, YY, X1, X2, X3, X1yp, X1ym, X3yp, X3ym, Y1, Y2, Y3, Y1xp, Y1xm, Y3xp, Y3xm, Zxp, Zxm, Zyp, Zym, Azw, hs, Asf0pA] = \</v>
      </c>
    </row>
    <row r="151" spans="1:2" x14ac:dyDescent="0.2">
      <c r="A151">
        <f t="shared" ref="A151" si="86">A146+1</f>
        <v>20</v>
      </c>
      <c r="B151" t="str">
        <f t="shared" ref="B151" ca="1" si="87">INDIRECT(ADDRESS(A151,COLUMN($B$3)))</f>
        <v>[17, -1.05, -1.025, 1.1, 2.1, 0.9, 1.05, 1.07, 0.88, 0.85, 0.98, 2.05, 1.02, 0.96, 0.92, 1.01, 0.97, 0.48, 0.52, 0.55, 0.6, -89, 60, 2.61502724495748]</v>
      </c>
    </row>
    <row r="152" spans="1:2" x14ac:dyDescent="0.2">
      <c r="B152" s="1" t="str">
        <f t="shared" ref="B152:B153" si="88">B147</f>
        <v>Asf0p = calc_Asf0p(XX, YY, X1, X2, X3, X1yp, X1ym, X3yp, X3ym, Y1, Y2, Y3, Y1xp, Y1xm, Y3xp, Y3xm, Zxp, Zxm, Zyp, Zym, Azw, hs)</v>
      </c>
    </row>
    <row r="153" spans="1:2" x14ac:dyDescent="0.2">
      <c r="B153" s="1" t="str">
        <f t="shared" si="88"/>
        <v>print('case{}: Asfop = {}, 期待値 = {}, 残差 = {}'.format( case, Asf0p, Asf0pA, Asf0p - Asf0pA ))</v>
      </c>
    </row>
    <row r="155" spans="1:2" x14ac:dyDescent="0.2">
      <c r="B155" s="1" t="str">
        <f t="shared" ref="B155" si="89">B150</f>
        <v>[case, XX, YY, X1, X2, X3, X1yp, X1ym, X3yp, X3ym, Y1, Y2, Y3, Y1xp, Y1xm, Y3xp, Y3xm, Zxp, Zxm, Zyp, Zym, Azw, hs, Asf0pA] = \</v>
      </c>
    </row>
    <row r="156" spans="1:2" x14ac:dyDescent="0.2">
      <c r="A156">
        <f t="shared" ref="A156" si="90">A151+1</f>
        <v>21</v>
      </c>
      <c r="B156" t="str">
        <f t="shared" ref="B156" ca="1" si="91">INDIRECT(ADDRESS(A156,COLUMN($B$3)))</f>
        <v>[18, -1.05, -1.025, 1.1, 2.1, 0.9, 1.05, 1.07, 0.88, 0.85, 0.98, 2.05, 1.02, 0.96, 0.92, 1.01, 0.97, 0.48, 0.52, 0.55, 0.6, -85, 60, 2.60547310296558]</v>
      </c>
    </row>
    <row r="157" spans="1:2" x14ac:dyDescent="0.2">
      <c r="B157" s="1" t="str">
        <f t="shared" ref="B157:B158" si="92">B152</f>
        <v>Asf0p = calc_Asf0p(XX, YY, X1, X2, X3, X1yp, X1ym, X3yp, X3ym, Y1, Y2, Y3, Y1xp, Y1xm, Y3xp, Y3xm, Zxp, Zxm, Zyp, Zym, Azw, hs)</v>
      </c>
    </row>
    <row r="158" spans="1:2" x14ac:dyDescent="0.2">
      <c r="B158" s="1" t="str">
        <f t="shared" si="92"/>
        <v>print('case{}: Asfop = {}, 期待値 = {}, 残差 = {}'.format( case, Asf0p, Asf0pA, Asf0p - Asf0pA ))</v>
      </c>
    </row>
    <row r="160" spans="1:2" x14ac:dyDescent="0.2">
      <c r="B160" s="1" t="str">
        <f t="shared" ref="B160" si="93">B155</f>
        <v>[case, XX, YY, X1, X2, X3, X1yp, X1ym, X3yp, X3ym, Y1, Y2, Y3, Y1xp, Y1xm, Y3xp, Y3xm, Zxp, Zxm, Zyp, Zym, Azw, hs, Asf0pA] = \</v>
      </c>
    </row>
    <row r="161" spans="1:2" x14ac:dyDescent="0.2">
      <c r="A161">
        <f t="shared" ref="A161" si="94">A156+1</f>
        <v>22</v>
      </c>
      <c r="B161" t="str">
        <f t="shared" ref="B161" ca="1" si="95">INDIRECT(ADDRESS(A161,COLUMN($B$3)))</f>
        <v>[19, -1.05, -1.025, 1.1, 2.1, 0.9, 1.05, 1.07, 0.88, 0.85, 0.98, 2.05, 1.02, 0.96, 0.92, 1.01, 0.97, 0.48, 0.52, 0.55, 0.6, -45, 60, 1.16261878163138]</v>
      </c>
    </row>
    <row r="162" spans="1:2" x14ac:dyDescent="0.2">
      <c r="B162" s="1" t="str">
        <f t="shared" ref="B162:B163" si="96">B157</f>
        <v>Asf0p = calc_Asf0p(XX, YY, X1, X2, X3, X1yp, X1ym, X3yp, X3ym, Y1, Y2, Y3, Y1xp, Y1xm, Y3xp, Y3xm, Zxp, Zxm, Zyp, Zym, Azw, hs)</v>
      </c>
    </row>
    <row r="163" spans="1:2" x14ac:dyDescent="0.2">
      <c r="B163" s="1" t="str">
        <f t="shared" si="96"/>
        <v>print('case{}: Asfop = {}, 期待値 = {}, 残差 = {}'.format( case, Asf0p, Asf0pA, Asf0p - Asf0pA ))</v>
      </c>
    </row>
    <row r="165" spans="1:2" x14ac:dyDescent="0.2">
      <c r="B165" s="1" t="str">
        <f t="shared" ref="B165" si="97">B160</f>
        <v>[case, XX, YY, X1, X2, X3, X1yp, X1ym, X3yp, X3ym, Y1, Y2, Y3, Y1xp, Y1xm, Y3xp, Y3xm, Zxp, Zxm, Zyp, Zym, Azw, hs, Asf0pA] = \</v>
      </c>
    </row>
    <row r="166" spans="1:2" x14ac:dyDescent="0.2">
      <c r="A166">
        <f t="shared" ref="A166" si="98">A161+1</f>
        <v>23</v>
      </c>
      <c r="B166" t="str">
        <f t="shared" ref="B166" ca="1" si="99">INDIRECT(ADDRESS(A166,COLUMN($B$3)))</f>
        <v>[20, -1.05, -1.025, 1.1, 2.1, 0.9, 1.05, 1.07, 0.88, 0.85, 0.98, 2.05, 1.02, 0.96, 0.92, 1.01, 0.97, 0.48, 0.52, 0.55, 0.6, -30, 60, 0.701134166903881]</v>
      </c>
    </row>
    <row r="167" spans="1:2" x14ac:dyDescent="0.2">
      <c r="B167" s="1" t="str">
        <f t="shared" ref="B167:B168" si="100">B162</f>
        <v>Asf0p = calc_Asf0p(XX, YY, X1, X2, X3, X1yp, X1ym, X3yp, X3ym, Y1, Y2, Y3, Y1xp, Y1xm, Y3xp, Y3xm, Zxp, Zxm, Zyp, Zym, Azw, hs)</v>
      </c>
    </row>
    <row r="168" spans="1:2" x14ac:dyDescent="0.2">
      <c r="B168" s="1" t="str">
        <f t="shared" si="100"/>
        <v>print('case{}: Asfop = {}, 期待値 = {}, 残差 = {}'.format( case, Asf0p, Asf0pA, Asf0p - Asf0pA ))</v>
      </c>
    </row>
    <row r="170" spans="1:2" x14ac:dyDescent="0.2">
      <c r="B170" s="1" t="str">
        <f t="shared" ref="B170" si="101">B165</f>
        <v>[case, XX, YY, X1, X2, X3, X1yp, X1ym, X3yp, X3ym, Y1, Y2, Y3, Y1xp, Y1xm, Y3xp, Y3xm, Zxp, Zxm, Zyp, Zym, Azw, hs, Asf0pA] = \</v>
      </c>
    </row>
    <row r="171" spans="1:2" x14ac:dyDescent="0.2">
      <c r="A171">
        <f t="shared" ref="A171" si="102">A166+1</f>
        <v>24</v>
      </c>
      <c r="B171" t="str">
        <f t="shared" ref="B171" ca="1" si="103">INDIRECT(ADDRESS(A171,COLUMN($B$3)))</f>
        <v>[21, -1.05, -1.025, 1.1, 2.1, 0.9, 1.05, 1.07, 0.88, 0.85, 0.98, 2.05, 1.02, 0.96, 0.92, 1.01, 0.97, 0.48, 0.52, 0.55, 0.6, -1, 60, 0.0217356988408539]</v>
      </c>
    </row>
    <row r="172" spans="1:2" x14ac:dyDescent="0.2">
      <c r="B172" s="1" t="str">
        <f t="shared" ref="B172:B173" si="104">B167</f>
        <v>Asf0p = calc_Asf0p(XX, YY, X1, X2, X3, X1yp, X1ym, X3yp, X3ym, Y1, Y2, Y3, Y1xp, Y1xm, Y3xp, Y3xm, Zxp, Zxm, Zyp, Zym, Azw, hs)</v>
      </c>
    </row>
    <row r="173" spans="1:2" x14ac:dyDescent="0.2">
      <c r="B173" s="1" t="str">
        <f t="shared" si="104"/>
        <v>print('case{}: Asfop = {}, 期待値 = {}, 残差 = {}'.format( case, Asf0p, Asf0pA, Asf0p - Asf0pA ))</v>
      </c>
    </row>
    <row r="175" spans="1:2" x14ac:dyDescent="0.2">
      <c r="B175" s="1" t="str">
        <f t="shared" ref="B175" si="105">B170</f>
        <v>[case, XX, YY, X1, X2, X3, X1yp, X1ym, X3yp, X3ym, Y1, Y2, Y3, Y1xp, Y1xm, Y3xp, Y3xm, Zxp, Zxm, Zyp, Zym, Azw, hs, Asf0pA] = \</v>
      </c>
    </row>
    <row r="176" spans="1:2" x14ac:dyDescent="0.2">
      <c r="A176">
        <f t="shared" ref="A176" si="106">A171+1</f>
        <v>25</v>
      </c>
      <c r="B176" t="str">
        <f t="shared" ref="B176" ca="1" si="107">INDIRECT(ADDRESS(A176,COLUMN($B$3)))</f>
        <v>[22, -1.05, -1.025, 1.1, 2.1, 0.9, 1.05, 1.07, 0.88, 0.85, 0.98, 2.05, 1.02, 0.96, 0.92, 1.01, 0.97, 0.48, 0.52, 0.55, 0.6, -89, 85, 0.396267657528477]</v>
      </c>
    </row>
    <row r="177" spans="1:2" x14ac:dyDescent="0.2">
      <c r="B177" s="1" t="str">
        <f t="shared" ref="B177:B178" si="108">B172</f>
        <v>Asf0p = calc_Asf0p(XX, YY, X1, X2, X3, X1yp, X1ym, X3yp, X3ym, Y1, Y2, Y3, Y1xp, Y1xm, Y3xp, Y3xm, Zxp, Zxm, Zyp, Zym, Azw, hs)</v>
      </c>
    </row>
    <row r="178" spans="1:2" x14ac:dyDescent="0.2">
      <c r="B178" s="1" t="str">
        <f t="shared" si="108"/>
        <v>print('case{}: Asfop = {}, 期待値 = {}, 残差 = {}'.format( case, Asf0p, Asf0pA, Asf0p - Asf0pA ))</v>
      </c>
    </row>
    <row r="180" spans="1:2" x14ac:dyDescent="0.2">
      <c r="B180" s="1" t="str">
        <f t="shared" ref="B180" si="109">B175</f>
        <v>[case, XX, YY, X1, X2, X3, X1yp, X1ym, X3yp, X3ym, Y1, Y2, Y3, Y1xp, Y1xm, Y3xp, Y3xm, Zxp, Zxm, Zyp, Zym, Azw, hs, Asf0pA] = \</v>
      </c>
    </row>
    <row r="181" spans="1:2" x14ac:dyDescent="0.2">
      <c r="A181">
        <f t="shared" ref="A181" si="110">A176+1</f>
        <v>26</v>
      </c>
      <c r="B181" t="str">
        <f t="shared" ref="B181" ca="1" si="111">INDIRECT(ADDRESS(A181,COLUMN($B$3)))</f>
        <v>[23, -1.05, -1.025, 1.1, 2.1, 0.9, 1.05, 1.07, 0.88, 0.85, 0.98, 2.05, 1.02, 0.96, 0.92, 1.01, 0.97, 0.48, 0.52, 0.55, 0.6, -85, 85, 0.394819872434029]</v>
      </c>
    </row>
    <row r="182" spans="1:2" x14ac:dyDescent="0.2">
      <c r="B182" s="1" t="str">
        <f t="shared" ref="B182:B183" si="112">B177</f>
        <v>Asf0p = calc_Asf0p(XX, YY, X1, X2, X3, X1yp, X1ym, X3yp, X3ym, Y1, Y2, Y3, Y1xp, Y1xm, Y3xp, Y3xm, Zxp, Zxm, Zyp, Zym, Azw, hs)</v>
      </c>
    </row>
    <row r="183" spans="1:2" x14ac:dyDescent="0.2">
      <c r="B183" s="1" t="str">
        <f t="shared" si="112"/>
        <v>print('case{}: Asfop = {}, 期待値 = {}, 残差 = {}'.format( case, Asf0p, Asf0pA, Asf0p - Asf0pA ))</v>
      </c>
    </row>
    <row r="185" spans="1:2" x14ac:dyDescent="0.2">
      <c r="B185" s="1" t="str">
        <f t="shared" ref="B185" si="113">B180</f>
        <v>[case, XX, YY, X1, X2, X3, X1yp, X1ym, X3yp, X3ym, Y1, Y2, Y3, Y1xp, Y1xm, Y3xp, Y3xm, Zxp, Zxm, Zyp, Zym, Azw, hs, Asf0pA] = \</v>
      </c>
    </row>
    <row r="186" spans="1:2" x14ac:dyDescent="0.2">
      <c r="A186">
        <f t="shared" ref="A186" si="114">A181+1</f>
        <v>27</v>
      </c>
      <c r="B186" t="str">
        <f t="shared" ref="B186" ca="1" si="115">INDIRECT(ADDRESS(A186,COLUMN($B$3)))</f>
        <v>[24, -1.05, -1.025, 1.1, 2.1, 0.9, 1.05, 1.07, 0.88, 0.85, 0.98, 2.05, 1.02, 0.96, 0.92, 1.01, 0.97, 0.48, 0.52, 0.55, 0.6, -45, 85, 0.280246230661627]</v>
      </c>
    </row>
    <row r="187" spans="1:2" x14ac:dyDescent="0.2">
      <c r="B187" s="1" t="str">
        <f t="shared" ref="B187:B188" si="116">B182</f>
        <v>Asf0p = calc_Asf0p(XX, YY, X1, X2, X3, X1yp, X1ym, X3yp, X3ym, Y1, Y2, Y3, Y1xp, Y1xm, Y3xp, Y3xm, Zxp, Zxm, Zyp, Zym, Azw, hs)</v>
      </c>
    </row>
    <row r="188" spans="1:2" x14ac:dyDescent="0.2">
      <c r="B188" s="1" t="str">
        <f t="shared" si="116"/>
        <v>print('case{}: Asfop = {}, 期待値 = {}, 残差 = {}'.format( case, Asf0p, Asf0pA, Asf0p - Asf0pA ))</v>
      </c>
    </row>
    <row r="190" spans="1:2" x14ac:dyDescent="0.2">
      <c r="B190" s="1" t="str">
        <f t="shared" ref="B190" si="117">B185</f>
        <v>[case, XX, YY, X1, X2, X3, X1yp, X1ym, X3yp, X3ym, Y1, Y2, Y3, Y1xp, Y1xm, Y3xp, Y3xm, Zxp, Zxm, Zyp, Zym, Azw, hs, Asf0pA] = \</v>
      </c>
    </row>
    <row r="191" spans="1:2" x14ac:dyDescent="0.2">
      <c r="A191">
        <f t="shared" ref="A191" si="118">A186+1</f>
        <v>28</v>
      </c>
      <c r="B191" t="str">
        <f t="shared" ref="B191" ca="1" si="119">INDIRECT(ADDRESS(A191,COLUMN($B$3)))</f>
        <v>[25, -1.05, -1.025, 1.1, 2.1, 0.9, 1.05, 1.07, 0.88, 0.85, 0.98, 2.05, 1.02, 0.96, 0.92, 1.01, 0.97, 0.48, 0.52, 0.55, 0.6, -30, 85, 0.198164010102806]</v>
      </c>
    </row>
    <row r="192" spans="1:2" x14ac:dyDescent="0.2">
      <c r="B192" s="1" t="str">
        <f t="shared" ref="B192:B193" si="120">B187</f>
        <v>Asf0p = calc_Asf0p(XX, YY, X1, X2, X3, X1yp, X1ym, X3yp, X3ym, Y1, Y2, Y3, Y1xp, Y1xm, Y3xp, Y3xm, Zxp, Zxm, Zyp, Zym, Azw, hs)</v>
      </c>
    </row>
    <row r="193" spans="1:2" x14ac:dyDescent="0.2">
      <c r="B193" s="1" t="str">
        <f t="shared" si="120"/>
        <v>print('case{}: Asfop = {}, 期待値 = {}, 残差 = {}'.format( case, Asf0p, Asf0pA, Asf0p - Asf0pA ))</v>
      </c>
    </row>
    <row r="195" spans="1:2" x14ac:dyDescent="0.2">
      <c r="B195" s="1" t="str">
        <f t="shared" ref="B195" si="121">B190</f>
        <v>[case, XX, YY, X1, X2, X3, X1yp, X1ym, X3yp, X3ym, Y1, Y2, Y3, Y1xp, Y1xm, Y3xp, Y3xm, Zxp, Zxm, Zyp, Zym, Azw, hs, Asf0pA] = \</v>
      </c>
    </row>
    <row r="196" spans="1:2" x14ac:dyDescent="0.2">
      <c r="A196">
        <f t="shared" ref="A196" si="122">A191+1</f>
        <v>29</v>
      </c>
      <c r="B196" t="str">
        <f t="shared" ref="B196" ca="1" si="123">INDIRECT(ADDRESS(A196,COLUMN($B$3)))</f>
        <v>[26, -1.05, -1.025, 1.1, 2.1, 0.9, 1.05, 1.07, 0.88, 0.85, 0.98, 2.05, 1.02, 0.96, 0.92, 1.01, 0.97, 0.48, 0.52, 0.55, 0.6, -1, 85, 0.00691687769111225]</v>
      </c>
    </row>
    <row r="197" spans="1:2" x14ac:dyDescent="0.2">
      <c r="B197" s="1" t="str">
        <f t="shared" ref="B197:B198" si="124">B192</f>
        <v>Asf0p = calc_Asf0p(XX, YY, X1, X2, X3, X1yp, X1ym, X3yp, X3ym, Y1, Y2, Y3, Y1xp, Y1xm, Y3xp, Y3xm, Zxp, Zxm, Zyp, Zym, Azw, hs)</v>
      </c>
    </row>
    <row r="198" spans="1:2" x14ac:dyDescent="0.2">
      <c r="B198" s="1" t="str">
        <f t="shared" si="124"/>
        <v>print('case{}: Asfop = {}, 期待値 = {}, 残差 = {}'.format( case, Asf0p, Asf0pA, Asf0p - Asf0pA ))</v>
      </c>
    </row>
    <row r="200" spans="1:2" x14ac:dyDescent="0.2">
      <c r="B200" s="1" t="str">
        <f t="shared" ref="B200" si="125">B195</f>
        <v>[case, XX, YY, X1, X2, X3, X1yp, X1ym, X3yp, X3ym, Y1, Y2, Y3, Y1xp, Y1xm, Y3xp, Y3xm, Zxp, Zxm, Zyp, Zym, Azw, hs, Asf0pA] = \</v>
      </c>
    </row>
    <row r="201" spans="1:2" x14ac:dyDescent="0.2">
      <c r="A201">
        <f t="shared" ref="A201" si="126">A196+1</f>
        <v>30</v>
      </c>
      <c r="B201" t="str">
        <f t="shared" ref="B201" ca="1" si="127">INDIRECT(ADDRESS(A201,COLUMN($B$3)))</f>
        <v>[27, -1.05, -1.025, 1.1, 2.1, 0.9, 1.05, 1.07, 0.88, 0.85, 0.98, 2.05, 1.02, 0.96, 0.92, 1.01, 0.97, 0.48, 0.52, 0.55, 0.6, -89, 89, 0.0790602737812166]</v>
      </c>
    </row>
    <row r="202" spans="1:2" x14ac:dyDescent="0.2">
      <c r="B202" s="1" t="str">
        <f t="shared" ref="B202:B203" si="128">B197</f>
        <v>Asf0p = calc_Asf0p(XX, YY, X1, X2, X3, X1yp, X1ym, X3yp, X3ym, Y1, Y2, Y3, Y1xp, Y1xm, Y3xp, Y3xm, Zxp, Zxm, Zyp, Zym, Azw, hs)</v>
      </c>
    </row>
    <row r="203" spans="1:2" x14ac:dyDescent="0.2">
      <c r="B203" s="1" t="str">
        <f t="shared" si="128"/>
        <v>print('case{}: Asfop = {}, 期待値 = {}, 残差 = {}'.format( case, Asf0p, Asf0pA, Asf0p - Asf0pA ))</v>
      </c>
    </row>
    <row r="205" spans="1:2" x14ac:dyDescent="0.2">
      <c r="B205" s="1" t="str">
        <f t="shared" ref="B205" si="129">B200</f>
        <v>[case, XX, YY, X1, X2, X3, X1yp, X1ym, X3yp, X3ym, Y1, Y2, Y3, Y1xp, Y1xm, Y3xp, Y3xm, Zxp, Zxm, Zyp, Zym, Azw, hs, Asf0pA] = \</v>
      </c>
    </row>
    <row r="206" spans="1:2" x14ac:dyDescent="0.2">
      <c r="A206">
        <f t="shared" ref="A206" si="130">A201+1</f>
        <v>31</v>
      </c>
      <c r="B206" t="str">
        <f t="shared" ref="B206" ca="1" si="131">INDIRECT(ADDRESS(A206,COLUMN($B$3)))</f>
        <v>[28, -1.05, -1.025, 1.1, 2.1, 0.9, 1.05, 1.07, 0.88, 0.85, 0.98, 2.05, 1.02, 0.96, 0.92, 1.01, 0.97, 0.48, 0.52, 0.55, 0.6, -85, 89, 0.0787714228397662]</v>
      </c>
    </row>
    <row r="207" spans="1:2" x14ac:dyDescent="0.2">
      <c r="B207" s="1" t="str">
        <f t="shared" ref="B207:B208" si="132">B202</f>
        <v>Asf0p = calc_Asf0p(XX, YY, X1, X2, X3, X1yp, X1ym, X3yp, X3ym, Y1, Y2, Y3, Y1xp, Y1xm, Y3xp, Y3xm, Zxp, Zxm, Zyp, Zym, Azw, hs)</v>
      </c>
    </row>
    <row r="208" spans="1:2" x14ac:dyDescent="0.2">
      <c r="B208" s="1" t="str">
        <f t="shared" si="132"/>
        <v>print('case{}: Asfop = {}, 期待値 = {}, 残差 = {}'.format( case, Asf0p, Asf0pA, Asf0p - Asf0pA ))</v>
      </c>
    </row>
    <row r="210" spans="1:2" x14ac:dyDescent="0.2">
      <c r="B210" s="1" t="str">
        <f t="shared" ref="B210" si="133">B205</f>
        <v>[case, XX, YY, X1, X2, X3, X1yp, X1ym, X3yp, X3ym, Y1, Y2, Y3, Y1xp, Y1xm, Y3xp, Y3xm, Zxp, Zxm, Zyp, Zym, Azw, hs, Asf0pA] = \</v>
      </c>
    </row>
    <row r="211" spans="1:2" x14ac:dyDescent="0.2">
      <c r="A211">
        <f t="shared" ref="A211" si="134">A206+1</f>
        <v>32</v>
      </c>
      <c r="B211" t="str">
        <f t="shared" ref="B211" ca="1" si="135">INDIRECT(ADDRESS(A211,COLUMN($B$3)))</f>
        <v>[29, -1.05, -1.025, 1.1, 2.1, 0.9, 1.05, 1.07, 0.88, 0.85, 0.98, 2.05, 1.02, 0.96, 0.92, 1.01, 0.97, 0.48, 0.52, 0.55, 0.6, -45, 89, 0.0559125714686165]</v>
      </c>
    </row>
    <row r="212" spans="1:2" x14ac:dyDescent="0.2">
      <c r="B212" s="1" t="str">
        <f t="shared" ref="B212:B213" si="136">B207</f>
        <v>Asf0p = calc_Asf0p(XX, YY, X1, X2, X3, X1yp, X1ym, X3yp, X3ym, Y1, Y2, Y3, Y1xp, Y1xm, Y3xp, Y3xm, Zxp, Zxm, Zyp, Zym, Azw, hs)</v>
      </c>
    </row>
    <row r="213" spans="1:2" x14ac:dyDescent="0.2">
      <c r="B213" s="1" t="str">
        <f t="shared" si="136"/>
        <v>print('case{}: Asfop = {}, 期待値 = {}, 残差 = {}'.format( case, Asf0p, Asf0pA, Asf0p - Asf0pA ))</v>
      </c>
    </row>
    <row r="215" spans="1:2" x14ac:dyDescent="0.2">
      <c r="B215" s="1" t="str">
        <f t="shared" ref="B215" si="137">B210</f>
        <v>[case, XX, YY, X1, X2, X3, X1yp, X1ym, X3yp, X3ym, Y1, Y2, Y3, Y1xp, Y1xm, Y3xp, Y3xm, Zxp, Zxm, Zyp, Zym, Azw, hs, Asf0pA] = \</v>
      </c>
    </row>
    <row r="216" spans="1:2" x14ac:dyDescent="0.2">
      <c r="A216">
        <f t="shared" ref="A216" si="138">A211+1</f>
        <v>33</v>
      </c>
      <c r="B216" t="str">
        <f t="shared" ref="B216" ca="1" si="139">INDIRECT(ADDRESS(A216,COLUMN($B$3)))</f>
        <v>[30, -1.05, -1.025, 1.1, 2.1, 0.9, 1.05, 1.07, 0.88, 0.85, 0.98, 2.05, 1.02, 0.96, 0.92, 1.01, 0.97, 0.48, 0.52, 0.55, 0.6, -30, 89, 0.0395361584390362]</v>
      </c>
    </row>
    <row r="217" spans="1:2" x14ac:dyDescent="0.2">
      <c r="B217" s="1" t="str">
        <f t="shared" ref="B217:B218" si="140">B212</f>
        <v>Asf0p = calc_Asf0p(XX, YY, X1, X2, X3, X1yp, X1ym, X3yp, X3ym, Y1, Y2, Y3, Y1xp, Y1xm, Y3xp, Y3xm, Zxp, Zxm, Zyp, Zym, Azw, hs)</v>
      </c>
    </row>
    <row r="218" spans="1:2" x14ac:dyDescent="0.2">
      <c r="B218" s="1" t="str">
        <f t="shared" si="140"/>
        <v>print('case{}: Asfop = {}, 期待値 = {}, 残差 = {}'.format( case, Asf0p, Asf0pA, Asf0p - Asf0pA ))</v>
      </c>
    </row>
    <row r="220" spans="1:2" x14ac:dyDescent="0.2">
      <c r="B220" s="1" t="str">
        <f t="shared" ref="B220" si="141">B215</f>
        <v>[case, XX, YY, X1, X2, X3, X1yp, X1ym, X3yp, X3ym, Y1, Y2, Y3, Y1xp, Y1xm, Y3xp, Y3xm, Zxp, Zxm, Zyp, Zym, Azw, hs, Asf0pA] = \</v>
      </c>
    </row>
    <row r="221" spans="1:2" x14ac:dyDescent="0.2">
      <c r="A221">
        <f t="shared" ref="A221" si="142">A216+1</f>
        <v>34</v>
      </c>
      <c r="B221" t="str">
        <f t="shared" ref="B221" ca="1" si="143">INDIRECT(ADDRESS(A221,COLUMN($B$3)))</f>
        <v>[31, -1.05, -1.025, 1.1, 2.1, 0.9, 1.05, 1.07, 0.88, 0.85, 0.98, 2.05, 1.02, 0.96, 0.92, 1.01, 0.97, 0.48, 0.52, 0.55, 0.6, -1, 89, 0.00138000221209379]</v>
      </c>
    </row>
    <row r="222" spans="1:2" x14ac:dyDescent="0.2">
      <c r="B222" s="1" t="str">
        <f t="shared" ref="B222:B223" si="144">B217</f>
        <v>Asf0p = calc_Asf0p(XX, YY, X1, X2, X3, X1yp, X1ym, X3yp, X3ym, Y1, Y2, Y3, Y1xp, Y1xm, Y3xp, Y3xm, Zxp, Zxm, Zyp, Zym, Azw, hs)</v>
      </c>
    </row>
    <row r="223" spans="1:2" x14ac:dyDescent="0.2">
      <c r="B223" s="1" t="str">
        <f t="shared" si="144"/>
        <v>print('case{}: Asfop = {}, 期待値 = {}, 残差 = {}'.format( case, Asf0p, Asf0pA, Asf0p - Asf0pA ))</v>
      </c>
    </row>
  </sheetData>
  <phoneticPr fontId="1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式(1)Azwjdt</vt:lpstr>
      <vt:lpstr>式(3)中Nh</vt:lpstr>
      <vt:lpstr>式(4)deltad</vt:lpstr>
      <vt:lpstr>式(6)eed</vt:lpstr>
      <vt:lpstr>式(7)Tdt</vt:lpstr>
      <vt:lpstr>式(8)～式(12)</vt:lpstr>
      <vt:lpstr>式(14)Axp</vt:lpstr>
      <vt:lpstr>式(15)Aoh0p</vt:lpstr>
      <vt:lpstr>式(16)Asf0p</vt:lpstr>
      <vt:lpstr>式(18)Axm</vt:lpstr>
      <vt:lpstr>式(19)Aoh0m</vt:lpstr>
      <vt:lpstr>式(20)Asf0m</vt:lpstr>
      <vt:lpstr>式(22)phiyp</vt:lpstr>
      <vt:lpstr>式(23)fA</vt:lpstr>
      <vt:lpstr>式(25)phiym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2018-04-22T14:22:18Z</dcterms:modified>
</cp:coreProperties>
</file>