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showInkAnnotation="0"/>
  <mc:AlternateContent xmlns:mc="http://schemas.openxmlformats.org/markup-compatibility/2006">
    <mc:Choice Requires="x15">
      <x15ac:absPath xmlns:x15ac="http://schemas.microsoft.com/office/spreadsheetml/2010/11/ac" url="E:\Work\JavaTest\JAVA-TEST\"/>
    </mc:Choice>
  </mc:AlternateContent>
  <xr:revisionPtr revIDLastSave="0" documentId="13_ncr:1_{F807FECB-605C-4C3A-8FD7-2B2250D02AD1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2019.1" sheetId="46" r:id="rId1"/>
    <sheet name="2019.3" sheetId="47" r:id="rId2"/>
    <sheet name="2019.4" sheetId="48" r:id="rId3"/>
    <sheet name="2019.5" sheetId="50" r:id="rId4"/>
  </sheets>
  <externalReferences>
    <externalReference r:id="rId5"/>
  </externalReferences>
  <definedNames>
    <definedName name="_xlnm._FilterDatabase" localSheetId="0" hidden="1">'2019.1'!$A$1:$D$1</definedName>
    <definedName name="_xlnm._FilterDatabase" localSheetId="1" hidden="1">'2019.3'!$A$1:$IE$59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1" i="50" l="1"/>
  <c r="B19" i="50"/>
  <c r="B25" i="50"/>
  <c r="B27" i="50"/>
  <c r="B28" i="50"/>
  <c r="B29" i="50"/>
  <c r="B39" i="50"/>
  <c r="B38" i="48"/>
  <c r="B28" i="48"/>
  <c r="B26" i="48"/>
  <c r="B24" i="48"/>
  <c r="B18" i="48"/>
  <c r="B10" i="48"/>
  <c r="B25" i="46"/>
  <c r="B22" i="46"/>
  <c r="B38" i="47" l="1"/>
  <c r="B28" i="47"/>
  <c r="B27" i="47"/>
  <c r="B26" i="47"/>
  <c r="B24" i="47"/>
  <c r="B18" i="47"/>
  <c r="B10" i="47"/>
  <c r="B41" i="46"/>
  <c r="B29" i="46"/>
  <c r="B12" i="46"/>
  <c r="B8" i="46"/>
  <c r="B4" i="46"/>
  <c r="C5" i="46"/>
  <c r="C7" i="46"/>
  <c r="C10" i="46"/>
  <c r="C11" i="46"/>
  <c r="C16" i="46"/>
  <c r="C21" i="46"/>
  <c r="C34" i="46"/>
  <c r="C38" i="46"/>
  <c r="C42" i="46"/>
  <c r="C43" i="46"/>
  <c r="C45" i="46"/>
  <c r="C48" i="46"/>
  <c r="C52" i="46"/>
  <c r="C55" i="46"/>
  <c r="C2" i="47"/>
  <c r="C21" i="47"/>
  <c r="C25" i="47"/>
  <c r="C51" i="47"/>
  <c r="C2" i="48"/>
  <c r="C3" i="48"/>
  <c r="C4" i="48"/>
  <c r="C5" i="48"/>
  <c r="C8" i="48"/>
  <c r="C9" i="48"/>
  <c r="C10" i="48"/>
  <c r="C11" i="48"/>
  <c r="C12" i="48"/>
  <c r="C13" i="48"/>
  <c r="C14" i="48"/>
  <c r="C15" i="48"/>
  <c r="C16" i="48"/>
  <c r="C17" i="48"/>
  <c r="C18" i="48"/>
  <c r="C19" i="48"/>
  <c r="C20" i="48"/>
  <c r="C22" i="48"/>
  <c r="C23" i="48"/>
  <c r="C24" i="48"/>
  <c r="C25" i="48"/>
  <c r="C26" i="48"/>
  <c r="C28" i="48"/>
  <c r="C29" i="48"/>
  <c r="C30" i="48"/>
  <c r="C31" i="48"/>
  <c r="C32" i="48"/>
  <c r="C33" i="48"/>
  <c r="C34" i="48"/>
  <c r="C35" i="48"/>
  <c r="C36" i="48"/>
  <c r="C37" i="48"/>
  <c r="C38" i="48"/>
  <c r="C39" i="48"/>
  <c r="C40" i="48"/>
  <c r="C41" i="48"/>
  <c r="C42" i="48"/>
  <c r="C43" i="48"/>
  <c r="C44" i="48"/>
  <c r="C45" i="48"/>
  <c r="C46" i="48"/>
  <c r="C47" i="48"/>
  <c r="C48" i="48"/>
  <c r="C52" i="48"/>
  <c r="C53" i="48"/>
  <c r="C54" i="48"/>
  <c r="C55" i="48"/>
  <c r="C56" i="48"/>
  <c r="C57" i="48"/>
  <c r="C58" i="48"/>
  <c r="C59" i="48"/>
</calcChain>
</file>

<file path=xl/sharedStrings.xml><?xml version="1.0" encoding="utf-8"?>
<sst xmlns="http://schemas.openxmlformats.org/spreadsheetml/2006/main" count="250" uniqueCount="68">
  <si>
    <t>学校名称</t>
  </si>
  <si>
    <t>实用电（度）</t>
  </si>
  <si>
    <t>充值</t>
  </si>
  <si>
    <t>浙大西溪校区</t>
  </si>
  <si>
    <t>浙江建设职业技术学院</t>
  </si>
  <si>
    <t>浙江师范大学萧山校区</t>
  </si>
  <si>
    <t>杭州之江专修学院</t>
  </si>
  <si>
    <t>浙江理工大学</t>
  </si>
  <si>
    <t>浙江农林大学</t>
  </si>
  <si>
    <t>浙江师范大学</t>
  </si>
  <si>
    <t>义乌工商学院</t>
  </si>
  <si>
    <t>衢州学院</t>
  </si>
  <si>
    <t>衢州职业技术学院</t>
  </si>
  <si>
    <t>江山实验中学</t>
  </si>
  <si>
    <t>丽水职业技术学院</t>
  </si>
  <si>
    <t>丽水中学</t>
  </si>
  <si>
    <t>南京三江学院</t>
  </si>
  <si>
    <t>浙江工商职业技术学院</t>
  </si>
  <si>
    <t>浙江商业技师学院</t>
  </si>
  <si>
    <t>宁波城市职业技术学院</t>
  </si>
  <si>
    <t>宁波大学</t>
  </si>
  <si>
    <t>台州学院</t>
  </si>
  <si>
    <t>江西卫生职业学院</t>
  </si>
  <si>
    <t>华东交通大学理工学院</t>
  </si>
  <si>
    <t>嘉兴学院越秀校区</t>
  </si>
  <si>
    <t>嘉兴学院平湖校区</t>
  </si>
  <si>
    <t>金华职业技术学院</t>
  </si>
  <si>
    <t>浙江传媒学院桐乡校区</t>
  </si>
  <si>
    <t>浙江师范大学附属中学</t>
  </si>
  <si>
    <t>丽水职业高级中学</t>
  </si>
  <si>
    <t>温州医科大学</t>
  </si>
  <si>
    <t>常州机电职业技术学院</t>
  </si>
  <si>
    <t>安徽商贸职业技术学院</t>
  </si>
  <si>
    <t>滁州学院琅琊校区</t>
  </si>
  <si>
    <t>山东农业大学</t>
  </si>
  <si>
    <t>常州工程职业技术学院</t>
  </si>
  <si>
    <t>浙江工业职业技术学院</t>
  </si>
  <si>
    <t>滁州学院会峰校区</t>
  </si>
  <si>
    <t>嘉兴学院梁林校区</t>
  </si>
  <si>
    <t>阜阳师范学院</t>
  </si>
  <si>
    <t>安徽工商职业学院</t>
  </si>
  <si>
    <t>临沂职业学院</t>
  </si>
  <si>
    <t>金山职业技术学院</t>
  </si>
  <si>
    <t>郑州航空工业管理学院</t>
  </si>
  <si>
    <t>常州工学院</t>
  </si>
  <si>
    <t>山东理工大学</t>
  </si>
  <si>
    <t>河南工学院</t>
  </si>
  <si>
    <t>淮阴师范学院</t>
  </si>
  <si>
    <t>齐鲁工业大学</t>
  </si>
  <si>
    <t>舒城师范学院</t>
  </si>
  <si>
    <t>安徽职业技术学院</t>
  </si>
  <si>
    <t>江苏大学</t>
  </si>
  <si>
    <t>皖西学院</t>
  </si>
  <si>
    <t>蚌埠医学院</t>
  </si>
  <si>
    <t>淮阴工学院</t>
  </si>
  <si>
    <t>河南林业职业学院</t>
  </si>
  <si>
    <t>宁波大学收购新校区</t>
  </si>
  <si>
    <t>浙江交通技师学院</t>
  </si>
  <si>
    <t>山东理工大学饮水机</t>
  </si>
  <si>
    <t>山东理工大学第二浴室</t>
  </si>
  <si>
    <t>浙江医药高等专科学校</t>
    <phoneticPr fontId="3" type="noConversion"/>
  </si>
  <si>
    <t>浙江传媒学院下沙校区</t>
    <phoneticPr fontId="3" type="noConversion"/>
  </si>
  <si>
    <t>杭州职业技术学院嵩阳苑</t>
  </si>
  <si>
    <t>杭州职业技术学院含晖苑</t>
  </si>
  <si>
    <t xml:space="preserve">日期 </t>
    <phoneticPr fontId="3" type="noConversion"/>
  </si>
  <si>
    <t>浙江师范大学</t>
    <phoneticPr fontId="3" type="noConversion"/>
  </si>
  <si>
    <t>日期</t>
    <phoneticPr fontId="3" type="noConversion"/>
  </si>
  <si>
    <t>浙江交通技师学院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</si>
</sst>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0_);[Red]\(0.00\)"/>
    <numFmt numFmtId="177" formatCode="0.00_);\(0.00\)"/>
    <numFmt numFmtId="178" formatCode="0.00_ ;[Red]\-0.00\ "/>
    <numFmt numFmtId="179" formatCode="0_ "/>
  </numFmts>
  <fonts count="10" x14ac:knownFonts="1">
    <font>
      <sz val="12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7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8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/>
    <xf numFmtId="178" fontId="1" fillId="2" borderId="0" xfId="0" applyNumberFormat="1" applyFont="1" applyFill="1"/>
    <xf numFmtId="178" fontId="1" fillId="0" borderId="0" xfId="0" applyNumberFormat="1" applyFont="1"/>
    <xf numFmtId="178" fontId="1" fillId="0" borderId="0" xfId="0" applyNumberFormat="1" applyFont="1" applyFill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 wrapText="1"/>
    </xf>
    <xf numFmtId="178" fontId="1" fillId="0" borderId="2" xfId="0" applyNumberFormat="1" applyFont="1" applyFill="1" applyBorder="1" applyAlignment="1">
      <alignment horizontal="center" vertical="center" wrapText="1"/>
    </xf>
    <xf numFmtId="178" fontId="1" fillId="0" borderId="1" xfId="8" applyNumberFormat="1" applyFont="1" applyFill="1" applyBorder="1" applyAlignment="1">
      <alignment horizontal="center" vertical="center"/>
    </xf>
    <xf numFmtId="178" fontId="1" fillId="0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79" fontId="0" fillId="0" borderId="0" xfId="0" applyNumberFormat="1"/>
    <xf numFmtId="176" fontId="1" fillId="0" borderId="1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vertical="center"/>
    </xf>
    <xf numFmtId="176" fontId="1" fillId="0" borderId="0" xfId="0" applyNumberFormat="1" applyFont="1" applyFill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178" fontId="5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/>
    <xf numFmtId="14" fontId="1" fillId="0" borderId="0" xfId="0" applyNumberFormat="1" applyFont="1" applyFill="1"/>
    <xf numFmtId="14" fontId="6" fillId="0" borderId="0" xfId="0" applyNumberFormat="1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177" fontId="1" fillId="0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0" borderId="0" xfId="0" applyNumberFormat="1" applyFont="1" applyAlignment="1"/>
    <xf numFmtId="0" fontId="8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76" fontId="0" fillId="0" borderId="0" xfId="0" applyNumberFormat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8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9">
    <cellStyle name="常规" xfId="0" builtinId="0"/>
    <cellStyle name="常规 2" xfId="1" xr:uid="{00000000-0005-0000-0000-000001000000}"/>
    <cellStyle name="常规 2 2" xfId="2" xr:uid="{00000000-0005-0000-0000-000002000000}"/>
    <cellStyle name="常规 3" xfId="3" xr:uid="{00000000-0005-0000-0000-000003000000}"/>
    <cellStyle name="常规 4" xfId="4" xr:uid="{00000000-0005-0000-0000-000004000000}"/>
    <cellStyle name="常规 5" xfId="5" xr:uid="{00000000-0005-0000-0000-000005000000}"/>
    <cellStyle name="常规 6" xfId="6" xr:uid="{00000000-0005-0000-0000-000006000000}"/>
    <cellStyle name="常规 7" xfId="7" xr:uid="{00000000-0005-0000-0000-000007000000}"/>
    <cellStyle name="常规_宁波大学_16" xfId="8" xr:uid="{00000000-0005-0000-0000-000008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36130;&#21153;1-1\&#32467;&#31639;&#25968;&#25454;\2019&#24180;&#21508;&#23398;&#26657;&#32467;&#31639;&#26102;&#38388;&#23433;&#25490;&#21450;&#32467;&#31639;&#20844;&#2433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.12"/>
      <sheetName val="2018.1-2"/>
      <sheetName val="Sheet1"/>
      <sheetName val="2018.3"/>
      <sheetName val="2018.4"/>
      <sheetName val="2018.5"/>
      <sheetName val="2018.6"/>
      <sheetName val="2018.7-9"/>
      <sheetName val="2018.12"/>
      <sheetName val="2019.1"/>
      <sheetName val="2019.3"/>
      <sheetName val="2019.4"/>
      <sheetName val="2019.5"/>
      <sheetName val="2019.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">
          <cell r="A1" t="str">
            <v xml:space="preserve"> 2019年各学校结算安排时间及结算公式</v>
          </cell>
        </row>
        <row r="2">
          <cell r="A2" t="str">
            <v>校 名</v>
          </cell>
          <cell r="B2" t="str">
            <v>结算时间</v>
          </cell>
          <cell r="C2" t="str">
            <v>项目一</v>
          </cell>
        </row>
        <row r="3">
          <cell r="C3" t="str">
            <v>内容</v>
          </cell>
          <cell r="D3" t="str">
            <v>结算时间</v>
          </cell>
          <cell r="E3" t="str">
            <v>数额</v>
          </cell>
        </row>
        <row r="4">
          <cell r="A4" t="str">
            <v>宁波大学</v>
          </cell>
          <cell r="B4" t="str">
            <v>月结</v>
          </cell>
          <cell r="C4" t="str">
            <v>一卡费</v>
          </cell>
          <cell r="D4" t="str">
            <v>12.21-2.20</v>
          </cell>
          <cell r="E4">
            <v>242678.08</v>
          </cell>
        </row>
        <row r="5">
          <cell r="A5" t="str">
            <v>宁波大学收购新校区</v>
          </cell>
          <cell r="B5" t="str">
            <v>月结</v>
          </cell>
          <cell r="C5" t="str">
            <v>一卡费</v>
          </cell>
          <cell r="D5" t="str">
            <v>12.21-2.20</v>
          </cell>
          <cell r="E5">
            <v>220014.2</v>
          </cell>
        </row>
        <row r="6">
          <cell r="A6" t="str">
            <v>嘉兴学院平湖校区</v>
          </cell>
          <cell r="B6" t="str">
            <v>月结</v>
          </cell>
          <cell r="C6" t="str">
            <v>一卡费</v>
          </cell>
          <cell r="D6" t="str">
            <v>1.1-2.28</v>
          </cell>
          <cell r="E6">
            <v>46365</v>
          </cell>
        </row>
        <row r="7">
          <cell r="A7" t="str">
            <v>宁波城市职业技术学院</v>
          </cell>
          <cell r="B7" t="str">
            <v>月结</v>
          </cell>
          <cell r="C7" t="str">
            <v>一卡费</v>
          </cell>
          <cell r="D7" t="str">
            <v>1.1-2.28</v>
          </cell>
          <cell r="E7">
            <v>135657</v>
          </cell>
        </row>
        <row r="8">
          <cell r="A8" t="str">
            <v>嘉兴学院越秀校区</v>
          </cell>
          <cell r="B8" t="str">
            <v>月结</v>
          </cell>
          <cell r="C8" t="str">
            <v>一卡费</v>
          </cell>
          <cell r="D8" t="str">
            <v>12.26-2.28</v>
          </cell>
          <cell r="E8">
            <v>93515.5</v>
          </cell>
        </row>
        <row r="9">
          <cell r="A9" t="str">
            <v>嘉兴学院梁林校区</v>
          </cell>
          <cell r="B9" t="str">
            <v>月结</v>
          </cell>
          <cell r="C9" t="str">
            <v>一卡费</v>
          </cell>
          <cell r="D9" t="str">
            <v>12.26-2.28</v>
          </cell>
          <cell r="E9">
            <v>273381.21000000002</v>
          </cell>
        </row>
        <row r="10">
          <cell r="A10" t="str">
            <v>温州医科大学</v>
          </cell>
          <cell r="B10" t="str">
            <v>月结</v>
          </cell>
          <cell r="C10" t="str">
            <v>一卡费</v>
          </cell>
          <cell r="D10" t="str">
            <v>1.1-2.28</v>
          </cell>
          <cell r="E10">
            <v>496510</v>
          </cell>
        </row>
        <row r="11">
          <cell r="A11" t="str">
            <v>浙江工商职业技术学院</v>
          </cell>
          <cell r="B11" t="str">
            <v>月结</v>
          </cell>
          <cell r="C11" t="str">
            <v>一卡费</v>
          </cell>
          <cell r="D11" t="str">
            <v>1.1-2.28</v>
          </cell>
          <cell r="E11">
            <v>133499.22</v>
          </cell>
        </row>
        <row r="12">
          <cell r="A12" t="str">
            <v>浙江商业技师学院</v>
          </cell>
          <cell r="B12" t="str">
            <v>月结</v>
          </cell>
          <cell r="C12" t="str">
            <v>一卡费</v>
          </cell>
          <cell r="D12" t="str">
            <v>12.27-2.21</v>
          </cell>
          <cell r="E12">
            <v>25278.78</v>
          </cell>
        </row>
        <row r="13">
          <cell r="A13" t="str">
            <v>河南林业职业学院</v>
          </cell>
          <cell r="B13" t="str">
            <v>月结</v>
          </cell>
          <cell r="C13" t="str">
            <v>APP及售卡</v>
          </cell>
          <cell r="D13" t="str">
            <v>1.1-2.28</v>
          </cell>
          <cell r="E13">
            <v>50900</v>
          </cell>
        </row>
        <row r="14">
          <cell r="A14" t="str">
            <v>皖西学院</v>
          </cell>
          <cell r="B14" t="str">
            <v>月结</v>
          </cell>
          <cell r="C14" t="str">
            <v>一卡通</v>
          </cell>
          <cell r="D14" t="str">
            <v>1.1-2.28</v>
          </cell>
          <cell r="E14">
            <v>215274.25</v>
          </cell>
        </row>
        <row r="15">
          <cell r="A15" t="str">
            <v>金华职业技术学院</v>
          </cell>
          <cell r="B15" t="str">
            <v>月结</v>
          </cell>
          <cell r="C15" t="str">
            <v>一卡费</v>
          </cell>
          <cell r="D15" t="str">
            <v>1.1-2.28</v>
          </cell>
          <cell r="E15">
            <v>441311.05000000005</v>
          </cell>
        </row>
        <row r="16">
          <cell r="A16" t="str">
            <v>义乌工商学院</v>
          </cell>
          <cell r="B16" t="str">
            <v>一段时间一结</v>
          </cell>
          <cell r="C16" t="str">
            <v>一卡费</v>
          </cell>
          <cell r="D16" t="str">
            <v>1.1-2.28</v>
          </cell>
          <cell r="E16">
            <v>135120</v>
          </cell>
        </row>
        <row r="17">
          <cell r="A17" t="str">
            <v>台州学院</v>
          </cell>
          <cell r="B17" t="str">
            <v>月结</v>
          </cell>
          <cell r="C17" t="str">
            <v>一卡费</v>
          </cell>
          <cell r="D17" t="str">
            <v>1.1-2.28</v>
          </cell>
          <cell r="E17">
            <v>65242.2</v>
          </cell>
        </row>
        <row r="18">
          <cell r="A18" t="str">
            <v>杭州之江专修学院</v>
          </cell>
          <cell r="B18" t="str">
            <v>月结</v>
          </cell>
          <cell r="C18" t="str">
            <v>一卡费</v>
          </cell>
          <cell r="D18" t="str">
            <v>1.3-3.11</v>
          </cell>
          <cell r="E18">
            <v>66801.899999999994</v>
          </cell>
        </row>
        <row r="19">
          <cell r="A19" t="str">
            <v>浙江建设职业技术学院</v>
          </cell>
          <cell r="B19" t="str">
            <v>月结</v>
          </cell>
          <cell r="C19" t="str">
            <v>一卡费</v>
          </cell>
          <cell r="D19" t="str">
            <v>12.25-2.28</v>
          </cell>
          <cell r="E19">
            <v>186411.41</v>
          </cell>
        </row>
        <row r="20">
          <cell r="A20" t="str">
            <v>华东交通大学理工学院</v>
          </cell>
          <cell r="B20" t="str">
            <v>月结</v>
          </cell>
          <cell r="C20" t="str">
            <v>一卡费</v>
          </cell>
          <cell r="D20" t="str">
            <v>1.1-2.28</v>
          </cell>
          <cell r="E20">
            <v>114829.18</v>
          </cell>
        </row>
        <row r="21">
          <cell r="A21" t="str">
            <v>衢州学院</v>
          </cell>
          <cell r="B21" t="str">
            <v>月结</v>
          </cell>
          <cell r="C21" t="str">
            <v>一卡费</v>
          </cell>
          <cell r="D21" t="str">
            <v>12.27-1.19</v>
          </cell>
          <cell r="E21">
            <v>136479.91</v>
          </cell>
        </row>
        <row r="22">
          <cell r="A22" t="str">
            <v>衢州职业技术学院</v>
          </cell>
          <cell r="B22" t="str">
            <v>月结</v>
          </cell>
          <cell r="C22" t="str">
            <v>一卡费</v>
          </cell>
          <cell r="D22" t="str">
            <v>12.24-1.15</v>
          </cell>
          <cell r="E22">
            <v>87757.52</v>
          </cell>
        </row>
        <row r="23">
          <cell r="A23" t="str">
            <v>南京三江学院</v>
          </cell>
          <cell r="B23" t="str">
            <v>月结</v>
          </cell>
          <cell r="C23" t="str">
            <v>一卡费</v>
          </cell>
          <cell r="D23" t="str">
            <v>1.1-2.28</v>
          </cell>
          <cell r="E23">
            <v>116160.95</v>
          </cell>
        </row>
        <row r="24">
          <cell r="A24" t="str">
            <v>南京三江学院竹山校区</v>
          </cell>
          <cell r="B24" t="str">
            <v>月结</v>
          </cell>
          <cell r="C24" t="str">
            <v>一卡费</v>
          </cell>
          <cell r="D24" t="str">
            <v>1.1-2.28</v>
          </cell>
          <cell r="E24">
            <v>30793.78</v>
          </cell>
        </row>
        <row r="25">
          <cell r="A25" t="str">
            <v>浙江农林大学</v>
          </cell>
          <cell r="B25" t="str">
            <v>每月25日结算上月整月</v>
          </cell>
          <cell r="C25" t="str">
            <v>售卡</v>
          </cell>
          <cell r="D25" t="str">
            <v>1.1-2.28</v>
          </cell>
          <cell r="E25">
            <v>217037.75</v>
          </cell>
        </row>
        <row r="26">
          <cell r="A26" t="str">
            <v>浙大西溪校区</v>
          </cell>
          <cell r="B26" t="str">
            <v>月结</v>
          </cell>
          <cell r="C26" t="str">
            <v>售卡</v>
          </cell>
          <cell r="D26" t="str">
            <v>12.13-3.22</v>
          </cell>
          <cell r="E26">
            <v>55310</v>
          </cell>
        </row>
        <row r="27">
          <cell r="A27" t="str">
            <v>江山实验中学</v>
          </cell>
          <cell r="B27" t="str">
            <v>月结</v>
          </cell>
          <cell r="C27" t="str">
            <v>售卡</v>
          </cell>
          <cell r="D27" t="str">
            <v>12.26-1.25</v>
          </cell>
          <cell r="E27">
            <v>14030</v>
          </cell>
        </row>
        <row r="28">
          <cell r="A28" t="str">
            <v>江西卫生职业学院</v>
          </cell>
          <cell r="B28" t="str">
            <v>月结</v>
          </cell>
          <cell r="C28" t="str">
            <v>一卡费</v>
          </cell>
          <cell r="D28" t="str">
            <v>1.1-2.28</v>
          </cell>
          <cell r="E28">
            <v>300430.01</v>
          </cell>
        </row>
        <row r="29">
          <cell r="A29" t="str">
            <v>浙江师范大学</v>
          </cell>
          <cell r="B29" t="str">
            <v>两月一结</v>
          </cell>
          <cell r="C29" t="str">
            <v>一卡费</v>
          </cell>
          <cell r="D29" t="str">
            <v>1.1-2.28</v>
          </cell>
          <cell r="E29">
            <v>135804.31</v>
          </cell>
        </row>
        <row r="30">
          <cell r="A30" t="str">
            <v>浙江师范大学萧山校区</v>
          </cell>
          <cell r="B30" t="str">
            <v>暂定两个月一结</v>
          </cell>
          <cell r="C30" t="str">
            <v>一卡费</v>
          </cell>
          <cell r="D30" t="str">
            <v>1.1-2.28</v>
          </cell>
          <cell r="E30">
            <v>55837.8</v>
          </cell>
        </row>
        <row r="31">
          <cell r="A31" t="str">
            <v>浙江师范大学附属中学</v>
          </cell>
          <cell r="B31" t="str">
            <v>月结</v>
          </cell>
          <cell r="C31" t="str">
            <v>一卡费</v>
          </cell>
          <cell r="D31" t="str">
            <v>1.1-2.28</v>
          </cell>
          <cell r="E31">
            <v>118723.25</v>
          </cell>
        </row>
        <row r="32">
          <cell r="A32" t="str">
            <v>安徽商贸职业技术学院</v>
          </cell>
          <cell r="B32" t="str">
            <v>月结</v>
          </cell>
          <cell r="C32" t="str">
            <v>一卡费</v>
          </cell>
          <cell r="D32" t="str">
            <v>1.1-1.16</v>
          </cell>
          <cell r="E32">
            <v>88793.94</v>
          </cell>
        </row>
        <row r="33">
          <cell r="A33" t="str">
            <v>浙江理工大学</v>
          </cell>
          <cell r="B33" t="str">
            <v>一段时间一结</v>
          </cell>
          <cell r="C33" t="str">
            <v>一卡通</v>
          </cell>
          <cell r="D33" t="str">
            <v>12.26-2.25</v>
          </cell>
          <cell r="E33">
            <v>321664.2</v>
          </cell>
        </row>
        <row r="34">
          <cell r="A34" t="str">
            <v>丽水中学</v>
          </cell>
          <cell r="B34" t="str">
            <v>月结</v>
          </cell>
          <cell r="C34" t="str">
            <v>一卡费</v>
          </cell>
          <cell r="D34" t="str">
            <v>1.1-2.28</v>
          </cell>
          <cell r="E34">
            <v>57960</v>
          </cell>
        </row>
        <row r="35">
          <cell r="A35" t="str">
            <v>常州机电职业技术学院</v>
          </cell>
          <cell r="B35" t="str">
            <v>月结</v>
          </cell>
          <cell r="C35" t="str">
            <v>一卡费</v>
          </cell>
          <cell r="D35" t="str">
            <v>1.1-2.28</v>
          </cell>
          <cell r="E35">
            <v>206831.51</v>
          </cell>
        </row>
        <row r="36">
          <cell r="A36" t="str">
            <v>丽水职业高级中学</v>
          </cell>
          <cell r="B36" t="str">
            <v>月结</v>
          </cell>
          <cell r="C36" t="str">
            <v>一卡费</v>
          </cell>
          <cell r="D36" t="str">
            <v>1.1-2.28</v>
          </cell>
          <cell r="E36">
            <v>19500</v>
          </cell>
        </row>
        <row r="37">
          <cell r="A37" t="str">
            <v>滁州学院琅琊校区</v>
          </cell>
          <cell r="B37" t="str">
            <v>月结</v>
          </cell>
          <cell r="C37" t="str">
            <v>一卡费</v>
          </cell>
          <cell r="D37" t="str">
            <v>1.1-2.28</v>
          </cell>
          <cell r="E37">
            <v>47357.37</v>
          </cell>
        </row>
        <row r="38">
          <cell r="A38" t="str">
            <v>滁州学院会峰校区</v>
          </cell>
          <cell r="B38" t="str">
            <v>月结</v>
          </cell>
          <cell r="C38" t="str">
            <v>一卡费</v>
          </cell>
          <cell r="D38" t="str">
            <v>1.1-2.28</v>
          </cell>
          <cell r="E38">
            <v>312152.28000000003</v>
          </cell>
        </row>
        <row r="39">
          <cell r="A39" t="str">
            <v>浙江工业职业技术学院</v>
          </cell>
          <cell r="B39" t="str">
            <v>月结</v>
          </cell>
          <cell r="C39" t="str">
            <v>一卡费</v>
          </cell>
          <cell r="D39" t="str">
            <v>1.1-2.28</v>
          </cell>
          <cell r="E39">
            <v>156598.25</v>
          </cell>
        </row>
        <row r="40">
          <cell r="A40" t="str">
            <v>常州工程职业技术学院</v>
          </cell>
          <cell r="B40" t="str">
            <v>月结</v>
          </cell>
          <cell r="C40" t="str">
            <v>一卡费</v>
          </cell>
          <cell r="D40" t="str">
            <v>1.1-2.28</v>
          </cell>
          <cell r="E40">
            <v>295532.26</v>
          </cell>
        </row>
        <row r="41">
          <cell r="A41" t="str">
            <v>安徽工商职业学院</v>
          </cell>
          <cell r="B41" t="str">
            <v>月结</v>
          </cell>
          <cell r="C41" t="str">
            <v>一卡费</v>
          </cell>
          <cell r="D41" t="str">
            <v>1.1-1.15</v>
          </cell>
          <cell r="E41">
            <v>95388.86</v>
          </cell>
        </row>
        <row r="42">
          <cell r="A42" t="str">
            <v>阜阳师范学院</v>
          </cell>
          <cell r="B42" t="str">
            <v>月结</v>
          </cell>
          <cell r="C42" t="str">
            <v>一卡费</v>
          </cell>
          <cell r="D42" t="str">
            <v>1.1-2.28</v>
          </cell>
          <cell r="E42">
            <v>133710.1</v>
          </cell>
        </row>
        <row r="43">
          <cell r="A43" t="str">
            <v>丽水职业技术学院</v>
          </cell>
          <cell r="B43" t="str">
            <v>月结</v>
          </cell>
          <cell r="C43" t="str">
            <v>一卡费</v>
          </cell>
          <cell r="D43" t="str">
            <v>1.1-2.28</v>
          </cell>
          <cell r="E43">
            <v>120300</v>
          </cell>
        </row>
        <row r="44">
          <cell r="A44" t="str">
            <v>杭州职业技术学院</v>
          </cell>
          <cell r="B44" t="str">
            <v>月结</v>
          </cell>
          <cell r="C44" t="str">
            <v>一卡费</v>
          </cell>
          <cell r="D44" t="str">
            <v>1.1-2.28</v>
          </cell>
          <cell r="E44">
            <v>252480</v>
          </cell>
        </row>
        <row r="45">
          <cell r="A45" t="str">
            <v>山东农业大学</v>
          </cell>
          <cell r="B45" t="str">
            <v>月结</v>
          </cell>
          <cell r="C45" t="str">
            <v>一卡费</v>
          </cell>
          <cell r="D45" t="str">
            <v>1.1-2.28</v>
          </cell>
          <cell r="E45">
            <v>142155.95000000001</v>
          </cell>
        </row>
        <row r="46">
          <cell r="A46" t="str">
            <v>金山职业技术学院</v>
          </cell>
          <cell r="B46" t="str">
            <v>月结</v>
          </cell>
          <cell r="C46" t="str">
            <v>一卡通</v>
          </cell>
          <cell r="D46" t="str">
            <v>1.1-2.28</v>
          </cell>
          <cell r="E46">
            <v>20600</v>
          </cell>
        </row>
        <row r="47">
          <cell r="A47" t="str">
            <v>常州工学院</v>
          </cell>
          <cell r="B47" t="str">
            <v>月结</v>
          </cell>
          <cell r="C47" t="str">
            <v>一卡费</v>
          </cell>
          <cell r="D47" t="str">
            <v>1.1-2.28</v>
          </cell>
          <cell r="E47">
            <v>97701.2</v>
          </cell>
        </row>
        <row r="48">
          <cell r="A48" t="str">
            <v>齐鲁工业大学</v>
          </cell>
          <cell r="B48" t="str">
            <v>月结</v>
          </cell>
          <cell r="C48" t="str">
            <v>一卡费</v>
          </cell>
          <cell r="D48" t="str">
            <v>12.25-2.24</v>
          </cell>
          <cell r="E48">
            <v>229867</v>
          </cell>
        </row>
        <row r="49">
          <cell r="A49" t="str">
            <v>江苏大学</v>
          </cell>
          <cell r="B49" t="str">
            <v>月结</v>
          </cell>
          <cell r="C49" t="str">
            <v>一卡费</v>
          </cell>
          <cell r="D49" t="str">
            <v>12.26-2.25</v>
          </cell>
          <cell r="E49">
            <v>429758.28</v>
          </cell>
        </row>
        <row r="50">
          <cell r="A50" t="str">
            <v>淮阴师范学院</v>
          </cell>
          <cell r="B50" t="str">
            <v>月结</v>
          </cell>
          <cell r="C50" t="str">
            <v>一卡费</v>
          </cell>
          <cell r="D50" t="str">
            <v>1.1-2.28</v>
          </cell>
          <cell r="E50">
            <v>105176.16</v>
          </cell>
        </row>
        <row r="51">
          <cell r="A51" t="str">
            <v>淮阴工学院</v>
          </cell>
          <cell r="B51" t="str">
            <v>月结</v>
          </cell>
          <cell r="C51" t="str">
            <v>一卡通</v>
          </cell>
          <cell r="D51" t="str">
            <v>1.1-2.28</v>
          </cell>
          <cell r="E51">
            <v>23761.69</v>
          </cell>
        </row>
        <row r="52">
          <cell r="A52" t="str">
            <v>浙江交通技师学院</v>
          </cell>
          <cell r="B52" t="str">
            <v>月结</v>
          </cell>
          <cell r="C52" t="str">
            <v>一卡通</v>
          </cell>
          <cell r="D52" t="str">
            <v>1.1-2.28</v>
          </cell>
          <cell r="E52">
            <v>16680</v>
          </cell>
        </row>
        <row r="53">
          <cell r="A53" t="str">
            <v>浙江传媒学院下沙校区（含嵩阳苑）</v>
          </cell>
          <cell r="B53" t="str">
            <v>月结</v>
          </cell>
          <cell r="C53" t="str">
            <v>一卡费</v>
          </cell>
          <cell r="D53" t="str">
            <v>1.1-2.28</v>
          </cell>
          <cell r="E53">
            <v>336247.66</v>
          </cell>
        </row>
        <row r="54">
          <cell r="A54" t="str">
            <v>浙江传媒学院桐乡校区</v>
          </cell>
          <cell r="B54" t="str">
            <v>月结</v>
          </cell>
          <cell r="C54" t="str">
            <v>一卡费</v>
          </cell>
          <cell r="D54" t="str">
            <v>1.1-2.28</v>
          </cell>
          <cell r="E54">
            <v>209066.49</v>
          </cell>
        </row>
        <row r="55">
          <cell r="A55" t="str">
            <v>临沂职业学院</v>
          </cell>
          <cell r="B55" t="str">
            <v>月结</v>
          </cell>
          <cell r="C55" t="str">
            <v>售卡及APP</v>
          </cell>
          <cell r="D55" t="str">
            <v>1.1-2.28</v>
          </cell>
          <cell r="E55">
            <v>15935.2</v>
          </cell>
        </row>
        <row r="56">
          <cell r="A56" t="str">
            <v>山东理工大学</v>
          </cell>
          <cell r="B56" t="str">
            <v>月结</v>
          </cell>
          <cell r="C56" t="str">
            <v>售卡及APP</v>
          </cell>
          <cell r="D56" t="str">
            <v>1.1-2.28</v>
          </cell>
          <cell r="E56">
            <v>39890</v>
          </cell>
        </row>
        <row r="57">
          <cell r="A57" t="str">
            <v>山东理工大学饮水机</v>
          </cell>
          <cell r="B57" t="str">
            <v>半年一结</v>
          </cell>
          <cell r="D57" t="str">
            <v>1.1-2.28</v>
          </cell>
          <cell r="E57">
            <v>49805.64</v>
          </cell>
        </row>
        <row r="58">
          <cell r="A58" t="str">
            <v>郑州航空工业管理学院</v>
          </cell>
          <cell r="B58" t="str">
            <v>月结</v>
          </cell>
          <cell r="C58" t="str">
            <v>APP</v>
          </cell>
          <cell r="D58" t="str">
            <v>1.1-2.28</v>
          </cell>
          <cell r="E58">
            <v>371016.81</v>
          </cell>
        </row>
        <row r="59">
          <cell r="A59" t="str">
            <v>舒城师范学院</v>
          </cell>
          <cell r="B59" t="str">
            <v>月结</v>
          </cell>
          <cell r="C59" t="str">
            <v>售卡及APP</v>
          </cell>
          <cell r="D59" t="str">
            <v>1.1-2.28</v>
          </cell>
          <cell r="E59">
            <v>106997</v>
          </cell>
        </row>
        <row r="60">
          <cell r="A60" t="str">
            <v>安徽职业技术学院</v>
          </cell>
          <cell r="B60" t="str">
            <v>月结</v>
          </cell>
          <cell r="C60" t="str">
            <v>APP</v>
          </cell>
          <cell r="D60" t="str">
            <v>1.1-2.28</v>
          </cell>
          <cell r="E60">
            <v>31294.73</v>
          </cell>
        </row>
        <row r="61">
          <cell r="A61" t="str">
            <v>河南工学院</v>
          </cell>
          <cell r="B61" t="str">
            <v>月结</v>
          </cell>
          <cell r="C61" t="str">
            <v>APP及售卡</v>
          </cell>
          <cell r="D61" t="str">
            <v>1.1-2.28</v>
          </cell>
          <cell r="E61">
            <v>33949.68</v>
          </cell>
        </row>
        <row r="62">
          <cell r="A62" t="str">
            <v>蚌埠医学院</v>
          </cell>
          <cell r="B62" t="str">
            <v>月结</v>
          </cell>
          <cell r="C62" t="str">
            <v>APP及售卡</v>
          </cell>
          <cell r="D62" t="str">
            <v>1.1-2.28</v>
          </cell>
          <cell r="E62">
            <v>115437.4</v>
          </cell>
        </row>
        <row r="63">
          <cell r="A63" t="str">
            <v>合计</v>
          </cell>
          <cell r="E63">
            <v>8694763.9200000018</v>
          </cell>
        </row>
      </sheetData>
      <sheetData sheetId="10" refreshError="1"/>
      <sheetData sheetId="11">
        <row r="1">
          <cell r="A1" t="str">
            <v xml:space="preserve"> 2019年各学校结算安排时间及结算公式</v>
          </cell>
        </row>
        <row r="2">
          <cell r="A2" t="str">
            <v>校 名</v>
          </cell>
          <cell r="B2" t="str">
            <v>结算时间</v>
          </cell>
          <cell r="C2" t="str">
            <v>项目一</v>
          </cell>
        </row>
        <row r="3">
          <cell r="C3" t="str">
            <v>内容</v>
          </cell>
          <cell r="D3" t="str">
            <v>结算时间</v>
          </cell>
          <cell r="E3" t="str">
            <v>数额</v>
          </cell>
        </row>
        <row r="4">
          <cell r="A4" t="str">
            <v>宁波大学</v>
          </cell>
          <cell r="B4" t="str">
            <v>月结</v>
          </cell>
          <cell r="C4" t="str">
            <v>一卡费</v>
          </cell>
          <cell r="D4" t="str">
            <v>3.21-4.20</v>
          </cell>
          <cell r="E4">
            <v>285431.34999999998</v>
          </cell>
        </row>
        <row r="5">
          <cell r="A5" t="str">
            <v>宁波大学收购新校区</v>
          </cell>
          <cell r="B5" t="str">
            <v>月结</v>
          </cell>
          <cell r="C5" t="str">
            <v>一卡费</v>
          </cell>
          <cell r="D5" t="str">
            <v>3.21-4.20</v>
          </cell>
          <cell r="E5">
            <v>268139.34999999998</v>
          </cell>
        </row>
        <row r="6">
          <cell r="A6" t="str">
            <v>嘉兴学院平湖校区</v>
          </cell>
          <cell r="B6" t="str">
            <v>月结</v>
          </cell>
          <cell r="C6" t="str">
            <v>一卡费</v>
          </cell>
          <cell r="D6" t="str">
            <v>4.1-4.30</v>
          </cell>
          <cell r="E6">
            <v>52305</v>
          </cell>
        </row>
        <row r="7">
          <cell r="A7" t="str">
            <v>宁波城市职业技术学院</v>
          </cell>
          <cell r="B7" t="str">
            <v>月结</v>
          </cell>
          <cell r="C7" t="str">
            <v>一卡费</v>
          </cell>
          <cell r="D7" t="str">
            <v>4.1-4.30</v>
          </cell>
          <cell r="E7">
            <v>152960</v>
          </cell>
        </row>
        <row r="8">
          <cell r="A8" t="str">
            <v>嘉兴学院越秀校区</v>
          </cell>
          <cell r="B8" t="str">
            <v>两个月一结</v>
          </cell>
          <cell r="C8" t="str">
            <v>一卡费</v>
          </cell>
          <cell r="D8" t="str">
            <v>3.26-4.25</v>
          </cell>
          <cell r="E8">
            <v>100830</v>
          </cell>
        </row>
        <row r="9">
          <cell r="A9" t="str">
            <v>嘉兴学院梁林校区</v>
          </cell>
          <cell r="B9" t="str">
            <v>两个月一结</v>
          </cell>
          <cell r="C9" t="str">
            <v>一卡费</v>
          </cell>
          <cell r="D9" t="str">
            <v>3.26-4.25</v>
          </cell>
          <cell r="E9">
            <v>247677.7</v>
          </cell>
        </row>
        <row r="10">
          <cell r="A10" t="str">
            <v>温州医科大学</v>
          </cell>
          <cell r="B10" t="str">
            <v>月结</v>
          </cell>
          <cell r="C10" t="str">
            <v>一卡费</v>
          </cell>
          <cell r="D10" t="str">
            <v>4.1-4.30</v>
          </cell>
          <cell r="E10">
            <v>474500</v>
          </cell>
        </row>
        <row r="11">
          <cell r="A11" t="str">
            <v>浙江工商职业技术学院</v>
          </cell>
          <cell r="B11" t="str">
            <v>月结</v>
          </cell>
          <cell r="C11" t="str">
            <v>一卡费</v>
          </cell>
          <cell r="D11" t="str">
            <v>4.1-4.30</v>
          </cell>
          <cell r="E11">
            <v>127057.01</v>
          </cell>
        </row>
        <row r="12">
          <cell r="A12" t="str">
            <v>浙江商业技师学院</v>
          </cell>
          <cell r="B12" t="str">
            <v>月结</v>
          </cell>
          <cell r="C12" t="str">
            <v>一卡费</v>
          </cell>
          <cell r="D12" t="str">
            <v>3.26-4.25</v>
          </cell>
          <cell r="E12">
            <v>35265.410000000003</v>
          </cell>
        </row>
        <row r="13">
          <cell r="A13" t="str">
            <v>河南林业职业学院</v>
          </cell>
          <cell r="B13" t="str">
            <v>月结</v>
          </cell>
          <cell r="C13" t="str">
            <v>APP及售卡</v>
          </cell>
          <cell r="D13" t="str">
            <v>4.1-4.30</v>
          </cell>
          <cell r="E13">
            <v>63300</v>
          </cell>
        </row>
        <row r="14">
          <cell r="A14" t="str">
            <v>皖西学院</v>
          </cell>
          <cell r="B14" t="str">
            <v>月结</v>
          </cell>
          <cell r="C14" t="str">
            <v>一卡通</v>
          </cell>
          <cell r="D14" t="str">
            <v>4.1-4.30</v>
          </cell>
          <cell r="E14">
            <v>326947.5</v>
          </cell>
        </row>
        <row r="15">
          <cell r="A15" t="str">
            <v>金华职业技术学院</v>
          </cell>
          <cell r="B15" t="str">
            <v>月结</v>
          </cell>
          <cell r="C15" t="str">
            <v>一卡费</v>
          </cell>
          <cell r="D15" t="str">
            <v>4.1-4.30</v>
          </cell>
          <cell r="E15">
            <v>443352.98</v>
          </cell>
        </row>
        <row r="16">
          <cell r="A16" t="str">
            <v>义乌工商学院</v>
          </cell>
          <cell r="B16" t="str">
            <v>两个月一结</v>
          </cell>
          <cell r="C16" t="str">
            <v>一卡费</v>
          </cell>
          <cell r="D16" t="str">
            <v>4.1-4.30</v>
          </cell>
          <cell r="E16">
            <v>143380.75</v>
          </cell>
        </row>
        <row r="17">
          <cell r="A17" t="str">
            <v>台州学院</v>
          </cell>
          <cell r="B17" t="str">
            <v>月结</v>
          </cell>
          <cell r="C17" t="str">
            <v>一卡费</v>
          </cell>
          <cell r="D17" t="str">
            <v>4.1-4.30</v>
          </cell>
          <cell r="E17">
            <v>63300</v>
          </cell>
        </row>
        <row r="18">
          <cell r="A18" t="str">
            <v>杭州之江专修学院</v>
          </cell>
          <cell r="B18" t="str">
            <v>月结</v>
          </cell>
          <cell r="C18" t="str">
            <v>一卡费</v>
          </cell>
          <cell r="D18" t="str">
            <v>4.4-4.30</v>
          </cell>
          <cell r="E18">
            <v>30383.1</v>
          </cell>
        </row>
        <row r="19">
          <cell r="A19" t="str">
            <v>浙江建设职业技术学院</v>
          </cell>
          <cell r="B19" t="str">
            <v>月结</v>
          </cell>
          <cell r="C19" t="str">
            <v>一卡费</v>
          </cell>
          <cell r="D19" t="str">
            <v>3.29-4.28</v>
          </cell>
          <cell r="E19">
            <v>174520</v>
          </cell>
        </row>
        <row r="20">
          <cell r="A20" t="str">
            <v>华东交通大学理工学院</v>
          </cell>
          <cell r="B20" t="str">
            <v>月结</v>
          </cell>
          <cell r="C20" t="str">
            <v>一卡费</v>
          </cell>
          <cell r="D20" t="str">
            <v>4.1-4.30</v>
          </cell>
          <cell r="E20">
            <v>152188.12</v>
          </cell>
        </row>
        <row r="21">
          <cell r="A21" t="str">
            <v>衢州学院</v>
          </cell>
          <cell r="B21" t="str">
            <v>月结</v>
          </cell>
          <cell r="C21" t="str">
            <v>一卡费</v>
          </cell>
          <cell r="D21" t="str">
            <v>3.27-4.26</v>
          </cell>
          <cell r="E21">
            <v>206141.36</v>
          </cell>
        </row>
        <row r="22">
          <cell r="A22" t="str">
            <v>衢州职业技术学院</v>
          </cell>
          <cell r="B22" t="str">
            <v>月结</v>
          </cell>
          <cell r="C22" t="str">
            <v>一卡费</v>
          </cell>
          <cell r="D22" t="str">
            <v>4.1-4.30</v>
          </cell>
          <cell r="E22">
            <v>109504.64</v>
          </cell>
        </row>
        <row r="23">
          <cell r="A23" t="str">
            <v>南京三江学院</v>
          </cell>
          <cell r="B23" t="str">
            <v>月结</v>
          </cell>
          <cell r="C23" t="str">
            <v>一卡费</v>
          </cell>
          <cell r="D23" t="str">
            <v>4.1-4.30</v>
          </cell>
          <cell r="E23">
            <v>240351.57</v>
          </cell>
        </row>
        <row r="24">
          <cell r="A24" t="str">
            <v>南京三江学院竹山校区</v>
          </cell>
          <cell r="B24" t="str">
            <v>月结</v>
          </cell>
          <cell r="C24" t="str">
            <v>一卡费</v>
          </cell>
          <cell r="D24" t="str">
            <v>4.1-4.30</v>
          </cell>
          <cell r="E24">
            <v>71288.14</v>
          </cell>
        </row>
        <row r="25">
          <cell r="A25" t="str">
            <v>浙江农林大学</v>
          </cell>
          <cell r="B25" t="str">
            <v>每月25日结算上月整月</v>
          </cell>
          <cell r="C25" t="str">
            <v>售卡</v>
          </cell>
          <cell r="D25" t="str">
            <v>4.1-4.30</v>
          </cell>
          <cell r="E25">
            <v>249250</v>
          </cell>
        </row>
        <row r="26">
          <cell r="A26" t="str">
            <v>浙大西溪校区</v>
          </cell>
          <cell r="B26" t="str">
            <v>月结</v>
          </cell>
          <cell r="C26" t="str">
            <v>售卡</v>
          </cell>
        </row>
        <row r="27">
          <cell r="A27" t="str">
            <v>江山实验中学</v>
          </cell>
          <cell r="B27" t="str">
            <v>月结</v>
          </cell>
          <cell r="C27" t="str">
            <v>售卡</v>
          </cell>
        </row>
        <row r="28">
          <cell r="A28" t="str">
            <v>江西卫生职业学院</v>
          </cell>
          <cell r="B28" t="str">
            <v>月结</v>
          </cell>
          <cell r="C28" t="str">
            <v>一卡费</v>
          </cell>
          <cell r="D28" t="str">
            <v>4.1-4.30</v>
          </cell>
          <cell r="E28">
            <v>161463.69</v>
          </cell>
        </row>
        <row r="29">
          <cell r="A29" t="str">
            <v>浙江师范大学</v>
          </cell>
          <cell r="B29" t="str">
            <v>两月一结</v>
          </cell>
          <cell r="C29" t="str">
            <v>一卡费</v>
          </cell>
          <cell r="D29" t="str">
            <v>4.1-4.30</v>
          </cell>
          <cell r="E29">
            <v>154176.6</v>
          </cell>
        </row>
        <row r="30">
          <cell r="A30" t="str">
            <v>浙江师范大学萧山校区</v>
          </cell>
          <cell r="B30" t="str">
            <v>暂定两个月一结</v>
          </cell>
          <cell r="C30" t="str">
            <v>一卡费</v>
          </cell>
          <cell r="D30" t="str">
            <v>4.1-4.30</v>
          </cell>
          <cell r="E30">
            <v>44944.4</v>
          </cell>
        </row>
        <row r="31">
          <cell r="A31" t="str">
            <v>浙江师范大学附属中学</v>
          </cell>
          <cell r="B31" t="str">
            <v>月结</v>
          </cell>
          <cell r="C31" t="str">
            <v>一卡费</v>
          </cell>
          <cell r="D31" t="str">
            <v>4.1-4.30</v>
          </cell>
          <cell r="E31">
            <v>70261.679999999993</v>
          </cell>
        </row>
        <row r="32">
          <cell r="A32" t="str">
            <v>安徽商贸职业技术学院</v>
          </cell>
          <cell r="B32" t="str">
            <v>月结</v>
          </cell>
          <cell r="C32" t="str">
            <v>一卡费</v>
          </cell>
          <cell r="D32" t="str">
            <v>4.1-4.30</v>
          </cell>
          <cell r="E32">
            <v>211537.53</v>
          </cell>
        </row>
        <row r="33">
          <cell r="A33" t="str">
            <v>浙江理工大学</v>
          </cell>
          <cell r="B33" t="str">
            <v>一段时间一结</v>
          </cell>
          <cell r="C33" t="str">
            <v>一卡通</v>
          </cell>
          <cell r="D33" t="str">
            <v>4.1-4.30</v>
          </cell>
          <cell r="E33">
            <v>402879.45</v>
          </cell>
        </row>
        <row r="34">
          <cell r="A34" t="str">
            <v>丽水中学</v>
          </cell>
          <cell r="B34" t="str">
            <v>月结</v>
          </cell>
          <cell r="C34" t="str">
            <v>一卡费</v>
          </cell>
          <cell r="D34" t="str">
            <v>4.1-4.30</v>
          </cell>
          <cell r="E34">
            <v>30460</v>
          </cell>
        </row>
        <row r="35">
          <cell r="A35" t="str">
            <v>常州机电职业技术学院</v>
          </cell>
          <cell r="B35" t="str">
            <v>月结</v>
          </cell>
          <cell r="C35" t="str">
            <v>一卡费</v>
          </cell>
          <cell r="D35" t="str">
            <v>4.1-4.30</v>
          </cell>
          <cell r="E35">
            <v>308928.03999999998</v>
          </cell>
        </row>
        <row r="36">
          <cell r="A36" t="str">
            <v>丽水职业高级中学</v>
          </cell>
          <cell r="B36" t="str">
            <v>月结</v>
          </cell>
          <cell r="C36" t="str">
            <v>一卡费</v>
          </cell>
          <cell r="D36" t="str">
            <v>4.1-4.30</v>
          </cell>
          <cell r="E36">
            <v>15520</v>
          </cell>
        </row>
        <row r="37">
          <cell r="A37" t="str">
            <v>滁州学院琅琊校区</v>
          </cell>
          <cell r="B37" t="str">
            <v>月结</v>
          </cell>
          <cell r="C37" t="str">
            <v>一卡费</v>
          </cell>
          <cell r="D37" t="str">
            <v>4.1-4.30</v>
          </cell>
          <cell r="E37">
            <v>58476.79</v>
          </cell>
        </row>
        <row r="38">
          <cell r="A38" t="str">
            <v>滁州学院会峰校区</v>
          </cell>
          <cell r="B38" t="str">
            <v>月结</v>
          </cell>
          <cell r="C38" t="str">
            <v>一卡费</v>
          </cell>
          <cell r="D38" t="str">
            <v>4.1-4.30</v>
          </cell>
          <cell r="E38">
            <v>337815.09</v>
          </cell>
        </row>
        <row r="39">
          <cell r="A39" t="str">
            <v>浙江工业职业技术学院</v>
          </cell>
          <cell r="B39" t="str">
            <v>月结</v>
          </cell>
          <cell r="C39" t="str">
            <v>一卡费</v>
          </cell>
          <cell r="D39" t="str">
            <v>4.1-4.30</v>
          </cell>
          <cell r="E39">
            <v>200443.6</v>
          </cell>
        </row>
        <row r="40">
          <cell r="A40" t="str">
            <v>常州工程职业技术学院</v>
          </cell>
          <cell r="B40" t="str">
            <v>月结</v>
          </cell>
          <cell r="C40" t="str">
            <v>一卡费</v>
          </cell>
          <cell r="D40" t="str">
            <v>4.1-4.30</v>
          </cell>
          <cell r="E40">
            <v>256822.88</v>
          </cell>
        </row>
        <row r="41">
          <cell r="A41" t="str">
            <v>安徽工商职业学院</v>
          </cell>
          <cell r="B41" t="str">
            <v>月结</v>
          </cell>
          <cell r="C41" t="str">
            <v>一卡费</v>
          </cell>
          <cell r="D41" t="str">
            <v>4.1-4.30</v>
          </cell>
          <cell r="E41">
            <v>212792.52</v>
          </cell>
        </row>
        <row r="42">
          <cell r="A42" t="str">
            <v>阜阳师范学院</v>
          </cell>
          <cell r="B42" t="str">
            <v>月结</v>
          </cell>
          <cell r="C42" t="str">
            <v>一卡费</v>
          </cell>
          <cell r="D42" t="str">
            <v>4.1-4.30</v>
          </cell>
          <cell r="E42">
            <v>180324.53</v>
          </cell>
        </row>
        <row r="43">
          <cell r="A43" t="str">
            <v>丽水职业技术学院</v>
          </cell>
          <cell r="B43" t="str">
            <v>月结</v>
          </cell>
          <cell r="C43" t="str">
            <v>一卡费</v>
          </cell>
          <cell r="D43" t="str">
            <v>4.1-4.30</v>
          </cell>
          <cell r="E43">
            <v>98313</v>
          </cell>
        </row>
        <row r="44">
          <cell r="A44" t="str">
            <v>杭州职业技术学院</v>
          </cell>
          <cell r="B44" t="str">
            <v>月结</v>
          </cell>
          <cell r="C44" t="str">
            <v>一卡费</v>
          </cell>
          <cell r="D44" t="str">
            <v>4.1-4.30</v>
          </cell>
          <cell r="E44">
            <v>238971.9</v>
          </cell>
        </row>
        <row r="45">
          <cell r="A45" t="str">
            <v>山东农业大学</v>
          </cell>
          <cell r="B45" t="str">
            <v>月结</v>
          </cell>
          <cell r="C45" t="str">
            <v>一卡费</v>
          </cell>
          <cell r="D45" t="str">
            <v>4.1-4.30</v>
          </cell>
          <cell r="E45">
            <v>165689.99</v>
          </cell>
        </row>
        <row r="46">
          <cell r="A46" t="str">
            <v>金山职业技术学院</v>
          </cell>
          <cell r="B46" t="str">
            <v>月结</v>
          </cell>
          <cell r="C46" t="str">
            <v>一卡通</v>
          </cell>
          <cell r="D46" t="str">
            <v>4.1-4.30</v>
          </cell>
          <cell r="E46">
            <v>41180</v>
          </cell>
        </row>
        <row r="47">
          <cell r="A47" t="str">
            <v>常州工学院</v>
          </cell>
          <cell r="B47" t="str">
            <v>月结</v>
          </cell>
          <cell r="C47" t="str">
            <v>一卡费</v>
          </cell>
          <cell r="D47" t="str">
            <v>4.1-4.30</v>
          </cell>
          <cell r="E47">
            <v>138895.84</v>
          </cell>
        </row>
        <row r="48">
          <cell r="A48" t="str">
            <v>齐鲁工业大学</v>
          </cell>
          <cell r="B48" t="str">
            <v>月结</v>
          </cell>
          <cell r="C48" t="str">
            <v>一卡费</v>
          </cell>
          <cell r="D48" t="str">
            <v>3.25-4.24</v>
          </cell>
          <cell r="E48">
            <v>457470</v>
          </cell>
        </row>
        <row r="49">
          <cell r="A49" t="str">
            <v>江苏大学</v>
          </cell>
          <cell r="B49" t="str">
            <v>月结</v>
          </cell>
          <cell r="C49" t="str">
            <v>一卡费</v>
          </cell>
          <cell r="D49" t="str">
            <v>3.26-4.25</v>
          </cell>
          <cell r="E49">
            <v>493707.85</v>
          </cell>
        </row>
        <row r="50">
          <cell r="A50" t="str">
            <v>淮阴师范学院</v>
          </cell>
          <cell r="B50" t="str">
            <v>月结</v>
          </cell>
          <cell r="C50" t="str">
            <v>一卡费</v>
          </cell>
          <cell r="D50" t="str">
            <v>4.1-4.30</v>
          </cell>
          <cell r="E50">
            <v>168644.23</v>
          </cell>
        </row>
        <row r="51">
          <cell r="A51" t="str">
            <v>淮阴工学院</v>
          </cell>
          <cell r="B51" t="str">
            <v>月结</v>
          </cell>
          <cell r="C51" t="str">
            <v>一卡通</v>
          </cell>
          <cell r="D51" t="str">
            <v>4.1-4.30</v>
          </cell>
          <cell r="E51">
            <v>23405.81</v>
          </cell>
        </row>
        <row r="52">
          <cell r="A52" t="str">
            <v>浙江交通技师学院</v>
          </cell>
          <cell r="B52" t="str">
            <v>月结</v>
          </cell>
          <cell r="C52" t="str">
            <v>一卡通</v>
          </cell>
          <cell r="D52" t="str">
            <v>4.1-4.30</v>
          </cell>
          <cell r="E52">
            <v>11090</v>
          </cell>
        </row>
        <row r="53">
          <cell r="A53" t="str">
            <v>浙江传媒学院下沙校区（含嵩阳苑）</v>
          </cell>
          <cell r="B53" t="str">
            <v>月结</v>
          </cell>
          <cell r="C53" t="str">
            <v>一卡费</v>
          </cell>
          <cell r="D53" t="str">
            <v>4.1-4.30</v>
          </cell>
          <cell r="E53">
            <v>345976.16</v>
          </cell>
        </row>
        <row r="54">
          <cell r="A54" t="str">
            <v>浙江传媒学院桐乡校区</v>
          </cell>
          <cell r="B54" t="str">
            <v>月结</v>
          </cell>
          <cell r="C54" t="str">
            <v>一卡费</v>
          </cell>
          <cell r="D54" t="str">
            <v>4.1-4.30</v>
          </cell>
          <cell r="E54">
            <v>195603.24</v>
          </cell>
        </row>
        <row r="55">
          <cell r="A55" t="str">
            <v>临沂职业学院</v>
          </cell>
          <cell r="B55" t="str">
            <v>月结</v>
          </cell>
          <cell r="C55" t="str">
            <v>售卡及APP</v>
          </cell>
          <cell r="D55" t="str">
            <v>4.1-4.30</v>
          </cell>
          <cell r="E55">
            <v>31594.3</v>
          </cell>
        </row>
        <row r="56">
          <cell r="A56" t="str">
            <v>山东理工大学</v>
          </cell>
          <cell r="B56" t="str">
            <v>月结</v>
          </cell>
          <cell r="C56" t="str">
            <v>售卡及APP</v>
          </cell>
          <cell r="D56" t="str">
            <v>4.1-4.30</v>
          </cell>
          <cell r="E56">
            <v>28911.5</v>
          </cell>
        </row>
        <row r="57">
          <cell r="A57" t="str">
            <v>山东理工大学饮水机</v>
          </cell>
          <cell r="B57" t="str">
            <v>半年一结</v>
          </cell>
          <cell r="C57" t="str">
            <v>一卡通</v>
          </cell>
          <cell r="D57" t="str">
            <v>4.1-4.30</v>
          </cell>
          <cell r="E57">
            <v>65836.52</v>
          </cell>
        </row>
        <row r="58">
          <cell r="A58" t="str">
            <v>山东理工大学第二浴室</v>
          </cell>
          <cell r="B58" t="str">
            <v>月结</v>
          </cell>
          <cell r="C58" t="str">
            <v>一卡通</v>
          </cell>
          <cell r="D58" t="str">
            <v>4.1-4.30</v>
          </cell>
          <cell r="E58">
            <v>243700.78</v>
          </cell>
        </row>
        <row r="59">
          <cell r="A59" t="str">
            <v>郑州航空工业管理学院</v>
          </cell>
          <cell r="B59" t="str">
            <v>月结</v>
          </cell>
          <cell r="C59" t="str">
            <v>APP</v>
          </cell>
          <cell r="D59" t="str">
            <v>4.1-4.30</v>
          </cell>
          <cell r="E59">
            <v>600864.17000000004</v>
          </cell>
        </row>
        <row r="60">
          <cell r="A60" t="str">
            <v>舒城师范学院</v>
          </cell>
          <cell r="B60" t="str">
            <v>月结</v>
          </cell>
          <cell r="C60" t="str">
            <v>售卡及APP</v>
          </cell>
          <cell r="D60" t="str">
            <v>4.1-4.30</v>
          </cell>
          <cell r="E60">
            <v>60406.9</v>
          </cell>
        </row>
        <row r="61">
          <cell r="A61" t="str">
            <v>安徽职业技术学院</v>
          </cell>
          <cell r="B61" t="str">
            <v>月结</v>
          </cell>
          <cell r="C61" t="str">
            <v>APP</v>
          </cell>
          <cell r="D61" t="str">
            <v>4.1-4.30</v>
          </cell>
          <cell r="E61">
            <v>59514.63</v>
          </cell>
        </row>
        <row r="62">
          <cell r="A62" t="str">
            <v>河南工学院</v>
          </cell>
          <cell r="B62" t="str">
            <v>月结</v>
          </cell>
          <cell r="C62" t="str">
            <v>APP及售卡</v>
          </cell>
          <cell r="D62" t="str">
            <v>4.1-4.30</v>
          </cell>
          <cell r="E62">
            <v>67239.790000000008</v>
          </cell>
        </row>
        <row r="63">
          <cell r="A63" t="str">
            <v>蚌埠医学院</v>
          </cell>
          <cell r="B63" t="str">
            <v>月结</v>
          </cell>
          <cell r="C63" t="str">
            <v>APP及售卡</v>
          </cell>
          <cell r="D63" t="str">
            <v>4.1-4.30</v>
          </cell>
          <cell r="E63">
            <v>149302.58000000002</v>
          </cell>
        </row>
        <row r="64">
          <cell r="A64" t="str">
            <v>合计</v>
          </cell>
          <cell r="E64">
            <v>10351239.970000001</v>
          </cell>
        </row>
      </sheetData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workbookViewId="0">
      <pane xSplit="2" ySplit="2" topLeftCell="C3" activePane="bottomRight" state="frozen"/>
      <selection pane="topRight"/>
      <selection pane="bottomLeft"/>
      <selection pane="bottomRight" activeCell="D3" sqref="D3"/>
    </sheetView>
  </sheetViews>
  <sheetFormatPr defaultRowHeight="20.100000000000001" customHeight="1" x14ac:dyDescent="0.15"/>
  <cols>
    <col min="1" max="1" width="19.375" style="27" customWidth="1"/>
    <col min="2" max="2" width="7.875" style="3" customWidth="1"/>
    <col min="3" max="3" width="11.875" style="7" customWidth="1"/>
    <col min="4" max="4" width="9" style="39"/>
    <col min="5" max="16384" width="9" style="5"/>
  </cols>
  <sheetData>
    <row r="1" spans="1:5" ht="27" customHeight="1" x14ac:dyDescent="0.15">
      <c r="A1" s="10" t="s">
        <v>0</v>
      </c>
      <c r="B1" s="11" t="s">
        <v>1</v>
      </c>
      <c r="C1" s="15" t="s">
        <v>2</v>
      </c>
      <c r="D1" s="62" t="s">
        <v>64</v>
      </c>
    </row>
    <row r="2" spans="1:5" ht="18.75" customHeight="1" x14ac:dyDescent="0.15">
      <c r="A2" s="9" t="s">
        <v>3</v>
      </c>
      <c r="B2" s="9">
        <v>16470</v>
      </c>
      <c r="C2" s="15">
        <v>55310</v>
      </c>
      <c r="D2" s="46">
        <v>43466</v>
      </c>
    </row>
    <row r="3" spans="1:5" s="1" customFormat="1" ht="19.5" customHeight="1" x14ac:dyDescent="0.15">
      <c r="A3" s="11" t="s">
        <v>4</v>
      </c>
      <c r="B3" s="11">
        <v>110881</v>
      </c>
      <c r="C3" s="15">
        <v>186411.41</v>
      </c>
      <c r="D3" s="40">
        <v>43466</v>
      </c>
    </row>
    <row r="4" spans="1:5" s="1" customFormat="1" ht="19.5" customHeight="1" x14ac:dyDescent="0.15">
      <c r="A4" s="42" t="s">
        <v>5</v>
      </c>
      <c r="B4" s="42">
        <f>35698+1177</f>
        <v>36875</v>
      </c>
      <c r="C4" s="44">
        <v>55837.8</v>
      </c>
      <c r="D4" s="40">
        <v>43466</v>
      </c>
    </row>
    <row r="5" spans="1:5" s="1" customFormat="1" ht="19.5" customHeight="1" x14ac:dyDescent="0.15">
      <c r="A5" s="11" t="s">
        <v>6</v>
      </c>
      <c r="B5" s="11">
        <v>36629</v>
      </c>
      <c r="C5" s="15">
        <f>VLOOKUP(A5,'[1]2019.1'!$A$1:$E$65536,5,0)</f>
        <v>66801.899999999994</v>
      </c>
      <c r="D5" s="40">
        <v>43466</v>
      </c>
    </row>
    <row r="6" spans="1:5" s="1" customFormat="1" ht="21.75" customHeight="1" x14ac:dyDescent="0.15">
      <c r="A6" s="11" t="s">
        <v>7</v>
      </c>
      <c r="B6" s="11">
        <v>284743.20000000007</v>
      </c>
      <c r="C6" s="15">
        <v>321664.2</v>
      </c>
      <c r="D6" s="40">
        <v>43466</v>
      </c>
    </row>
    <row r="7" spans="1:5" s="1" customFormat="1" ht="22.5" customHeight="1" x14ac:dyDescent="0.15">
      <c r="A7" s="11" t="s">
        <v>8</v>
      </c>
      <c r="B7" s="11">
        <v>94988</v>
      </c>
      <c r="C7" s="15">
        <f>VLOOKUP(A7,'[1]2019.1'!$A$1:$E$65536,5,0)</f>
        <v>217037.75</v>
      </c>
      <c r="D7" s="40">
        <v>43466</v>
      </c>
    </row>
    <row r="8" spans="1:5" s="1" customFormat="1" ht="22.5" customHeight="1" x14ac:dyDescent="0.15">
      <c r="A8" s="45" t="s">
        <v>65</v>
      </c>
      <c r="B8" s="48">
        <f>53294+3009</f>
        <v>56303</v>
      </c>
      <c r="C8" s="44">
        <v>135804.31</v>
      </c>
      <c r="D8" s="40">
        <v>43466</v>
      </c>
    </row>
    <row r="9" spans="1:5" s="2" customFormat="1" ht="19.5" customHeight="1" x14ac:dyDescent="0.15">
      <c r="A9" s="11" t="s">
        <v>10</v>
      </c>
      <c r="B9" s="11">
        <v>117334</v>
      </c>
      <c r="C9" s="15">
        <v>135120</v>
      </c>
      <c r="D9" s="40">
        <v>43466</v>
      </c>
    </row>
    <row r="10" spans="1:5" s="1" customFormat="1" ht="19.5" customHeight="1" x14ac:dyDescent="0.15">
      <c r="A10" s="11" t="s">
        <v>11</v>
      </c>
      <c r="B10" s="11">
        <v>107449</v>
      </c>
      <c r="C10" s="15">
        <f>VLOOKUP(A10,'[1]2019.1'!$A$1:$E$65536,5,0)</f>
        <v>136479.91</v>
      </c>
      <c r="D10" s="40">
        <v>43466</v>
      </c>
    </row>
    <row r="11" spans="1:5" s="1" customFormat="1" ht="19.5" customHeight="1" x14ac:dyDescent="0.15">
      <c r="A11" s="11" t="s">
        <v>12</v>
      </c>
      <c r="B11" s="11">
        <v>75394</v>
      </c>
      <c r="C11" s="15">
        <f>VLOOKUP(A11,'[1]2019.1'!$A$1:$E$65536,5,0)</f>
        <v>87757.52</v>
      </c>
      <c r="D11" s="40">
        <v>43466</v>
      </c>
    </row>
    <row r="12" spans="1:5" s="1" customFormat="1" ht="23.25" customHeight="1" x14ac:dyDescent="0.15">
      <c r="A12" s="42" t="s">
        <v>13</v>
      </c>
      <c r="B12" s="42">
        <f>4360+2010</f>
        <v>6370</v>
      </c>
      <c r="C12" s="44">
        <v>14030</v>
      </c>
      <c r="D12" s="40">
        <v>43466</v>
      </c>
    </row>
    <row r="13" spans="1:5" s="1" customFormat="1" ht="19.5" customHeight="1" x14ac:dyDescent="0.15">
      <c r="A13" s="11" t="s">
        <v>14</v>
      </c>
      <c r="B13" s="11">
        <v>36848</v>
      </c>
      <c r="C13" s="15">
        <v>120300</v>
      </c>
      <c r="D13" s="40">
        <v>43466</v>
      </c>
    </row>
    <row r="14" spans="1:5" s="1" customFormat="1" ht="19.5" customHeight="1" x14ac:dyDescent="0.15">
      <c r="A14" s="42" t="s">
        <v>15</v>
      </c>
      <c r="B14" s="11">
        <v>37348</v>
      </c>
      <c r="C14" s="44">
        <v>57960</v>
      </c>
      <c r="D14" s="40">
        <v>43466</v>
      </c>
    </row>
    <row r="15" spans="1:5" s="1" customFormat="1" ht="19.5" customHeight="1" x14ac:dyDescent="0.15">
      <c r="A15" s="11" t="s">
        <v>16</v>
      </c>
      <c r="B15" s="11">
        <v>147326</v>
      </c>
      <c r="C15" s="15">
        <v>146954.73000000001</v>
      </c>
      <c r="D15" s="40">
        <v>43466</v>
      </c>
    </row>
    <row r="16" spans="1:5" s="1" customFormat="1" ht="21" customHeight="1" x14ac:dyDescent="0.15">
      <c r="A16" s="11" t="s">
        <v>17</v>
      </c>
      <c r="B16" s="11">
        <v>64220</v>
      </c>
      <c r="C16" s="15">
        <f>VLOOKUP(A16,'[1]2019.1'!$A$1:$E$65536,5,0)</f>
        <v>133499.22</v>
      </c>
      <c r="D16" s="40">
        <v>43466</v>
      </c>
      <c r="E16" s="28"/>
    </row>
    <row r="17" spans="1:4" s="1" customFormat="1" ht="19.5" customHeight="1" x14ac:dyDescent="0.15">
      <c r="A17" s="42" t="s">
        <v>18</v>
      </c>
      <c r="B17" s="11">
        <v>16028</v>
      </c>
      <c r="C17" s="44">
        <v>25278.78</v>
      </c>
      <c r="D17" s="40">
        <v>43466</v>
      </c>
    </row>
    <row r="18" spans="1:4" s="1" customFormat="1" ht="19.5" customHeight="1" x14ac:dyDescent="0.15">
      <c r="A18" s="11" t="s">
        <v>19</v>
      </c>
      <c r="B18" s="11">
        <v>89920</v>
      </c>
      <c r="C18" s="15">
        <v>135657</v>
      </c>
      <c r="D18" s="40">
        <v>43466</v>
      </c>
    </row>
    <row r="19" spans="1:4" s="1" customFormat="1" ht="19.5" customHeight="1" x14ac:dyDescent="0.15">
      <c r="A19" s="42" t="s">
        <v>20</v>
      </c>
      <c r="B19" s="12">
        <v>175509</v>
      </c>
      <c r="C19" s="44">
        <v>242678.08</v>
      </c>
      <c r="D19" s="40">
        <v>43466</v>
      </c>
    </row>
    <row r="20" spans="1:4" s="1" customFormat="1" ht="19.5" customHeight="1" x14ac:dyDescent="0.15">
      <c r="A20" s="11" t="s">
        <v>21</v>
      </c>
      <c r="B20" s="11">
        <v>31395</v>
      </c>
      <c r="C20" s="15">
        <v>65242.2</v>
      </c>
      <c r="D20" s="40">
        <v>43466</v>
      </c>
    </row>
    <row r="21" spans="1:4" s="1" customFormat="1" ht="19.5" customHeight="1" x14ac:dyDescent="0.15">
      <c r="A21" s="11" t="s">
        <v>22</v>
      </c>
      <c r="B21" s="11">
        <v>70348</v>
      </c>
      <c r="C21" s="15">
        <f>300430.01-11180-24867.22-14147.02</f>
        <v>250235.77000000005</v>
      </c>
      <c r="D21" s="40">
        <v>43466</v>
      </c>
    </row>
    <row r="22" spans="1:4" s="1" customFormat="1" ht="19.5" customHeight="1" x14ac:dyDescent="0.15">
      <c r="A22" s="42" t="s">
        <v>23</v>
      </c>
      <c r="B22" s="11">
        <f>11683+33035</f>
        <v>44718</v>
      </c>
      <c r="C22" s="44">
        <v>114829.18</v>
      </c>
      <c r="D22" s="40">
        <v>43466</v>
      </c>
    </row>
    <row r="23" spans="1:4" s="1" customFormat="1" ht="19.5" customHeight="1" x14ac:dyDescent="0.15">
      <c r="A23" s="11" t="s">
        <v>24</v>
      </c>
      <c r="B23" s="11">
        <v>72392</v>
      </c>
      <c r="C23" s="15">
        <v>93515.5</v>
      </c>
      <c r="D23" s="40">
        <v>43466</v>
      </c>
    </row>
    <row r="24" spans="1:4" s="1" customFormat="1" ht="19.5" customHeight="1" x14ac:dyDescent="0.15">
      <c r="A24" s="11" t="s">
        <v>25</v>
      </c>
      <c r="B24" s="11">
        <v>51139</v>
      </c>
      <c r="C24" s="15">
        <v>46365</v>
      </c>
      <c r="D24" s="40">
        <v>43466</v>
      </c>
    </row>
    <row r="25" spans="1:4" s="1" customFormat="1" ht="19.5" customHeight="1" x14ac:dyDescent="0.15">
      <c r="A25" s="42" t="s">
        <v>62</v>
      </c>
      <c r="B25" s="11">
        <f>80181+59709</f>
        <v>139890</v>
      </c>
      <c r="C25" s="44"/>
      <c r="D25" s="40">
        <v>43466</v>
      </c>
    </row>
    <row r="26" spans="1:4" s="1" customFormat="1" ht="19.5" customHeight="1" x14ac:dyDescent="0.15">
      <c r="A26" s="36" t="s">
        <v>61</v>
      </c>
      <c r="B26" s="11">
        <v>221537</v>
      </c>
      <c r="C26" s="44">
        <v>588727.66</v>
      </c>
      <c r="D26" s="40">
        <v>43466</v>
      </c>
    </row>
    <row r="27" spans="1:4" s="1" customFormat="1" ht="24" customHeight="1" x14ac:dyDescent="0.15">
      <c r="A27" s="42" t="s">
        <v>26</v>
      </c>
      <c r="B27" s="11">
        <v>276581</v>
      </c>
      <c r="C27" s="44">
        <v>441311.05</v>
      </c>
      <c r="D27" s="40">
        <v>43466</v>
      </c>
    </row>
    <row r="28" spans="1:4" s="1" customFormat="1" ht="18" customHeight="1" x14ac:dyDescent="0.15">
      <c r="A28" s="11" t="s">
        <v>27</v>
      </c>
      <c r="B28" s="11">
        <v>190400</v>
      </c>
      <c r="C28" s="15">
        <v>209066.49</v>
      </c>
      <c r="D28" s="40">
        <v>43466</v>
      </c>
    </row>
    <row r="29" spans="1:4" s="1" customFormat="1" ht="19.5" customHeight="1" x14ac:dyDescent="0.15">
      <c r="A29" s="42" t="s">
        <v>28</v>
      </c>
      <c r="B29" s="42">
        <f>20635+8683</f>
        <v>29318</v>
      </c>
      <c r="C29" s="44">
        <v>118723.25</v>
      </c>
      <c r="D29" s="40">
        <v>43466</v>
      </c>
    </row>
    <row r="30" spans="1:4" s="1" customFormat="1" ht="19.5" customHeight="1" x14ac:dyDescent="0.15">
      <c r="A30" s="43" t="s">
        <v>29</v>
      </c>
      <c r="B30" s="11">
        <v>15423</v>
      </c>
      <c r="C30" s="15">
        <v>19500</v>
      </c>
      <c r="D30" s="40">
        <v>43466</v>
      </c>
    </row>
    <row r="31" spans="1:4" s="1" customFormat="1" ht="19.5" customHeight="1" x14ac:dyDescent="0.15">
      <c r="A31" s="42" t="s">
        <v>30</v>
      </c>
      <c r="B31" s="11">
        <v>263019</v>
      </c>
      <c r="C31" s="44">
        <v>496510</v>
      </c>
      <c r="D31" s="40">
        <v>43466</v>
      </c>
    </row>
    <row r="32" spans="1:4" s="1" customFormat="1" ht="18.75" customHeight="1" x14ac:dyDescent="0.15">
      <c r="A32" s="11" t="s">
        <v>31</v>
      </c>
      <c r="B32" s="42">
        <v>187915</v>
      </c>
      <c r="C32" s="15">
        <v>206831.51</v>
      </c>
      <c r="D32" s="40">
        <v>43466</v>
      </c>
    </row>
    <row r="33" spans="1:4" s="1" customFormat="1" ht="19.149999999999999" customHeight="1" x14ac:dyDescent="0.15">
      <c r="A33" s="11" t="s">
        <v>32</v>
      </c>
      <c r="B33" s="11">
        <v>23011</v>
      </c>
      <c r="C33" s="15">
        <v>88793.94</v>
      </c>
      <c r="D33" s="40">
        <v>43466</v>
      </c>
    </row>
    <row r="34" spans="1:4" s="1" customFormat="1" ht="19.5" customHeight="1" x14ac:dyDescent="0.15">
      <c r="A34" s="43" t="s">
        <v>33</v>
      </c>
      <c r="B34" s="43">
        <v>20363</v>
      </c>
      <c r="C34" s="15">
        <f>VLOOKUP(A34,'[1]2019.1'!$A$1:$E$65536,5,0)</f>
        <v>47357.37</v>
      </c>
      <c r="D34" s="40">
        <v>43466</v>
      </c>
    </row>
    <row r="35" spans="1:4" s="1" customFormat="1" ht="19.5" customHeight="1" x14ac:dyDescent="0.15">
      <c r="A35" s="11" t="s">
        <v>34</v>
      </c>
      <c r="B35" s="11">
        <v>104392</v>
      </c>
      <c r="C35" s="15">
        <v>142155.95000000001</v>
      </c>
      <c r="D35" s="40">
        <v>43466</v>
      </c>
    </row>
    <row r="36" spans="1:4" s="1" customFormat="1" ht="19.5" customHeight="1" x14ac:dyDescent="0.15">
      <c r="A36" s="11" t="s">
        <v>35</v>
      </c>
      <c r="B36" s="11">
        <v>185042</v>
      </c>
      <c r="C36" s="15">
        <v>295532.26</v>
      </c>
      <c r="D36" s="40">
        <v>43466</v>
      </c>
    </row>
    <row r="37" spans="1:4" s="1" customFormat="1" ht="19.5" customHeight="1" x14ac:dyDescent="0.15">
      <c r="A37" s="11" t="s">
        <v>36</v>
      </c>
      <c r="B37" s="11">
        <v>89656</v>
      </c>
      <c r="C37" s="15">
        <v>156598.25</v>
      </c>
      <c r="D37" s="40">
        <v>43466</v>
      </c>
    </row>
    <row r="38" spans="1:4" s="1" customFormat="1" ht="19.5" customHeight="1" x14ac:dyDescent="0.15">
      <c r="A38" s="11" t="s">
        <v>37</v>
      </c>
      <c r="B38" s="11">
        <v>89943</v>
      </c>
      <c r="C38" s="15">
        <f>VLOOKUP(A38,'[1]2019.1'!$A$1:$E$65536,5,0)</f>
        <v>312152.28000000003</v>
      </c>
      <c r="D38" s="40">
        <v>43466</v>
      </c>
    </row>
    <row r="39" spans="1:4" s="1" customFormat="1" ht="19.5" customHeight="1" x14ac:dyDescent="0.15">
      <c r="A39" s="11" t="s">
        <v>38</v>
      </c>
      <c r="B39" s="11">
        <v>177116</v>
      </c>
      <c r="C39" s="15">
        <v>273381.21000000002</v>
      </c>
      <c r="D39" s="40">
        <v>43466</v>
      </c>
    </row>
    <row r="40" spans="1:4" s="1" customFormat="1" ht="19.5" customHeight="1" x14ac:dyDescent="0.15">
      <c r="A40" s="11" t="s">
        <v>39</v>
      </c>
      <c r="B40" s="11">
        <v>32733</v>
      </c>
      <c r="C40" s="15">
        <v>133710.1</v>
      </c>
      <c r="D40" s="40">
        <v>43466</v>
      </c>
    </row>
    <row r="41" spans="1:4" s="1" customFormat="1" ht="19.5" customHeight="1" x14ac:dyDescent="0.15">
      <c r="A41" s="42" t="s">
        <v>40</v>
      </c>
      <c r="B41" s="42">
        <f>45027+79207</f>
        <v>124234</v>
      </c>
      <c r="C41" s="44">
        <v>95388.86</v>
      </c>
      <c r="D41" s="40">
        <v>43466</v>
      </c>
    </row>
    <row r="42" spans="1:4" s="1" customFormat="1" ht="19.5" customHeight="1" x14ac:dyDescent="0.15">
      <c r="A42" s="42" t="s">
        <v>41</v>
      </c>
      <c r="B42" s="42">
        <v>13914</v>
      </c>
      <c r="C42" s="15">
        <f>VLOOKUP(A42,'[1]2019.1'!$A$1:$E$65536,5,0)</f>
        <v>15935.2</v>
      </c>
      <c r="D42" s="40">
        <v>43466</v>
      </c>
    </row>
    <row r="43" spans="1:4" s="1" customFormat="1" ht="19.5" customHeight="1" x14ac:dyDescent="0.15">
      <c r="A43" s="11" t="s">
        <v>42</v>
      </c>
      <c r="B43" s="11">
        <v>15722</v>
      </c>
      <c r="C43" s="15">
        <f>VLOOKUP(A43,'[1]2019.1'!$A$1:$E$65536,5,0)</f>
        <v>20600</v>
      </c>
      <c r="D43" s="40">
        <v>43466</v>
      </c>
    </row>
    <row r="44" spans="1:4" s="1" customFormat="1" ht="19.5" customHeight="1" x14ac:dyDescent="0.15">
      <c r="A44" s="42" t="s">
        <v>43</v>
      </c>
      <c r="B44" s="11">
        <v>84720</v>
      </c>
      <c r="C44" s="44">
        <v>371016.81</v>
      </c>
      <c r="D44" s="40">
        <v>43466</v>
      </c>
    </row>
    <row r="45" spans="1:4" s="1" customFormat="1" ht="19.5" customHeight="1" x14ac:dyDescent="0.15">
      <c r="A45" s="11" t="s">
        <v>44</v>
      </c>
      <c r="B45" s="43">
        <v>58650</v>
      </c>
      <c r="C45" s="15">
        <f>VLOOKUP(A45,'[1]2019.1'!$A$1:$E$65536,5,0)</f>
        <v>97701.2</v>
      </c>
      <c r="D45" s="40">
        <v>43466</v>
      </c>
    </row>
    <row r="46" spans="1:4" s="1" customFormat="1" ht="19.5" customHeight="1" x14ac:dyDescent="0.15">
      <c r="A46" s="11" t="s">
        <v>45</v>
      </c>
      <c r="B46" s="11">
        <v>10443</v>
      </c>
      <c r="C46" s="44">
        <v>39890</v>
      </c>
      <c r="D46" s="40">
        <v>43466</v>
      </c>
    </row>
    <row r="47" spans="1:4" s="1" customFormat="1" ht="19.5" customHeight="1" x14ac:dyDescent="0.15">
      <c r="A47" s="11" t="s">
        <v>46</v>
      </c>
      <c r="B47" s="11">
        <v>18800</v>
      </c>
      <c r="C47" s="15">
        <v>33949.68</v>
      </c>
      <c r="D47" s="40">
        <v>43466</v>
      </c>
    </row>
    <row r="48" spans="1:4" s="1" customFormat="1" ht="20.100000000000001" customHeight="1" x14ac:dyDescent="0.15">
      <c r="A48" s="11" t="s">
        <v>47</v>
      </c>
      <c r="B48" s="11">
        <v>19283</v>
      </c>
      <c r="C48" s="15">
        <f>VLOOKUP(A48,'[1]2019.1'!$A$1:$E$65536,5,0)</f>
        <v>105176.16</v>
      </c>
      <c r="D48" s="40">
        <v>43466</v>
      </c>
    </row>
    <row r="49" spans="1:4" s="1" customFormat="1" ht="20.100000000000001" customHeight="1" x14ac:dyDescent="0.15">
      <c r="A49" s="11" t="s">
        <v>48</v>
      </c>
      <c r="B49" s="11">
        <v>73681</v>
      </c>
      <c r="C49" s="15">
        <v>229867</v>
      </c>
      <c r="D49" s="40">
        <v>43466</v>
      </c>
    </row>
    <row r="50" spans="1:4" s="1" customFormat="1" ht="20.100000000000001" customHeight="1" x14ac:dyDescent="0.15">
      <c r="A50" s="11" t="s">
        <v>49</v>
      </c>
      <c r="B50" s="13">
        <v>3960</v>
      </c>
      <c r="C50" s="44">
        <v>106997</v>
      </c>
      <c r="D50" s="40">
        <v>43466</v>
      </c>
    </row>
    <row r="51" spans="1:4" s="1" customFormat="1" ht="20.100000000000001" customHeight="1" x14ac:dyDescent="0.15">
      <c r="A51" s="13" t="s">
        <v>50</v>
      </c>
      <c r="B51" s="13">
        <v>22320</v>
      </c>
      <c r="C51" s="15">
        <v>31294.73</v>
      </c>
      <c r="D51" s="40">
        <v>43466</v>
      </c>
    </row>
    <row r="52" spans="1:4" s="1" customFormat="1" ht="20.100000000000001" customHeight="1" x14ac:dyDescent="0.15">
      <c r="A52" s="13" t="s">
        <v>51</v>
      </c>
      <c r="B52" s="13">
        <v>248310</v>
      </c>
      <c r="C52" s="15">
        <f>VLOOKUP(A52,'[1]2019.1'!$A$1:$E$65536,5,0)</f>
        <v>429758.28</v>
      </c>
      <c r="D52" s="40">
        <v>43466</v>
      </c>
    </row>
    <row r="53" spans="1:4" s="1" customFormat="1" ht="20.25" customHeight="1" x14ac:dyDescent="0.15">
      <c r="A53" s="13" t="s">
        <v>52</v>
      </c>
      <c r="B53" s="13">
        <v>39969</v>
      </c>
      <c r="C53" s="15">
        <v>215274.25</v>
      </c>
      <c r="D53" s="40">
        <v>43466</v>
      </c>
    </row>
    <row r="54" spans="1:4" s="1" customFormat="1" ht="20.100000000000001" customHeight="1" x14ac:dyDescent="0.15">
      <c r="A54" s="13" t="s">
        <v>53</v>
      </c>
      <c r="B54" s="13">
        <v>43974</v>
      </c>
      <c r="C54" s="15">
        <v>115437.4</v>
      </c>
      <c r="D54" s="40">
        <v>43466</v>
      </c>
    </row>
    <row r="55" spans="1:4" s="1" customFormat="1" ht="20.100000000000001" customHeight="1" x14ac:dyDescent="0.15">
      <c r="A55" s="13" t="s">
        <v>54</v>
      </c>
      <c r="B55" s="13">
        <v>14960</v>
      </c>
      <c r="C55" s="15">
        <f>VLOOKUP(A55,'[1]2019.1'!$A$1:$E$65536,5,0)</f>
        <v>23761.69</v>
      </c>
      <c r="D55" s="40">
        <v>43466</v>
      </c>
    </row>
    <row r="56" spans="1:4" s="1" customFormat="1" ht="20.100000000000001" customHeight="1" x14ac:dyDescent="0.15">
      <c r="A56" s="13" t="s">
        <v>55</v>
      </c>
      <c r="B56" s="13">
        <v>11686.999999999998</v>
      </c>
      <c r="C56" s="15">
        <v>50900</v>
      </c>
      <c r="D56" s="40">
        <v>43466</v>
      </c>
    </row>
    <row r="57" spans="1:4" s="1" customFormat="1" ht="20.100000000000001" customHeight="1" x14ac:dyDescent="0.15">
      <c r="A57" s="13" t="s">
        <v>56</v>
      </c>
      <c r="B57" s="13">
        <v>134641</v>
      </c>
      <c r="C57" s="15">
        <v>220014.2</v>
      </c>
      <c r="D57" s="40">
        <v>43466</v>
      </c>
    </row>
    <row r="58" spans="1:4" s="1" customFormat="1" ht="20.100000000000001" customHeight="1" x14ac:dyDescent="0.15">
      <c r="A58" s="47" t="s">
        <v>67</v>
      </c>
      <c r="B58" s="13">
        <v>5850</v>
      </c>
      <c r="C58" s="15">
        <v>16680</v>
      </c>
      <c r="D58" s="40">
        <v>43466</v>
      </c>
    </row>
  </sheetData>
  <autoFilter ref="A1:D1" xr:uid="{00000000-0009-0000-0000-000000000000}"/>
  <phoneticPr fontId="3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59"/>
  <sheetViews>
    <sheetView tabSelected="1" workbookViewId="0">
      <pane xSplit="1" ySplit="1" topLeftCell="B44" activePane="bottomRight" state="frozen"/>
      <selection pane="topRight"/>
      <selection pane="bottomLeft"/>
      <selection pane="bottomRight" activeCell="N52" sqref="N52"/>
    </sheetView>
  </sheetViews>
  <sheetFormatPr defaultRowHeight="20.100000000000001" customHeight="1" x14ac:dyDescent="0.15"/>
  <cols>
    <col min="1" max="1" width="19.375" style="8" customWidth="1"/>
    <col min="2" max="2" width="10.375" style="22" bestFit="1" customWidth="1"/>
    <col min="3" max="3" width="11.875" style="22" customWidth="1"/>
    <col min="4" max="4" width="9.375" style="39" bestFit="1" customWidth="1"/>
    <col min="5" max="16384" width="9" style="21"/>
  </cols>
  <sheetData>
    <row r="1" spans="1:4" ht="33" customHeight="1" x14ac:dyDescent="0.15">
      <c r="A1" s="16" t="s">
        <v>0</v>
      </c>
      <c r="B1" s="23" t="s">
        <v>1</v>
      </c>
      <c r="C1" s="18" t="s">
        <v>2</v>
      </c>
      <c r="D1" s="41" t="s">
        <v>66</v>
      </c>
    </row>
    <row r="2" spans="1:4" s="19" customFormat="1" ht="19.5" customHeight="1" x14ac:dyDescent="0.15">
      <c r="A2" s="24" t="s">
        <v>20</v>
      </c>
      <c r="B2" s="25">
        <v>127089</v>
      </c>
      <c r="C2" s="18">
        <f>243606.63+34570</f>
        <v>278176.63</v>
      </c>
      <c r="D2" s="40">
        <v>43525</v>
      </c>
    </row>
    <row r="3" spans="1:4" ht="20.100000000000001" customHeight="1" x14ac:dyDescent="0.15">
      <c r="A3" s="17" t="s">
        <v>56</v>
      </c>
      <c r="B3" s="18">
        <v>185993</v>
      </c>
      <c r="C3" s="18">
        <v>263801.56</v>
      </c>
      <c r="D3" s="40">
        <v>43525</v>
      </c>
    </row>
    <row r="4" spans="1:4" s="19" customFormat="1" ht="19.5" customHeight="1" x14ac:dyDescent="0.15">
      <c r="A4" s="23" t="s">
        <v>25</v>
      </c>
      <c r="B4" s="23">
        <v>21484</v>
      </c>
      <c r="C4" s="18">
        <v>61470</v>
      </c>
      <c r="D4" s="40">
        <v>43525</v>
      </c>
    </row>
    <row r="5" spans="1:4" s="19" customFormat="1" ht="19.5" customHeight="1" x14ac:dyDescent="0.15">
      <c r="A5" s="23" t="s">
        <v>19</v>
      </c>
      <c r="B5" s="23">
        <v>81200</v>
      </c>
      <c r="C5" s="18">
        <v>155780</v>
      </c>
      <c r="D5" s="40">
        <v>43525</v>
      </c>
    </row>
    <row r="6" spans="1:4" s="19" customFormat="1" ht="19.5" customHeight="1" x14ac:dyDescent="0.15">
      <c r="A6" s="23" t="s">
        <v>24</v>
      </c>
      <c r="B6" s="23">
        <v>36707</v>
      </c>
      <c r="C6" s="18">
        <v>103215</v>
      </c>
      <c r="D6" s="40">
        <v>43525</v>
      </c>
    </row>
    <row r="7" spans="1:4" s="19" customFormat="1" ht="19.5" customHeight="1" x14ac:dyDescent="0.15">
      <c r="A7" s="23" t="s">
        <v>38</v>
      </c>
      <c r="B7" s="23">
        <v>80692</v>
      </c>
      <c r="C7" s="18">
        <v>282185.5</v>
      </c>
      <c r="D7" s="40">
        <v>43525</v>
      </c>
    </row>
    <row r="8" spans="1:4" s="19" customFormat="1" ht="21" customHeight="1" x14ac:dyDescent="0.15">
      <c r="A8" s="24" t="s">
        <v>30</v>
      </c>
      <c r="B8" s="23">
        <v>170365</v>
      </c>
      <c r="C8" s="18">
        <v>515860</v>
      </c>
      <c r="D8" s="40">
        <v>43525</v>
      </c>
    </row>
    <row r="9" spans="1:4" s="19" customFormat="1" ht="19.5" customHeight="1" x14ac:dyDescent="0.15">
      <c r="A9" s="23" t="s">
        <v>17</v>
      </c>
      <c r="B9" s="23">
        <v>33161</v>
      </c>
      <c r="C9" s="18">
        <v>144205.54999999999</v>
      </c>
      <c r="D9" s="40">
        <v>43525</v>
      </c>
    </row>
    <row r="10" spans="1:4" s="19" customFormat="1" ht="19.5" customHeight="1" x14ac:dyDescent="0.15">
      <c r="A10" s="24" t="s">
        <v>18</v>
      </c>
      <c r="B10" s="23">
        <f>7846+4739</f>
        <v>12585</v>
      </c>
      <c r="C10" s="18">
        <v>38878.99</v>
      </c>
      <c r="D10" s="40">
        <v>43525</v>
      </c>
    </row>
    <row r="11" spans="1:4" ht="20.100000000000001" customHeight="1" x14ac:dyDescent="0.15">
      <c r="A11" s="17" t="s">
        <v>55</v>
      </c>
      <c r="B11" s="18">
        <v>5094.0000000000018</v>
      </c>
      <c r="C11" s="18">
        <v>95300</v>
      </c>
      <c r="D11" s="40">
        <v>43525</v>
      </c>
    </row>
    <row r="12" spans="1:4" ht="20.100000000000001" customHeight="1" x14ac:dyDescent="0.15">
      <c r="A12" s="17" t="s">
        <v>52</v>
      </c>
      <c r="B12" s="18">
        <v>26259</v>
      </c>
      <c r="C12" s="18">
        <v>373684.2</v>
      </c>
      <c r="D12" s="40">
        <v>43525</v>
      </c>
    </row>
    <row r="13" spans="1:4" s="19" customFormat="1" ht="18" customHeight="1" x14ac:dyDescent="0.15">
      <c r="A13" s="24" t="s">
        <v>26</v>
      </c>
      <c r="B13" s="18">
        <v>173658</v>
      </c>
      <c r="C13" s="18">
        <v>467742.92</v>
      </c>
      <c r="D13" s="40">
        <v>43525</v>
      </c>
    </row>
    <row r="14" spans="1:4" s="19" customFormat="1" ht="19.5" customHeight="1" x14ac:dyDescent="0.15">
      <c r="A14" s="23" t="s">
        <v>10</v>
      </c>
      <c r="B14" s="23">
        <v>100061</v>
      </c>
      <c r="C14" s="18">
        <v>148820</v>
      </c>
      <c r="D14" s="40">
        <v>43525</v>
      </c>
    </row>
    <row r="15" spans="1:4" s="19" customFormat="1" ht="19.5" customHeight="1" x14ac:dyDescent="0.15">
      <c r="A15" s="23" t="s">
        <v>21</v>
      </c>
      <c r="B15" s="23">
        <v>21838</v>
      </c>
      <c r="C15" s="18">
        <v>56714</v>
      </c>
      <c r="D15" s="40">
        <v>43525</v>
      </c>
    </row>
    <row r="16" spans="1:4" s="19" customFormat="1" ht="20.25" customHeight="1" x14ac:dyDescent="0.15">
      <c r="A16" s="23" t="s">
        <v>6</v>
      </c>
      <c r="B16" s="23">
        <v>12593</v>
      </c>
      <c r="C16" s="18">
        <v>33298.65</v>
      </c>
      <c r="D16" s="40">
        <v>43525</v>
      </c>
    </row>
    <row r="17" spans="1:4" s="19" customFormat="1" ht="19.5" customHeight="1" x14ac:dyDescent="0.15">
      <c r="A17" s="23" t="s">
        <v>4</v>
      </c>
      <c r="B17" s="23">
        <v>77785</v>
      </c>
      <c r="C17" s="18">
        <v>154790</v>
      </c>
      <c r="D17" s="40">
        <v>43525</v>
      </c>
    </row>
    <row r="18" spans="1:4" s="19" customFormat="1" ht="19.5" customHeight="1" x14ac:dyDescent="0.15">
      <c r="A18" s="24" t="s">
        <v>23</v>
      </c>
      <c r="B18" s="23">
        <f>7885+28745</f>
        <v>36630</v>
      </c>
      <c r="C18" s="18">
        <v>159405.53</v>
      </c>
      <c r="D18" s="40">
        <v>43525</v>
      </c>
    </row>
    <row r="19" spans="1:4" s="19" customFormat="1" ht="19.5" customHeight="1" x14ac:dyDescent="0.15">
      <c r="A19" s="23" t="s">
        <v>11</v>
      </c>
      <c r="B19" s="23">
        <v>99363</v>
      </c>
      <c r="C19" s="18">
        <v>256472.19</v>
      </c>
      <c r="D19" s="40">
        <v>43525</v>
      </c>
    </row>
    <row r="20" spans="1:4" s="19" customFormat="1" ht="22.5" customHeight="1" x14ac:dyDescent="0.15">
      <c r="A20" s="23" t="s">
        <v>12</v>
      </c>
      <c r="B20" s="23">
        <v>42787</v>
      </c>
      <c r="C20" s="18">
        <v>185160.11</v>
      </c>
      <c r="D20" s="40">
        <v>43525</v>
      </c>
    </row>
    <row r="21" spans="1:4" s="19" customFormat="1" ht="21.75" customHeight="1" x14ac:dyDescent="0.15">
      <c r="A21" s="23" t="s">
        <v>16</v>
      </c>
      <c r="B21" s="23">
        <v>98331</v>
      </c>
      <c r="C21" s="18">
        <f>281771.49+64768.12</f>
        <v>346539.61</v>
      </c>
      <c r="D21" s="40">
        <v>43525</v>
      </c>
    </row>
    <row r="22" spans="1:4" s="19" customFormat="1" ht="19.5" customHeight="1" x14ac:dyDescent="0.15">
      <c r="A22" s="23" t="s">
        <v>8</v>
      </c>
      <c r="B22" s="23">
        <v>122480</v>
      </c>
      <c r="C22" s="18">
        <v>122400</v>
      </c>
      <c r="D22" s="40">
        <v>43525</v>
      </c>
    </row>
    <row r="23" spans="1:4" s="19" customFormat="1" ht="19.5" customHeight="1" x14ac:dyDescent="0.15">
      <c r="A23" s="23" t="s">
        <v>3</v>
      </c>
      <c r="B23" s="23">
        <v>39720</v>
      </c>
      <c r="C23" s="18">
        <v>0</v>
      </c>
      <c r="D23" s="40">
        <v>43525</v>
      </c>
    </row>
    <row r="24" spans="1:4" s="19" customFormat="1" ht="19.5" customHeight="1" x14ac:dyDescent="0.15">
      <c r="A24" s="24" t="s">
        <v>13</v>
      </c>
      <c r="B24" s="23">
        <f>7014+2430</f>
        <v>9444</v>
      </c>
      <c r="C24" s="18">
        <v>21270</v>
      </c>
      <c r="D24" s="40">
        <v>43525</v>
      </c>
    </row>
    <row r="25" spans="1:4" s="19" customFormat="1" ht="19.5" customHeight="1" x14ac:dyDescent="0.15">
      <c r="A25" s="23" t="s">
        <v>22</v>
      </c>
      <c r="B25" s="23">
        <v>54222</v>
      </c>
      <c r="C25" s="18">
        <f>125281.64+229800</f>
        <v>355081.64</v>
      </c>
      <c r="D25" s="40">
        <v>43525</v>
      </c>
    </row>
    <row r="26" spans="1:4" s="20" customFormat="1" ht="19.5" customHeight="1" x14ac:dyDescent="0.15">
      <c r="A26" s="38" t="s">
        <v>9</v>
      </c>
      <c r="B26" s="38">
        <f>87696+4130</f>
        <v>91826</v>
      </c>
      <c r="C26" s="18">
        <v>151572.87</v>
      </c>
      <c r="D26" s="40">
        <v>43525</v>
      </c>
    </row>
    <row r="27" spans="1:4" s="19" customFormat="1" ht="19.5" customHeight="1" x14ac:dyDescent="0.15">
      <c r="A27" s="24" t="s">
        <v>5</v>
      </c>
      <c r="B27" s="23">
        <f>26898+1034</f>
        <v>27932</v>
      </c>
      <c r="C27" s="18">
        <v>64412.7</v>
      </c>
      <c r="D27" s="40">
        <v>43525</v>
      </c>
    </row>
    <row r="28" spans="1:4" s="19" customFormat="1" ht="19.5" customHeight="1" x14ac:dyDescent="0.15">
      <c r="A28" s="24" t="s">
        <v>28</v>
      </c>
      <c r="B28" s="23">
        <f>22594+9550</f>
        <v>32144</v>
      </c>
      <c r="C28" s="18">
        <v>80454.100000000006</v>
      </c>
      <c r="D28" s="40">
        <v>43525</v>
      </c>
    </row>
    <row r="29" spans="1:4" s="19" customFormat="1" ht="19.5" customHeight="1" x14ac:dyDescent="0.15">
      <c r="A29" s="23" t="s">
        <v>32</v>
      </c>
      <c r="B29" s="23">
        <v>43840</v>
      </c>
      <c r="C29" s="18">
        <v>274015.8</v>
      </c>
      <c r="D29" s="40">
        <v>43525</v>
      </c>
    </row>
    <row r="30" spans="1:4" s="19" customFormat="1" ht="21" customHeight="1" x14ac:dyDescent="0.15">
      <c r="A30" s="23" t="s">
        <v>7</v>
      </c>
      <c r="B30" s="23">
        <v>166592.30000000002</v>
      </c>
      <c r="C30" s="18">
        <v>212506.39</v>
      </c>
      <c r="D30" s="40">
        <v>43525</v>
      </c>
    </row>
    <row r="31" spans="1:4" s="19" customFormat="1" ht="19.5" customHeight="1" x14ac:dyDescent="0.15">
      <c r="A31" s="24" t="s">
        <v>15</v>
      </c>
      <c r="B31" s="23">
        <v>16098</v>
      </c>
      <c r="C31" s="18">
        <v>36420</v>
      </c>
      <c r="D31" s="40">
        <v>43525</v>
      </c>
    </row>
    <row r="32" spans="1:4" s="19" customFormat="1" ht="19.5" customHeight="1" x14ac:dyDescent="0.15">
      <c r="A32" s="23" t="s">
        <v>31</v>
      </c>
      <c r="B32" s="24">
        <v>114473</v>
      </c>
      <c r="C32" s="18">
        <v>310192.53000000003</v>
      </c>
      <c r="D32" s="40">
        <v>43525</v>
      </c>
    </row>
    <row r="33" spans="1:239" s="19" customFormat="1" ht="19.5" customHeight="1" x14ac:dyDescent="0.15">
      <c r="A33" s="23" t="s">
        <v>29</v>
      </c>
      <c r="B33" s="23">
        <v>6548</v>
      </c>
      <c r="C33" s="18">
        <v>15420</v>
      </c>
      <c r="D33" s="40">
        <v>43525</v>
      </c>
    </row>
    <row r="34" spans="1:239" s="19" customFormat="1" ht="19.5" customHeight="1" x14ac:dyDescent="0.15">
      <c r="A34" s="26" t="s">
        <v>33</v>
      </c>
      <c r="B34" s="26">
        <v>18532</v>
      </c>
      <c r="C34" s="18">
        <v>70239.509999999995</v>
      </c>
      <c r="D34" s="40">
        <v>43525</v>
      </c>
    </row>
    <row r="35" spans="1:239" s="19" customFormat="1" ht="19.5" customHeight="1" x14ac:dyDescent="0.15">
      <c r="A35" s="23" t="s">
        <v>37</v>
      </c>
      <c r="B35" s="23">
        <v>80839</v>
      </c>
      <c r="C35" s="18">
        <v>359342.13</v>
      </c>
      <c r="D35" s="40">
        <v>43525</v>
      </c>
    </row>
    <row r="36" spans="1:239" s="19" customFormat="1" ht="19.5" customHeight="1" x14ac:dyDescent="0.15">
      <c r="A36" s="23" t="s">
        <v>36</v>
      </c>
      <c r="B36" s="23">
        <v>77791</v>
      </c>
      <c r="C36" s="18">
        <v>216996.35</v>
      </c>
      <c r="D36" s="40">
        <v>43525</v>
      </c>
    </row>
    <row r="37" spans="1:239" s="19" customFormat="1" ht="19.5" customHeight="1" x14ac:dyDescent="0.15">
      <c r="A37" s="23" t="s">
        <v>35</v>
      </c>
      <c r="B37" s="23">
        <v>144940</v>
      </c>
      <c r="C37" s="18">
        <v>244644.04</v>
      </c>
      <c r="D37" s="40">
        <v>43525</v>
      </c>
    </row>
    <row r="38" spans="1:239" s="19" customFormat="1" ht="19.5" customHeight="1" x14ac:dyDescent="0.15">
      <c r="A38" s="24" t="s">
        <v>40</v>
      </c>
      <c r="B38" s="23">
        <f>20847+44739</f>
        <v>65586</v>
      </c>
      <c r="C38" s="18">
        <v>257526.48</v>
      </c>
      <c r="D38" s="40">
        <v>43525</v>
      </c>
    </row>
    <row r="39" spans="1:239" s="19" customFormat="1" ht="19.5" customHeight="1" x14ac:dyDescent="0.15">
      <c r="A39" s="23" t="s">
        <v>39</v>
      </c>
      <c r="B39" s="23">
        <v>1959.6</v>
      </c>
      <c r="C39" s="18">
        <v>218488.73</v>
      </c>
      <c r="D39" s="40">
        <v>43525</v>
      </c>
    </row>
    <row r="40" spans="1:239" s="19" customFormat="1" ht="19.5" customHeight="1" x14ac:dyDescent="0.15">
      <c r="A40" s="23" t="s">
        <v>14</v>
      </c>
      <c r="B40" s="23">
        <v>53287</v>
      </c>
      <c r="C40" s="18">
        <v>104095</v>
      </c>
      <c r="D40" s="40">
        <v>43525</v>
      </c>
    </row>
    <row r="41" spans="1:239" s="19" customFormat="1" ht="19.5" customHeight="1" x14ac:dyDescent="0.15">
      <c r="A41" s="23" t="s">
        <v>34</v>
      </c>
      <c r="B41" s="23">
        <v>67867</v>
      </c>
      <c r="C41" s="18">
        <v>597835.51</v>
      </c>
      <c r="D41" s="40">
        <v>43525</v>
      </c>
    </row>
    <row r="42" spans="1:239" s="19" customFormat="1" ht="19.5" customHeight="1" x14ac:dyDescent="0.15">
      <c r="A42" s="23" t="s">
        <v>42</v>
      </c>
      <c r="B42" s="23">
        <v>13946</v>
      </c>
      <c r="C42" s="18">
        <v>44160</v>
      </c>
      <c r="D42" s="40">
        <v>43525</v>
      </c>
    </row>
    <row r="43" spans="1:239" s="19" customFormat="1" ht="19.5" customHeight="1" x14ac:dyDescent="0.15">
      <c r="A43" s="26" t="s">
        <v>44</v>
      </c>
      <c r="B43" s="26">
        <v>63495</v>
      </c>
      <c r="C43" s="18">
        <v>151878.88</v>
      </c>
      <c r="D43" s="40">
        <v>43525</v>
      </c>
    </row>
    <row r="44" spans="1:239" s="19" customFormat="1" ht="20.100000000000001" customHeight="1" x14ac:dyDescent="0.15">
      <c r="A44" s="23" t="s">
        <v>48</v>
      </c>
      <c r="B44" s="23">
        <v>58807</v>
      </c>
      <c r="C44" s="18">
        <v>435740</v>
      </c>
      <c r="D44" s="40">
        <v>43525</v>
      </c>
    </row>
    <row r="45" spans="1:239" s="19" customFormat="1" ht="20.25" customHeight="1" x14ac:dyDescent="0.15">
      <c r="A45" s="18" t="s">
        <v>51</v>
      </c>
      <c r="B45" s="18">
        <v>181176</v>
      </c>
      <c r="C45" s="18">
        <v>464745.03</v>
      </c>
      <c r="D45" s="40">
        <v>43525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1"/>
      <c r="GA45" s="21"/>
      <c r="GB45" s="21"/>
      <c r="GC45" s="21"/>
      <c r="GD45" s="21"/>
      <c r="GE45" s="21"/>
      <c r="GF45" s="21"/>
      <c r="GG45" s="21"/>
      <c r="GH45" s="21"/>
      <c r="GI45" s="21"/>
      <c r="GJ45" s="21"/>
      <c r="GK45" s="21"/>
      <c r="GL45" s="21"/>
      <c r="GM45" s="21"/>
      <c r="GN45" s="21"/>
      <c r="GO45" s="21"/>
      <c r="GP45" s="21"/>
      <c r="GQ45" s="21"/>
      <c r="GR45" s="21"/>
      <c r="GS45" s="21"/>
      <c r="GT45" s="21"/>
      <c r="GU45" s="21"/>
      <c r="GV45" s="21"/>
      <c r="GW45" s="21"/>
      <c r="GX45" s="21"/>
      <c r="GY45" s="21"/>
      <c r="GZ45" s="21"/>
      <c r="HA45" s="21"/>
      <c r="HB45" s="21"/>
      <c r="HC45" s="21"/>
      <c r="HD45" s="21"/>
      <c r="HE45" s="21"/>
      <c r="HF45" s="21"/>
      <c r="HG45" s="21"/>
      <c r="HH45" s="21"/>
      <c r="HI45" s="21"/>
      <c r="HJ45" s="21"/>
      <c r="HK45" s="21"/>
      <c r="HL45" s="21"/>
      <c r="HM45" s="21"/>
      <c r="HN45" s="21"/>
      <c r="HO45" s="21"/>
      <c r="HP45" s="21"/>
      <c r="HQ45" s="21"/>
      <c r="HR45" s="21"/>
      <c r="HS45" s="21"/>
      <c r="HT45" s="21"/>
      <c r="HU45" s="21"/>
      <c r="HV45" s="21"/>
      <c r="HW45" s="21"/>
      <c r="HX45" s="21"/>
      <c r="HY45" s="21"/>
      <c r="HZ45" s="21"/>
      <c r="IA45" s="21"/>
      <c r="IB45" s="21"/>
      <c r="IC45" s="21"/>
      <c r="ID45" s="21"/>
      <c r="IE45" s="21"/>
    </row>
    <row r="46" spans="1:239" s="19" customFormat="1" ht="20.100000000000001" customHeight="1" x14ac:dyDescent="0.15">
      <c r="A46" s="23" t="s">
        <v>47</v>
      </c>
      <c r="B46" s="23">
        <v>62805</v>
      </c>
      <c r="C46" s="18">
        <v>182785.34</v>
      </c>
      <c r="D46" s="40">
        <v>43525</v>
      </c>
    </row>
    <row r="47" spans="1:239" ht="20.100000000000001" customHeight="1" x14ac:dyDescent="0.15">
      <c r="A47" s="17" t="s">
        <v>54</v>
      </c>
      <c r="B47" s="18">
        <v>8240</v>
      </c>
      <c r="C47" s="18">
        <v>23621.5</v>
      </c>
      <c r="D47" s="40">
        <v>43525</v>
      </c>
    </row>
    <row r="48" spans="1:239" ht="20.100000000000001" customHeight="1" x14ac:dyDescent="0.15">
      <c r="A48" s="17" t="s">
        <v>57</v>
      </c>
      <c r="B48" s="18">
        <v>4590</v>
      </c>
      <c r="C48" s="18">
        <v>24795</v>
      </c>
      <c r="D48" s="40">
        <v>43525</v>
      </c>
    </row>
    <row r="49" spans="1:4" ht="20.100000000000001" customHeight="1" x14ac:dyDescent="0.15">
      <c r="A49" s="34" t="s">
        <v>62</v>
      </c>
      <c r="B49" s="18">
        <v>72132</v>
      </c>
      <c r="C49" s="18"/>
      <c r="D49" s="40">
        <v>43525</v>
      </c>
    </row>
    <row r="50" spans="1:4" ht="20.100000000000001" customHeight="1" x14ac:dyDescent="0.15">
      <c r="A50" s="34" t="s">
        <v>63</v>
      </c>
      <c r="B50" s="18">
        <v>47743</v>
      </c>
      <c r="C50" s="18"/>
      <c r="D50" s="40">
        <v>43525</v>
      </c>
    </row>
    <row r="51" spans="1:4" s="19" customFormat="1" ht="24" customHeight="1" x14ac:dyDescent="0.15">
      <c r="A51" s="35" t="s">
        <v>61</v>
      </c>
      <c r="B51" s="23">
        <v>140696</v>
      </c>
      <c r="C51" s="18">
        <f>363279.55+157813.1</f>
        <v>521092.65</v>
      </c>
      <c r="D51" s="40">
        <v>43525</v>
      </c>
    </row>
    <row r="52" spans="1:4" s="19" customFormat="1" ht="19.5" customHeight="1" x14ac:dyDescent="0.15">
      <c r="A52" s="23" t="s">
        <v>27</v>
      </c>
      <c r="B52" s="23">
        <v>77558</v>
      </c>
      <c r="C52" s="18">
        <v>204517.69</v>
      </c>
      <c r="D52" s="40">
        <v>43525</v>
      </c>
    </row>
    <row r="53" spans="1:4" s="19" customFormat="1" ht="19.5" customHeight="1" x14ac:dyDescent="0.15">
      <c r="A53" s="24" t="s">
        <v>41</v>
      </c>
      <c r="B53" s="24">
        <v>9679</v>
      </c>
      <c r="C53" s="18">
        <v>20746.5</v>
      </c>
      <c r="D53" s="40">
        <v>43525</v>
      </c>
    </row>
    <row r="54" spans="1:4" s="19" customFormat="1" ht="19.5" customHeight="1" x14ac:dyDescent="0.15">
      <c r="A54" s="23" t="s">
        <v>45</v>
      </c>
      <c r="B54" s="23">
        <v>2404</v>
      </c>
      <c r="C54" s="18">
        <v>18450</v>
      </c>
      <c r="D54" s="40">
        <v>43525</v>
      </c>
    </row>
    <row r="55" spans="1:4" s="19" customFormat="1" ht="19.5" customHeight="1" x14ac:dyDescent="0.15">
      <c r="A55" s="24" t="s">
        <v>43</v>
      </c>
      <c r="B55" s="23">
        <v>123840</v>
      </c>
      <c r="C55" s="18">
        <v>811074.05</v>
      </c>
      <c r="D55" s="40">
        <v>43525</v>
      </c>
    </row>
    <row r="56" spans="1:4" s="19" customFormat="1" ht="20.100000000000001" customHeight="1" x14ac:dyDescent="0.15">
      <c r="A56" s="23" t="s">
        <v>49</v>
      </c>
      <c r="B56" s="18">
        <v>3960</v>
      </c>
      <c r="C56" s="18">
        <v>6181</v>
      </c>
      <c r="D56" s="40">
        <v>43525</v>
      </c>
    </row>
    <row r="57" spans="1:4" s="19" customFormat="1" ht="20.100000000000001" customHeight="1" x14ac:dyDescent="0.15">
      <c r="A57" s="18" t="s">
        <v>50</v>
      </c>
      <c r="B57" s="18">
        <v>19280</v>
      </c>
      <c r="C57" s="18">
        <v>38266.18</v>
      </c>
      <c r="D57" s="40">
        <v>43525</v>
      </c>
    </row>
    <row r="58" spans="1:4" s="19" customFormat="1" ht="20.100000000000001" customHeight="1" x14ac:dyDescent="0.15">
      <c r="A58" s="23" t="s">
        <v>46</v>
      </c>
      <c r="B58" s="23">
        <v>15200</v>
      </c>
      <c r="C58" s="18">
        <v>47937.58</v>
      </c>
      <c r="D58" s="40">
        <v>43525</v>
      </c>
    </row>
    <row r="59" spans="1:4" ht="20.100000000000001" customHeight="1" x14ac:dyDescent="0.15">
      <c r="A59" s="17" t="s">
        <v>53</v>
      </c>
      <c r="B59" s="18">
        <v>78554</v>
      </c>
      <c r="C59" s="18">
        <v>120667.76</v>
      </c>
      <c r="D59" s="40">
        <v>43525</v>
      </c>
    </row>
  </sheetData>
  <autoFilter ref="A1:IE59" xr:uid="{00000000-0009-0000-0000-000001000000}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E59"/>
  <sheetViews>
    <sheetView workbookViewId="0">
      <pane xSplit="1" ySplit="1" topLeftCell="B35" activePane="bottomRight" state="frozen"/>
      <selection pane="topRight"/>
      <selection pane="bottomLeft"/>
      <selection pane="bottomRight" activeCell="A39" sqref="A39:XFD39"/>
    </sheetView>
  </sheetViews>
  <sheetFormatPr defaultRowHeight="20.100000000000001" customHeight="1" x14ac:dyDescent="0.15"/>
  <cols>
    <col min="1" max="1" width="19.375" style="4" customWidth="1"/>
    <col min="2" max="2" width="7.875" style="6" customWidth="1"/>
    <col min="3" max="3" width="10.25" style="33" bestFit="1" customWidth="1"/>
    <col min="4" max="4" width="9.375" style="39" bestFit="1" customWidth="1"/>
    <col min="5" max="16384" width="9" style="5"/>
  </cols>
  <sheetData>
    <row r="1" spans="1:4" ht="33" customHeight="1" x14ac:dyDescent="0.15">
      <c r="A1" s="10" t="s">
        <v>0</v>
      </c>
      <c r="B1" s="11" t="s">
        <v>1</v>
      </c>
      <c r="C1" s="29" t="s">
        <v>2</v>
      </c>
      <c r="D1" s="41" t="s">
        <v>66</v>
      </c>
    </row>
    <row r="2" spans="1:4" s="1" customFormat="1" ht="19.5" customHeight="1" x14ac:dyDescent="0.15">
      <c r="A2" s="42" t="s">
        <v>20</v>
      </c>
      <c r="B2" s="12">
        <v>105689</v>
      </c>
      <c r="C2" s="31">
        <f>VLOOKUP(A2,'[1]2019.4'!$A$1:$E$65536,5,0)</f>
        <v>285431.34999999998</v>
      </c>
      <c r="D2" s="40">
        <v>43556</v>
      </c>
    </row>
    <row r="3" spans="1:4" ht="20.100000000000001" customHeight="1" x14ac:dyDescent="0.15">
      <c r="A3" s="14" t="s">
        <v>56</v>
      </c>
      <c r="B3" s="9">
        <v>61984</v>
      </c>
      <c r="C3" s="31">
        <f>VLOOKUP(A3,'[1]2019.4'!$A$1:$E$65536,5,0)</f>
        <v>268139.34999999998</v>
      </c>
      <c r="D3" s="40">
        <v>43556</v>
      </c>
    </row>
    <row r="4" spans="1:4" s="1" customFormat="1" ht="19.5" customHeight="1" x14ac:dyDescent="0.15">
      <c r="A4" s="11" t="s">
        <v>25</v>
      </c>
      <c r="B4" s="11">
        <v>20192</v>
      </c>
      <c r="C4" s="31">
        <f>VLOOKUP(A4,'[1]2019.4'!$A$1:$E$65536,5,0)</f>
        <v>52305</v>
      </c>
      <c r="D4" s="40">
        <v>43556</v>
      </c>
    </row>
    <row r="5" spans="1:4" s="1" customFormat="1" ht="19.5" customHeight="1" x14ac:dyDescent="0.15">
      <c r="A5" s="11" t="s">
        <v>19</v>
      </c>
      <c r="B5" s="11">
        <v>63920</v>
      </c>
      <c r="C5" s="31">
        <f>VLOOKUP(A5,'[1]2019.4'!$A$1:$E$65536,5,0)</f>
        <v>152960</v>
      </c>
      <c r="D5" s="40">
        <v>43556</v>
      </c>
    </row>
    <row r="6" spans="1:4" s="1" customFormat="1" ht="19.5" customHeight="1" x14ac:dyDescent="0.15">
      <c r="A6" s="11" t="s">
        <v>24</v>
      </c>
      <c r="B6" s="11">
        <v>33972</v>
      </c>
      <c r="C6" s="31">
        <v>100830</v>
      </c>
      <c r="D6" s="40">
        <v>43556</v>
      </c>
    </row>
    <row r="7" spans="1:4" s="1" customFormat="1" ht="19.5" customHeight="1" x14ac:dyDescent="0.15">
      <c r="A7" s="11" t="s">
        <v>38</v>
      </c>
      <c r="B7" s="11">
        <v>109556</v>
      </c>
      <c r="C7" s="31">
        <v>247677.7</v>
      </c>
      <c r="D7" s="40">
        <v>43556</v>
      </c>
    </row>
    <row r="8" spans="1:4" s="1" customFormat="1" ht="21" customHeight="1" x14ac:dyDescent="0.15">
      <c r="A8" s="42" t="s">
        <v>30</v>
      </c>
      <c r="B8" s="11">
        <v>159677</v>
      </c>
      <c r="C8" s="31">
        <f>VLOOKUP(A8,'[1]2019.4'!$A$1:$E$65536,5,0)</f>
        <v>474500</v>
      </c>
      <c r="D8" s="40">
        <v>43556</v>
      </c>
    </row>
    <row r="9" spans="1:4" s="1" customFormat="1" ht="19.5" customHeight="1" x14ac:dyDescent="0.15">
      <c r="A9" s="11" t="s">
        <v>17</v>
      </c>
      <c r="B9" s="11">
        <v>22361</v>
      </c>
      <c r="C9" s="31">
        <f>VLOOKUP(A9,'[1]2019.4'!$A$1:$E$65536,5,0)</f>
        <v>127057.01</v>
      </c>
      <c r="D9" s="40">
        <v>43556</v>
      </c>
    </row>
    <row r="10" spans="1:4" s="1" customFormat="1" ht="19.5" customHeight="1" x14ac:dyDescent="0.15">
      <c r="A10" s="42" t="s">
        <v>18</v>
      </c>
      <c r="B10" s="11">
        <f>4741+3373</f>
        <v>8114</v>
      </c>
      <c r="C10" s="31">
        <f>VLOOKUP(A10,'[1]2019.4'!$A$1:$E$65536,5,0)</f>
        <v>35265.410000000003</v>
      </c>
      <c r="D10" s="40">
        <v>43556</v>
      </c>
    </row>
    <row r="11" spans="1:4" ht="20.100000000000001" customHeight="1" x14ac:dyDescent="0.15">
      <c r="A11" s="14" t="s">
        <v>55</v>
      </c>
      <c r="B11" s="9">
        <v>8803</v>
      </c>
      <c r="C11" s="31">
        <f>VLOOKUP(A11,'[1]2019.4'!$A$1:$E$65536,5,0)</f>
        <v>63300</v>
      </c>
      <c r="D11" s="40">
        <v>43556</v>
      </c>
    </row>
    <row r="12" spans="1:4" ht="20.100000000000001" customHeight="1" x14ac:dyDescent="0.15">
      <c r="A12" s="14" t="s">
        <v>52</v>
      </c>
      <c r="B12" s="9">
        <v>23438</v>
      </c>
      <c r="C12" s="31">
        <f>VLOOKUP(A12,'[1]2019.4'!$A$1:$E$65536,5,0)</f>
        <v>326947.5</v>
      </c>
      <c r="D12" s="40">
        <v>43556</v>
      </c>
    </row>
    <row r="13" spans="1:4" s="1" customFormat="1" ht="18" customHeight="1" x14ac:dyDescent="0.15">
      <c r="A13" s="42" t="s">
        <v>26</v>
      </c>
      <c r="B13" s="9">
        <v>140160</v>
      </c>
      <c r="C13" s="31">
        <f>VLOOKUP(A13,'[1]2019.4'!$A$1:$E$65536,5,0)</f>
        <v>443352.98</v>
      </c>
      <c r="D13" s="40">
        <v>43556</v>
      </c>
    </row>
    <row r="14" spans="1:4" s="1" customFormat="1" ht="19.5" customHeight="1" x14ac:dyDescent="0.15">
      <c r="A14" s="11" t="s">
        <v>10</v>
      </c>
      <c r="B14" s="11">
        <v>46958</v>
      </c>
      <c r="C14" s="31">
        <f>VLOOKUP(A14,'[1]2019.4'!$A$1:$E$65536,5,0)</f>
        <v>143380.75</v>
      </c>
      <c r="D14" s="40">
        <v>43556</v>
      </c>
    </row>
    <row r="15" spans="1:4" s="1" customFormat="1" ht="19.5" customHeight="1" x14ac:dyDescent="0.15">
      <c r="A15" s="11" t="s">
        <v>21</v>
      </c>
      <c r="B15" s="11">
        <v>20320</v>
      </c>
      <c r="C15" s="31">
        <f>VLOOKUP(A15,'[1]2019.4'!$A$1:$E$65536,5,0)</f>
        <v>63300</v>
      </c>
      <c r="D15" s="40">
        <v>43556</v>
      </c>
    </row>
    <row r="16" spans="1:4" s="1" customFormat="1" ht="18.75" customHeight="1" x14ac:dyDescent="0.15">
      <c r="A16" s="11" t="s">
        <v>6</v>
      </c>
      <c r="B16" s="11">
        <v>11004</v>
      </c>
      <c r="C16" s="31">
        <f>VLOOKUP(A16,'[1]2019.4'!$A$1:$E$65536,5,0)</f>
        <v>30383.1</v>
      </c>
      <c r="D16" s="40">
        <v>43556</v>
      </c>
    </row>
    <row r="17" spans="1:4" s="1" customFormat="1" ht="19.5" customHeight="1" x14ac:dyDescent="0.15">
      <c r="A17" s="11" t="s">
        <v>4</v>
      </c>
      <c r="B17" s="11">
        <v>54994</v>
      </c>
      <c r="C17" s="31">
        <f>VLOOKUP(A17,'[1]2019.4'!$A$1:$E$65536,5,0)</f>
        <v>174520</v>
      </c>
      <c r="D17" s="40">
        <v>43556</v>
      </c>
    </row>
    <row r="18" spans="1:4" s="1" customFormat="1" ht="19.5" customHeight="1" x14ac:dyDescent="0.15">
      <c r="A18" s="42" t="s">
        <v>23</v>
      </c>
      <c r="B18" s="11">
        <f>6768+20277</f>
        <v>27045</v>
      </c>
      <c r="C18" s="31">
        <f>VLOOKUP(A18,'[1]2019.4'!$A$1:$E$65536,5,0)</f>
        <v>152188.12</v>
      </c>
      <c r="D18" s="40">
        <v>43556</v>
      </c>
    </row>
    <row r="19" spans="1:4" s="1" customFormat="1" ht="19.5" customHeight="1" x14ac:dyDescent="0.15">
      <c r="A19" s="11" t="s">
        <v>11</v>
      </c>
      <c r="B19" s="11">
        <v>67113</v>
      </c>
      <c r="C19" s="31">
        <f>VLOOKUP(A19,'[1]2019.4'!$A$1:$E$65536,5,0)</f>
        <v>206141.36</v>
      </c>
      <c r="D19" s="40">
        <v>43556</v>
      </c>
    </row>
    <row r="20" spans="1:4" s="1" customFormat="1" ht="27" customHeight="1" x14ac:dyDescent="0.15">
      <c r="A20" s="11" t="s">
        <v>12</v>
      </c>
      <c r="B20" s="11">
        <v>32022</v>
      </c>
      <c r="C20" s="31">
        <f>VLOOKUP(A20,'[1]2019.4'!$A$1:$E$65536,5,0)</f>
        <v>109504.64</v>
      </c>
      <c r="D20" s="40">
        <v>43556</v>
      </c>
    </row>
    <row r="21" spans="1:4" s="1" customFormat="1" ht="27.75" customHeight="1" x14ac:dyDescent="0.15">
      <c r="A21" s="11" t="s">
        <v>16</v>
      </c>
      <c r="B21" s="11">
        <v>20277</v>
      </c>
      <c r="C21" s="31">
        <v>311639.71000000002</v>
      </c>
      <c r="D21" s="40">
        <v>43556</v>
      </c>
    </row>
    <row r="22" spans="1:4" s="1" customFormat="1" ht="21.75" customHeight="1" x14ac:dyDescent="0.15">
      <c r="A22" s="11" t="s">
        <v>8</v>
      </c>
      <c r="B22" s="11">
        <v>62485</v>
      </c>
      <c r="C22" s="31">
        <f>VLOOKUP(A22,'[1]2019.4'!$A$1:$E$65536,5,0)</f>
        <v>249250</v>
      </c>
      <c r="D22" s="40">
        <v>43556</v>
      </c>
    </row>
    <row r="23" spans="1:4" s="1" customFormat="1" ht="19.5" customHeight="1" x14ac:dyDescent="0.15">
      <c r="A23" s="11" t="s">
        <v>3</v>
      </c>
      <c r="B23" s="11"/>
      <c r="C23" s="31">
        <f>VLOOKUP(A23,'[1]2019.4'!$A$1:$E$65536,5,0)</f>
        <v>0</v>
      </c>
      <c r="D23" s="40">
        <v>43556</v>
      </c>
    </row>
    <row r="24" spans="1:4" s="1" customFormat="1" ht="19.5" customHeight="1" x14ac:dyDescent="0.15">
      <c r="A24" s="42" t="s">
        <v>13</v>
      </c>
      <c r="B24" s="11">
        <f>4038+1413</f>
        <v>5451</v>
      </c>
      <c r="C24" s="31">
        <f>VLOOKUP(A24,'[1]2019.4'!$A$1:$E$65536,5,0)</f>
        <v>0</v>
      </c>
      <c r="D24" s="40">
        <v>43556</v>
      </c>
    </row>
    <row r="25" spans="1:4" s="1" customFormat="1" ht="19.5" customHeight="1" x14ac:dyDescent="0.15">
      <c r="A25" s="11" t="s">
        <v>22</v>
      </c>
      <c r="B25" s="11">
        <v>38238</v>
      </c>
      <c r="C25" s="31">
        <f>VLOOKUP(A25,'[1]2019.4'!$A$1:$E$65536,5,0)</f>
        <v>161463.69</v>
      </c>
      <c r="D25" s="40">
        <v>43556</v>
      </c>
    </row>
    <row r="26" spans="1:4" s="2" customFormat="1" ht="19.5" customHeight="1" x14ac:dyDescent="0.15">
      <c r="A26" s="45" t="s">
        <v>9</v>
      </c>
      <c r="B26" s="45">
        <f>48788+51335</f>
        <v>100123</v>
      </c>
      <c r="C26" s="31">
        <f>VLOOKUP(A26,'[1]2019.4'!$A$1:$E$65536,5,0)</f>
        <v>154176.6</v>
      </c>
      <c r="D26" s="40">
        <v>43556</v>
      </c>
    </row>
    <row r="27" spans="1:4" s="1" customFormat="1" ht="19.5" customHeight="1" x14ac:dyDescent="0.15">
      <c r="A27" s="42" t="s">
        <v>5</v>
      </c>
      <c r="B27" s="11">
        <v>15438</v>
      </c>
      <c r="C27" s="31">
        <v>44944.4</v>
      </c>
      <c r="D27" s="40">
        <v>43556</v>
      </c>
    </row>
    <row r="28" spans="1:4" s="1" customFormat="1" ht="19.5" customHeight="1" x14ac:dyDescent="0.15">
      <c r="A28" s="42" t="s">
        <v>28</v>
      </c>
      <c r="B28" s="11">
        <f>7498+4864</f>
        <v>12362</v>
      </c>
      <c r="C28" s="31">
        <f>VLOOKUP(A28,'[1]2019.4'!$A$1:$E$65536,5,0)</f>
        <v>70261.679999999993</v>
      </c>
      <c r="D28" s="40">
        <v>43556</v>
      </c>
    </row>
    <row r="29" spans="1:4" s="1" customFormat="1" ht="19.5" customHeight="1" x14ac:dyDescent="0.15">
      <c r="A29" s="11" t="s">
        <v>32</v>
      </c>
      <c r="B29" s="11">
        <v>29407</v>
      </c>
      <c r="C29" s="31">
        <f>VLOOKUP(A29,'[1]2019.4'!$A$1:$E$65536,5,0)</f>
        <v>211537.53</v>
      </c>
      <c r="D29" s="40">
        <v>43556</v>
      </c>
    </row>
    <row r="30" spans="1:4" s="1" customFormat="1" ht="21" customHeight="1" x14ac:dyDescent="0.15">
      <c r="A30" s="11" t="s">
        <v>7</v>
      </c>
      <c r="B30" s="11">
        <v>138515.59999999986</v>
      </c>
      <c r="C30" s="31">
        <f>VLOOKUP(A30,'[1]2019.4'!$A$1:$E$65536,5,0)</f>
        <v>402879.45</v>
      </c>
      <c r="D30" s="40">
        <v>43556</v>
      </c>
    </row>
    <row r="31" spans="1:4" s="1" customFormat="1" ht="19.5" customHeight="1" x14ac:dyDescent="0.15">
      <c r="A31" s="42" t="s">
        <v>15</v>
      </c>
      <c r="B31" s="11">
        <v>13121</v>
      </c>
      <c r="C31" s="31">
        <f>VLOOKUP(A31,'[1]2019.4'!$A$1:$E$65536,5,0)</f>
        <v>30460</v>
      </c>
      <c r="D31" s="40">
        <v>43556</v>
      </c>
    </row>
    <row r="32" spans="1:4" s="1" customFormat="1" ht="19.5" customHeight="1" x14ac:dyDescent="0.15">
      <c r="A32" s="11" t="s">
        <v>31</v>
      </c>
      <c r="B32" s="42">
        <v>91889</v>
      </c>
      <c r="C32" s="31">
        <f>VLOOKUP(A32,'[1]2019.4'!$A$1:$E$65536,5,0)</f>
        <v>308928.03999999998</v>
      </c>
      <c r="D32" s="40">
        <v>43556</v>
      </c>
    </row>
    <row r="33" spans="1:239" s="1" customFormat="1" ht="19.5" customHeight="1" x14ac:dyDescent="0.15">
      <c r="A33" s="11" t="s">
        <v>29</v>
      </c>
      <c r="B33" s="11">
        <v>8016</v>
      </c>
      <c r="C33" s="31">
        <f>VLOOKUP(A33,'[1]2019.4'!$A$1:$E$65536,5,0)</f>
        <v>15520</v>
      </c>
      <c r="D33" s="40">
        <v>43556</v>
      </c>
    </row>
    <row r="34" spans="1:239" s="1" customFormat="1" ht="19.5" customHeight="1" x14ac:dyDescent="0.15">
      <c r="A34" s="43" t="s">
        <v>33</v>
      </c>
      <c r="B34" s="43">
        <v>10214</v>
      </c>
      <c r="C34" s="31">
        <f>VLOOKUP(A34,'[1]2019.4'!$A$1:$E$65536,5,0)</f>
        <v>58476.79</v>
      </c>
      <c r="D34" s="40">
        <v>43556</v>
      </c>
    </row>
    <row r="35" spans="1:239" s="1" customFormat="1" ht="19.5" customHeight="1" x14ac:dyDescent="0.15">
      <c r="A35" s="11" t="s">
        <v>37</v>
      </c>
      <c r="B35" s="11">
        <v>41690</v>
      </c>
      <c r="C35" s="31">
        <f>VLOOKUP(A35,'[1]2019.4'!$A$1:$E$65536,5,0)</f>
        <v>337815.09</v>
      </c>
      <c r="D35" s="40">
        <v>43556</v>
      </c>
    </row>
    <row r="36" spans="1:239" s="1" customFormat="1" ht="19.5" customHeight="1" x14ac:dyDescent="0.15">
      <c r="A36" s="11" t="s">
        <v>36</v>
      </c>
      <c r="B36" s="11">
        <v>70964</v>
      </c>
      <c r="C36" s="31">
        <f>VLOOKUP(A36,'[1]2019.4'!$A$1:$E$65536,5,0)</f>
        <v>200443.6</v>
      </c>
      <c r="D36" s="40">
        <v>43556</v>
      </c>
    </row>
    <row r="37" spans="1:239" s="1" customFormat="1" ht="19.5" customHeight="1" x14ac:dyDescent="0.15">
      <c r="A37" s="11" t="s">
        <v>35</v>
      </c>
      <c r="B37" s="11">
        <v>128422</v>
      </c>
      <c r="C37" s="31">
        <f>VLOOKUP(A37,'[1]2019.4'!$A$1:$E$65536,5,0)</f>
        <v>256822.88</v>
      </c>
      <c r="D37" s="40">
        <v>43556</v>
      </c>
    </row>
    <row r="38" spans="1:239" s="1" customFormat="1" ht="19.5" customHeight="1" x14ac:dyDescent="0.15">
      <c r="A38" s="42" t="s">
        <v>40</v>
      </c>
      <c r="B38" s="11">
        <f>24269+49860</f>
        <v>74129</v>
      </c>
      <c r="C38" s="31">
        <f>VLOOKUP(A38,'[1]2019.4'!$A$1:$E$65536,5,0)</f>
        <v>212792.52</v>
      </c>
      <c r="D38" s="40">
        <v>43556</v>
      </c>
    </row>
    <row r="39" spans="1:239" s="1" customFormat="1" ht="19.5" customHeight="1" x14ac:dyDescent="0.15">
      <c r="A39" s="11" t="s">
        <v>39</v>
      </c>
      <c r="B39" s="11">
        <v>24745</v>
      </c>
      <c r="C39" s="31">
        <f>VLOOKUP(A39,'[1]2019.4'!$A$1:$E$65536,5,0)</f>
        <v>180324.53</v>
      </c>
      <c r="D39" s="40">
        <v>43556</v>
      </c>
    </row>
    <row r="40" spans="1:239" s="1" customFormat="1" ht="19.5" customHeight="1" x14ac:dyDescent="0.15">
      <c r="A40" s="11" t="s">
        <v>14</v>
      </c>
      <c r="B40" s="11">
        <v>33178</v>
      </c>
      <c r="C40" s="31">
        <f>VLOOKUP(A40,'[1]2019.4'!$A$1:$E$65536,5,0)</f>
        <v>98313</v>
      </c>
      <c r="D40" s="40">
        <v>43556</v>
      </c>
    </row>
    <row r="41" spans="1:239" s="1" customFormat="1" ht="19.5" customHeight="1" x14ac:dyDescent="0.15">
      <c r="A41" s="11" t="s">
        <v>34</v>
      </c>
      <c r="B41" s="11">
        <v>54527</v>
      </c>
      <c r="C41" s="31">
        <f>VLOOKUP(A41,'[1]2019.4'!$A$1:$E$65536,5,0)</f>
        <v>165689.99</v>
      </c>
      <c r="D41" s="40">
        <v>43556</v>
      </c>
    </row>
    <row r="42" spans="1:239" s="1" customFormat="1" ht="19.5" customHeight="1" x14ac:dyDescent="0.15">
      <c r="A42" s="11" t="s">
        <v>42</v>
      </c>
      <c r="B42" s="11">
        <v>9945</v>
      </c>
      <c r="C42" s="31">
        <f>VLOOKUP(A42,'[1]2019.4'!$A$1:$E$65536,5,0)</f>
        <v>41180</v>
      </c>
      <c r="D42" s="40">
        <v>43556</v>
      </c>
    </row>
    <row r="43" spans="1:239" s="1" customFormat="1" ht="19.5" customHeight="1" x14ac:dyDescent="0.15">
      <c r="A43" s="43" t="s">
        <v>44</v>
      </c>
      <c r="B43" s="43">
        <v>50970</v>
      </c>
      <c r="C43" s="31">
        <f>VLOOKUP(A43,'[1]2019.4'!$A$1:$E$65536,5,0)</f>
        <v>138895.84</v>
      </c>
      <c r="D43" s="40">
        <v>43556</v>
      </c>
    </row>
    <row r="44" spans="1:239" s="1" customFormat="1" ht="20.100000000000001" customHeight="1" x14ac:dyDescent="0.15">
      <c r="A44" s="11" t="s">
        <v>48</v>
      </c>
      <c r="B44" s="11">
        <v>58072</v>
      </c>
      <c r="C44" s="31">
        <f>VLOOKUP(A44,'[1]2019.4'!$A$1:$E$65536,5,0)</f>
        <v>457470</v>
      </c>
      <c r="D44" s="40">
        <v>43556</v>
      </c>
    </row>
    <row r="45" spans="1:239" s="1" customFormat="1" ht="20.25" customHeight="1" x14ac:dyDescent="0.15">
      <c r="A45" s="9" t="s">
        <v>51</v>
      </c>
      <c r="B45" s="9">
        <v>138068</v>
      </c>
      <c r="C45" s="31">
        <f>VLOOKUP(A45,'[1]2019.4'!$A$1:$E$65536,5,0)</f>
        <v>493707.85</v>
      </c>
      <c r="D45" s="40">
        <v>43556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</row>
    <row r="46" spans="1:239" s="1" customFormat="1" ht="20.100000000000001" customHeight="1" x14ac:dyDescent="0.15">
      <c r="A46" s="11" t="s">
        <v>47</v>
      </c>
      <c r="B46" s="11">
        <v>40240</v>
      </c>
      <c r="C46" s="31">
        <f>VLOOKUP(A46,'[1]2019.4'!$A$1:$E$65536,5,0)</f>
        <v>168644.23</v>
      </c>
      <c r="D46" s="40">
        <v>43556</v>
      </c>
    </row>
    <row r="47" spans="1:239" ht="20.100000000000001" customHeight="1" x14ac:dyDescent="0.15">
      <c r="A47" s="14" t="s">
        <v>54</v>
      </c>
      <c r="B47" s="9">
        <v>7040</v>
      </c>
      <c r="C47" s="31">
        <f>VLOOKUP(A47,'[1]2019.4'!$A$1:$E$65536,5,0)</f>
        <v>23405.81</v>
      </c>
      <c r="D47" s="40">
        <v>43556</v>
      </c>
    </row>
    <row r="48" spans="1:239" ht="20.100000000000001" customHeight="1" x14ac:dyDescent="0.15">
      <c r="A48" s="14" t="s">
        <v>57</v>
      </c>
      <c r="B48" s="9">
        <v>3240</v>
      </c>
      <c r="C48" s="31">
        <f>VLOOKUP(A48,'[1]2019.4'!$A$1:$E$65536,5,0)</f>
        <v>11090</v>
      </c>
      <c r="D48" s="40">
        <v>43556</v>
      </c>
    </row>
    <row r="49" spans="1:4" ht="20.100000000000001" customHeight="1" x14ac:dyDescent="0.15">
      <c r="A49" s="37" t="s">
        <v>62</v>
      </c>
      <c r="B49" s="9">
        <v>63577</v>
      </c>
      <c r="C49" s="31"/>
      <c r="D49" s="40">
        <v>43556</v>
      </c>
    </row>
    <row r="50" spans="1:4" ht="20.100000000000001" customHeight="1" x14ac:dyDescent="0.15">
      <c r="A50" s="37" t="s">
        <v>63</v>
      </c>
      <c r="B50" s="6">
        <v>44008</v>
      </c>
      <c r="C50" s="31"/>
      <c r="D50" s="40">
        <v>43556</v>
      </c>
    </row>
    <row r="51" spans="1:4" s="1" customFormat="1" ht="24" customHeight="1" x14ac:dyDescent="0.15">
      <c r="A51" s="36" t="s">
        <v>61</v>
      </c>
      <c r="B51" s="9">
        <v>124438</v>
      </c>
      <c r="C51" s="31">
        <v>584948.06000000006</v>
      </c>
      <c r="D51" s="40">
        <v>43556</v>
      </c>
    </row>
    <row r="52" spans="1:4" s="1" customFormat="1" ht="19.5" customHeight="1" x14ac:dyDescent="0.15">
      <c r="A52" s="11" t="s">
        <v>27</v>
      </c>
      <c r="B52" s="11">
        <v>85457</v>
      </c>
      <c r="C52" s="31">
        <f>VLOOKUP(A52,'[1]2019.4'!$A$1:$E$65536,5,0)</f>
        <v>195603.24</v>
      </c>
      <c r="D52" s="40">
        <v>43556</v>
      </c>
    </row>
    <row r="53" spans="1:4" s="1" customFormat="1" ht="19.5" customHeight="1" x14ac:dyDescent="0.15">
      <c r="A53" s="42" t="s">
        <v>41</v>
      </c>
      <c r="B53" s="42">
        <v>8235</v>
      </c>
      <c r="C53" s="31">
        <f>VLOOKUP(A53,'[1]2019.4'!$A$1:$E$65536,5,0)</f>
        <v>31594.3</v>
      </c>
      <c r="D53" s="40">
        <v>43556</v>
      </c>
    </row>
    <row r="54" spans="1:4" s="1" customFormat="1" ht="19.5" customHeight="1" x14ac:dyDescent="0.15">
      <c r="A54" s="11" t="s">
        <v>45</v>
      </c>
      <c r="B54" s="11">
        <v>3870</v>
      </c>
      <c r="C54" s="31">
        <f>VLOOKUP(A54,'[1]2019.4'!$A$1:$E$65536,5,0)</f>
        <v>28911.5</v>
      </c>
      <c r="D54" s="40">
        <v>43556</v>
      </c>
    </row>
    <row r="55" spans="1:4" s="1" customFormat="1" ht="19.5" customHeight="1" x14ac:dyDescent="0.15">
      <c r="A55" s="42" t="s">
        <v>43</v>
      </c>
      <c r="B55" s="11">
        <v>67120</v>
      </c>
      <c r="C55" s="31">
        <f>VLOOKUP(A55,'[1]2019.4'!$A$1:$E$65536,5,0)</f>
        <v>600864.17000000004</v>
      </c>
      <c r="D55" s="40">
        <v>43556</v>
      </c>
    </row>
    <row r="56" spans="1:4" s="1" customFormat="1" ht="20.100000000000001" customHeight="1" x14ac:dyDescent="0.15">
      <c r="A56" s="11" t="s">
        <v>49</v>
      </c>
      <c r="B56" s="9">
        <v>4360</v>
      </c>
      <c r="C56" s="31">
        <f>VLOOKUP(A56,'[1]2019.4'!$A$1:$E$65536,5,0)</f>
        <v>60406.9</v>
      </c>
      <c r="D56" s="40">
        <v>43556</v>
      </c>
    </row>
    <row r="57" spans="1:4" s="1" customFormat="1" ht="20.100000000000001" customHeight="1" x14ac:dyDescent="0.15">
      <c r="A57" s="9" t="s">
        <v>50</v>
      </c>
      <c r="B57" s="9">
        <v>14800</v>
      </c>
      <c r="C57" s="31">
        <f>VLOOKUP(A57,'[1]2019.4'!$A$1:$E$65536,5,0)</f>
        <v>59514.63</v>
      </c>
      <c r="D57" s="40">
        <v>43556</v>
      </c>
    </row>
    <row r="58" spans="1:4" s="1" customFormat="1" ht="20.100000000000001" customHeight="1" x14ac:dyDescent="0.15">
      <c r="A58" s="11" t="s">
        <v>46</v>
      </c>
      <c r="B58" s="11">
        <v>12844</v>
      </c>
      <c r="C58" s="31">
        <f>VLOOKUP(A58,'[1]2019.4'!$A$1:$E$65536,5,0)</f>
        <v>67239.790000000008</v>
      </c>
      <c r="D58" s="40">
        <v>43556</v>
      </c>
    </row>
    <row r="59" spans="1:4" ht="20.100000000000001" customHeight="1" x14ac:dyDescent="0.15">
      <c r="A59" s="14" t="s">
        <v>53</v>
      </c>
      <c r="B59" s="9">
        <v>28958</v>
      </c>
      <c r="C59" s="32">
        <f>VLOOKUP(A59,'[1]2019.4'!$A$1:$E$65536,5,0)</f>
        <v>149302.58000000002</v>
      </c>
      <c r="D59" s="40">
        <v>43556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FE7B-A461-4542-AC27-1315C6CFDD54}">
  <dimension ref="A1:D62"/>
  <sheetViews>
    <sheetView topLeftCell="A37" workbookViewId="0">
      <selection activeCell="D2" sqref="D2:D62"/>
    </sheetView>
  </sheetViews>
  <sheetFormatPr defaultRowHeight="14.25" x14ac:dyDescent="0.15"/>
  <cols>
    <col min="1" max="1" width="23.625" style="56" customWidth="1"/>
    <col min="2" max="2" width="10.25" style="56" bestFit="1" customWidth="1"/>
    <col min="3" max="3" width="10.25" style="49" bestFit="1" customWidth="1"/>
  </cols>
  <sheetData>
    <row r="1" spans="1:4" ht="24" x14ac:dyDescent="0.15">
      <c r="A1" s="57" t="s">
        <v>0</v>
      </c>
      <c r="B1" s="50" t="s">
        <v>1</v>
      </c>
      <c r="C1" s="29" t="s">
        <v>2</v>
      </c>
      <c r="D1" s="41" t="s">
        <v>66</v>
      </c>
    </row>
    <row r="2" spans="1:4" ht="24" x14ac:dyDescent="0.15">
      <c r="A2" s="58" t="s">
        <v>60</v>
      </c>
      <c r="B2" s="50">
        <v>15144</v>
      </c>
      <c r="C2" s="30">
        <v>37638.53</v>
      </c>
      <c r="D2" s="39">
        <v>43586</v>
      </c>
    </row>
    <row r="3" spans="1:4" x14ac:dyDescent="0.15">
      <c r="A3" s="54" t="s">
        <v>20</v>
      </c>
      <c r="B3" s="51">
        <v>72758</v>
      </c>
      <c r="C3" s="31">
        <v>263385.28000000003</v>
      </c>
      <c r="D3" s="39">
        <v>43586</v>
      </c>
    </row>
    <row r="4" spans="1:4" x14ac:dyDescent="0.15">
      <c r="A4" s="59" t="s">
        <v>56</v>
      </c>
      <c r="B4" s="52">
        <v>66600</v>
      </c>
      <c r="C4" s="31">
        <v>266630.59999999998</v>
      </c>
      <c r="D4" s="39">
        <v>43586</v>
      </c>
    </row>
    <row r="5" spans="1:4" ht="24" x14ac:dyDescent="0.15">
      <c r="A5" s="50" t="s">
        <v>25</v>
      </c>
      <c r="B5" s="50">
        <v>19136</v>
      </c>
      <c r="C5" s="31">
        <v>58410</v>
      </c>
      <c r="D5" s="39">
        <v>43586</v>
      </c>
    </row>
    <row r="6" spans="1:4" ht="24" x14ac:dyDescent="0.15">
      <c r="A6" s="50" t="s">
        <v>19</v>
      </c>
      <c r="B6" s="50">
        <v>51200</v>
      </c>
      <c r="C6" s="31">
        <v>146720</v>
      </c>
      <c r="D6" s="39">
        <v>43586</v>
      </c>
    </row>
    <row r="7" spans="1:4" ht="24" x14ac:dyDescent="0.15">
      <c r="A7" s="50" t="s">
        <v>24</v>
      </c>
      <c r="B7" s="50">
        <v>34316</v>
      </c>
      <c r="C7" s="31">
        <v>111180</v>
      </c>
      <c r="D7" s="39">
        <v>43586</v>
      </c>
    </row>
    <row r="8" spans="1:4" ht="24" x14ac:dyDescent="0.15">
      <c r="A8" s="50" t="s">
        <v>38</v>
      </c>
      <c r="B8" s="50">
        <v>63749</v>
      </c>
      <c r="C8" s="31">
        <v>244846.3</v>
      </c>
      <c r="D8" s="39">
        <v>43586</v>
      </c>
    </row>
    <row r="9" spans="1:4" ht="24" x14ac:dyDescent="0.15">
      <c r="A9" s="54" t="s">
        <v>30</v>
      </c>
      <c r="B9" s="50">
        <v>108014</v>
      </c>
      <c r="C9" s="31">
        <v>499860</v>
      </c>
      <c r="D9" s="39">
        <v>43586</v>
      </c>
    </row>
    <row r="10" spans="1:4" ht="24" x14ac:dyDescent="0.15">
      <c r="A10" s="50" t="s">
        <v>17</v>
      </c>
      <c r="B10" s="50">
        <v>15862</v>
      </c>
      <c r="C10" s="31">
        <v>385903.1</v>
      </c>
      <c r="D10" s="39">
        <v>43586</v>
      </c>
    </row>
    <row r="11" spans="1:4" ht="24" x14ac:dyDescent="0.15">
      <c r="A11" s="54" t="s">
        <v>18</v>
      </c>
      <c r="B11" s="50">
        <f>2879+2191</f>
        <v>5070</v>
      </c>
      <c r="C11" s="31">
        <v>28866.62</v>
      </c>
      <c r="D11" s="39">
        <v>43586</v>
      </c>
    </row>
    <row r="12" spans="1:4" x14ac:dyDescent="0.15">
      <c r="A12" s="59" t="s">
        <v>55</v>
      </c>
      <c r="B12" s="52">
        <v>7583</v>
      </c>
      <c r="C12" s="31">
        <v>74900</v>
      </c>
      <c r="D12" s="39">
        <v>43586</v>
      </c>
    </row>
    <row r="13" spans="1:4" x14ac:dyDescent="0.15">
      <c r="A13" s="59" t="s">
        <v>52</v>
      </c>
      <c r="B13" s="52">
        <v>19836</v>
      </c>
      <c r="C13" s="31">
        <v>340442.22</v>
      </c>
      <c r="D13" s="39">
        <v>43586</v>
      </c>
    </row>
    <row r="14" spans="1:4" ht="24" x14ac:dyDescent="0.15">
      <c r="A14" s="54" t="s">
        <v>26</v>
      </c>
      <c r="B14" s="52">
        <v>96548</v>
      </c>
      <c r="C14" s="31">
        <v>460867.53</v>
      </c>
      <c r="D14" s="39">
        <v>43586</v>
      </c>
    </row>
    <row r="15" spans="1:4" ht="24" x14ac:dyDescent="0.15">
      <c r="A15" s="50" t="s">
        <v>10</v>
      </c>
      <c r="B15" s="50">
        <v>66129</v>
      </c>
      <c r="C15" s="31">
        <v>145700</v>
      </c>
      <c r="D15" s="39">
        <v>43586</v>
      </c>
    </row>
    <row r="16" spans="1:4" x14ac:dyDescent="0.15">
      <c r="A16" s="50" t="s">
        <v>21</v>
      </c>
      <c r="B16" s="50">
        <v>18930</v>
      </c>
      <c r="C16" s="31">
        <v>65477.4</v>
      </c>
      <c r="D16" s="39">
        <v>43586</v>
      </c>
    </row>
    <row r="17" spans="1:4" ht="24" x14ac:dyDescent="0.15">
      <c r="A17" s="50" t="s">
        <v>6</v>
      </c>
      <c r="B17" s="50">
        <v>12268</v>
      </c>
      <c r="C17" s="31">
        <v>44142.45</v>
      </c>
      <c r="D17" s="39">
        <v>43586</v>
      </c>
    </row>
    <row r="18" spans="1:4" ht="24" x14ac:dyDescent="0.15">
      <c r="A18" s="50" t="s">
        <v>4</v>
      </c>
      <c r="B18" s="50">
        <v>48641</v>
      </c>
      <c r="C18" s="31">
        <v>157700</v>
      </c>
      <c r="D18" s="39">
        <v>43586</v>
      </c>
    </row>
    <row r="19" spans="1:4" ht="24" x14ac:dyDescent="0.15">
      <c r="A19" s="54" t="s">
        <v>23</v>
      </c>
      <c r="B19" s="50">
        <f>6060+17381</f>
        <v>23441</v>
      </c>
      <c r="C19" s="31">
        <v>162757.44</v>
      </c>
      <c r="D19" s="39">
        <v>43586</v>
      </c>
    </row>
    <row r="20" spans="1:4" x14ac:dyDescent="0.15">
      <c r="A20" s="50" t="s">
        <v>11</v>
      </c>
      <c r="B20" s="50">
        <v>38850</v>
      </c>
      <c r="C20" s="31">
        <v>194800.87</v>
      </c>
      <c r="D20" s="39">
        <v>43586</v>
      </c>
    </row>
    <row r="21" spans="1:4" ht="24" x14ac:dyDescent="0.15">
      <c r="A21" s="50" t="s">
        <v>12</v>
      </c>
      <c r="B21" s="50">
        <v>24166</v>
      </c>
      <c r="C21" s="31">
        <v>122420.85</v>
      </c>
      <c r="D21" s="39">
        <v>43586</v>
      </c>
    </row>
    <row r="22" spans="1:4" ht="24" x14ac:dyDescent="0.15">
      <c r="A22" s="50" t="s">
        <v>16</v>
      </c>
      <c r="B22" s="50">
        <v>76017</v>
      </c>
      <c r="C22" s="31">
        <v>459134.44</v>
      </c>
      <c r="D22" s="39">
        <v>43586</v>
      </c>
    </row>
    <row r="23" spans="1:4" ht="24" x14ac:dyDescent="0.15">
      <c r="A23" s="50" t="s">
        <v>8</v>
      </c>
      <c r="B23" s="50">
        <v>57627</v>
      </c>
      <c r="C23" s="31"/>
      <c r="D23" s="39">
        <v>43586</v>
      </c>
    </row>
    <row r="24" spans="1:4" ht="24" x14ac:dyDescent="0.15">
      <c r="A24" s="50" t="s">
        <v>3</v>
      </c>
      <c r="B24" s="50"/>
      <c r="C24" s="31"/>
      <c r="D24" s="39">
        <v>43586</v>
      </c>
    </row>
    <row r="25" spans="1:4" ht="24" x14ac:dyDescent="0.15">
      <c r="A25" s="54" t="s">
        <v>13</v>
      </c>
      <c r="B25" s="50">
        <f>1887+657</f>
        <v>2544</v>
      </c>
      <c r="C25" s="31">
        <v>8090</v>
      </c>
      <c r="D25" s="39">
        <v>43586</v>
      </c>
    </row>
    <row r="26" spans="1:4" ht="24" x14ac:dyDescent="0.15">
      <c r="A26" s="50" t="s">
        <v>22</v>
      </c>
      <c r="B26" s="50">
        <v>36920</v>
      </c>
      <c r="C26" s="31">
        <v>133285</v>
      </c>
      <c r="D26" s="39">
        <v>43586</v>
      </c>
    </row>
    <row r="27" spans="1:4" ht="24" x14ac:dyDescent="0.15">
      <c r="A27" s="53" t="s">
        <v>9</v>
      </c>
      <c r="B27" s="53">
        <f>43540+45399</f>
        <v>88939</v>
      </c>
      <c r="C27" s="31">
        <v>154805.70000000001</v>
      </c>
      <c r="D27" s="39">
        <v>43586</v>
      </c>
    </row>
    <row r="28" spans="1:4" ht="24" x14ac:dyDescent="0.15">
      <c r="A28" s="54" t="s">
        <v>5</v>
      </c>
      <c r="B28" s="50">
        <f>13241+1130</f>
        <v>14371</v>
      </c>
      <c r="C28" s="31">
        <v>54830</v>
      </c>
      <c r="D28" s="39">
        <v>43586</v>
      </c>
    </row>
    <row r="29" spans="1:4" ht="24" x14ac:dyDescent="0.15">
      <c r="A29" s="54" t="s">
        <v>28</v>
      </c>
      <c r="B29" s="50">
        <f>11041+7056</f>
        <v>18097</v>
      </c>
      <c r="C29" s="31">
        <v>78151.149999999994</v>
      </c>
      <c r="D29" s="39">
        <v>43586</v>
      </c>
    </row>
    <row r="30" spans="1:4" ht="24" x14ac:dyDescent="0.15">
      <c r="A30" s="50" t="s">
        <v>32</v>
      </c>
      <c r="B30" s="50">
        <v>18757</v>
      </c>
      <c r="C30" s="31">
        <v>181034.61</v>
      </c>
      <c r="D30" s="39">
        <v>43586</v>
      </c>
    </row>
    <row r="31" spans="1:4" ht="24" x14ac:dyDescent="0.15">
      <c r="A31" s="50" t="s">
        <v>7</v>
      </c>
      <c r="B31" s="50">
        <v>105053.8000000001</v>
      </c>
      <c r="C31" s="31">
        <v>249441.19</v>
      </c>
      <c r="D31" s="39">
        <v>43586</v>
      </c>
    </row>
    <row r="32" spans="1:4" x14ac:dyDescent="0.15">
      <c r="A32" s="54" t="s">
        <v>15</v>
      </c>
      <c r="B32" s="50">
        <v>11454</v>
      </c>
      <c r="C32" s="31">
        <v>32420</v>
      </c>
      <c r="D32" s="39">
        <v>43586</v>
      </c>
    </row>
    <row r="33" spans="1:4" ht="24" x14ac:dyDescent="0.15">
      <c r="A33" s="50" t="s">
        <v>31</v>
      </c>
      <c r="B33" s="54">
        <v>69988</v>
      </c>
      <c r="C33" s="31"/>
      <c r="D33" s="39">
        <v>43586</v>
      </c>
    </row>
    <row r="34" spans="1:4" ht="24" x14ac:dyDescent="0.15">
      <c r="A34" s="50" t="s">
        <v>29</v>
      </c>
      <c r="B34" s="50">
        <v>9204</v>
      </c>
      <c r="C34" s="31">
        <v>12260</v>
      </c>
      <c r="D34" s="39">
        <v>43586</v>
      </c>
    </row>
    <row r="35" spans="1:4" ht="24" x14ac:dyDescent="0.15">
      <c r="A35" s="55" t="s">
        <v>33</v>
      </c>
      <c r="B35" s="55">
        <v>7164</v>
      </c>
      <c r="C35" s="31"/>
      <c r="D35" s="39">
        <v>43586</v>
      </c>
    </row>
    <row r="36" spans="1:4" ht="24" x14ac:dyDescent="0.15">
      <c r="A36" s="50" t="s">
        <v>37</v>
      </c>
      <c r="B36" s="50">
        <v>28216</v>
      </c>
      <c r="C36" s="31"/>
      <c r="D36" s="39">
        <v>43586</v>
      </c>
    </row>
    <row r="37" spans="1:4" ht="24" x14ac:dyDescent="0.15">
      <c r="A37" s="50" t="s">
        <v>36</v>
      </c>
      <c r="B37" s="50">
        <v>55870</v>
      </c>
      <c r="C37" s="31">
        <v>192745.95</v>
      </c>
      <c r="D37" s="39">
        <v>43586</v>
      </c>
    </row>
    <row r="38" spans="1:4" ht="24" x14ac:dyDescent="0.15">
      <c r="A38" s="50" t="s">
        <v>35</v>
      </c>
      <c r="B38" s="50">
        <v>65091.999999999985</v>
      </c>
      <c r="C38" s="31"/>
      <c r="D38" s="39">
        <v>43586</v>
      </c>
    </row>
    <row r="39" spans="1:4" ht="24" x14ac:dyDescent="0.15">
      <c r="A39" s="54" t="s">
        <v>40</v>
      </c>
      <c r="B39" s="50">
        <f>15877+726</f>
        <v>16603</v>
      </c>
      <c r="C39" s="31">
        <v>210789.96</v>
      </c>
      <c r="D39" s="39">
        <v>43586</v>
      </c>
    </row>
    <row r="40" spans="1:4" ht="24" x14ac:dyDescent="0.15">
      <c r="A40" s="50" t="s">
        <v>39</v>
      </c>
      <c r="B40" s="50">
        <v>17093</v>
      </c>
      <c r="C40" s="31">
        <v>153686.18</v>
      </c>
      <c r="D40" s="39">
        <v>43586</v>
      </c>
    </row>
    <row r="41" spans="1:4" ht="24" x14ac:dyDescent="0.15">
      <c r="A41" s="50" t="s">
        <v>14</v>
      </c>
      <c r="B41" s="50">
        <v>30742</v>
      </c>
      <c r="C41" s="31">
        <v>111298</v>
      </c>
      <c r="D41" s="39">
        <v>43586</v>
      </c>
    </row>
    <row r="42" spans="1:4" ht="24" x14ac:dyDescent="0.15">
      <c r="A42" s="50" t="s">
        <v>34</v>
      </c>
      <c r="B42" s="50">
        <v>6744</v>
      </c>
      <c r="C42" s="31">
        <v>241510.05</v>
      </c>
      <c r="D42" s="39">
        <v>43586</v>
      </c>
    </row>
    <row r="43" spans="1:4" ht="24" x14ac:dyDescent="0.15">
      <c r="A43" s="50" t="s">
        <v>42</v>
      </c>
      <c r="B43" s="50">
        <v>6744</v>
      </c>
      <c r="C43" s="31">
        <v>42120</v>
      </c>
      <c r="D43" s="39">
        <v>43586</v>
      </c>
    </row>
    <row r="44" spans="1:4" x14ac:dyDescent="0.15">
      <c r="A44" s="55" t="s">
        <v>44</v>
      </c>
      <c r="B44" s="55">
        <v>32582</v>
      </c>
      <c r="C44" s="31">
        <v>161196.34</v>
      </c>
      <c r="D44" s="39">
        <v>43586</v>
      </c>
    </row>
    <row r="45" spans="1:4" ht="24" x14ac:dyDescent="0.15">
      <c r="A45" s="50" t="s">
        <v>48</v>
      </c>
      <c r="B45" s="50">
        <v>58072</v>
      </c>
      <c r="C45" s="31">
        <v>451566</v>
      </c>
      <c r="D45" s="39">
        <v>43586</v>
      </c>
    </row>
    <row r="46" spans="1:4" x14ac:dyDescent="0.15">
      <c r="A46" s="52" t="s">
        <v>51</v>
      </c>
      <c r="B46" s="52">
        <v>102276</v>
      </c>
      <c r="C46" s="31">
        <v>459269.48</v>
      </c>
      <c r="D46" s="39">
        <v>43586</v>
      </c>
    </row>
    <row r="47" spans="1:4" ht="24" x14ac:dyDescent="0.15">
      <c r="A47" s="50" t="s">
        <v>47</v>
      </c>
      <c r="B47" s="50">
        <v>32036</v>
      </c>
      <c r="C47" s="31">
        <v>176327.38</v>
      </c>
      <c r="D47" s="39">
        <v>43586</v>
      </c>
    </row>
    <row r="48" spans="1:4" x14ac:dyDescent="0.15">
      <c r="A48" s="59" t="s">
        <v>54</v>
      </c>
      <c r="B48" s="52">
        <v>5040</v>
      </c>
      <c r="C48" s="31">
        <v>31135.69</v>
      </c>
      <c r="D48" s="39">
        <v>43586</v>
      </c>
    </row>
    <row r="49" spans="1:4" x14ac:dyDescent="0.15">
      <c r="A49" s="59" t="s">
        <v>57</v>
      </c>
      <c r="B49" s="52">
        <v>1500</v>
      </c>
      <c r="C49" s="31">
        <v>9160</v>
      </c>
      <c r="D49" s="39">
        <v>43586</v>
      </c>
    </row>
    <row r="50" spans="1:4" x14ac:dyDescent="0.15">
      <c r="A50" s="60" t="s">
        <v>62</v>
      </c>
      <c r="B50" s="52">
        <v>41456</v>
      </c>
      <c r="C50" s="31"/>
      <c r="D50" s="39">
        <v>43586</v>
      </c>
    </row>
    <row r="51" spans="1:4" x14ac:dyDescent="0.15">
      <c r="A51" s="60" t="s">
        <v>63</v>
      </c>
      <c r="B51" s="52">
        <v>28073</v>
      </c>
      <c r="C51" s="31"/>
      <c r="D51" s="39">
        <v>43586</v>
      </c>
    </row>
    <row r="52" spans="1:4" ht="24" x14ac:dyDescent="0.15">
      <c r="A52" s="61" t="s">
        <v>61</v>
      </c>
      <c r="B52" s="50">
        <v>81581</v>
      </c>
      <c r="C52" s="31">
        <v>588788.4</v>
      </c>
      <c r="D52" s="39">
        <v>43586</v>
      </c>
    </row>
    <row r="53" spans="1:4" ht="24" x14ac:dyDescent="0.15">
      <c r="A53" s="50" t="s">
        <v>27</v>
      </c>
      <c r="B53" s="50">
        <v>60285</v>
      </c>
      <c r="C53" s="31">
        <v>201397.53</v>
      </c>
      <c r="D53" s="39">
        <v>43586</v>
      </c>
    </row>
    <row r="54" spans="1:4" ht="24" x14ac:dyDescent="0.15">
      <c r="A54" s="54" t="s">
        <v>41</v>
      </c>
      <c r="B54" s="54">
        <v>7307</v>
      </c>
      <c r="C54" s="31">
        <v>58411.040000000001</v>
      </c>
      <c r="D54" s="39">
        <v>43586</v>
      </c>
    </row>
    <row r="55" spans="1:4" ht="24" x14ac:dyDescent="0.15">
      <c r="A55" s="50" t="s">
        <v>45</v>
      </c>
      <c r="B55" s="50">
        <v>2134</v>
      </c>
      <c r="C55" s="31">
        <v>31650</v>
      </c>
      <c r="D55" s="39">
        <v>43586</v>
      </c>
    </row>
    <row r="56" spans="1:4" ht="24" x14ac:dyDescent="0.15">
      <c r="A56" s="54" t="s">
        <v>58</v>
      </c>
      <c r="B56" s="52">
        <v>37007</v>
      </c>
      <c r="C56" s="31"/>
      <c r="D56" s="39">
        <v>43586</v>
      </c>
    </row>
    <row r="57" spans="1:4" ht="24" x14ac:dyDescent="0.15">
      <c r="A57" s="54" t="s">
        <v>59</v>
      </c>
      <c r="B57" s="52">
        <v>31043</v>
      </c>
      <c r="C57" s="31">
        <v>236854.48</v>
      </c>
      <c r="D57" s="39">
        <v>43586</v>
      </c>
    </row>
    <row r="58" spans="1:4" ht="24" x14ac:dyDescent="0.15">
      <c r="A58" s="54" t="s">
        <v>43</v>
      </c>
      <c r="B58" s="50">
        <v>67120</v>
      </c>
      <c r="C58" s="31">
        <v>653877.41</v>
      </c>
      <c r="D58" s="39">
        <v>43586</v>
      </c>
    </row>
    <row r="59" spans="1:4" ht="24" x14ac:dyDescent="0.15">
      <c r="A59" s="50" t="s">
        <v>49</v>
      </c>
      <c r="B59" s="52">
        <v>4360</v>
      </c>
      <c r="C59" s="31">
        <v>52050.98</v>
      </c>
      <c r="D59" s="39">
        <v>43586</v>
      </c>
    </row>
    <row r="60" spans="1:4" x14ac:dyDescent="0.15">
      <c r="A60" s="52" t="s">
        <v>50</v>
      </c>
      <c r="B60" s="52">
        <v>8840</v>
      </c>
      <c r="C60" s="31">
        <v>70344.28</v>
      </c>
      <c r="D60" s="39">
        <v>43586</v>
      </c>
    </row>
    <row r="61" spans="1:4" x14ac:dyDescent="0.15">
      <c r="A61" s="50" t="s">
        <v>46</v>
      </c>
      <c r="B61" s="50">
        <v>12403.999999999978</v>
      </c>
      <c r="C61" s="31">
        <v>77651.820000000007</v>
      </c>
      <c r="D61" s="39">
        <v>43586</v>
      </c>
    </row>
    <row r="62" spans="1:4" x14ac:dyDescent="0.15">
      <c r="A62" s="59" t="s">
        <v>53</v>
      </c>
      <c r="B62" s="52">
        <v>21125</v>
      </c>
      <c r="C62" s="32">
        <v>129396.36</v>
      </c>
      <c r="D62" s="39">
        <v>43586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2019.1</vt:lpstr>
      <vt:lpstr>2019.3</vt:lpstr>
      <vt:lpstr>2019.4</vt:lpstr>
      <vt:lpstr>2019.5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qiqiang</dc:creator>
  <cp:lastModifiedBy>qiqiang</cp:lastModifiedBy>
  <cp:lastPrinted>2015-02-03T05:39:44Z</cp:lastPrinted>
  <dcterms:created xsi:type="dcterms:W3CDTF">1996-12-17T01:32:42Z</dcterms:created>
  <dcterms:modified xsi:type="dcterms:W3CDTF">2019-07-17T03:49:59Z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  <property fmtid="{D5CDD505-2E9C-101B-9397-08002B2CF9AE}" pid="3" name="WorkbookGuid">
    <vt:lpwstr>ae891d2b-024d-4c86-b297-1a0ea1b19e16</vt:lpwstr>
  </property>
</Properties>
</file>