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fe6a66219f806964/Desktop/College/FPA/"/>
    </mc:Choice>
  </mc:AlternateContent>
  <xr:revisionPtr revIDLastSave="12" documentId="6_{7CD5B334-24FD-4414-9B81-37AD519059B7}" xr6:coauthVersionLast="47" xr6:coauthVersionMax="47" xr10:uidLastSave="{616F25D6-89EB-4188-A79E-CE325508E814}"/>
  <bookViews>
    <workbookView xWindow="-120" yWindow="-120" windowWidth="20730" windowHeight="11040" xr2:uid="{00000000-000D-0000-FFFF-FFFF00000000}"/>
  </bookViews>
  <sheets>
    <sheet name="Raw Data" sheetId="1" r:id="rId1"/>
    <sheet name="Mannual" sheetId="5" r:id="rId2"/>
    <sheet name="SLR" sheetId="3" r:id="rId3"/>
    <sheet name="RE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8" i="5" l="1"/>
  <c r="Z27" i="5"/>
  <c r="T28" i="5"/>
  <c r="T27" i="5"/>
  <c r="Z24" i="5"/>
  <c r="T24" i="5"/>
  <c r="Z23" i="5"/>
  <c r="T23" i="5"/>
  <c r="T20" i="5"/>
  <c r="P21" i="5"/>
  <c r="A20" i="5" l="1"/>
  <c r="F19" i="5" l="1"/>
  <c r="F22" i="5" s="1"/>
  <c r="K4" i="5"/>
  <c r="K5" i="5"/>
  <c r="K6" i="5"/>
  <c r="K7" i="5"/>
  <c r="K8" i="5"/>
  <c r="K9" i="5"/>
  <c r="K10" i="5"/>
  <c r="K11" i="5"/>
  <c r="K12" i="5"/>
  <c r="K13" i="5"/>
  <c r="K14" i="5"/>
  <c r="K15" i="5"/>
  <c r="K3" i="5"/>
  <c r="J4" i="5"/>
  <c r="J5" i="5"/>
  <c r="J6" i="5"/>
  <c r="J7" i="5"/>
  <c r="J8" i="5"/>
  <c r="J9" i="5"/>
  <c r="J10" i="5"/>
  <c r="J11" i="5"/>
  <c r="J12" i="5"/>
  <c r="J13" i="5"/>
  <c r="J14" i="5"/>
  <c r="J15" i="5"/>
  <c r="J3" i="5"/>
  <c r="B16" i="5"/>
  <c r="A16" i="5"/>
  <c r="B20" i="5"/>
  <c r="C5" i="5" s="1"/>
  <c r="D10" i="5"/>
  <c r="F10" i="5" l="1"/>
  <c r="N10" i="5"/>
  <c r="C6" i="5"/>
  <c r="E6" i="5" s="1"/>
  <c r="D11" i="5"/>
  <c r="C9" i="5"/>
  <c r="E9" i="5" s="1"/>
  <c r="C7" i="5"/>
  <c r="E7" i="5" s="1"/>
  <c r="D14" i="5"/>
  <c r="D12" i="5"/>
  <c r="C15" i="5"/>
  <c r="E15" i="5" s="1"/>
  <c r="D6" i="5"/>
  <c r="C3" i="5"/>
  <c r="E3" i="5" s="1"/>
  <c r="C14" i="5"/>
  <c r="E14" i="5" s="1"/>
  <c r="D4" i="5"/>
  <c r="E5" i="5"/>
  <c r="C12" i="5"/>
  <c r="D9" i="5"/>
  <c r="D3" i="5"/>
  <c r="C4" i="5"/>
  <c r="C11" i="5"/>
  <c r="D8" i="5"/>
  <c r="C10" i="5"/>
  <c r="D15" i="5"/>
  <c r="D7" i="5"/>
  <c r="C8" i="5"/>
  <c r="D13" i="5"/>
  <c r="D5" i="5"/>
  <c r="C13" i="5"/>
  <c r="K16" i="5"/>
  <c r="J16" i="5"/>
  <c r="G3" i="5" l="1"/>
  <c r="G15" i="5"/>
  <c r="F9" i="5"/>
  <c r="N9" i="5"/>
  <c r="F8" i="5"/>
  <c r="N8" i="5"/>
  <c r="F5" i="5"/>
  <c r="N5" i="5"/>
  <c r="F14" i="5"/>
  <c r="N14" i="5"/>
  <c r="F12" i="5"/>
  <c r="N12" i="5"/>
  <c r="F4" i="5"/>
  <c r="N4" i="5"/>
  <c r="F7" i="5"/>
  <c r="N7" i="5"/>
  <c r="F11" i="5"/>
  <c r="N11" i="5"/>
  <c r="F6" i="5"/>
  <c r="N6" i="5"/>
  <c r="F13" i="5"/>
  <c r="N13" i="5"/>
  <c r="F15" i="5"/>
  <c r="N15" i="5"/>
  <c r="F3" i="5"/>
  <c r="N3" i="5"/>
  <c r="G14" i="5"/>
  <c r="C16" i="5"/>
  <c r="G6" i="5"/>
  <c r="G13" i="5"/>
  <c r="E13" i="5"/>
  <c r="E8" i="5"/>
  <c r="G8" i="5"/>
  <c r="G12" i="5"/>
  <c r="E12" i="5"/>
  <c r="G4" i="5"/>
  <c r="E4" i="5"/>
  <c r="G7" i="5"/>
  <c r="G5" i="5"/>
  <c r="E11" i="5"/>
  <c r="G11" i="5"/>
  <c r="D16" i="5"/>
  <c r="G10" i="5"/>
  <c r="E10" i="5"/>
  <c r="G9" i="5"/>
  <c r="F16" i="5" l="1"/>
  <c r="N16" i="5"/>
  <c r="E16" i="5"/>
  <c r="G16" i="5"/>
  <c r="B23" i="5" l="1"/>
  <c r="B22" i="5" l="1"/>
  <c r="H15" i="5" s="1"/>
  <c r="H6" i="5" l="1"/>
  <c r="L6" i="5" s="1"/>
  <c r="M6" i="5" s="1"/>
  <c r="H7" i="5"/>
  <c r="H13" i="5"/>
  <c r="L13" i="5" s="1"/>
  <c r="M13" i="5" s="1"/>
  <c r="H8" i="5"/>
  <c r="O8" i="5" s="1"/>
  <c r="P8" i="5" s="1"/>
  <c r="H3" i="5"/>
  <c r="L3" i="5" s="1"/>
  <c r="H5" i="5"/>
  <c r="L5" i="5" s="1"/>
  <c r="M5" i="5" s="1"/>
  <c r="H9" i="5"/>
  <c r="O9" i="5" s="1"/>
  <c r="P9" i="5" s="1"/>
  <c r="H12" i="5"/>
  <c r="L12" i="5" s="1"/>
  <c r="M12" i="5" s="1"/>
  <c r="H14" i="5"/>
  <c r="L14" i="5" s="1"/>
  <c r="M14" i="5" s="1"/>
  <c r="H10" i="5"/>
  <c r="O10" i="5" s="1"/>
  <c r="P10" i="5" s="1"/>
  <c r="H4" i="5"/>
  <c r="O4" i="5" s="1"/>
  <c r="P4" i="5" s="1"/>
  <c r="H11" i="5"/>
  <c r="L11" i="5" s="1"/>
  <c r="M11" i="5" s="1"/>
  <c r="O6" i="5"/>
  <c r="P6" i="5" s="1"/>
  <c r="O15" i="5"/>
  <c r="P15" i="5" s="1"/>
  <c r="L15" i="5"/>
  <c r="M15" i="5" s="1"/>
  <c r="O14" i="5"/>
  <c r="P14" i="5" s="1"/>
  <c r="L7" i="5"/>
  <c r="M7" i="5" s="1"/>
  <c r="O7" i="5"/>
  <c r="P7" i="5" s="1"/>
  <c r="L8" i="5"/>
  <c r="M8" i="5" s="1"/>
  <c r="L9" i="5" l="1"/>
  <c r="M9" i="5" s="1"/>
  <c r="O13" i="5"/>
  <c r="P13" i="5" s="1"/>
  <c r="L10" i="5"/>
  <c r="M10" i="5" s="1"/>
  <c r="O3" i="5"/>
  <c r="O12" i="5"/>
  <c r="P12" i="5" s="1"/>
  <c r="O5" i="5"/>
  <c r="P5" i="5" s="1"/>
  <c r="O11" i="5"/>
  <c r="P11" i="5" s="1"/>
  <c r="L4" i="5"/>
  <c r="M4" i="5" s="1"/>
  <c r="H16" i="5"/>
  <c r="M3" i="5"/>
  <c r="M16" i="5" s="1"/>
  <c r="F35" i="5" s="1"/>
  <c r="P3" i="5"/>
  <c r="L16" i="5" l="1"/>
  <c r="O16" i="5"/>
  <c r="P16" i="5"/>
  <c r="F28" i="5" s="1"/>
  <c r="P23" i="5"/>
  <c r="G38" i="5"/>
  <c r="G39" i="5" s="1"/>
  <c r="F20" i="5"/>
  <c r="F32" i="5"/>
  <c r="F31" i="5" l="1"/>
  <c r="F30" i="5" s="1"/>
  <c r="F34" i="5"/>
  <c r="P25" i="5"/>
  <c r="P24" i="5"/>
  <c r="F21" i="5"/>
  <c r="F25" i="5"/>
  <c r="F26" i="5" s="1"/>
  <c r="I25" i="5" l="1"/>
  <c r="P29" i="5"/>
  <c r="F38" i="5"/>
  <c r="F39" i="5" s="1"/>
  <c r="P31" i="5" l="1"/>
  <c r="P30" i="5"/>
</calcChain>
</file>

<file path=xl/sharedStrings.xml><?xml version="1.0" encoding="utf-8"?>
<sst xmlns="http://schemas.openxmlformats.org/spreadsheetml/2006/main" count="146" uniqueCount="116">
  <si>
    <t>Mean hourly wage</t>
  </si>
  <si>
    <t>Years of schooling</t>
  </si>
  <si>
    <t>Y</t>
  </si>
  <si>
    <t>X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</si>
  <si>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</si>
  <si>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</si>
  <si>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</si>
  <si>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</si>
  <si>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</si>
  <si>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</si>
  <si>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</si>
  <si>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</si>
  <si>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</si>
  <si>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</si>
  <si>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</si>
  <si>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</si>
  <si>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</si>
  <si>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</si>
  <si>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</si>
  <si>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</si>
  <si>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</si>
  <si>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</si>
  <si>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</si>
  <si>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</si>
  <si>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</si>
  <si>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</si>
  <si>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</si>
  <si>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</si>
  <si>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</si>
  <si>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</si>
  <si>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</si>
  <si>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</si>
  <si>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</si>
  <si>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</si>
  <si>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</si>
  <si>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</si>
  <si>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</si>
  <si>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</si>
  <si>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</si>
  <si>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</si>
  <si>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</si>
  <si>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</si>
  <si>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</si>
  <si>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</si>
  <si>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PROBABILITY OUTPUT</t>
  </si>
  <si>
    <t>Percentile</t>
  </si>
  <si>
    <t>x=(X-mean(X))</t>
  </si>
  <si>
    <t>y=(Y-mean(Y))</t>
  </si>
  <si>
    <t>Error</t>
  </si>
  <si>
    <r>
      <t>x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vertAlign val="subscript"/>
        <sz val="14"/>
        <color theme="1"/>
        <rFont val="Calibri"/>
        <family val="2"/>
        <scheme val="minor"/>
      </rPr>
      <t>i</t>
    </r>
  </si>
  <si>
    <r>
      <t>y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x</t>
    </r>
    <r>
      <rPr>
        <b/>
        <vertAlign val="subscript"/>
        <sz val="14"/>
        <color theme="1"/>
        <rFont val="Calibri"/>
        <family val="2"/>
        <scheme val="minor"/>
      </rPr>
      <t>i</t>
    </r>
  </si>
  <si>
    <r>
      <t>Y</t>
    </r>
    <r>
      <rPr>
        <b/>
        <vertAlign val="subscript"/>
        <sz val="14"/>
        <color theme="1"/>
        <rFont val="Calibri"/>
        <family val="2"/>
        <scheme val="minor"/>
      </rPr>
      <t>icap</t>
    </r>
  </si>
  <si>
    <r>
      <t>X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vertAlign val="subscript"/>
        <sz val="14"/>
        <color theme="1"/>
        <rFont val="Calibri"/>
        <family val="2"/>
        <scheme val="minor"/>
      </rPr>
      <t>i</t>
    </r>
  </si>
  <si>
    <r>
      <t>Y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vertAlign val="subscript"/>
        <sz val="14"/>
        <color theme="1"/>
        <rFont val="Calibri"/>
        <family val="2"/>
        <scheme val="minor"/>
      </rPr>
      <t>i</t>
    </r>
  </si>
  <si>
    <t>Error2</t>
  </si>
  <si>
    <r>
      <t>y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vertAlign val="subscript"/>
        <sz val="14"/>
        <color theme="1"/>
        <rFont val="Calibri"/>
        <family val="2"/>
        <scheme val="minor"/>
      </rPr>
      <t>i</t>
    </r>
  </si>
  <si>
    <t>β1</t>
  </si>
  <si>
    <t>Mean of Y</t>
  </si>
  <si>
    <t>Mean of X</t>
  </si>
  <si>
    <r>
      <t xml:space="preserve"> y = </t>
    </r>
    <r>
      <rPr>
        <sz val="11"/>
        <color theme="1"/>
        <rFont val="Calibri"/>
        <family val="2"/>
      </rPr>
      <t>β1+β2*x + e</t>
    </r>
  </si>
  <si>
    <t xml:space="preserve">    -Mean y</t>
  </si>
  <si>
    <t>Correlation</t>
  </si>
  <si>
    <t>RSE</t>
  </si>
  <si>
    <t>Sum of squared error/df</t>
  </si>
  <si>
    <t>df = n-m-1</t>
  </si>
  <si>
    <t>m = no. of parameters</t>
  </si>
  <si>
    <t>SE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</si>
  <si>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</si>
  <si>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n = 13</t>
  </si>
  <si>
    <t>m = 1</t>
  </si>
  <si>
    <t>df = 13-1-1=11</t>
  </si>
  <si>
    <r>
      <t>Var (</t>
    </r>
    <r>
      <rPr>
        <sz val="11"/>
        <color theme="1"/>
        <rFont val="Calibri"/>
        <family val="2"/>
      </rPr>
      <t>β2)</t>
    </r>
  </si>
  <si>
    <r>
      <t>SE (</t>
    </r>
    <r>
      <rPr>
        <sz val="11"/>
        <color theme="1"/>
        <rFont val="Calibri"/>
        <family val="2"/>
      </rPr>
      <t>β2)</t>
    </r>
  </si>
  <si>
    <t>t stat</t>
  </si>
  <si>
    <r>
      <t xml:space="preserve">   (    -Mean Y)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</si>
  <si>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SSE</t>
  </si>
  <si>
    <t>SST</t>
  </si>
  <si>
    <t>SSR</t>
  </si>
  <si>
    <t>R-Squared</t>
  </si>
  <si>
    <t>F-statistics</t>
  </si>
  <si>
    <t>MSR</t>
  </si>
  <si>
    <t>MSE</t>
  </si>
  <si>
    <t>1-SSE/SST</t>
  </si>
  <si>
    <t>SSR/SST</t>
  </si>
  <si>
    <t>MSR/MSE</t>
  </si>
  <si>
    <t>SSR/df</t>
  </si>
  <si>
    <t>SSE/df</t>
  </si>
  <si>
    <t>β1 Intercept</t>
  </si>
  <si>
    <t>Coefficient (X) β2 Slope</t>
  </si>
  <si>
    <t>Var(β1)</t>
  </si>
  <si>
    <t>SE(β1)</t>
  </si>
  <si>
    <t>β2</t>
  </si>
  <si>
    <t>tstat</t>
  </si>
  <si>
    <t>p-value</t>
  </si>
  <si>
    <t>&lt;- (A21-2) is df</t>
  </si>
  <si>
    <t>m-&gt; predictors/ parameters</t>
  </si>
  <si>
    <t>n -&gt; no. of observations</t>
  </si>
  <si>
    <t>LB &amp; UB 95% for Coefficients</t>
  </si>
  <si>
    <t>ta/2=T.INV.2T(a,df)</t>
  </si>
  <si>
    <t>Margin of Error (β1)</t>
  </si>
  <si>
    <t>LB(β1)</t>
  </si>
  <si>
    <t>UB(β1)</t>
  </si>
  <si>
    <t>Margin of Error (β2)</t>
  </si>
  <si>
    <t>LB(β2)</t>
  </si>
  <si>
    <t>UB(β2)</t>
  </si>
  <si>
    <t>Critical Value*SE(β1)</t>
  </si>
  <si>
    <t>Critical Value*SE(β2)</t>
  </si>
  <si>
    <t>For x = 10, the predicted value  y cap = 7.23</t>
  </si>
  <si>
    <t>Mean of X = 12</t>
  </si>
  <si>
    <t>SE pred</t>
  </si>
  <si>
    <t>For x = 20, the predicted value y cap = 14.4674</t>
  </si>
  <si>
    <t xml:space="preserve">SE pred </t>
  </si>
  <si>
    <t>Predicted Interval</t>
  </si>
  <si>
    <t>LB</t>
  </si>
  <si>
    <t>UB</t>
  </si>
  <si>
    <t>ta/2 = T.INV.2T(0.05,11)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</si>
</sst>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164" fontId="0" fillId="0" borderId="0" xfId="0" applyNumberFormat="1"/>
    <xf numFmtId="0" fontId="0" fillId="2" borderId="0" xfId="0" applyFill="1"/>
    <xf numFmtId="0" fontId="7" fillId="3" borderId="0" xfId="0" applyFont="1" applyFill="1"/>
    <xf numFmtId="0" fontId="0" fillId="3" borderId="0" xfId="0" applyFill="1"/>
    <xf numFmtId="164" fontId="0" fillId="2" borderId="0" xfId="0" applyNumberFormat="1" applyFill="1"/>
    <xf numFmtId="164" fontId="0" fillId="3" borderId="0" xfId="0" applyNumberFormat="1" applyFill="1"/>
    <xf numFmtId="0" fontId="1" fillId="4" borderId="0" xfId="0" applyFont="1" applyFill="1"/>
    <xf numFmtId="164" fontId="1" fillId="4" borderId="0" xfId="0" applyNumberFormat="1" applyFont="1" applyFill="1"/>
    <xf numFmtId="0" fontId="3" fillId="4" borderId="0" xfId="0" applyFont="1" applyFill="1"/>
    <xf numFmtId="0" fontId="4" fillId="4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Data'!$B$3:$B$15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REG!$C$25:$C$37</c:f>
              <c:numCache>
                <c:formatCode>General</c:formatCode>
                <c:ptCount val="13"/>
                <c:pt idx="0">
                  <c:v>0.12657252747252823</c:v>
                </c:pt>
                <c:pt idx="1">
                  <c:v>0.71577582417582519</c:v>
                </c:pt>
                <c:pt idx="2">
                  <c:v>0.20037912087912169</c:v>
                </c:pt>
                <c:pt idx="3">
                  <c:v>0.82928241758241761</c:v>
                </c:pt>
                <c:pt idx="4">
                  <c:v>9.1685714285715036E-2</c:v>
                </c:pt>
                <c:pt idx="5">
                  <c:v>-1.3662109890109884</c:v>
                </c:pt>
                <c:pt idx="6">
                  <c:v>-0.85650769230769175</c:v>
                </c:pt>
                <c:pt idx="7">
                  <c:v>-1.5637043956043959</c:v>
                </c:pt>
                <c:pt idx="8">
                  <c:v>0.89939890109890186</c:v>
                </c:pt>
                <c:pt idx="9">
                  <c:v>-0.17319780219780156</c:v>
                </c:pt>
                <c:pt idx="10">
                  <c:v>-0.73499450549450529</c:v>
                </c:pt>
                <c:pt idx="11">
                  <c:v>1.319808791208791</c:v>
                </c:pt>
                <c:pt idx="12">
                  <c:v>0.51171208791208755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79-448D-A0EF-0D3F91EBE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053599"/>
        <c:axId val="839049759"/>
      </c:scatterChart>
      <c:valAx>
        <c:axId val="839053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049759"/>
        <c:crosses val="autoZero"/>
        <c:crossBetween val="midCat"/>
      </c:valAx>
      <c:valAx>
        <c:axId val="839049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053599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'Raw Data'!$B$3:$B$15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'Raw Data'!$A$3:$A$15</c:f>
              <c:numCache>
                <c:formatCode>General</c:formatCode>
                <c:ptCount val="13"/>
                <c:pt idx="0">
                  <c:v>4.4566999999999997</c:v>
                </c:pt>
                <c:pt idx="1">
                  <c:v>5.77</c:v>
                </c:pt>
                <c:pt idx="2">
                  <c:v>5.9786999999999999</c:v>
                </c:pt>
                <c:pt idx="3">
                  <c:v>7.3316999999999997</c:v>
                </c:pt>
                <c:pt idx="4">
                  <c:v>7.3182</c:v>
                </c:pt>
                <c:pt idx="5">
                  <c:v>6.5843999999999996</c:v>
                </c:pt>
                <c:pt idx="6">
                  <c:v>7.8182</c:v>
                </c:pt>
                <c:pt idx="7">
                  <c:v>7.8350999999999997</c:v>
                </c:pt>
                <c:pt idx="8">
                  <c:v>11.0223</c:v>
                </c:pt>
                <c:pt idx="9">
                  <c:v>10.6738</c:v>
                </c:pt>
                <c:pt idx="10">
                  <c:v>10.8361</c:v>
                </c:pt>
                <c:pt idx="11">
                  <c:v>13.615</c:v>
                </c:pt>
                <c:pt idx="12">
                  <c:v>13.531000000000001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0D-4CB3-9335-325E96EA6BF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'Raw Data'!$B$3:$B$15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REG!$B$25:$B$37</c:f>
              <c:numCache>
                <c:formatCode>General</c:formatCode>
                <c:ptCount val="13"/>
                <c:pt idx="0">
                  <c:v>4.3301274725274714</c:v>
                </c:pt>
                <c:pt idx="1">
                  <c:v>5.0542241758241744</c:v>
                </c:pt>
                <c:pt idx="2">
                  <c:v>5.7783208791208782</c:v>
                </c:pt>
                <c:pt idx="3">
                  <c:v>6.5024175824175821</c:v>
                </c:pt>
                <c:pt idx="4">
                  <c:v>7.226514285714285</c:v>
                </c:pt>
                <c:pt idx="5">
                  <c:v>7.950610989010988</c:v>
                </c:pt>
                <c:pt idx="6">
                  <c:v>8.6747076923076918</c:v>
                </c:pt>
                <c:pt idx="7">
                  <c:v>9.3988043956043956</c:v>
                </c:pt>
                <c:pt idx="8">
                  <c:v>10.122901098901098</c:v>
                </c:pt>
                <c:pt idx="9">
                  <c:v>10.846997802197802</c:v>
                </c:pt>
                <c:pt idx="10">
                  <c:v>11.571094505494505</c:v>
                </c:pt>
                <c:pt idx="11">
                  <c:v>12.295191208791209</c:v>
                </c:pt>
                <c:pt idx="12">
                  <c:v>13.019287912087913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0D-4CB3-9335-325E96EA6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047839"/>
        <c:axId val="839042079"/>
      </c:scatterChart>
      <c:valAx>
        <c:axId val="839047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042079"/>
        <c:crosses val="autoZero"/>
        <c:crossBetween val="midCat"/>
      </c:valAx>
      <c:valAx>
        <c:axId val="839042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04783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REG!$E$25:$E$37</c:f>
              <c:numCache>
                <c:formatCode>General</c:formatCode>
                <c:ptCount val="13"/>
                <c:pt idx="0">
                  <c:v>3.8461538461538463</c:v>
                </c:pt>
                <c:pt idx="1">
                  <c:v>11.538461538461538</c:v>
                </c:pt>
                <c:pt idx="2">
                  <c:v>19.23076923076923</c:v>
                </c:pt>
                <c:pt idx="3">
                  <c:v>26.923076923076923</c:v>
                </c:pt>
                <c:pt idx="4">
                  <c:v>34.615384615384613</c:v>
                </c:pt>
                <c:pt idx="5">
                  <c:v>42.307692307692307</c:v>
                </c:pt>
                <c:pt idx="6">
                  <c:v>50</c:v>
                </c:pt>
                <c:pt idx="7">
                  <c:v>57.692307692307693</c:v>
                </c:pt>
                <c:pt idx="8">
                  <c:v>65.384615384615387</c:v>
                </c:pt>
                <c:pt idx="9">
                  <c:v>73.076923076923066</c:v>
                </c:pt>
                <c:pt idx="10">
                  <c:v>80.769230769230759</c:v>
                </c:pt>
                <c:pt idx="11">
                  <c:v>88.461538461538453</c:v>
                </c:pt>
                <c:pt idx="12">
                  <c:v>96.153846153846146</c:v>
                </c:pt>
              </c:numCache>
            </c:numRef>
          </c:xVal>
          <c:yVal>
            <c:numRef>
              <c:f>REG!$F$25:$F$37</c:f>
              <c:numCache>
                <c:formatCode>General</c:formatCode>
                <c:ptCount val="13"/>
                <c:pt idx="0">
                  <c:v>4.4566999999999997</c:v>
                </c:pt>
                <c:pt idx="1">
                  <c:v>5.77</c:v>
                </c:pt>
                <c:pt idx="2">
                  <c:v>5.9786999999999999</c:v>
                </c:pt>
                <c:pt idx="3">
                  <c:v>6.5843999999999996</c:v>
                </c:pt>
                <c:pt idx="4">
                  <c:v>7.3182</c:v>
                </c:pt>
                <c:pt idx="5">
                  <c:v>7.3316999999999997</c:v>
                </c:pt>
                <c:pt idx="6">
                  <c:v>7.8182</c:v>
                </c:pt>
                <c:pt idx="7">
                  <c:v>7.8350999999999997</c:v>
                </c:pt>
                <c:pt idx="8">
                  <c:v>10.6738</c:v>
                </c:pt>
                <c:pt idx="9">
                  <c:v>10.8361</c:v>
                </c:pt>
                <c:pt idx="10">
                  <c:v>11.0223</c:v>
                </c:pt>
                <c:pt idx="11">
                  <c:v>13.531000000000001</c:v>
                </c:pt>
                <c:pt idx="12">
                  <c:v>13.615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F-4331-B417-B353827C0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051199"/>
        <c:axId val="839052159"/>
      </c:scatterChart>
      <c:valAx>
        <c:axId val="839051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052159"/>
        <c:crosses val="autoZero"/>
        <c:crossBetween val="midCat"/>
      </c:valAx>
      <c:valAx>
        <c:axId val="839052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051199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19050</xdr:colOff>
      <xdr:row>0</xdr:row>
      <xdr:rowOff>76200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AB42EAF-15B3-513C-352F-F4AD8E32191A}"/>
                </a:ext>
              </a:extLst>
            </xdr:cNvPr>
            <xdr:cNvSpPr txBox="1"/>
          </xdr:nvSpPr>
          <xdr:spPr>
            <a:xfrm>
              <a:off x="10201275" y="762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IN" sz="1100" i="1" kern="1200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0" i="1" kern="1200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IN" sz="1100" kern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AB42EAF-15B3-513C-352F-F4AD8E32191A}"/>
                </a:ext>
              </a:extLst>
            </xdr:cNvPr>
            <xdr:cNvSpPr txBox="1"/>
          </xdr:nvSpPr>
          <xdr:spPr>
            <a:xfrm>
              <a:off x="10201275" y="762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 kern="1200">
                  <a:latin typeface="Cambria Math" panose="02040503050406030204" pitchFamily="18" charset="0"/>
                </a:rPr>
                <a:t>𝑦 ̂</a:t>
              </a:r>
              <a:endParaRPr lang="en-IN" sz="1100" kern="1200"/>
            </a:p>
          </xdr:txBody>
        </xdr:sp>
      </mc:Fallback>
    </mc:AlternateContent>
    <xdr:clientData/>
  </xdr:oneCellAnchor>
  <xdr:oneCellAnchor>
    <xdr:from>
      <xdr:col>15</xdr:col>
      <xdr:colOff>142875</xdr:colOff>
      <xdr:row>0</xdr:row>
      <xdr:rowOff>85725</xdr:rowOff>
    </xdr:from>
    <xdr:ext cx="129716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354694C-A2D3-237F-D16E-808B7CA03EAB}"/>
                </a:ext>
              </a:extLst>
            </xdr:cNvPr>
            <xdr:cNvSpPr txBox="1"/>
          </xdr:nvSpPr>
          <xdr:spPr>
            <a:xfrm>
              <a:off x="10934700" y="85725"/>
              <a:ext cx="12971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IN" sz="1100" i="1" kern="1200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0" i="1" kern="1200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IN" sz="1100" kern="1200"/>
            </a:p>
            <a:p>
              <a:endParaRPr lang="en-IN" sz="1100" kern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354694C-A2D3-237F-D16E-808B7CA03EAB}"/>
                </a:ext>
              </a:extLst>
            </xdr:cNvPr>
            <xdr:cNvSpPr txBox="1"/>
          </xdr:nvSpPr>
          <xdr:spPr>
            <a:xfrm>
              <a:off x="10934700" y="85725"/>
              <a:ext cx="12971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 kern="1200">
                  <a:latin typeface="Cambria Math" panose="02040503050406030204" pitchFamily="18" charset="0"/>
                </a:rPr>
                <a:t>𝑦 ̂</a:t>
              </a:r>
              <a:endParaRPr lang="en-IN" sz="1100" kern="1200"/>
            </a:p>
            <a:p>
              <a:endParaRPr lang="en-IN" sz="1100" kern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2</xdr:row>
      <xdr:rowOff>11076</xdr:rowOff>
    </xdr:from>
    <xdr:to>
      <xdr:col>15</xdr:col>
      <xdr:colOff>600075</xdr:colOff>
      <xdr:row>12</xdr:row>
      <xdr:rowOff>22152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C7C17-86F1-E0F2-DE5A-A08572481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1994</xdr:colOff>
      <xdr:row>1</xdr:row>
      <xdr:rowOff>188285</xdr:rowOff>
    </xdr:from>
    <xdr:to>
      <xdr:col>23</xdr:col>
      <xdr:colOff>1994</xdr:colOff>
      <xdr:row>11</xdr:row>
      <xdr:rowOff>179425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D53E2C-9CAB-FDE5-263B-F4F4ECB0F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13</xdr:row>
      <xdr:rowOff>177209</xdr:rowOff>
    </xdr:from>
    <xdr:to>
      <xdr:col>16</xdr:col>
      <xdr:colOff>9524</xdr:colOff>
      <xdr:row>23</xdr:row>
      <xdr:rowOff>166134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A0857A-5AB3-E620-1C50-77BA074BE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sqref="A1:B15"/>
    </sheetView>
  </sheetViews>
  <sheetFormatPr defaultRowHeight="15" x14ac:dyDescent="0.25"/>
  <cols>
    <col min="2" max="2" width="17.5703125" bestFit="1" customWidth="1"/>
    <col min="3" max="3" width="17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1" t="s">
        <v>2</v>
      </c>
      <c r="B2" s="1" t="s">
        <v>3</v>
      </c>
      <c r="C2" s="1"/>
    </row>
    <row r="3" spans="1:3" x14ac:dyDescent="0.25">
      <c r="A3">
        <v>4.4566999999999997</v>
      </c>
      <c r="B3">
        <v>6</v>
      </c>
      <c r="C3" s="1"/>
    </row>
    <row r="4" spans="1:3" x14ac:dyDescent="0.25">
      <c r="A4">
        <v>5.77</v>
      </c>
      <c r="B4">
        <v>7</v>
      </c>
    </row>
    <row r="5" spans="1:3" x14ac:dyDescent="0.25">
      <c r="A5">
        <v>5.9786999999999999</v>
      </c>
      <c r="B5">
        <v>8</v>
      </c>
    </row>
    <row r="6" spans="1:3" x14ac:dyDescent="0.25">
      <c r="A6">
        <v>7.3316999999999997</v>
      </c>
      <c r="B6">
        <v>9</v>
      </c>
    </row>
    <row r="7" spans="1:3" x14ac:dyDescent="0.25">
      <c r="A7">
        <v>7.3182</v>
      </c>
      <c r="B7">
        <v>10</v>
      </c>
    </row>
    <row r="8" spans="1:3" x14ac:dyDescent="0.25">
      <c r="A8">
        <v>6.5843999999999996</v>
      </c>
      <c r="B8">
        <v>11</v>
      </c>
    </row>
    <row r="9" spans="1:3" x14ac:dyDescent="0.25">
      <c r="A9">
        <v>7.8182</v>
      </c>
      <c r="B9">
        <v>12</v>
      </c>
    </row>
    <row r="10" spans="1:3" x14ac:dyDescent="0.25">
      <c r="A10">
        <v>7.8350999999999997</v>
      </c>
      <c r="B10">
        <v>13</v>
      </c>
    </row>
    <row r="11" spans="1:3" x14ac:dyDescent="0.25">
      <c r="A11">
        <v>11.0223</v>
      </c>
      <c r="B11">
        <v>14</v>
      </c>
    </row>
    <row r="12" spans="1:3" x14ac:dyDescent="0.25">
      <c r="A12">
        <v>10.6738</v>
      </c>
      <c r="B12">
        <v>15</v>
      </c>
    </row>
    <row r="13" spans="1:3" x14ac:dyDescent="0.25">
      <c r="A13">
        <v>10.8361</v>
      </c>
      <c r="B13">
        <v>16</v>
      </c>
    </row>
    <row r="14" spans="1:3" x14ac:dyDescent="0.25">
      <c r="A14">
        <v>13.615</v>
      </c>
      <c r="B14">
        <v>17</v>
      </c>
    </row>
    <row r="15" spans="1:3" x14ac:dyDescent="0.25">
      <c r="A15">
        <v>13.531000000000001</v>
      </c>
      <c r="B15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159-2DAE-43DD-9C26-EE457E1C7A44}">
  <dimension ref="A1:Z39"/>
  <sheetViews>
    <sheetView zoomScale="92" workbookViewId="0">
      <pane ySplit="1" topLeftCell="A11" activePane="bottomLeft" state="frozen"/>
      <selection pane="bottomLeft" activeCell="F19" sqref="F19"/>
    </sheetView>
  </sheetViews>
  <sheetFormatPr defaultRowHeight="15" x14ac:dyDescent="0.25"/>
  <cols>
    <col min="1" max="1" width="17.7109375" bestFit="1" customWidth="1"/>
    <col min="2" max="2" width="17.28515625" bestFit="1" customWidth="1"/>
    <col min="3" max="4" width="17.5703125" bestFit="1" customWidth="1"/>
    <col min="5" max="5" width="14" customWidth="1"/>
    <col min="6" max="6" width="14.140625" customWidth="1"/>
    <col min="7" max="7" width="9.5703125" bestFit="1" customWidth="1"/>
    <col min="11" max="11" width="12" customWidth="1"/>
    <col min="16" max="16" width="18.85546875" bestFit="1" customWidth="1"/>
  </cols>
  <sheetData>
    <row r="1" spans="1:16" s="15" customFormat="1" ht="21.75" x14ac:dyDescent="0.35">
      <c r="A1" s="14" t="s">
        <v>0</v>
      </c>
      <c r="B1" s="14" t="s">
        <v>1</v>
      </c>
      <c r="C1" s="14" t="s">
        <v>46</v>
      </c>
      <c r="D1" s="14" t="s">
        <v>47</v>
      </c>
      <c r="E1" s="14" t="s">
        <v>49</v>
      </c>
      <c r="F1" s="14" t="s">
        <v>55</v>
      </c>
      <c r="G1" s="14" t="s">
        <v>50</v>
      </c>
      <c r="H1" s="14" t="s">
        <v>51</v>
      </c>
      <c r="I1" s="14"/>
      <c r="J1" s="14" t="s">
        <v>52</v>
      </c>
      <c r="K1" s="14" t="s">
        <v>53</v>
      </c>
      <c r="L1" s="14" t="s">
        <v>48</v>
      </c>
      <c r="M1" s="14" t="s">
        <v>54</v>
      </c>
      <c r="N1" s="14" t="s">
        <v>55</v>
      </c>
      <c r="O1" s="11" t="s">
        <v>60</v>
      </c>
      <c r="P1" s="11" t="s">
        <v>74</v>
      </c>
    </row>
    <row r="2" spans="1:16" ht="15.75" x14ac:dyDescent="0.25">
      <c r="A2" s="13" t="s">
        <v>2</v>
      </c>
      <c r="B2" s="13" t="s">
        <v>3</v>
      </c>
    </row>
    <row r="3" spans="1:16" x14ac:dyDescent="0.25">
      <c r="A3" s="16">
        <v>4.4566999999999997</v>
      </c>
      <c r="B3" s="16">
        <v>6</v>
      </c>
      <c r="C3">
        <f>B3-$B$20</f>
        <v>-6</v>
      </c>
      <c r="D3" s="5">
        <f>A3-$A$20</f>
        <v>-4.2180076923076921</v>
      </c>
      <c r="E3">
        <f>C3^2</f>
        <v>36</v>
      </c>
      <c r="F3" s="5">
        <f>D3^2</f>
        <v>17.791588892366864</v>
      </c>
      <c r="G3" s="5">
        <f>C3*D3</f>
        <v>25.308046153846153</v>
      </c>
      <c r="H3">
        <f>$B$22+$B$23*B3</f>
        <v>4.3301274725274723</v>
      </c>
      <c r="J3">
        <f>B3^2</f>
        <v>36</v>
      </c>
      <c r="K3" s="5">
        <f>A3^2</f>
        <v>19.862174889999999</v>
      </c>
      <c r="L3" s="5">
        <f>A3-H3</f>
        <v>0.12657252747252734</v>
      </c>
      <c r="M3" s="5">
        <f t="shared" ref="M3:M15" si="0">L3^2</f>
        <v>1.602060471078369E-2</v>
      </c>
      <c r="N3" s="5">
        <f>D3^2</f>
        <v>17.791588892366864</v>
      </c>
      <c r="O3" s="5">
        <f t="shared" ref="O3:O15" si="1">H3-$A$20</f>
        <v>-4.3445802197802195</v>
      </c>
      <c r="P3" s="5">
        <f>O3^2</f>
        <v>18.87537728610554</v>
      </c>
    </row>
    <row r="4" spans="1:16" x14ac:dyDescent="0.25">
      <c r="A4" s="16">
        <v>5.77</v>
      </c>
      <c r="B4" s="16">
        <v>7</v>
      </c>
      <c r="C4">
        <f t="shared" ref="C4:C15" si="2">B4-$B$20</f>
        <v>-5</v>
      </c>
      <c r="D4" s="5">
        <f t="shared" ref="D4:D15" si="3">A4-$A$20</f>
        <v>-2.9047076923076922</v>
      </c>
      <c r="E4">
        <f t="shared" ref="E4:E15" si="4">SUM(C4*C4)</f>
        <v>25</v>
      </c>
      <c r="F4" s="5">
        <f t="shared" ref="F4:F15" si="5">D4^2</f>
        <v>8.437326777751478</v>
      </c>
      <c r="G4" s="5">
        <f t="shared" ref="G4:G15" si="6">C4*D4</f>
        <v>14.523538461538461</v>
      </c>
      <c r="H4">
        <f t="shared" ref="H4:H15" si="7">$B$22+$B$23*B4</f>
        <v>5.0542241758241762</v>
      </c>
      <c r="J4">
        <f t="shared" ref="J4:J15" si="8">B4^2</f>
        <v>49</v>
      </c>
      <c r="K4" s="5">
        <f t="shared" ref="K4:K15" si="9">A4^2</f>
        <v>33.292899999999996</v>
      </c>
      <c r="L4" s="5">
        <f t="shared" ref="L4:L15" si="10">A4-H4</f>
        <v>0.71577582417582342</v>
      </c>
      <c r="M4" s="5">
        <f t="shared" si="0"/>
        <v>0.51233503047457929</v>
      </c>
      <c r="N4" s="5">
        <f t="shared" ref="N4:N15" si="11">D4^2</f>
        <v>8.437326777751478</v>
      </c>
      <c r="O4" s="5">
        <f t="shared" si="1"/>
        <v>-3.6204835164835156</v>
      </c>
      <c r="P4" s="5">
        <f t="shared" ref="P4:P15" si="12">O4^2</f>
        <v>13.107900893128843</v>
      </c>
    </row>
    <row r="5" spans="1:16" x14ac:dyDescent="0.25">
      <c r="A5" s="16">
        <v>5.9786999999999999</v>
      </c>
      <c r="B5" s="16">
        <v>8</v>
      </c>
      <c r="C5">
        <f t="shared" si="2"/>
        <v>-4</v>
      </c>
      <c r="D5" s="5">
        <f t="shared" si="3"/>
        <v>-2.6960076923076919</v>
      </c>
      <c r="E5">
        <f t="shared" si="4"/>
        <v>16</v>
      </c>
      <c r="F5" s="5">
        <f t="shared" si="5"/>
        <v>7.2684574769822463</v>
      </c>
      <c r="G5" s="5">
        <f t="shared" si="6"/>
        <v>10.784030769230768</v>
      </c>
      <c r="H5">
        <f t="shared" si="7"/>
        <v>5.7783208791208791</v>
      </c>
      <c r="J5">
        <f t="shared" si="8"/>
        <v>64</v>
      </c>
      <c r="K5" s="5">
        <f t="shared" si="9"/>
        <v>35.744853689999999</v>
      </c>
      <c r="L5" s="5">
        <f t="shared" si="10"/>
        <v>0.2003791208791208</v>
      </c>
      <c r="M5" s="5">
        <f t="shared" si="0"/>
        <v>4.0151792084289303E-2</v>
      </c>
      <c r="N5" s="5">
        <f t="shared" si="11"/>
        <v>7.2684574769822463</v>
      </c>
      <c r="O5" s="5">
        <f t="shared" si="1"/>
        <v>-2.8963868131868127</v>
      </c>
      <c r="P5" s="5">
        <f t="shared" si="12"/>
        <v>8.3890565716024597</v>
      </c>
    </row>
    <row r="6" spans="1:16" x14ac:dyDescent="0.25">
      <c r="A6" s="16">
        <v>7.3316999999999997</v>
      </c>
      <c r="B6" s="16">
        <v>9</v>
      </c>
      <c r="C6">
        <f t="shared" si="2"/>
        <v>-3</v>
      </c>
      <c r="D6" s="5">
        <f t="shared" si="3"/>
        <v>-1.3430076923076921</v>
      </c>
      <c r="E6">
        <f t="shared" si="4"/>
        <v>9</v>
      </c>
      <c r="F6" s="5">
        <f t="shared" si="5"/>
        <v>1.8036696615976326</v>
      </c>
      <c r="G6" s="5">
        <f t="shared" si="6"/>
        <v>4.0290230769230764</v>
      </c>
      <c r="H6">
        <f t="shared" si="7"/>
        <v>6.5024175824175821</v>
      </c>
      <c r="J6">
        <f t="shared" si="8"/>
        <v>81</v>
      </c>
      <c r="K6" s="5">
        <f t="shared" si="9"/>
        <v>53.753824889999997</v>
      </c>
      <c r="L6" s="5">
        <f t="shared" si="10"/>
        <v>0.82928241758241761</v>
      </c>
      <c r="M6" s="5">
        <f t="shared" si="0"/>
        <v>0.68770932811133922</v>
      </c>
      <c r="N6" s="5">
        <f t="shared" si="11"/>
        <v>1.8036696615976326</v>
      </c>
      <c r="O6" s="5">
        <f t="shared" si="1"/>
        <v>-2.1722901098901097</v>
      </c>
      <c r="P6" s="5">
        <f t="shared" si="12"/>
        <v>4.7188443215263849</v>
      </c>
    </row>
    <row r="7" spans="1:16" x14ac:dyDescent="0.25">
      <c r="A7" s="16">
        <v>7.3182</v>
      </c>
      <c r="B7" s="16">
        <v>10</v>
      </c>
      <c r="C7">
        <f t="shared" si="2"/>
        <v>-2</v>
      </c>
      <c r="D7" s="5">
        <f t="shared" si="3"/>
        <v>-1.3565076923076917</v>
      </c>
      <c r="E7">
        <f t="shared" si="4"/>
        <v>4</v>
      </c>
      <c r="F7" s="5">
        <f t="shared" si="5"/>
        <v>1.8401131192899394</v>
      </c>
      <c r="G7" s="5">
        <f t="shared" si="6"/>
        <v>2.7130153846153835</v>
      </c>
      <c r="H7">
        <f t="shared" si="7"/>
        <v>7.2265142857142859</v>
      </c>
      <c r="J7">
        <f t="shared" si="8"/>
        <v>100</v>
      </c>
      <c r="K7" s="5">
        <f t="shared" si="9"/>
        <v>53.556051240000002</v>
      </c>
      <c r="L7" s="5">
        <f t="shared" si="10"/>
        <v>9.1685714285714148E-2</v>
      </c>
      <c r="M7" s="5">
        <f t="shared" si="0"/>
        <v>8.4062702040816079E-3</v>
      </c>
      <c r="N7" s="5">
        <f t="shared" si="11"/>
        <v>1.8401131192899394</v>
      </c>
      <c r="O7" s="5">
        <f t="shared" si="1"/>
        <v>-1.4481934065934059</v>
      </c>
      <c r="P7" s="5">
        <f t="shared" si="12"/>
        <v>2.097264142900614</v>
      </c>
    </row>
    <row r="8" spans="1:16" x14ac:dyDescent="0.25">
      <c r="A8" s="16">
        <v>6.5843999999999996</v>
      </c>
      <c r="B8" s="16">
        <v>11</v>
      </c>
      <c r="C8">
        <f t="shared" si="2"/>
        <v>-1</v>
      </c>
      <c r="D8" s="5">
        <f t="shared" si="3"/>
        <v>-2.0903076923076922</v>
      </c>
      <c r="E8">
        <f t="shared" si="4"/>
        <v>1</v>
      </c>
      <c r="F8" s="5">
        <f t="shared" si="5"/>
        <v>4.3693862485207093</v>
      </c>
      <c r="G8" s="5">
        <f t="shared" si="6"/>
        <v>2.0903076923076922</v>
      </c>
      <c r="H8">
        <f t="shared" si="7"/>
        <v>7.9506109890109888</v>
      </c>
      <c r="J8">
        <f t="shared" si="8"/>
        <v>121</v>
      </c>
      <c r="K8" s="5">
        <f t="shared" si="9"/>
        <v>43.354323359999995</v>
      </c>
      <c r="L8" s="5">
        <f t="shared" si="10"/>
        <v>-1.3662109890109893</v>
      </c>
      <c r="M8" s="5">
        <f t="shared" si="0"/>
        <v>1.8665324664943854</v>
      </c>
      <c r="N8" s="5">
        <f t="shared" si="11"/>
        <v>4.3693862485207093</v>
      </c>
      <c r="O8" s="5">
        <f t="shared" si="1"/>
        <v>-0.72409670329670295</v>
      </c>
      <c r="P8" s="5">
        <f t="shared" si="12"/>
        <v>0.52431603572515351</v>
      </c>
    </row>
    <row r="9" spans="1:16" x14ac:dyDescent="0.25">
      <c r="A9" s="16">
        <v>7.8182</v>
      </c>
      <c r="B9" s="16">
        <v>12</v>
      </c>
      <c r="C9">
        <f t="shared" si="2"/>
        <v>0</v>
      </c>
      <c r="D9" s="5">
        <f t="shared" si="3"/>
        <v>-0.85650769230769175</v>
      </c>
      <c r="E9">
        <f t="shared" si="4"/>
        <v>0</v>
      </c>
      <c r="F9" s="5">
        <f t="shared" si="5"/>
        <v>0.73360542698224751</v>
      </c>
      <c r="G9" s="5">
        <f t="shared" si="6"/>
        <v>0</v>
      </c>
      <c r="H9">
        <f t="shared" si="7"/>
        <v>8.6747076923076918</v>
      </c>
      <c r="J9">
        <f t="shared" si="8"/>
        <v>144</v>
      </c>
      <c r="K9" s="5">
        <f t="shared" si="9"/>
        <v>61.12425124</v>
      </c>
      <c r="L9" s="5">
        <f t="shared" si="10"/>
        <v>-0.85650769230769175</v>
      </c>
      <c r="M9" s="5">
        <f t="shared" si="0"/>
        <v>0.73360542698224751</v>
      </c>
      <c r="N9" s="5">
        <f t="shared" si="11"/>
        <v>0.73360542698224751</v>
      </c>
      <c r="O9" s="5">
        <f t="shared" si="1"/>
        <v>0</v>
      </c>
      <c r="P9" s="5">
        <f t="shared" si="12"/>
        <v>0</v>
      </c>
    </row>
    <row r="10" spans="1:16" x14ac:dyDescent="0.25">
      <c r="A10" s="16">
        <v>7.8350999999999997</v>
      </c>
      <c r="B10" s="16">
        <v>13</v>
      </c>
      <c r="C10">
        <f t="shared" si="2"/>
        <v>1</v>
      </c>
      <c r="D10" s="5">
        <f t="shared" si="3"/>
        <v>-0.83960769230769206</v>
      </c>
      <c r="E10">
        <f t="shared" si="4"/>
        <v>1</v>
      </c>
      <c r="F10" s="5">
        <f t="shared" si="5"/>
        <v>0.70494107698224806</v>
      </c>
      <c r="G10" s="5">
        <f t="shared" si="6"/>
        <v>-0.83960769230769206</v>
      </c>
      <c r="H10">
        <f t="shared" si="7"/>
        <v>9.3988043956043956</v>
      </c>
      <c r="J10">
        <f t="shared" si="8"/>
        <v>169</v>
      </c>
      <c r="K10" s="5">
        <f t="shared" si="9"/>
        <v>61.388792009999996</v>
      </c>
      <c r="L10" s="5">
        <f t="shared" si="10"/>
        <v>-1.5637043956043959</v>
      </c>
      <c r="M10" s="5">
        <f t="shared" si="0"/>
        <v>2.445171436832509</v>
      </c>
      <c r="N10" s="5">
        <f t="shared" si="11"/>
        <v>0.70494107698224806</v>
      </c>
      <c r="O10" s="5">
        <f t="shared" si="1"/>
        <v>0.72409670329670384</v>
      </c>
      <c r="P10" s="5">
        <f t="shared" si="12"/>
        <v>0.52431603572515473</v>
      </c>
    </row>
    <row r="11" spans="1:16" x14ac:dyDescent="0.25">
      <c r="A11" s="16">
        <v>11.0223</v>
      </c>
      <c r="B11" s="16">
        <v>14</v>
      </c>
      <c r="C11">
        <f t="shared" si="2"/>
        <v>2</v>
      </c>
      <c r="D11" s="5">
        <f t="shared" si="3"/>
        <v>2.3475923076923078</v>
      </c>
      <c r="E11">
        <f t="shared" si="4"/>
        <v>4</v>
      </c>
      <c r="F11" s="5">
        <f t="shared" si="5"/>
        <v>5.5111896431360954</v>
      </c>
      <c r="G11" s="5">
        <f t="shared" si="6"/>
        <v>4.6951846153846155</v>
      </c>
      <c r="H11">
        <f t="shared" si="7"/>
        <v>10.122901098901099</v>
      </c>
      <c r="J11">
        <f t="shared" si="8"/>
        <v>196</v>
      </c>
      <c r="K11" s="5">
        <f t="shared" si="9"/>
        <v>121.49109728999998</v>
      </c>
      <c r="L11" s="5">
        <f t="shared" si="10"/>
        <v>0.89939890109890008</v>
      </c>
      <c r="M11" s="5">
        <f t="shared" si="0"/>
        <v>0.8089183832979091</v>
      </c>
      <c r="N11" s="5">
        <f t="shared" si="11"/>
        <v>5.5111896431360954</v>
      </c>
      <c r="O11" s="5">
        <f t="shared" si="1"/>
        <v>1.4481934065934077</v>
      </c>
      <c r="P11" s="5">
        <f t="shared" si="12"/>
        <v>2.0972641429006189</v>
      </c>
    </row>
    <row r="12" spans="1:16" x14ac:dyDescent="0.25">
      <c r="A12" s="16">
        <v>10.6738</v>
      </c>
      <c r="B12" s="16">
        <v>15</v>
      </c>
      <c r="C12">
        <f t="shared" si="2"/>
        <v>3</v>
      </c>
      <c r="D12" s="5">
        <f t="shared" si="3"/>
        <v>1.9990923076923082</v>
      </c>
      <c r="E12">
        <f t="shared" si="4"/>
        <v>9</v>
      </c>
      <c r="F12" s="5">
        <f t="shared" si="5"/>
        <v>3.996370054674558</v>
      </c>
      <c r="G12" s="5">
        <f t="shared" si="6"/>
        <v>5.9972769230769245</v>
      </c>
      <c r="H12">
        <f t="shared" si="7"/>
        <v>10.846997802197802</v>
      </c>
      <c r="J12">
        <f t="shared" si="8"/>
        <v>225</v>
      </c>
      <c r="K12" s="5">
        <f t="shared" si="9"/>
        <v>113.93000644</v>
      </c>
      <c r="L12" s="5">
        <f t="shared" si="10"/>
        <v>-0.17319780219780156</v>
      </c>
      <c r="M12" s="5">
        <f t="shared" si="0"/>
        <v>2.9997478686148795E-2</v>
      </c>
      <c r="N12" s="5">
        <f t="shared" si="11"/>
        <v>3.996370054674558</v>
      </c>
      <c r="O12" s="5">
        <f t="shared" si="1"/>
        <v>2.1722901098901097</v>
      </c>
      <c r="P12" s="5">
        <f t="shared" si="12"/>
        <v>4.7188443215263849</v>
      </c>
    </row>
    <row r="13" spans="1:16" x14ac:dyDescent="0.25">
      <c r="A13" s="16">
        <v>10.8361</v>
      </c>
      <c r="B13" s="16">
        <v>16</v>
      </c>
      <c r="C13">
        <f t="shared" si="2"/>
        <v>4</v>
      </c>
      <c r="D13" s="5">
        <f t="shared" si="3"/>
        <v>2.1613923076923083</v>
      </c>
      <c r="E13">
        <f t="shared" si="4"/>
        <v>16</v>
      </c>
      <c r="F13" s="5">
        <f t="shared" si="5"/>
        <v>4.6716167077514816</v>
      </c>
      <c r="G13" s="5">
        <f t="shared" si="6"/>
        <v>8.6455692307692331</v>
      </c>
      <c r="H13">
        <f t="shared" si="7"/>
        <v>11.571094505494505</v>
      </c>
      <c r="J13">
        <f t="shared" si="8"/>
        <v>256</v>
      </c>
      <c r="K13" s="5">
        <f t="shared" si="9"/>
        <v>117.42106321</v>
      </c>
      <c r="L13" s="5">
        <f t="shared" si="10"/>
        <v>-0.73499450549450529</v>
      </c>
      <c r="M13" s="5">
        <f t="shared" si="0"/>
        <v>0.54021692310711233</v>
      </c>
      <c r="N13" s="5">
        <f t="shared" si="11"/>
        <v>4.6716167077514816</v>
      </c>
      <c r="O13" s="5">
        <f t="shared" si="1"/>
        <v>2.8963868131868136</v>
      </c>
      <c r="P13" s="5">
        <f t="shared" si="12"/>
        <v>8.389056571602465</v>
      </c>
    </row>
    <row r="14" spans="1:16" x14ac:dyDescent="0.25">
      <c r="A14" s="16">
        <v>13.615</v>
      </c>
      <c r="B14" s="16">
        <v>17</v>
      </c>
      <c r="C14">
        <f t="shared" si="2"/>
        <v>5</v>
      </c>
      <c r="D14" s="5">
        <f t="shared" si="3"/>
        <v>4.9402923076923084</v>
      </c>
      <c r="E14">
        <f t="shared" si="4"/>
        <v>25</v>
      </c>
      <c r="F14" s="5">
        <f t="shared" si="5"/>
        <v>24.406488085443794</v>
      </c>
      <c r="G14" s="5">
        <f t="shared" si="6"/>
        <v>24.701461538461544</v>
      </c>
      <c r="H14">
        <f t="shared" si="7"/>
        <v>12.295191208791209</v>
      </c>
      <c r="J14">
        <f t="shared" si="8"/>
        <v>289</v>
      </c>
      <c r="K14" s="5">
        <f t="shared" si="9"/>
        <v>185.368225</v>
      </c>
      <c r="L14" s="5">
        <f t="shared" si="10"/>
        <v>1.319808791208791</v>
      </c>
      <c r="M14" s="5">
        <f t="shared" si="0"/>
        <v>1.7418952453520102</v>
      </c>
      <c r="N14" s="5">
        <f t="shared" si="11"/>
        <v>24.406488085443794</v>
      </c>
      <c r="O14" s="5">
        <f t="shared" si="1"/>
        <v>3.6204835164835174</v>
      </c>
      <c r="P14" s="5">
        <f t="shared" si="12"/>
        <v>13.107900893128855</v>
      </c>
    </row>
    <row r="15" spans="1:16" x14ac:dyDescent="0.25">
      <c r="A15" s="16">
        <v>13.531000000000001</v>
      </c>
      <c r="B15" s="16">
        <v>18</v>
      </c>
      <c r="C15">
        <f t="shared" si="2"/>
        <v>6</v>
      </c>
      <c r="D15" s="5">
        <f t="shared" si="3"/>
        <v>4.8562923076923088</v>
      </c>
      <c r="E15">
        <f t="shared" si="4"/>
        <v>36</v>
      </c>
      <c r="F15" s="5">
        <f t="shared" si="5"/>
        <v>23.583574977751489</v>
      </c>
      <c r="G15" s="5">
        <f t="shared" si="6"/>
        <v>29.137753846153853</v>
      </c>
      <c r="H15">
        <f t="shared" si="7"/>
        <v>13.019287912087911</v>
      </c>
      <c r="J15">
        <f t="shared" si="8"/>
        <v>324</v>
      </c>
      <c r="K15" s="5">
        <f t="shared" si="9"/>
        <v>183.08796100000001</v>
      </c>
      <c r="L15" s="5">
        <f t="shared" si="10"/>
        <v>0.51171208791208933</v>
      </c>
      <c r="M15" s="5">
        <f t="shared" si="0"/>
        <v>0.26184926091534982</v>
      </c>
      <c r="N15" s="5">
        <f t="shared" si="11"/>
        <v>23.583574977751489</v>
      </c>
      <c r="O15" s="5">
        <f t="shared" si="1"/>
        <v>4.3445802197802195</v>
      </c>
      <c r="P15" s="5">
        <f t="shared" si="12"/>
        <v>18.87537728610554</v>
      </c>
    </row>
    <row r="16" spans="1:16" s="11" customFormat="1" x14ac:dyDescent="0.25">
      <c r="A16" s="11">
        <f t="shared" ref="A16:H16" si="13">SUM(A3:A15)</f>
        <v>112.77119999999999</v>
      </c>
      <c r="B16" s="11">
        <f t="shared" si="13"/>
        <v>156</v>
      </c>
      <c r="C16" s="11">
        <f t="shared" si="13"/>
        <v>0</v>
      </c>
      <c r="D16" s="12">
        <f t="shared" si="13"/>
        <v>7.1054273576010019E-15</v>
      </c>
      <c r="E16" s="11">
        <f t="shared" si="13"/>
        <v>182</v>
      </c>
      <c r="F16" s="12">
        <f t="shared" si="13"/>
        <v>105.11832814923079</v>
      </c>
      <c r="G16" s="12">
        <f t="shared" si="13"/>
        <v>131.78559999999999</v>
      </c>
      <c r="H16" s="11">
        <f t="shared" si="13"/>
        <v>112.77119999999999</v>
      </c>
      <c r="J16" s="11">
        <f>SUM(J3:J15)</f>
        <v>2054</v>
      </c>
      <c r="K16" s="12">
        <f>SUM(K3:K15)</f>
        <v>1083.3755242599998</v>
      </c>
      <c r="L16" s="12">
        <f>SUM(L3:L15)</f>
        <v>0</v>
      </c>
      <c r="M16" s="12">
        <f t="shared" ref="M16:P16" si="14">SUM(M3:M15)</f>
        <v>9.6928096472527461</v>
      </c>
      <c r="N16" s="12">
        <f t="shared" si="14"/>
        <v>105.11832814923079</v>
      </c>
      <c r="O16" s="12">
        <f t="shared" si="14"/>
        <v>0</v>
      </c>
      <c r="P16" s="12">
        <f t="shared" si="14"/>
        <v>95.425518501978019</v>
      </c>
    </row>
    <row r="17" spans="1:26" x14ac:dyDescent="0.25">
      <c r="A17" s="16">
        <v>1</v>
      </c>
      <c r="B17" s="16">
        <v>2</v>
      </c>
      <c r="M17" t="s">
        <v>75</v>
      </c>
      <c r="N17" t="s">
        <v>76</v>
      </c>
      <c r="P17" t="s">
        <v>77</v>
      </c>
    </row>
    <row r="19" spans="1:26" x14ac:dyDescent="0.25">
      <c r="A19" s="1" t="s">
        <v>57</v>
      </c>
      <c r="B19" s="1" t="s">
        <v>58</v>
      </c>
      <c r="E19" t="s">
        <v>61</v>
      </c>
      <c r="F19">
        <f>CORREL(A3:A15,B3:B15)</f>
        <v>0.95278089831803914</v>
      </c>
      <c r="H19" t="s">
        <v>63</v>
      </c>
      <c r="K19" t="s">
        <v>68</v>
      </c>
      <c r="O19" t="s">
        <v>97</v>
      </c>
      <c r="S19" t="s">
        <v>107</v>
      </c>
      <c r="Y19" t="s">
        <v>110</v>
      </c>
    </row>
    <row r="20" spans="1:26" x14ac:dyDescent="0.25">
      <c r="A20" s="9">
        <f>AVERAGE(A3:A15)</f>
        <v>8.6747076923076918</v>
      </c>
      <c r="B20" s="6">
        <f>AVERAGE(B3:B15)</f>
        <v>12</v>
      </c>
      <c r="E20" t="s">
        <v>62</v>
      </c>
      <c r="F20">
        <f>M16/11</f>
        <v>0.88116451338661328</v>
      </c>
      <c r="H20" t="s">
        <v>64</v>
      </c>
      <c r="K20" t="s">
        <v>69</v>
      </c>
      <c r="P20" t="s">
        <v>98</v>
      </c>
      <c r="S20" t="s">
        <v>81</v>
      </c>
      <c r="T20">
        <f>M16/11</f>
        <v>0.88116451338661328</v>
      </c>
      <c r="U20" t="s">
        <v>68</v>
      </c>
      <c r="V20" t="s">
        <v>108</v>
      </c>
    </row>
    <row r="21" spans="1:26" x14ac:dyDescent="0.25">
      <c r="E21" t="s">
        <v>66</v>
      </c>
      <c r="F21">
        <f>SQRT(F20)</f>
        <v>0.93870363448034722</v>
      </c>
      <c r="H21" t="s">
        <v>65</v>
      </c>
      <c r="K21" t="s">
        <v>70</v>
      </c>
      <c r="P21">
        <f>_xlfn.T.INV.2T(0.05,11)</f>
        <v>2.2009851600916384</v>
      </c>
    </row>
    <row r="22" spans="1:26" ht="17.25" x14ac:dyDescent="0.25">
      <c r="A22" s="7" t="s">
        <v>87</v>
      </c>
      <c r="B22" s="10">
        <f>A20-(B23*B20)</f>
        <v>-1.4452747252747145E-2</v>
      </c>
      <c r="C22" s="8" t="s">
        <v>59</v>
      </c>
      <c r="E22" t="s">
        <v>67</v>
      </c>
      <c r="F22">
        <f>F19^2</f>
        <v>0.90779144019972968</v>
      </c>
      <c r="O22" t="s">
        <v>99</v>
      </c>
      <c r="P22" t="s">
        <v>105</v>
      </c>
    </row>
    <row r="23" spans="1:26" x14ac:dyDescent="0.25">
      <c r="A23" s="7" t="s">
        <v>88</v>
      </c>
      <c r="B23" s="10">
        <f>G16/E16</f>
        <v>0.72409670329670328</v>
      </c>
      <c r="C23" s="8"/>
      <c r="P23">
        <f>P21*F35</f>
        <v>1.9250342606563147</v>
      </c>
      <c r="S23" t="s">
        <v>109</v>
      </c>
      <c r="T23">
        <f>SQRT(T20*(1+(1/13)+((10-12)^2/182)))</f>
        <v>0.98402878620150191</v>
      </c>
      <c r="Y23" t="s">
        <v>111</v>
      </c>
      <c r="Z23">
        <f>SQRT(T20*(1+(1/13)+(20-12)^2/182))</f>
        <v>1.1219654396170864</v>
      </c>
    </row>
    <row r="24" spans="1:26" x14ac:dyDescent="0.25">
      <c r="O24" t="s">
        <v>100</v>
      </c>
      <c r="P24" s="5">
        <f>P23-B23</f>
        <v>1.2009375573596115</v>
      </c>
      <c r="S24" t="s">
        <v>115</v>
      </c>
      <c r="T24">
        <f>_xlfn.T.INV.2T(0.05,11)</f>
        <v>2.2009851600916384</v>
      </c>
      <c r="Y24" t="s">
        <v>115</v>
      </c>
      <c r="Z24">
        <f>_xlfn.T.INV.2T(0.05,11)</f>
        <v>2.2009851600916384</v>
      </c>
    </row>
    <row r="25" spans="1:26" x14ac:dyDescent="0.25">
      <c r="E25" t="s">
        <v>71</v>
      </c>
      <c r="F25">
        <f>F20/E16</f>
        <v>4.8415632603660066E-3</v>
      </c>
      <c r="H25" t="s">
        <v>73</v>
      </c>
      <c r="I25">
        <f>B23/F26</f>
        <v>10.406477865599271</v>
      </c>
      <c r="K25" t="s">
        <v>95</v>
      </c>
      <c r="O25" t="s">
        <v>101</v>
      </c>
      <c r="P25" s="5">
        <f>P23+B23</f>
        <v>2.6491309639530178</v>
      </c>
    </row>
    <row r="26" spans="1:26" x14ac:dyDescent="0.25">
      <c r="E26" t="s">
        <v>72</v>
      </c>
      <c r="F26">
        <f>SQRT(F25)</f>
        <v>6.9581342760584947E-2</v>
      </c>
      <c r="K26" t="s">
        <v>96</v>
      </c>
      <c r="S26" t="s">
        <v>112</v>
      </c>
      <c r="Y26" t="s">
        <v>112</v>
      </c>
    </row>
    <row r="27" spans="1:26" x14ac:dyDescent="0.25">
      <c r="S27" t="s">
        <v>113</v>
      </c>
      <c r="T27">
        <f>7.23-T24*T23</f>
        <v>5.064167244467507</v>
      </c>
      <c r="Y27" t="s">
        <v>113</v>
      </c>
      <c r="Z27">
        <f>14.4674-Z24*Z23</f>
        <v>11.997970717267101</v>
      </c>
    </row>
    <row r="28" spans="1:26" x14ac:dyDescent="0.25">
      <c r="E28" t="s">
        <v>78</v>
      </c>
      <c r="F28" s="5">
        <f>P16/N16</f>
        <v>0.90779144019972979</v>
      </c>
      <c r="H28" t="s">
        <v>82</v>
      </c>
      <c r="O28" t="s">
        <v>102</v>
      </c>
      <c r="P28" t="s">
        <v>106</v>
      </c>
      <c r="S28" t="s">
        <v>114</v>
      </c>
      <c r="T28">
        <f>7.23+T24*T23</f>
        <v>9.3958327555324939</v>
      </c>
      <c r="Y28" t="s">
        <v>114</v>
      </c>
      <c r="Z28">
        <f>14.4674+Z24*Z23</f>
        <v>16.936829282732898</v>
      </c>
    </row>
    <row r="29" spans="1:26" x14ac:dyDescent="0.25">
      <c r="H29" t="s">
        <v>83</v>
      </c>
      <c r="P29">
        <f>P21*F26</f>
        <v>0.15314750283529721</v>
      </c>
    </row>
    <row r="30" spans="1:26" x14ac:dyDescent="0.25">
      <c r="E30" t="s">
        <v>79</v>
      </c>
      <c r="F30">
        <f>F31/F32</f>
        <v>108.29478156720755</v>
      </c>
      <c r="H30" t="s">
        <v>84</v>
      </c>
      <c r="O30" t="s">
        <v>103</v>
      </c>
      <c r="P30" s="5">
        <f>P29-B23</f>
        <v>-0.57094920046140607</v>
      </c>
    </row>
    <row r="31" spans="1:26" x14ac:dyDescent="0.25">
      <c r="E31" t="s">
        <v>80</v>
      </c>
      <c r="F31">
        <f>P16/1</f>
        <v>95.425518501978019</v>
      </c>
      <c r="H31" t="s">
        <v>85</v>
      </c>
      <c r="O31" t="s">
        <v>104</v>
      </c>
      <c r="P31" s="5">
        <f>P29+B23</f>
        <v>0.87724420613200049</v>
      </c>
    </row>
    <row r="32" spans="1:26" x14ac:dyDescent="0.25">
      <c r="E32" t="s">
        <v>81</v>
      </c>
      <c r="F32">
        <f>M16/11</f>
        <v>0.88116451338661328</v>
      </c>
      <c r="H32" t="s">
        <v>86</v>
      </c>
    </row>
    <row r="34" spans="5:8" x14ac:dyDescent="0.25">
      <c r="E34" t="s">
        <v>89</v>
      </c>
      <c r="F34">
        <f>F20/N16</f>
        <v>8.3825963454790854E-3</v>
      </c>
    </row>
    <row r="35" spans="5:8" x14ac:dyDescent="0.25">
      <c r="E35" t="s">
        <v>90</v>
      </c>
      <c r="F35">
        <f>SQRT(M16/11)*SQRT((1/13)+(144/182))</f>
        <v>0.87462391639940251</v>
      </c>
    </row>
    <row r="37" spans="5:8" x14ac:dyDescent="0.25">
      <c r="F37" t="s">
        <v>91</v>
      </c>
      <c r="G37" t="s">
        <v>56</v>
      </c>
    </row>
    <row r="38" spans="5:8" x14ac:dyDescent="0.25">
      <c r="E38" t="s">
        <v>92</v>
      </c>
      <c r="F38">
        <f>B23/F26</f>
        <v>10.406477865599271</v>
      </c>
      <c r="G38">
        <f>B22/F35</f>
        <v>-1.6524527836198805E-2</v>
      </c>
    </row>
    <row r="39" spans="5:8" x14ac:dyDescent="0.25">
      <c r="E39" t="s">
        <v>93</v>
      </c>
      <c r="F39">
        <f>_xlfn.T.DIST.2T(ABS(F38),13-2)</f>
        <v>4.957884909385061E-7</v>
      </c>
      <c r="G39">
        <f>_xlfn.T.DIST.2T(ABS(G38),13-2)</f>
        <v>0.98711184666749097</v>
      </c>
      <c r="H39" t="s">
        <v>94</v>
      </c>
    </row>
  </sheetData>
  <pageMargins left="0.7" right="0.7" top="0.75" bottom="0.75" header="0.3" footer="0.3"/>
  <ignoredErrors>
    <ignoredError sqref="O3:O1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3440-645D-4123-BF22-D95D5F48F9D4}">
  <dimension ref="A1:D15"/>
  <sheetViews>
    <sheetView workbookViewId="0">
      <selection activeCell="C7" sqref="C7"/>
    </sheetView>
  </sheetViews>
  <sheetFormatPr defaultRowHeight="15" x14ac:dyDescent="0.25"/>
  <sheetData>
    <row r="1" spans="1:4" x14ac:dyDescent="0.25">
      <c r="A1" s="3" t="s">
        <v>2</v>
      </c>
      <c r="B1" s="3"/>
      <c r="C1" s="3" t="s">
        <v>3</v>
      </c>
      <c r="D1" s="3"/>
    </row>
    <row r="3" spans="1:4" x14ac:dyDescent="0.25">
      <c r="A3" t="s">
        <v>4</v>
      </c>
      <c r="B3">
        <v>8.6747076923076918</v>
      </c>
      <c r="C3" t="s">
        <v>4</v>
      </c>
      <c r="D3">
        <v>12</v>
      </c>
    </row>
    <row r="4" spans="1:4" x14ac:dyDescent="0.25">
      <c r="A4" t="s">
        <v>5</v>
      </c>
      <c r="B4">
        <v>0.82087479974356803</v>
      </c>
      <c r="C4" t="s">
        <v>5</v>
      </c>
      <c r="D4">
        <v>1.0801234497346435</v>
      </c>
    </row>
    <row r="5" spans="1:4" x14ac:dyDescent="0.25">
      <c r="A5" t="s">
        <v>6</v>
      </c>
      <c r="B5">
        <v>7.8182</v>
      </c>
      <c r="C5" t="s">
        <v>6</v>
      </c>
      <c r="D5">
        <v>12</v>
      </c>
    </row>
    <row r="6" spans="1:4" x14ac:dyDescent="0.25">
      <c r="A6" t="s">
        <v>7</v>
      </c>
      <c r="B6" t="e">
        <v>#N/A</v>
      </c>
      <c r="C6" t="s">
        <v>7</v>
      </c>
      <c r="D6" t="e">
        <v>#N/A</v>
      </c>
    </row>
    <row r="7" spans="1:4" x14ac:dyDescent="0.25">
      <c r="A7" t="s">
        <v>8</v>
      </c>
      <c r="B7">
        <v>2.9597061812116685</v>
      </c>
      <c r="C7" t="s">
        <v>8</v>
      </c>
      <c r="D7">
        <v>3.8944404818493075</v>
      </c>
    </row>
    <row r="8" spans="1:4" x14ac:dyDescent="0.25">
      <c r="A8" t="s">
        <v>9</v>
      </c>
      <c r="B8">
        <v>8.7598606791025588</v>
      </c>
      <c r="C8" t="s">
        <v>9</v>
      </c>
      <c r="D8">
        <v>15.166666666666666</v>
      </c>
    </row>
    <row r="9" spans="1:4" x14ac:dyDescent="0.25">
      <c r="A9" t="s">
        <v>10</v>
      </c>
      <c r="B9">
        <v>-0.89540946695430224</v>
      </c>
      <c r="C9" t="s">
        <v>10</v>
      </c>
      <c r="D9">
        <v>-1.1999999999999997</v>
      </c>
    </row>
    <row r="10" spans="1:4" x14ac:dyDescent="0.25">
      <c r="A10" t="s">
        <v>11</v>
      </c>
      <c r="B10">
        <v>0.50030366937165094</v>
      </c>
      <c r="C10" t="s">
        <v>11</v>
      </c>
      <c r="D10">
        <v>-4.3736058545839498E-17</v>
      </c>
    </row>
    <row r="11" spans="1:4" x14ac:dyDescent="0.25">
      <c r="A11" t="s">
        <v>12</v>
      </c>
      <c r="B11">
        <v>9.1583000000000006</v>
      </c>
      <c r="C11" t="s">
        <v>12</v>
      </c>
      <c r="D11">
        <v>12</v>
      </c>
    </row>
    <row r="12" spans="1:4" x14ac:dyDescent="0.25">
      <c r="A12" t="s">
        <v>13</v>
      </c>
      <c r="B12">
        <v>4.4566999999999997</v>
      </c>
      <c r="C12" t="s">
        <v>13</v>
      </c>
      <c r="D12">
        <v>6</v>
      </c>
    </row>
    <row r="13" spans="1:4" x14ac:dyDescent="0.25">
      <c r="A13" t="s">
        <v>14</v>
      </c>
      <c r="B13">
        <v>13.615</v>
      </c>
      <c r="C13" t="s">
        <v>14</v>
      </c>
      <c r="D13">
        <v>18</v>
      </c>
    </row>
    <row r="14" spans="1:4" x14ac:dyDescent="0.25">
      <c r="A14" t="s">
        <v>15</v>
      </c>
      <c r="B14">
        <v>112.77119999999999</v>
      </c>
      <c r="C14" t="s">
        <v>15</v>
      </c>
      <c r="D14">
        <v>156</v>
      </c>
    </row>
    <row r="15" spans="1:4" ht="15.75" thickBot="1" x14ac:dyDescent="0.3">
      <c r="A15" s="2" t="s">
        <v>16</v>
      </c>
      <c r="B15" s="2">
        <v>13</v>
      </c>
      <c r="C15" s="2" t="s">
        <v>16</v>
      </c>
      <c r="D15" s="2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94ED3-3EC5-4671-A365-2730B06498CA}">
  <dimension ref="A1:I37"/>
  <sheetViews>
    <sheetView zoomScale="86" workbookViewId="0">
      <selection activeCell="I3" sqref="I3"/>
    </sheetView>
  </sheetViews>
  <sheetFormatPr defaultRowHeight="15" x14ac:dyDescent="0.25"/>
  <sheetData>
    <row r="1" spans="1:9" x14ac:dyDescent="0.25">
      <c r="A1" t="s">
        <v>17</v>
      </c>
    </row>
    <row r="2" spans="1:9" ht="15.75" thickBot="1" x14ac:dyDescent="0.3"/>
    <row r="3" spans="1:9" x14ac:dyDescent="0.25">
      <c r="A3" s="4" t="s">
        <v>18</v>
      </c>
      <c r="B3" s="4"/>
    </row>
    <row r="4" spans="1:9" x14ac:dyDescent="0.25">
      <c r="A4" t="s">
        <v>19</v>
      </c>
      <c r="B4">
        <v>0.95278089831803936</v>
      </c>
    </row>
    <row r="5" spans="1:9" x14ac:dyDescent="0.25">
      <c r="A5" t="s">
        <v>20</v>
      </c>
      <c r="B5">
        <v>0.90779144019973013</v>
      </c>
    </row>
    <row r="6" spans="1:9" x14ac:dyDescent="0.25">
      <c r="A6" t="s">
        <v>21</v>
      </c>
      <c r="B6">
        <v>0.89940884385425113</v>
      </c>
    </row>
    <row r="7" spans="1:9" x14ac:dyDescent="0.25">
      <c r="A7" t="s">
        <v>5</v>
      </c>
      <c r="B7">
        <v>0.93870363448034722</v>
      </c>
    </row>
    <row r="8" spans="1:9" ht="15.75" thickBot="1" x14ac:dyDescent="0.3">
      <c r="A8" s="2" t="s">
        <v>22</v>
      </c>
      <c r="B8" s="2">
        <v>13</v>
      </c>
    </row>
    <row r="10" spans="1:9" ht="15.75" thickBot="1" x14ac:dyDescent="0.3">
      <c r="A10" t="s">
        <v>23</v>
      </c>
    </row>
    <row r="11" spans="1:9" x14ac:dyDescent="0.25">
      <c r="A11" s="3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</row>
    <row r="12" spans="1:9" x14ac:dyDescent="0.25">
      <c r="A12" t="s">
        <v>24</v>
      </c>
      <c r="B12">
        <v>1</v>
      </c>
      <c r="C12">
        <v>95.425518501978047</v>
      </c>
      <c r="D12">
        <v>95.425518501978047</v>
      </c>
      <c r="E12">
        <v>108.29478156720756</v>
      </c>
      <c r="F12">
        <v>4.957884909385061E-7</v>
      </c>
    </row>
    <row r="13" spans="1:9" x14ac:dyDescent="0.25">
      <c r="A13" t="s">
        <v>25</v>
      </c>
      <c r="B13">
        <v>11</v>
      </c>
      <c r="C13">
        <v>9.6928096472527479</v>
      </c>
      <c r="D13">
        <v>0.88116451338661339</v>
      </c>
    </row>
    <row r="14" spans="1:9" ht="15.75" thickBot="1" x14ac:dyDescent="0.3">
      <c r="A14" s="2" t="s">
        <v>26</v>
      </c>
      <c r="B14" s="2">
        <v>12</v>
      </c>
      <c r="C14" s="2">
        <v>105.11832814923079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33</v>
      </c>
      <c r="C16" s="3" t="s">
        <v>5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</row>
    <row r="17" spans="1:9" x14ac:dyDescent="0.25">
      <c r="A17" t="s">
        <v>27</v>
      </c>
      <c r="B17">
        <v>-1.4452747252748921E-2</v>
      </c>
      <c r="C17">
        <v>0.87462391639940262</v>
      </c>
      <c r="D17">
        <v>-1.6524527836200835E-2</v>
      </c>
      <c r="E17">
        <v>0.9871118466674893</v>
      </c>
      <c r="F17">
        <v>-1.9394870079090638</v>
      </c>
      <c r="G17">
        <v>1.910581513403566</v>
      </c>
      <c r="H17">
        <v>-1.9394870079090638</v>
      </c>
      <c r="I17">
        <v>1.910581513403566</v>
      </c>
    </row>
    <row r="18" spans="1:9" ht="15.75" thickBot="1" x14ac:dyDescent="0.3">
      <c r="A18" s="2" t="s">
        <v>3</v>
      </c>
      <c r="B18" s="2">
        <v>0.72409670329670339</v>
      </c>
      <c r="C18" s="2">
        <v>6.9581342760584947E-2</v>
      </c>
      <c r="D18" s="2">
        <v>10.406477865599271</v>
      </c>
      <c r="E18" s="2">
        <v>4.957884909385061E-7</v>
      </c>
      <c r="F18" s="2">
        <v>0.57094920046140618</v>
      </c>
      <c r="G18" s="2">
        <v>0.8772442061320006</v>
      </c>
      <c r="H18" s="2">
        <v>0.57094920046140618</v>
      </c>
      <c r="I18" s="2">
        <v>0.8772442061320006</v>
      </c>
    </row>
    <row r="22" spans="1:9" x14ac:dyDescent="0.25">
      <c r="A22" t="s">
        <v>40</v>
      </c>
      <c r="E22" t="s">
        <v>44</v>
      </c>
    </row>
    <row r="23" spans="1:9" ht="15.75" thickBot="1" x14ac:dyDescent="0.3"/>
    <row r="24" spans="1:9" x14ac:dyDescent="0.25">
      <c r="A24" s="3" t="s">
        <v>41</v>
      </c>
      <c r="B24" s="3" t="s">
        <v>42</v>
      </c>
      <c r="C24" s="3" t="s">
        <v>43</v>
      </c>
      <c r="E24" s="3" t="s">
        <v>45</v>
      </c>
      <c r="F24" s="3" t="s">
        <v>2</v>
      </c>
    </row>
    <row r="25" spans="1:9" x14ac:dyDescent="0.25">
      <c r="A25">
        <v>1</v>
      </c>
      <c r="B25">
        <v>4.3301274725274714</v>
      </c>
      <c r="C25">
        <v>0.12657252747252823</v>
      </c>
      <c r="E25">
        <v>3.8461538461538463</v>
      </c>
      <c r="F25">
        <v>4.4566999999999997</v>
      </c>
    </row>
    <row r="26" spans="1:9" x14ac:dyDescent="0.25">
      <c r="A26">
        <v>2</v>
      </c>
      <c r="B26">
        <v>5.0542241758241744</v>
      </c>
      <c r="C26">
        <v>0.71577582417582519</v>
      </c>
      <c r="E26">
        <v>11.538461538461538</v>
      </c>
      <c r="F26">
        <v>5.77</v>
      </c>
    </row>
    <row r="27" spans="1:9" x14ac:dyDescent="0.25">
      <c r="A27">
        <v>3</v>
      </c>
      <c r="B27">
        <v>5.7783208791208782</v>
      </c>
      <c r="C27">
        <v>0.20037912087912169</v>
      </c>
      <c r="E27">
        <v>19.23076923076923</v>
      </c>
      <c r="F27">
        <v>5.9786999999999999</v>
      </c>
    </row>
    <row r="28" spans="1:9" x14ac:dyDescent="0.25">
      <c r="A28">
        <v>4</v>
      </c>
      <c r="B28">
        <v>6.5024175824175821</v>
      </c>
      <c r="C28">
        <v>0.82928241758241761</v>
      </c>
      <c r="E28">
        <v>26.923076923076923</v>
      </c>
      <c r="F28">
        <v>6.5843999999999996</v>
      </c>
    </row>
    <row r="29" spans="1:9" x14ac:dyDescent="0.25">
      <c r="A29">
        <v>5</v>
      </c>
      <c r="B29">
        <v>7.226514285714285</v>
      </c>
      <c r="C29">
        <v>9.1685714285715036E-2</v>
      </c>
      <c r="E29">
        <v>34.615384615384613</v>
      </c>
      <c r="F29">
        <v>7.3182</v>
      </c>
    </row>
    <row r="30" spans="1:9" x14ac:dyDescent="0.25">
      <c r="A30">
        <v>6</v>
      </c>
      <c r="B30">
        <v>7.950610989010988</v>
      </c>
      <c r="C30">
        <v>-1.3662109890109884</v>
      </c>
      <c r="E30">
        <v>42.307692307692307</v>
      </c>
      <c r="F30">
        <v>7.3316999999999997</v>
      </c>
    </row>
    <row r="31" spans="1:9" x14ac:dyDescent="0.25">
      <c r="A31">
        <v>7</v>
      </c>
      <c r="B31">
        <v>8.6747076923076918</v>
      </c>
      <c r="C31">
        <v>-0.85650769230769175</v>
      </c>
      <c r="E31">
        <v>50</v>
      </c>
      <c r="F31">
        <v>7.8182</v>
      </c>
    </row>
    <row r="32" spans="1:9" x14ac:dyDescent="0.25">
      <c r="A32">
        <v>8</v>
      </c>
      <c r="B32">
        <v>9.3988043956043956</v>
      </c>
      <c r="C32">
        <v>-1.5637043956043959</v>
      </c>
      <c r="E32">
        <v>57.692307692307693</v>
      </c>
      <c r="F32">
        <v>7.8350999999999997</v>
      </c>
    </row>
    <row r="33" spans="1:6" x14ac:dyDescent="0.25">
      <c r="A33">
        <v>9</v>
      </c>
      <c r="B33">
        <v>10.122901098901098</v>
      </c>
      <c r="C33">
        <v>0.89939890109890186</v>
      </c>
      <c r="E33">
        <v>65.384615384615387</v>
      </c>
      <c r="F33">
        <v>10.6738</v>
      </c>
    </row>
    <row r="34" spans="1:6" x14ac:dyDescent="0.25">
      <c r="A34">
        <v>10</v>
      </c>
      <c r="B34">
        <v>10.846997802197802</v>
      </c>
      <c r="C34">
        <v>-0.17319780219780156</v>
      </c>
      <c r="E34">
        <v>73.076923076923066</v>
      </c>
      <c r="F34">
        <v>10.8361</v>
      </c>
    </row>
    <row r="35" spans="1:6" x14ac:dyDescent="0.25">
      <c r="A35">
        <v>11</v>
      </c>
      <c r="B35">
        <v>11.571094505494505</v>
      </c>
      <c r="C35">
        <v>-0.73499450549450529</v>
      </c>
      <c r="E35">
        <v>80.769230769230759</v>
      </c>
      <c r="F35">
        <v>11.0223</v>
      </c>
    </row>
    <row r="36" spans="1:6" x14ac:dyDescent="0.25">
      <c r="A36">
        <v>12</v>
      </c>
      <c r="B36">
        <v>12.295191208791209</v>
      </c>
      <c r="C36">
        <v>1.319808791208791</v>
      </c>
      <c r="E36">
        <v>88.461538461538453</v>
      </c>
      <c r="F36">
        <v>13.531000000000001</v>
      </c>
    </row>
    <row r="37" spans="1:6" ht="15.75" thickBot="1" x14ac:dyDescent="0.3">
      <c r="A37" s="2">
        <v>13</v>
      </c>
      <c r="B37" s="2">
        <v>13.019287912087913</v>
      </c>
      <c r="C37" s="2">
        <v>0.51171208791208755</v>
      </c>
      <c r="E37" s="2">
        <v>96.153846153846146</v>
      </c>
      <c r="F37" s="2">
        <v>13.615</v>
      </c>
    </row>
  </sheetData>
  <sortState xmlns:xlrd2="http://schemas.microsoft.com/office/spreadsheetml/2017/richdata2" ref="F25:F37">
    <sortCondition ref="F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Mannual</vt:lpstr>
      <vt:lpstr>SLR</vt:lpstr>
      <vt:lpstr>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Srinivas</dc:creator>
  <cp:lastModifiedBy>Hitesh Srinivas</cp:lastModifiedBy>
  <dcterms:created xsi:type="dcterms:W3CDTF">2015-06-05T18:17:20Z</dcterms:created>
  <dcterms:modified xsi:type="dcterms:W3CDTF">2025-09-24T15:35:06Z</dcterms:modified>
</cp:coreProperties>
</file>