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itesh\Desktop\"/>
    </mc:Choice>
  </mc:AlternateContent>
  <bookViews>
    <workbookView xWindow="0" yWindow="0" windowWidth="23040" windowHeight="8676"/>
  </bookViews>
  <sheets>
    <sheet name="Dashboard-Presentation" sheetId="7" r:id="rId1"/>
    <sheet name="Balance Sheet" sheetId="4" r:id="rId2"/>
    <sheet name="P&amp; L" sheetId="5" r:id="rId3"/>
    <sheet name="Cash Flow Statement" sheetId="6" r:id="rId4"/>
    <sheet name="Peers Comparison" sheetId="8" r:id="rId5"/>
  </sheets>
  <calcPr calcId="162913" iterateCount="50" iterateDelta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8" l="1"/>
  <c r="C14" i="8"/>
  <c r="D14" i="8"/>
  <c r="E14" i="8"/>
  <c r="F14" i="8"/>
  <c r="C10" i="8"/>
  <c r="D10" i="8"/>
  <c r="E10" i="8"/>
  <c r="F10" i="8"/>
  <c r="B10" i="8"/>
  <c r="C76" i="5"/>
  <c r="D76" i="5"/>
  <c r="E76" i="5"/>
  <c r="F76" i="5"/>
  <c r="B76" i="5"/>
  <c r="L17" i="5"/>
  <c r="M17" i="5"/>
  <c r="N17" i="5"/>
  <c r="O17" i="5"/>
  <c r="K17" i="5"/>
  <c r="L20" i="5"/>
  <c r="M20" i="5"/>
  <c r="N20" i="5"/>
  <c r="O20" i="5"/>
  <c r="K20" i="5"/>
  <c r="L19" i="5"/>
  <c r="M19" i="5"/>
  <c r="N19" i="5"/>
  <c r="O19" i="5"/>
  <c r="K19" i="5"/>
  <c r="L18" i="5"/>
  <c r="M18" i="5"/>
  <c r="N18" i="5"/>
  <c r="O18" i="5"/>
  <c r="K18" i="5"/>
  <c r="L9" i="5"/>
  <c r="L10" i="5" s="1"/>
  <c r="L11" i="5" s="1"/>
  <c r="M9" i="5"/>
  <c r="M10" i="5" s="1"/>
  <c r="M11" i="5" s="1"/>
  <c r="N9" i="5"/>
  <c r="N10" i="5" s="1"/>
  <c r="N11" i="5" s="1"/>
  <c r="K9" i="5"/>
  <c r="K10" i="5" s="1"/>
  <c r="K11" i="5" s="1"/>
  <c r="L6" i="5"/>
  <c r="L7" i="5" s="1"/>
  <c r="L8" i="5" s="1"/>
  <c r="M6" i="5"/>
  <c r="M7" i="5" s="1"/>
  <c r="M8" i="5" s="1"/>
  <c r="N6" i="5"/>
  <c r="N7" i="5" s="1"/>
  <c r="N8" i="5" s="1"/>
  <c r="K6" i="5"/>
  <c r="K7" i="5" s="1"/>
  <c r="K8" i="5" s="1"/>
  <c r="N5" i="5"/>
  <c r="N3" i="5" s="1"/>
  <c r="L4" i="5"/>
  <c r="L5" i="5" s="1"/>
  <c r="L3" i="5" s="1"/>
  <c r="M4" i="5"/>
  <c r="M5" i="5" s="1"/>
  <c r="M3" i="5" s="1"/>
  <c r="N4" i="5"/>
  <c r="K4" i="5"/>
  <c r="K5" i="5" s="1"/>
  <c r="K3" i="5" s="1"/>
  <c r="C17" i="6"/>
  <c r="D17" i="6"/>
  <c r="E17" i="6"/>
  <c r="B17" i="6"/>
  <c r="E14" i="6"/>
  <c r="B16" i="6"/>
  <c r="C16" i="6"/>
  <c r="D16" i="6"/>
  <c r="E16" i="6"/>
  <c r="F16" i="6"/>
  <c r="C14" i="6"/>
  <c r="D14" i="6"/>
  <c r="F14" i="6"/>
  <c r="B14" i="6"/>
  <c r="C12" i="6"/>
  <c r="C15" i="6" s="1"/>
  <c r="D12" i="6"/>
  <c r="D15" i="6" s="1"/>
  <c r="E12" i="6"/>
  <c r="E13" i="6" s="1"/>
  <c r="F12" i="6"/>
  <c r="F15" i="6" s="1"/>
  <c r="B12" i="6"/>
  <c r="C11" i="6"/>
  <c r="D11" i="6"/>
  <c r="E11" i="6"/>
  <c r="F11" i="6"/>
  <c r="B11" i="6"/>
  <c r="C69" i="5"/>
  <c r="D69" i="5"/>
  <c r="E69" i="5"/>
  <c r="F69" i="5"/>
  <c r="B69" i="5"/>
  <c r="C61" i="5"/>
  <c r="C62" i="5" s="1"/>
  <c r="D61" i="5"/>
  <c r="D62" i="5" s="1"/>
  <c r="E61" i="5"/>
  <c r="E62" i="5" s="1"/>
  <c r="F61" i="5"/>
  <c r="F62" i="5" s="1"/>
  <c r="C63" i="5"/>
  <c r="D63" i="5"/>
  <c r="D64" i="5" s="1"/>
  <c r="E63" i="5"/>
  <c r="E64" i="5" s="1"/>
  <c r="F63" i="5"/>
  <c r="F64" i="5" s="1"/>
  <c r="C64" i="5"/>
  <c r="C65" i="5"/>
  <c r="D65" i="5"/>
  <c r="E65" i="5"/>
  <c r="F65" i="5"/>
  <c r="C66" i="5"/>
  <c r="D66" i="5"/>
  <c r="E66" i="5"/>
  <c r="F66" i="5"/>
  <c r="B66" i="5"/>
  <c r="B65" i="5"/>
  <c r="B63" i="5"/>
  <c r="B64" i="5" s="1"/>
  <c r="B61" i="5"/>
  <c r="B62" i="5" s="1"/>
  <c r="B27" i="5"/>
  <c r="C27" i="5"/>
  <c r="D27" i="5"/>
  <c r="E27" i="5"/>
  <c r="F27" i="5"/>
  <c r="B28" i="5"/>
  <c r="C28" i="5"/>
  <c r="D28" i="5"/>
  <c r="E28" i="5"/>
  <c r="F28" i="5"/>
  <c r="B29" i="5"/>
  <c r="C29" i="5"/>
  <c r="D29" i="5"/>
  <c r="E29" i="5"/>
  <c r="F29" i="5"/>
  <c r="B30" i="5"/>
  <c r="C30" i="5"/>
  <c r="D30" i="5"/>
  <c r="E30" i="5"/>
  <c r="F30" i="5"/>
  <c r="B31" i="5"/>
  <c r="C31" i="5"/>
  <c r="D31" i="5"/>
  <c r="E31" i="5"/>
  <c r="F31" i="5"/>
  <c r="B32" i="5"/>
  <c r="C32" i="5"/>
  <c r="D32" i="5"/>
  <c r="E32" i="5"/>
  <c r="F32" i="5"/>
  <c r="B33" i="5"/>
  <c r="C33" i="5"/>
  <c r="D33" i="5"/>
  <c r="E33" i="5"/>
  <c r="F33" i="5"/>
  <c r="B34" i="5"/>
  <c r="C34" i="5"/>
  <c r="D34" i="5"/>
  <c r="E34" i="5"/>
  <c r="F34" i="5"/>
  <c r="B35" i="5"/>
  <c r="C35" i="5"/>
  <c r="D35" i="5"/>
  <c r="E35" i="5"/>
  <c r="F35" i="5"/>
  <c r="B36" i="5"/>
  <c r="C36" i="5"/>
  <c r="D36" i="5"/>
  <c r="E36" i="5"/>
  <c r="F36" i="5"/>
  <c r="B37" i="5"/>
  <c r="C37" i="5"/>
  <c r="D37" i="5"/>
  <c r="E37" i="5"/>
  <c r="F37" i="5"/>
  <c r="B38" i="5"/>
  <c r="C38" i="5"/>
  <c r="D38" i="5"/>
  <c r="E38" i="5"/>
  <c r="F38" i="5"/>
  <c r="B39" i="5"/>
  <c r="C39" i="5"/>
  <c r="D39" i="5"/>
  <c r="E39" i="5"/>
  <c r="F39" i="5"/>
  <c r="B40" i="5"/>
  <c r="C40" i="5"/>
  <c r="D40" i="5"/>
  <c r="E40" i="5"/>
  <c r="F40" i="5"/>
  <c r="B41" i="5"/>
  <c r="C41" i="5"/>
  <c r="D41" i="5"/>
  <c r="E41" i="5"/>
  <c r="F41" i="5"/>
  <c r="B42" i="5"/>
  <c r="C42" i="5"/>
  <c r="D42" i="5"/>
  <c r="E42" i="5"/>
  <c r="F42" i="5"/>
  <c r="B43" i="5"/>
  <c r="C43" i="5"/>
  <c r="D43" i="5"/>
  <c r="E43" i="5"/>
  <c r="F43" i="5"/>
  <c r="B44" i="5"/>
  <c r="C44" i="5"/>
  <c r="D44" i="5"/>
  <c r="E44" i="5"/>
  <c r="F44" i="5"/>
  <c r="B45" i="5"/>
  <c r="C45" i="5"/>
  <c r="D45" i="5"/>
  <c r="E45" i="5"/>
  <c r="F45" i="5"/>
  <c r="B46" i="5"/>
  <c r="C46" i="5"/>
  <c r="D46" i="5"/>
  <c r="E46" i="5"/>
  <c r="F46" i="5"/>
  <c r="C26" i="5"/>
  <c r="D26" i="5"/>
  <c r="E26" i="5"/>
  <c r="F26" i="5"/>
  <c r="B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26" i="5"/>
  <c r="B71" i="4"/>
  <c r="C39" i="4"/>
  <c r="D39" i="4"/>
  <c r="E39" i="4"/>
  <c r="F39" i="4"/>
  <c r="B39" i="4"/>
  <c r="A51" i="4"/>
  <c r="A52" i="4"/>
  <c r="C45" i="4"/>
  <c r="D45" i="4"/>
  <c r="E45" i="4"/>
  <c r="F45" i="4"/>
  <c r="C46" i="4"/>
  <c r="D46" i="4"/>
  <c r="E46" i="4"/>
  <c r="F46" i="4"/>
  <c r="C47" i="4"/>
  <c r="D47" i="4"/>
  <c r="E47" i="4"/>
  <c r="F47" i="4"/>
  <c r="C48" i="4"/>
  <c r="D48" i="4"/>
  <c r="E48" i="4"/>
  <c r="F48" i="4"/>
  <c r="C50" i="4"/>
  <c r="D50" i="4"/>
  <c r="E50" i="4"/>
  <c r="F50" i="4"/>
  <c r="C51" i="4"/>
  <c r="D51" i="4"/>
  <c r="E51" i="4"/>
  <c r="F51" i="4"/>
  <c r="C52" i="4"/>
  <c r="D52" i="4"/>
  <c r="E52" i="4"/>
  <c r="F52" i="4"/>
  <c r="C53" i="4"/>
  <c r="D53" i="4"/>
  <c r="E53" i="4"/>
  <c r="F53" i="4"/>
  <c r="C54" i="4"/>
  <c r="D54" i="4"/>
  <c r="E54" i="4"/>
  <c r="F54" i="4"/>
  <c r="C55" i="4"/>
  <c r="D55" i="4"/>
  <c r="E55" i="4"/>
  <c r="F55" i="4"/>
  <c r="C56" i="4"/>
  <c r="D56" i="4"/>
  <c r="E56" i="4"/>
  <c r="F56" i="4"/>
  <c r="C57" i="4"/>
  <c r="D57" i="4"/>
  <c r="E57" i="4"/>
  <c r="F57" i="4"/>
  <c r="C58" i="4"/>
  <c r="D58" i="4"/>
  <c r="E58" i="4"/>
  <c r="F58" i="4"/>
  <c r="C59" i="4"/>
  <c r="D59" i="4"/>
  <c r="E59" i="4"/>
  <c r="F59" i="4"/>
  <c r="C60" i="4"/>
  <c r="D60" i="4"/>
  <c r="E60" i="4"/>
  <c r="F60" i="4"/>
  <c r="C61" i="4"/>
  <c r="D61" i="4"/>
  <c r="E61" i="4"/>
  <c r="F61" i="4"/>
  <c r="C62" i="4"/>
  <c r="D62" i="4"/>
  <c r="E62" i="4"/>
  <c r="F62" i="4"/>
  <c r="C63" i="4"/>
  <c r="D63" i="4"/>
  <c r="E63" i="4"/>
  <c r="F63" i="4"/>
  <c r="C64" i="4"/>
  <c r="D64" i="4"/>
  <c r="E64" i="4"/>
  <c r="F64" i="4"/>
  <c r="C65" i="4"/>
  <c r="D65" i="4"/>
  <c r="E65" i="4"/>
  <c r="F65" i="4"/>
  <c r="C66" i="4"/>
  <c r="D66" i="4"/>
  <c r="E66" i="4"/>
  <c r="F66" i="4"/>
  <c r="C67" i="4"/>
  <c r="D67" i="4"/>
  <c r="E67" i="4"/>
  <c r="F67" i="4"/>
  <c r="C68" i="4"/>
  <c r="D68" i="4"/>
  <c r="E68" i="4"/>
  <c r="F68" i="4"/>
  <c r="C69" i="4"/>
  <c r="D69" i="4"/>
  <c r="E69" i="4"/>
  <c r="F69" i="4"/>
  <c r="C71" i="4"/>
  <c r="D71" i="4"/>
  <c r="E71" i="4"/>
  <c r="F71" i="4"/>
  <c r="C72" i="4"/>
  <c r="D72" i="4"/>
  <c r="E72" i="4"/>
  <c r="F72" i="4"/>
  <c r="C73" i="4"/>
  <c r="D73" i="4"/>
  <c r="E73" i="4"/>
  <c r="F73" i="4"/>
  <c r="C74" i="4"/>
  <c r="D74" i="4"/>
  <c r="E74" i="4"/>
  <c r="F74" i="4"/>
  <c r="C75" i="4"/>
  <c r="D75" i="4"/>
  <c r="E75" i="4"/>
  <c r="F75" i="4"/>
  <c r="C76" i="4"/>
  <c r="D76" i="4"/>
  <c r="E76" i="4"/>
  <c r="F76" i="4"/>
  <c r="C77" i="4"/>
  <c r="D77" i="4"/>
  <c r="E77" i="4"/>
  <c r="F77" i="4"/>
  <c r="C78" i="4"/>
  <c r="D78" i="4"/>
  <c r="E78" i="4"/>
  <c r="F78" i="4"/>
  <c r="B46" i="4"/>
  <c r="B47" i="4"/>
  <c r="B48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2" i="4"/>
  <c r="B73" i="4"/>
  <c r="B74" i="4"/>
  <c r="B75" i="4"/>
  <c r="B76" i="4"/>
  <c r="B77" i="4"/>
  <c r="B78" i="4"/>
  <c r="B45" i="4"/>
  <c r="A69" i="4"/>
  <c r="A70" i="4"/>
  <c r="A71" i="4"/>
  <c r="A72" i="4"/>
  <c r="A73" i="4"/>
  <c r="A74" i="4"/>
  <c r="A75" i="4"/>
  <c r="A76" i="4"/>
  <c r="A77" i="4"/>
  <c r="A78" i="4"/>
  <c r="A44" i="4"/>
  <c r="A45" i="4"/>
  <c r="A46" i="4"/>
  <c r="A47" i="4"/>
  <c r="A48" i="4"/>
  <c r="A49" i="4"/>
  <c r="A50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43" i="4"/>
  <c r="B13" i="6" l="1"/>
  <c r="B15" i="6"/>
  <c r="D13" i="6"/>
  <c r="C13" i="6"/>
  <c r="E15" i="6"/>
</calcChain>
</file>

<file path=xl/sharedStrings.xml><?xml version="1.0" encoding="utf-8"?>
<sst xmlns="http://schemas.openxmlformats.org/spreadsheetml/2006/main" count="150" uniqueCount="118">
  <si>
    <t>Operating Profit</t>
  </si>
  <si>
    <t>Other Income</t>
  </si>
  <si>
    <t>Trade Payables</t>
  </si>
  <si>
    <t>Inventories</t>
  </si>
  <si>
    <t>Total Assets</t>
  </si>
  <si>
    <t>Net Profit</t>
  </si>
  <si>
    <t>EQUITIES AND LIABILITIES</t>
  </si>
  <si>
    <t>SHAREHOLDER'S FUNDS</t>
  </si>
  <si>
    <t>Equity Share Capital</t>
  </si>
  <si>
    <t>Total Share Capital</t>
  </si>
  <si>
    <t>Reserves and Surplus</t>
  </si>
  <si>
    <t>Total Reserves and Surplus</t>
  </si>
  <si>
    <t>Total Shareholders Funds</t>
  </si>
  <si>
    <t>NON-CURRENT LIABILITIES</t>
  </si>
  <si>
    <t>Deferred Tax Liabilities [Net]</t>
  </si>
  <si>
    <t>Long Term Provisions</t>
  </si>
  <si>
    <t>Total Non-Current Liabilities</t>
  </si>
  <si>
    <t>CURRENT LIABILITIES</t>
  </si>
  <si>
    <t>Short Term Borrowings</t>
  </si>
  <si>
    <t>Other Current Liabilities</t>
  </si>
  <si>
    <t>Short Term Provisions</t>
  </si>
  <si>
    <t>Total Current Liabilities</t>
  </si>
  <si>
    <t>Total Capital And Liabilities</t>
  </si>
  <si>
    <t>ASSETS</t>
  </si>
  <si>
    <t>NON-CURRENT ASSETS</t>
  </si>
  <si>
    <t>Tangible Assets</t>
  </si>
  <si>
    <t>Intangible Assets</t>
  </si>
  <si>
    <t>Capital Work-In-Progress</t>
  </si>
  <si>
    <t>Fixed Assets</t>
  </si>
  <si>
    <t>Non-Current Investments</t>
  </si>
  <si>
    <t>Long Term Loans And Advances</t>
  </si>
  <si>
    <t>Other Non-Current Assets</t>
  </si>
  <si>
    <t>Total Non-Current Assets</t>
  </si>
  <si>
    <t>CURRENT ASSETS</t>
  </si>
  <si>
    <t>Current Investments</t>
  </si>
  <si>
    <t>Trade Receivables</t>
  </si>
  <si>
    <t>Cash And Cash Equivalents</t>
  </si>
  <si>
    <t>Short Term Loans And Advances</t>
  </si>
  <si>
    <t>OtherCurrentAssets</t>
  </si>
  <si>
    <t>Total Current Assets</t>
  </si>
  <si>
    <t>INCOME</t>
  </si>
  <si>
    <t>Revenue From Operations [Gross]</t>
  </si>
  <si>
    <t>Less: Excise/Sevice Tax/Other Levies</t>
  </si>
  <si>
    <t>Revenue From Operations [Net]</t>
  </si>
  <si>
    <t>Other Operating Revenues</t>
  </si>
  <si>
    <t>Total Operating Revenues</t>
  </si>
  <si>
    <t>Total Revenue</t>
  </si>
  <si>
    <t>EXPENSES</t>
  </si>
  <si>
    <t>Cost Of Materials Consumed</t>
  </si>
  <si>
    <t>Purchase Of Stock-In Trade</t>
  </si>
  <si>
    <t>Changes In Inventories Of FG,WIP And Stock-In Trade</t>
  </si>
  <si>
    <t>Employee Benefit Expenses</t>
  </si>
  <si>
    <t>Finance Costs</t>
  </si>
  <si>
    <t>Depreciation And Amortisation Expenses</t>
  </si>
  <si>
    <t>Other Expenses</t>
  </si>
  <si>
    <t>Less: Inter Unit / Segment / Division Transfer</t>
  </si>
  <si>
    <t>Total Expenses</t>
  </si>
  <si>
    <t>Profit/Loss Before Exceptional, ExtraOrdinary Items And Tax</t>
  </si>
  <si>
    <t>Profit/Loss Before Tax</t>
  </si>
  <si>
    <t>Tax Expenses-Continued Operations</t>
  </si>
  <si>
    <t>Total Tax Expenses</t>
  </si>
  <si>
    <t>Profit/Loss After Tax And Before ExtraOrdinary Items</t>
  </si>
  <si>
    <t>Profit/Loss For The Period</t>
  </si>
  <si>
    <t>Net Profit Before Tax</t>
  </si>
  <si>
    <t>Net Cash From Operating Activities</t>
  </si>
  <si>
    <t>Net Cash (used in)/from Financing Activities</t>
  </si>
  <si>
    <t>Net (decrease)/increase In Cash and Cash Equivalents</t>
  </si>
  <si>
    <t>Opening Cash &amp; Cash Equivalents</t>
  </si>
  <si>
    <t>Closing Cash &amp; Cash Equivalents</t>
  </si>
  <si>
    <t>Vertical Analysis</t>
  </si>
  <si>
    <t>Long Term Liabilities</t>
  </si>
  <si>
    <t>Working Capital</t>
  </si>
  <si>
    <t>Date</t>
  </si>
  <si>
    <t>Gross Profit</t>
  </si>
  <si>
    <t>Gross Profit Margin</t>
  </si>
  <si>
    <t>Operating Profit Margin</t>
  </si>
  <si>
    <t>Net Profit Margin</t>
  </si>
  <si>
    <t>COGS/Revenue</t>
  </si>
  <si>
    <t>Net Cash (used in)/from Investing Activites</t>
  </si>
  <si>
    <t>Cash from Operating Activites to Revenue</t>
  </si>
  <si>
    <t>EBITDA</t>
  </si>
  <si>
    <t>EBITDA Y-o-Y Growth</t>
  </si>
  <si>
    <t>Free Cash Flows</t>
  </si>
  <si>
    <t>FCF/EBITDA</t>
  </si>
  <si>
    <t>FCF/COA</t>
  </si>
  <si>
    <t>Free Cash Flows Y-O-Y Growth</t>
  </si>
  <si>
    <t>Inventory Days</t>
  </si>
  <si>
    <t>Average Inventory</t>
  </si>
  <si>
    <t>Inventory Turnover</t>
  </si>
  <si>
    <t>Average Trade Recievables</t>
  </si>
  <si>
    <t>Trade Receivable Turnover Ratio</t>
  </si>
  <si>
    <t>Trade Receivable Days</t>
  </si>
  <si>
    <t>Average Trade Payables</t>
  </si>
  <si>
    <t>Trade Payables Turnover Ratio</t>
  </si>
  <si>
    <t>Activity Ratios</t>
  </si>
  <si>
    <t>Trade Payables Days</t>
  </si>
  <si>
    <t>Profitability Ratios</t>
  </si>
  <si>
    <t>Cell A59</t>
  </si>
  <si>
    <t>Liquidity and Solvency Ratios</t>
  </si>
  <si>
    <t>Current Ratio</t>
  </si>
  <si>
    <t>Total Assets to Debt</t>
  </si>
  <si>
    <t>Debt to Equity</t>
  </si>
  <si>
    <t>Liquid Ratio</t>
  </si>
  <si>
    <t>Net Pofit Margin</t>
  </si>
  <si>
    <t>Maruti</t>
  </si>
  <si>
    <t>ROCE</t>
  </si>
  <si>
    <t>Mahindra &amp; Mahindra</t>
  </si>
  <si>
    <t>Debt-to-Equity</t>
  </si>
  <si>
    <t>EBIT</t>
  </si>
  <si>
    <t>ROE</t>
  </si>
  <si>
    <t>TATA Motors</t>
  </si>
  <si>
    <t>Profitability</t>
  </si>
  <si>
    <t>Liquidity &amp; Solvency</t>
  </si>
  <si>
    <t>Activity</t>
  </si>
  <si>
    <t>Cashflow Analysis</t>
  </si>
  <si>
    <t>Industry Comparison</t>
  </si>
  <si>
    <t>Cash Flow Analysis</t>
  </si>
  <si>
    <t>Key Financial Metrics of Maruti Suzuki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</si>
</sst>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"/>
      <color theme="1"/>
      <name val="Arial"/>
      <family val="2"/>
    </font>
    <font>
      <sz val="7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rgb="FFEEEEEE"/>
      </left>
      <right style="medium">
        <color rgb="FFEEEEEE"/>
      </right>
      <top/>
      <bottom/>
      <diagonal/>
    </border>
    <border>
      <left/>
      <right style="medium">
        <color rgb="FFEEEEEE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EEEEEE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7">
    <xf numFmtId="0" fontId="0" fillId="0" borderId="0" xfId="0"/>
    <xf numFmtId="4" fontId="0" fillId="0" borderId="0" xfId="0" applyNumberFormat="1"/>
    <xf numFmtId="17" fontId="2" fillId="2" borderId="1" xfId="0" applyNumberFormat="1" applyFont="1" applyFill="1" applyBorder="1" applyAlignment="1">
      <alignment horizontal="right" vertical="center" wrapText="1"/>
    </xf>
    <xf numFmtId="17" fontId="2" fillId="2" borderId="2" xfId="0" applyNumberFormat="1" applyFont="1" applyFill="1" applyBorder="1" applyAlignment="1">
      <alignment horizontal="right" vertical="center" wrapText="1"/>
    </xf>
    <xf numFmtId="17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3" xfId="0" applyBorder="1"/>
    <xf numFmtId="9" fontId="0" fillId="0" borderId="4" xfId="1" applyFont="1" applyBorder="1"/>
    <xf numFmtId="9" fontId="0" fillId="0" borderId="5" xfId="1" applyFont="1" applyBorder="1"/>
    <xf numFmtId="0" fontId="0" fillId="0" borderId="6" xfId="0" applyBorder="1"/>
    <xf numFmtId="9" fontId="0" fillId="0" borderId="0" xfId="1" applyFont="1" applyBorder="1"/>
    <xf numFmtId="9" fontId="0" fillId="0" borderId="7" xfId="1" applyFont="1" applyBorder="1"/>
    <xf numFmtId="0" fontId="0" fillId="0" borderId="8" xfId="0" applyBorder="1"/>
    <xf numFmtId="9" fontId="0" fillId="0" borderId="9" xfId="1" applyFont="1" applyBorder="1"/>
    <xf numFmtId="9" fontId="0" fillId="0" borderId="10" xfId="1" applyFont="1" applyBorder="1"/>
    <xf numFmtId="2" fontId="0" fillId="0" borderId="0" xfId="0" applyNumberFormat="1"/>
    <xf numFmtId="1" fontId="0" fillId="0" borderId="0" xfId="0" applyNumberFormat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17" fontId="0" fillId="3" borderId="0" xfId="0" applyNumberFormat="1" applyFill="1" applyBorder="1"/>
    <xf numFmtId="17" fontId="0" fillId="3" borderId="7" xfId="0" applyNumberFormat="1" applyFill="1" applyBorder="1"/>
    <xf numFmtId="0" fontId="0" fillId="3" borderId="0" xfId="0" applyFill="1" applyBorder="1"/>
    <xf numFmtId="0" fontId="0" fillId="3" borderId="7" xfId="0" applyFill="1" applyBorder="1"/>
    <xf numFmtId="10" fontId="0" fillId="3" borderId="0" xfId="1" applyNumberFormat="1" applyFont="1" applyFill="1" applyBorder="1"/>
    <xf numFmtId="10" fontId="0" fillId="3" borderId="7" xfId="1" applyNumberFormat="1" applyFont="1" applyFill="1" applyBorder="1"/>
    <xf numFmtId="0" fontId="0" fillId="3" borderId="8" xfId="0" applyFill="1" applyBorder="1"/>
    <xf numFmtId="10" fontId="0" fillId="3" borderId="9" xfId="1" applyNumberFormat="1" applyFont="1" applyFill="1" applyBorder="1"/>
    <xf numFmtId="10" fontId="0" fillId="3" borderId="10" xfId="1" applyNumberFormat="1" applyFont="1" applyFill="1" applyBorder="1"/>
    <xf numFmtId="0" fontId="5" fillId="3" borderId="3" xfId="0" applyFont="1" applyFill="1" applyBorder="1"/>
    <xf numFmtId="0" fontId="6" fillId="3" borderId="3" xfId="0" applyFont="1" applyFill="1" applyBorder="1"/>
    <xf numFmtId="17" fontId="2" fillId="3" borderId="1" xfId="0" applyNumberFormat="1" applyFont="1" applyFill="1" applyBorder="1" applyAlignment="1">
      <alignment horizontal="right" vertical="center" wrapText="1"/>
    </xf>
    <xf numFmtId="4" fontId="0" fillId="3" borderId="4" xfId="0" applyNumberFormat="1" applyFill="1" applyBorder="1"/>
    <xf numFmtId="4" fontId="0" fillId="3" borderId="5" xfId="0" applyNumberFormat="1" applyFill="1" applyBorder="1"/>
    <xf numFmtId="4" fontId="0" fillId="3" borderId="0" xfId="0" applyNumberFormat="1" applyFill="1" applyBorder="1"/>
    <xf numFmtId="4" fontId="0" fillId="3" borderId="7" xfId="0" applyNumberFormat="1" applyFill="1" applyBorder="1"/>
    <xf numFmtId="17" fontId="2" fillId="3" borderId="11" xfId="0" applyNumberFormat="1" applyFont="1" applyFill="1" applyBorder="1" applyAlignment="1">
      <alignment horizontal="right" vertical="center" wrapText="1"/>
    </xf>
    <xf numFmtId="1" fontId="0" fillId="3" borderId="4" xfId="0" applyNumberFormat="1" applyFont="1" applyFill="1" applyBorder="1"/>
    <xf numFmtId="1" fontId="0" fillId="3" borderId="5" xfId="0" applyNumberFormat="1" applyFont="1" applyFill="1" applyBorder="1"/>
    <xf numFmtId="0" fontId="0" fillId="3" borderId="6" xfId="0" applyFont="1" applyFill="1" applyBorder="1"/>
    <xf numFmtId="17" fontId="3" fillId="3" borderId="1" xfId="0" applyNumberFormat="1" applyFont="1" applyFill="1" applyBorder="1" applyAlignment="1">
      <alignment horizontal="right" vertical="center" wrapText="1"/>
    </xf>
    <xf numFmtId="17" fontId="3" fillId="3" borderId="11" xfId="0" applyNumberFormat="1" applyFont="1" applyFill="1" applyBorder="1" applyAlignment="1">
      <alignment horizontal="right" vertical="center" wrapText="1"/>
    </xf>
    <xf numFmtId="1" fontId="0" fillId="3" borderId="0" xfId="0" applyNumberFormat="1" applyFont="1" applyFill="1" applyBorder="1"/>
    <xf numFmtId="1" fontId="0" fillId="3" borderId="7" xfId="0" applyNumberFormat="1" applyFont="1" applyFill="1" applyBorder="1"/>
    <xf numFmtId="3" fontId="0" fillId="3" borderId="0" xfId="0" applyNumberFormat="1" applyFont="1" applyFill="1" applyBorder="1"/>
    <xf numFmtId="3" fontId="0" fillId="3" borderId="7" xfId="0" applyNumberFormat="1" applyFont="1" applyFill="1" applyBorder="1"/>
    <xf numFmtId="0" fontId="0" fillId="3" borderId="8" xfId="0" applyFont="1" applyFill="1" applyBorder="1"/>
    <xf numFmtId="3" fontId="0" fillId="3" borderId="9" xfId="0" applyNumberFormat="1" applyFont="1" applyFill="1" applyBorder="1"/>
    <xf numFmtId="3" fontId="0" fillId="3" borderId="10" xfId="0" applyNumberFormat="1" applyFont="1" applyFill="1" applyBorder="1"/>
    <xf numFmtId="165" fontId="0" fillId="3" borderId="0" xfId="0" applyNumberFormat="1" applyFill="1" applyBorder="1"/>
    <xf numFmtId="165" fontId="0" fillId="3" borderId="7" xfId="0" applyNumberFormat="1" applyFill="1" applyBorder="1"/>
    <xf numFmtId="9" fontId="0" fillId="3" borderId="9" xfId="1" applyFont="1" applyFill="1" applyBorder="1"/>
    <xf numFmtId="9" fontId="0" fillId="3" borderId="10" xfId="1" applyFont="1" applyFill="1" applyBorder="1"/>
    <xf numFmtId="0" fontId="4" fillId="3" borderId="12" xfId="0" applyFont="1" applyFill="1" applyBorder="1"/>
    <xf numFmtId="0" fontId="4" fillId="3" borderId="13" xfId="0" applyFont="1" applyFill="1" applyBorder="1"/>
    <xf numFmtId="164" fontId="0" fillId="3" borderId="0" xfId="1" applyNumberFormat="1" applyFont="1" applyFill="1" applyBorder="1"/>
    <xf numFmtId="164" fontId="0" fillId="3" borderId="7" xfId="1" applyNumberFormat="1" applyFont="1" applyFill="1" applyBorder="1"/>
    <xf numFmtId="9" fontId="0" fillId="3" borderId="0" xfId="1" applyFont="1" applyFill="1" applyBorder="1"/>
    <xf numFmtId="9" fontId="0" fillId="3" borderId="7" xfId="1" applyFont="1" applyFill="1" applyBorder="1"/>
    <xf numFmtId="164" fontId="0" fillId="3" borderId="9" xfId="1" applyNumberFormat="1" applyFont="1" applyFill="1" applyBorder="1"/>
    <xf numFmtId="0" fontId="0" fillId="3" borderId="10" xfId="0" applyFill="1" applyBorder="1"/>
    <xf numFmtId="0" fontId="5" fillId="4" borderId="0" xfId="0" applyFont="1" applyFill="1"/>
    <xf numFmtId="0" fontId="0" fillId="4" borderId="0" xfId="0" applyFill="1"/>
    <xf numFmtId="0" fontId="4" fillId="4" borderId="0" xfId="0" applyFont="1" applyFill="1"/>
    <xf numFmtId="0" fontId="7" fillId="4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Major Contributors to Total Liabilites as % of Total Liabilities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'Balance Sheet'!$A$47</c:f>
              <c:strCache>
                <c:ptCount val="1"/>
                <c:pt idx="0">
                  <c:v>Total Reserves and Surplus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'Balance Sheet'!$B$42:$F$42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'Balance Sheet'!$B$47:$F$47</c:f>
              <c:numCache>
                <c:formatCode>0.00%</c:formatCode>
                <c:ptCount val="5"/>
                <c:pt idx="0">
                  <c:v>0.73095048481890301</c:v>
                </c:pt>
                <c:pt idx="1">
                  <c:v>0.77193251705378396</c:v>
                </c:pt>
                <c:pt idx="2">
                  <c:v>0.73079905548546198</c:v>
                </c:pt>
                <c:pt idx="3">
                  <c:v>0.70079551828277198</c:v>
                </c:pt>
                <c:pt idx="4">
                  <c:v>0.70789610267977354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D-4964-A2EB-1C12B87E9937}"/>
            </c:ext>
          </c:extLst>
        </c:ser>
        <c:ser>
          <c:idx val="1"/>
          <c:order val="1"/>
          <c:tx>
            <c:strRef>
              <c:f>'Balance Sheet'!$A$51</c:f>
              <c:strCache>
                <c:ptCount val="1"/>
                <c:pt idx="0">
                  <c:v>Long Term Liabilities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'Balance Sheet'!$B$42:$F$42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'Balance Sheet'!$B$51:$F$51</c:f>
              <c:numCache>
                <c:formatCode>0.00%</c:formatCode>
                <c:ptCount val="5"/>
                <c:pt idx="0">
                  <c:v>3.0891684292552603E-2</c:v>
                </c:pt>
                <c:pt idx="1">
                  <c:v>3.4695877516502251E-2</c:v>
                </c:pt>
                <c:pt idx="2">
                  <c:v>3.2360428273146481E-2</c:v>
                </c:pt>
                <c:pt idx="3">
                  <c:v>2.670199309079823E-2</c:v>
                </c:pt>
                <c:pt idx="4">
                  <c:v>2.1560723191533369E-2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6D-4964-A2EB-1C12B87E9937}"/>
            </c:ext>
          </c:extLst>
        </c:ser>
        <c:ser>
          <c:idx val="2"/>
          <c:order val="2"/>
          <c:tx>
            <c:strRef>
              <c:f>'Balance Sheet'!$A$56</c:f>
              <c:strCache>
                <c:ptCount val="1"/>
                <c:pt idx="0">
                  <c:v>Trade Payables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'Balance Sheet'!$B$42:$F$42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'Balance Sheet'!$B$56:$F$56</c:f>
              <c:numCache>
                <c:formatCode>0.00%</c:formatCode>
                <c:ptCount val="5"/>
                <c:pt idx="0">
                  <c:v>0.14502750209084397</c:v>
                </c:pt>
                <c:pt idx="1">
                  <c:v>0.1198057299435191</c:v>
                </c:pt>
                <c:pt idx="2">
                  <c:v>0.15307046675925365</c:v>
                </c:pt>
                <c:pt idx="3">
                  <c:v>0.17680617010919639</c:v>
                </c:pt>
                <c:pt idx="4">
                  <c:v>0.16326247887829604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6D-4964-A2EB-1C12B87E9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517472"/>
        <c:axId val="2138523712"/>
      </c:areaChart>
      <c:dateAx>
        <c:axId val="21385174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523712"/>
        <c:crosses val="autoZero"/>
        <c:auto val="1"/>
        <c:lblOffset val="100"/>
        <c:baseTimeUnit val="years"/>
      </c:dateAx>
      <c:valAx>
        <c:axId val="213852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51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Acitivity</a:t>
            </a:r>
            <a:r>
              <a:rPr lang="en-IN" baseline="0"/>
              <a:t>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'P&amp; L'!$J$3</c:f>
              <c:strCache>
                <c:ptCount val="1"/>
                <c:pt idx="0">
                  <c:v>Inventory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'P&amp; L'!$K$2:$N$2</c:f>
              <c:numCache>
                <c:formatCode>mmm\-yy</c:formatCode>
                <c:ptCount val="4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</c:numCache>
            </c:numRef>
          </c:cat>
          <c:val>
            <c:numRef>
              <c:f>'P&amp; L'!$K$3:$N$3</c:f>
              <c:numCache>
                <c:formatCode>0</c:formatCode>
                <c:ptCount val="4"/>
                <c:pt idx="0">
                  <c:v>34.337858779646147</c:v>
                </c:pt>
                <c:pt idx="1">
                  <c:v>34.462375059907728</c:v>
                </c:pt>
                <c:pt idx="2">
                  <c:v>26.292396926965452</c:v>
                </c:pt>
                <c:pt idx="3">
                  <c:v>26.082856971204656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01-49E5-9B82-F858AF8769DD}"/>
            </c:ext>
          </c:extLst>
        </c:ser>
        <c:ser>
          <c:idx val="1"/>
          <c:order val="1"/>
          <c:tx>
            <c:strRef>
              <c:f>'P&amp; L'!$J$8</c:f>
              <c:strCache>
                <c:ptCount val="1"/>
                <c:pt idx="0">
                  <c:v>Trade Receivable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'P&amp; L'!$K$2:$N$2</c:f>
              <c:numCache>
                <c:formatCode>mmm\-yy</c:formatCode>
                <c:ptCount val="4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</c:numCache>
            </c:numRef>
          </c:cat>
          <c:val>
            <c:numRef>
              <c:f>'P&amp; L'!$K$8:$N$8</c:f>
              <c:numCache>
                <c:formatCode>#,##0</c:formatCode>
                <c:ptCount val="4"/>
                <c:pt idx="0">
                  <c:v>9.3319922298124585</c:v>
                </c:pt>
                <c:pt idx="1">
                  <c:v>11.296149833171526</c:v>
                </c:pt>
                <c:pt idx="2">
                  <c:v>8.2916478473740298</c:v>
                </c:pt>
                <c:pt idx="3">
                  <c:v>6.2177036494556024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01-49E5-9B82-F858AF8769DD}"/>
            </c:ext>
          </c:extLst>
        </c:ser>
        <c:ser>
          <c:idx val="2"/>
          <c:order val="2"/>
          <c:tx>
            <c:strRef>
              <c:f>'P&amp; L'!$J$11</c:f>
              <c:strCache>
                <c:ptCount val="1"/>
                <c:pt idx="0">
                  <c:v>Trade Payables Days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'P&amp; L'!$K$2:$N$2</c:f>
              <c:numCache>
                <c:formatCode>mmm\-yy</c:formatCode>
                <c:ptCount val="4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</c:numCache>
            </c:numRef>
          </c:cat>
          <c:val>
            <c:numRef>
              <c:f>'P&amp; L'!$K$11:$N$11</c:f>
              <c:numCache>
                <c:formatCode>#,##0</c:formatCode>
                <c:ptCount val="4"/>
                <c:pt idx="0">
                  <c:v>96.771276004673126</c:v>
                </c:pt>
                <c:pt idx="1">
                  <c:v>90.242568554650276</c:v>
                </c:pt>
                <c:pt idx="2">
                  <c:v>81.594997323643653</c:v>
                </c:pt>
                <c:pt idx="3">
                  <c:v>76.605143820939745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01-49E5-9B82-F858AF876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227472"/>
        <c:axId val="246229136"/>
      </c:lineChart>
      <c:dateAx>
        <c:axId val="2462274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29136"/>
        <c:crosses val="autoZero"/>
        <c:auto val="1"/>
        <c:lblOffset val="100"/>
        <c:baseTimeUnit val="years"/>
      </c:dateAx>
      <c:valAx>
        <c:axId val="2462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Y-o-Y</a:t>
            </a:r>
            <a:r>
              <a:rPr lang="en-IN" baseline="0"/>
              <a:t>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'Cash Flow Statement'!$A$13</c:f>
              <c:strCache>
                <c:ptCount val="1"/>
                <c:pt idx="0">
                  <c:v>EBITDA Y-o-Y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'Cash Flow Statement'!$B$10:$E$10</c:f>
              <c:numCache>
                <c:formatCode>mmm\-yy</c:formatCode>
                <c:ptCount val="4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</c:numCache>
            </c:numRef>
          </c:cat>
          <c:val>
            <c:numRef>
              <c:f>'Cash Flow Statement'!$B$13:$E$13</c:f>
              <c:numCache>
                <c:formatCode>0%</c:formatCode>
                <c:ptCount val="4"/>
                <c:pt idx="0">
                  <c:v>-0.22676576458958919</c:v>
                </c:pt>
                <c:pt idx="1">
                  <c:v>-0.2092062859966225</c:v>
                </c:pt>
                <c:pt idx="2">
                  <c:v>-3.8753810165166325E-2</c:v>
                </c:pt>
                <c:pt idx="3">
                  <c:v>0.11501920675318944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5A-4462-9167-0A33F0022562}"/>
            </c:ext>
          </c:extLst>
        </c:ser>
        <c:ser>
          <c:idx val="1"/>
          <c:order val="1"/>
          <c:tx>
            <c:strRef>
              <c:f>'Cash Flow Statement'!$A$17</c:f>
              <c:strCache>
                <c:ptCount val="1"/>
                <c:pt idx="0">
                  <c:v>Free Cash Flows Y-O-Y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'Cash Flow Statement'!$B$10:$E$10</c:f>
              <c:numCache>
                <c:formatCode>mmm\-yy</c:formatCode>
                <c:ptCount val="4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</c:numCache>
            </c:numRef>
          </c:cat>
          <c:val>
            <c:numRef>
              <c:f>'Cash Flow Statement'!$B$17:$E$17</c:f>
              <c:numCache>
                <c:formatCode>0.0%</c:formatCode>
                <c:ptCount val="4"/>
                <c:pt idx="0">
                  <c:v>-3.721889423549047E-2</c:v>
                </c:pt>
                <c:pt idx="1">
                  <c:v>-0.12789403066031005</c:v>
                </c:pt>
                <c:pt idx="2">
                  <c:v>2.180406755039042</c:v>
                </c:pt>
                <c:pt idx="3">
                  <c:v>-0.1238564951077883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5A-4462-9167-0A33F0022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524960"/>
        <c:axId val="2138525376"/>
      </c:lineChart>
      <c:dateAx>
        <c:axId val="21385249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525376"/>
        <c:crosses val="autoZero"/>
        <c:auto val="1"/>
        <c:lblOffset val="100"/>
        <c:baseTimeUnit val="years"/>
      </c:dateAx>
      <c:valAx>
        <c:axId val="21385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52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'Cash Flow Statement'!$A$11</c:f>
              <c:strCache>
                <c:ptCount val="1"/>
                <c:pt idx="0">
                  <c:v>Cash from Operating Activites to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'Cash Flow Statement'!$B$10:$F$10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'Cash Flow Statement'!$B$11:$F$11</c:f>
              <c:numCache>
                <c:formatCode>0.0%</c:formatCode>
                <c:ptCount val="5"/>
                <c:pt idx="0">
                  <c:v>0.10613847820306149</c:v>
                </c:pt>
                <c:pt idx="1">
                  <c:v>0.14598328367535962</c:v>
                </c:pt>
                <c:pt idx="2">
                  <c:v>0.13252877093458112</c:v>
                </c:pt>
                <c:pt idx="3">
                  <c:v>0.1275248128156016</c:v>
                </c:pt>
                <c:pt idx="4">
                  <c:v>0.11125043715830661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7A-43B0-994A-4E576CA15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512896"/>
        <c:axId val="2138517056"/>
      </c:lineChart>
      <c:dateAx>
        <c:axId val="21385128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517056"/>
        <c:crosses val="autoZero"/>
        <c:auto val="1"/>
        <c:lblOffset val="100"/>
        <c:baseTimeUnit val="years"/>
      </c:dateAx>
      <c:valAx>
        <c:axId val="21385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51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Cash</a:t>
            </a:r>
            <a:r>
              <a:rPr lang="en-IN" baseline="0"/>
              <a:t> Flows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23381452318461"/>
          <c:y val="0.15782407407407409"/>
          <c:w val="0.4998624234470691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strRef>
              <c:f>'Cash Flow Statement'!$A$3</c:f>
              <c:strCache>
                <c:ptCount val="1"/>
                <c:pt idx="0">
                  <c:v>Net Cash From Operating Activities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'Cash Flow Statement'!$B$1:$F$1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'Cash Flow Statement'!$B$3:$F$3</c:f>
              <c:numCache>
                <c:formatCode>General</c:formatCode>
                <c:ptCount val="5"/>
                <c:pt idx="0">
                  <c:v>3405.1</c:v>
                </c:pt>
                <c:pt idx="1">
                  <c:v>6593.2</c:v>
                </c:pt>
                <c:pt idx="2">
                  <c:v>11785</c:v>
                </c:pt>
                <c:pt idx="3">
                  <c:v>10279.299999999999</c:v>
                </c:pt>
                <c:pt idx="4">
                  <c:v>8484.5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C-4473-A160-62489BD46971}"/>
            </c:ext>
          </c:extLst>
        </c:ser>
        <c:ser>
          <c:idx val="1"/>
          <c:order val="1"/>
          <c:tx>
            <c:strRef>
              <c:f>'Cash Flow Statement'!$A$4</c:f>
              <c:strCache>
                <c:ptCount val="1"/>
                <c:pt idx="0">
                  <c:v>Net Cash (used in)/from Investing Activites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'Cash Flow Statement'!$B$1:$F$1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'Cash Flow Statement'!$B$4:$F$4</c:f>
              <c:numCache>
                <c:formatCode>General</c:formatCode>
                <c:ptCount val="5"/>
                <c:pt idx="0">
                  <c:v>-463.9</c:v>
                </c:pt>
                <c:pt idx="1">
                  <c:v>-3538.3</c:v>
                </c:pt>
                <c:pt idx="2">
                  <c:v>-8282.1</c:v>
                </c:pt>
                <c:pt idx="3">
                  <c:v>-9177.9</c:v>
                </c:pt>
                <c:pt idx="4">
                  <c:v>-7227.4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C-4473-A160-62489BD46971}"/>
            </c:ext>
          </c:extLst>
        </c:ser>
        <c:ser>
          <c:idx val="2"/>
          <c:order val="2"/>
          <c:tx>
            <c:strRef>
              <c:f>'Cash Flow Statement'!$A$5</c:f>
              <c:strCache>
                <c:ptCount val="1"/>
                <c:pt idx="0">
                  <c:v>Net Cash (used in)/from Financing Activities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'Cash Flow Statement'!$B$1:$F$1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'Cash Flow Statement'!$B$5:$F$5</c:f>
              <c:numCache>
                <c:formatCode>General</c:formatCode>
                <c:ptCount val="5"/>
                <c:pt idx="0">
                  <c:v>-3100</c:v>
                </c:pt>
                <c:pt idx="1">
                  <c:v>-2947.8</c:v>
                </c:pt>
                <c:pt idx="2">
                  <c:v>-3446</c:v>
                </c:pt>
                <c:pt idx="3">
                  <c:v>-1129.3</c:v>
                </c:pt>
                <c:pt idx="4">
                  <c:v>-1236.4000000000001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FC-4473-A160-62489BD46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240784"/>
        <c:axId val="246235376"/>
      </c:lineChart>
      <c:dateAx>
        <c:axId val="2462407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35376"/>
        <c:crosses val="autoZero"/>
        <c:auto val="1"/>
        <c:lblOffset val="100"/>
        <c:baseTimeUnit val="years"/>
      </c:dateAx>
      <c:valAx>
        <c:axId val="2462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4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Net</a:t>
            </a:r>
            <a:r>
              <a:rPr lang="en-IN" baseline="0"/>
              <a:t> Profit Margin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'Peers Comparison'!$A$5</c:f>
              <c:strCache>
                <c:ptCount val="1"/>
                <c:pt idx="0">
                  <c:v>Maruti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'Peers Comparison'!$B$3:$F$3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'Peers Comparison'!$B$5:$F$5</c:f>
              <c:numCache>
                <c:formatCode>0.00</c:formatCode>
                <c:ptCount val="5"/>
                <c:pt idx="0">
                  <c:v>5.7675000818143141E-2</c:v>
                </c:pt>
                <c:pt idx="1">
                  <c:v>7.1498164020882854E-2</c:v>
                </c:pt>
                <c:pt idx="2">
                  <c:v>8.4674756410212992E-2</c:v>
                </c:pt>
                <c:pt idx="3">
                  <c:v>9.4389071022220272E-2</c:v>
                </c:pt>
                <c:pt idx="4">
                  <c:v>0.10450288548074996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E-4805-9DE1-3E1DA056A739}"/>
            </c:ext>
          </c:extLst>
        </c:ser>
        <c:ser>
          <c:idx val="1"/>
          <c:order val="1"/>
          <c:tx>
            <c:strRef>
              <c:f>'Peers Comparison'!$A$6</c:f>
              <c:strCache>
                <c:ptCount val="1"/>
                <c:pt idx="0">
                  <c:v>Mahindra &amp; Mahindra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'Peers Comparison'!$B$3:$F$3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'Peers Comparison'!$B$6:$F$6</c:f>
              <c:numCache>
                <c:formatCode>General</c:formatCode>
                <c:ptCount val="5"/>
                <c:pt idx="0">
                  <c:v>0.59</c:v>
                </c:pt>
                <c:pt idx="1">
                  <c:v>2.92</c:v>
                </c:pt>
                <c:pt idx="2">
                  <c:v>8.94</c:v>
                </c:pt>
                <c:pt idx="3">
                  <c:v>8.94</c:v>
                </c:pt>
                <c:pt idx="4">
                  <c:v>8.27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E-4805-9DE1-3E1DA056A739}"/>
            </c:ext>
          </c:extLst>
        </c:ser>
        <c:ser>
          <c:idx val="2"/>
          <c:order val="2"/>
          <c:tx>
            <c:strRef>
              <c:f>'Peers Comparison'!$A$7</c:f>
              <c:strCache>
                <c:ptCount val="1"/>
                <c:pt idx="0">
                  <c:v>TATA Motors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'Peers Comparison'!$B$3:$F$3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'Peers Comparison'!$B$7:$F$7</c:f>
              <c:numCache>
                <c:formatCode>General</c:formatCode>
                <c:ptCount val="5"/>
                <c:pt idx="0">
                  <c:v>-5.09</c:v>
                </c:pt>
                <c:pt idx="1">
                  <c:v>-16.59</c:v>
                </c:pt>
                <c:pt idx="2">
                  <c:v>2.91</c:v>
                </c:pt>
                <c:pt idx="3">
                  <c:v>-1.75</c:v>
                </c:pt>
                <c:pt idx="4">
                  <c:v>-5.48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DE-4805-9DE1-3E1DA056A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855760"/>
        <c:axId val="2135857008"/>
      </c:lineChart>
      <c:dateAx>
        <c:axId val="21358557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857008"/>
        <c:crosses val="autoZero"/>
        <c:auto val="1"/>
        <c:lblOffset val="100"/>
        <c:baseTimeUnit val="years"/>
      </c:dateAx>
      <c:valAx>
        <c:axId val="213585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85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ROCE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'Peers Comparison'!$A$10</c:f>
              <c:strCache>
                <c:ptCount val="1"/>
                <c:pt idx="0">
                  <c:v>Maruti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'Peers Comparison'!$B$3:$F$3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'Peers Comparison'!$B$10:$F$10</c:f>
              <c:numCache>
                <c:formatCode>0.00</c:formatCode>
                <c:ptCount val="5"/>
                <c:pt idx="0">
                  <c:v>9.7482056385480548E-2</c:v>
                </c:pt>
                <c:pt idx="1">
                  <c:v>0.14042292512481147</c:v>
                </c:pt>
                <c:pt idx="2">
                  <c:v>0.21609421604501705</c:v>
                </c:pt>
                <c:pt idx="3">
                  <c:v>0.25835685667455838</c:v>
                </c:pt>
                <c:pt idx="4">
                  <c:v>0.26429747371410839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6C-4A41-AB87-9A4E63B5A7B7}"/>
            </c:ext>
          </c:extLst>
        </c:ser>
        <c:ser>
          <c:idx val="1"/>
          <c:order val="1"/>
          <c:tx>
            <c:strRef>
              <c:f>'Peers Comparison'!$A$11</c:f>
              <c:strCache>
                <c:ptCount val="1"/>
                <c:pt idx="0">
                  <c:v>Mahindra &amp; Mahindra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'Peers Comparison'!$B$3:$F$3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'Peers Comparison'!$B$11:$F$11</c:f>
              <c:numCache>
                <c:formatCode>General</c:formatCode>
                <c:ptCount val="5"/>
                <c:pt idx="0">
                  <c:v>12.35</c:v>
                </c:pt>
                <c:pt idx="1">
                  <c:v>13.26</c:v>
                </c:pt>
                <c:pt idx="2">
                  <c:v>16.86</c:v>
                </c:pt>
                <c:pt idx="3">
                  <c:v>16.95</c:v>
                </c:pt>
                <c:pt idx="4">
                  <c:v>14.28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6C-4A41-AB87-9A4E63B5A7B7}"/>
            </c:ext>
          </c:extLst>
        </c:ser>
        <c:ser>
          <c:idx val="2"/>
          <c:order val="2"/>
          <c:tx>
            <c:strRef>
              <c:f>'Peers Comparison'!$A$12</c:f>
              <c:strCache>
                <c:ptCount val="1"/>
                <c:pt idx="0">
                  <c:v>TATA Motors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'Peers Comparison'!$B$3:$F$3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'Peers Comparison'!$B$12:$F$12</c:f>
              <c:numCache>
                <c:formatCode>0.00</c:formatCode>
                <c:ptCount val="5"/>
                <c:pt idx="0">
                  <c:v>-3.46</c:v>
                </c:pt>
                <c:pt idx="1">
                  <c:v>-7.18</c:v>
                </c:pt>
                <c:pt idx="2">
                  <c:v>11.57</c:v>
                </c:pt>
                <c:pt idx="3">
                  <c:v>5.04</c:v>
                </c:pt>
                <c:pt idx="4">
                  <c:v>-1.19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6C-4A41-AB87-9A4E63B5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550256"/>
        <c:axId val="226549424"/>
      </c:lineChart>
      <c:dateAx>
        <c:axId val="2265502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549424"/>
        <c:crosses val="autoZero"/>
        <c:auto val="1"/>
        <c:lblOffset val="100"/>
        <c:baseTimeUnit val="years"/>
      </c:dateAx>
      <c:valAx>
        <c:axId val="22654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5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ROE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'Peers Comparison'!$A$14</c:f>
              <c:strCache>
                <c:ptCount val="1"/>
                <c:pt idx="0">
                  <c:v>Maruti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'Peers Comparison'!$B$3:$F$3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'Peers Comparison'!$B$14:$F$14</c:f>
              <c:numCache>
                <c:formatCode>0.00</c:formatCode>
                <c:ptCount val="5"/>
                <c:pt idx="0">
                  <c:v>0.10240466604888759</c:v>
                </c:pt>
                <c:pt idx="1">
                  <c:v>0.14859921134669776</c:v>
                </c:pt>
                <c:pt idx="2">
                  <c:v>0.22845811254510581</c:v>
                </c:pt>
                <c:pt idx="3">
                  <c:v>0.27178720846414878</c:v>
                </c:pt>
                <c:pt idx="4">
                  <c:v>0.27585497006678356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6-4039-AC5F-C6908EA03A41}"/>
            </c:ext>
          </c:extLst>
        </c:ser>
        <c:ser>
          <c:idx val="1"/>
          <c:order val="1"/>
          <c:tx>
            <c:strRef>
              <c:f>'Peers Comparison'!$A$15</c:f>
              <c:strCache>
                <c:ptCount val="1"/>
                <c:pt idx="0">
                  <c:v>Mahindra &amp; Mahindra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'Peers Comparison'!$B$3:$F$3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'Peers Comparison'!$B$15:$F$15</c:f>
              <c:numCache>
                <c:formatCode>General</c:formatCode>
                <c:ptCount val="5"/>
                <c:pt idx="0">
                  <c:v>0.77</c:v>
                </c:pt>
                <c:pt idx="1">
                  <c:v>3.86</c:v>
                </c:pt>
                <c:pt idx="2">
                  <c:v>14.01</c:v>
                </c:pt>
                <c:pt idx="3">
                  <c:v>14.37</c:v>
                </c:pt>
                <c:pt idx="4">
                  <c:v>13.6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E6-4039-AC5F-C6908EA03A41}"/>
            </c:ext>
          </c:extLst>
        </c:ser>
        <c:ser>
          <c:idx val="2"/>
          <c:order val="2"/>
          <c:tx>
            <c:strRef>
              <c:f>'Peers Comparison'!$A$16</c:f>
              <c:strCache>
                <c:ptCount val="1"/>
                <c:pt idx="0">
                  <c:v>TATA Motors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'Peers Comparison'!$B$3:$F$3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'Peers Comparison'!$B$16:$F$16</c:f>
              <c:numCache>
                <c:formatCode>General</c:formatCode>
                <c:ptCount val="5"/>
                <c:pt idx="0">
                  <c:v>-12.57</c:v>
                </c:pt>
                <c:pt idx="1">
                  <c:v>-39.64</c:v>
                </c:pt>
                <c:pt idx="2">
                  <c:v>9.11</c:v>
                </c:pt>
                <c:pt idx="3">
                  <c:v>-5.13</c:v>
                </c:pt>
                <c:pt idx="4">
                  <c:v>-11.48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E6-4039-AC5F-C6908EA03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631680"/>
        <c:axId val="2137632096"/>
      </c:lineChart>
      <c:dateAx>
        <c:axId val="21376316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632096"/>
        <c:crosses val="autoZero"/>
        <c:auto val="1"/>
        <c:lblOffset val="100"/>
        <c:baseTimeUnit val="years"/>
      </c:dateAx>
      <c:valAx>
        <c:axId val="213763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63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Debt-to-Equity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'Peers Comparison'!$A$18</c:f>
              <c:strCache>
                <c:ptCount val="1"/>
                <c:pt idx="0">
                  <c:v>Maruti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'Peers Comparison'!$B$3:$F$3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'Peers Comparison'!$B$18:$F$18</c:f>
              <c:numCache>
                <c:formatCode>0.00</c:formatCode>
                <c:ptCount val="5"/>
                <c:pt idx="0">
                  <c:v>4.2138112555191287E-2</c:v>
                </c:pt>
                <c:pt idx="1">
                  <c:v>4.4806656068707811E-2</c:v>
                </c:pt>
                <c:pt idx="2">
                  <c:v>4.4135973039454719E-2</c:v>
                </c:pt>
                <c:pt idx="3">
                  <c:v>3.7964619359968192E-2</c:v>
                </c:pt>
                <c:pt idx="4">
                  <c:v>3.0331227989272902E-2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D-4B73-95AD-9EF38CD23AAD}"/>
            </c:ext>
          </c:extLst>
        </c:ser>
        <c:ser>
          <c:idx val="1"/>
          <c:order val="1"/>
          <c:tx>
            <c:strRef>
              <c:f>'Peers Comparison'!$A$19</c:f>
              <c:strCache>
                <c:ptCount val="1"/>
                <c:pt idx="0">
                  <c:v>Mahindra &amp; Mahindra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'Peers Comparison'!$B$3:$F$3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'Peers Comparison'!$B$19:$F$19</c:f>
              <c:numCache>
                <c:formatCode>General</c:formatCode>
                <c:ptCount val="5"/>
                <c:pt idx="0">
                  <c:v>0.21</c:v>
                </c:pt>
                <c:pt idx="1">
                  <c:v>0.09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DD-4B73-95AD-9EF38CD23AAD}"/>
            </c:ext>
          </c:extLst>
        </c:ser>
        <c:ser>
          <c:idx val="2"/>
          <c:order val="2"/>
          <c:tx>
            <c:strRef>
              <c:f>'Peers Comparison'!$A$20</c:f>
              <c:strCache>
                <c:ptCount val="1"/>
                <c:pt idx="0">
                  <c:v>TATA Motors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'Peers Comparison'!$B$3:$F$3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'Peers Comparison'!$B$20:$F$20</c:f>
              <c:numCache>
                <c:formatCode>General</c:formatCode>
                <c:ptCount val="5"/>
                <c:pt idx="0">
                  <c:v>0.99</c:v>
                </c:pt>
                <c:pt idx="1">
                  <c:v>1.1399999999999999</c:v>
                </c:pt>
                <c:pt idx="2">
                  <c:v>0.79</c:v>
                </c:pt>
                <c:pt idx="3">
                  <c:v>0.81</c:v>
                </c:pt>
                <c:pt idx="4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DD-4B73-95AD-9EF38CD23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976208"/>
        <c:axId val="164984944"/>
      </c:lineChart>
      <c:dateAx>
        <c:axId val="1649762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84944"/>
        <c:crosses val="autoZero"/>
        <c:auto val="1"/>
        <c:lblOffset val="100"/>
        <c:baseTimeUnit val="years"/>
      </c:dateAx>
      <c:valAx>
        <c:axId val="16498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7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Current</a:t>
            </a:r>
            <a:r>
              <a:rPr lang="en-IN" baseline="0"/>
              <a:t> Ratio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'Peers Comparison'!$A$22</c:f>
              <c:strCache>
                <c:ptCount val="1"/>
                <c:pt idx="0">
                  <c:v>Maruti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'Peers Comparison'!$B$3:$F$3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'Peers Comparison'!$B$22:$F$22</c:f>
              <c:numCache>
                <c:formatCode>0.00</c:formatCode>
                <c:ptCount val="5"/>
                <c:pt idx="0">
                  <c:v>1.150248033427083</c:v>
                </c:pt>
                <c:pt idx="1">
                  <c:v>0.74613096292099024</c:v>
                </c:pt>
                <c:pt idx="2">
                  <c:v>0.87359278601867107</c:v>
                </c:pt>
                <c:pt idx="3">
                  <c:v>0.51297427163403941</c:v>
                </c:pt>
                <c:pt idx="4">
                  <c:v>0.66353656323716215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E2-4522-BFB4-A54EE950577C}"/>
            </c:ext>
          </c:extLst>
        </c:ser>
        <c:ser>
          <c:idx val="1"/>
          <c:order val="1"/>
          <c:tx>
            <c:strRef>
              <c:f>'Peers Comparison'!$A$23</c:f>
              <c:strCache>
                <c:ptCount val="1"/>
                <c:pt idx="0">
                  <c:v>Mahindra &amp; Mahindra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'Peers Comparison'!$B$3:$F$3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'Peers Comparison'!$B$23:$F$23</c:f>
              <c:numCache>
                <c:formatCode>General</c:formatCode>
                <c:ptCount val="5"/>
                <c:pt idx="0">
                  <c:v>1.34</c:v>
                </c:pt>
                <c:pt idx="1">
                  <c:v>1.38</c:v>
                </c:pt>
                <c:pt idx="2">
                  <c:v>1.26</c:v>
                </c:pt>
                <c:pt idx="3">
                  <c:v>1.24</c:v>
                </c:pt>
                <c:pt idx="4">
                  <c:v>1.31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E2-4522-BFB4-A54EE950577C}"/>
            </c:ext>
          </c:extLst>
        </c:ser>
        <c:ser>
          <c:idx val="2"/>
          <c:order val="2"/>
          <c:tx>
            <c:strRef>
              <c:f>'Peers Comparison'!$A$24</c:f>
              <c:strCache>
                <c:ptCount val="1"/>
                <c:pt idx="0">
                  <c:v>TATA Motors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'Peers Comparison'!$B$3:$F$3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'Peers Comparison'!$B$24:$F$24</c:f>
              <c:numCache>
                <c:formatCode>General</c:formatCode>
                <c:ptCount val="5"/>
                <c:pt idx="0">
                  <c:v>0.6</c:v>
                </c:pt>
                <c:pt idx="1">
                  <c:v>0.53</c:v>
                </c:pt>
                <c:pt idx="2">
                  <c:v>0.57999999999999996</c:v>
                </c:pt>
                <c:pt idx="3">
                  <c:v>0.62</c:v>
                </c:pt>
                <c:pt idx="4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E2-4522-BFB4-A54EE9505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65776"/>
        <c:axId val="164566608"/>
      </c:lineChart>
      <c:dateAx>
        <c:axId val="1645657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66608"/>
        <c:crosses val="autoZero"/>
        <c:auto val="1"/>
        <c:lblOffset val="100"/>
        <c:baseTimeUnit val="years"/>
      </c:dateAx>
      <c:valAx>
        <c:axId val="16456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6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Major Contributors to Total Liabilites as % of Total Liabilities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'Balance Sheet'!$A$47</c:f>
              <c:strCache>
                <c:ptCount val="1"/>
                <c:pt idx="0">
                  <c:v>Total Reserves and Surplus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'Balance Sheet'!$B$42:$F$42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'Balance Sheet'!$B$47:$F$47</c:f>
              <c:numCache>
                <c:formatCode>0.00%</c:formatCode>
                <c:ptCount val="5"/>
                <c:pt idx="0">
                  <c:v>0.73095048481890301</c:v>
                </c:pt>
                <c:pt idx="1">
                  <c:v>0.77193251705378396</c:v>
                </c:pt>
                <c:pt idx="2">
                  <c:v>0.73079905548546198</c:v>
                </c:pt>
                <c:pt idx="3">
                  <c:v>0.70079551828277198</c:v>
                </c:pt>
                <c:pt idx="4">
                  <c:v>0.70789610267977354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0-4839-9295-CFCD5E341644}"/>
            </c:ext>
          </c:extLst>
        </c:ser>
        <c:ser>
          <c:idx val="1"/>
          <c:order val="1"/>
          <c:tx>
            <c:strRef>
              <c:f>'Balance Sheet'!$A$51</c:f>
              <c:strCache>
                <c:ptCount val="1"/>
                <c:pt idx="0">
                  <c:v>Long Term Liabilities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'Balance Sheet'!$B$42:$F$42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'Balance Sheet'!$B$51:$F$51</c:f>
              <c:numCache>
                <c:formatCode>0.00%</c:formatCode>
                <c:ptCount val="5"/>
                <c:pt idx="0">
                  <c:v>3.0891684292552603E-2</c:v>
                </c:pt>
                <c:pt idx="1">
                  <c:v>3.4695877516502251E-2</c:v>
                </c:pt>
                <c:pt idx="2">
                  <c:v>3.2360428273146481E-2</c:v>
                </c:pt>
                <c:pt idx="3">
                  <c:v>2.670199309079823E-2</c:v>
                </c:pt>
                <c:pt idx="4">
                  <c:v>2.1560723191533369E-2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30-4839-9295-CFCD5E341644}"/>
            </c:ext>
          </c:extLst>
        </c:ser>
        <c:ser>
          <c:idx val="2"/>
          <c:order val="2"/>
          <c:tx>
            <c:strRef>
              <c:f>'Balance Sheet'!$A$56</c:f>
              <c:strCache>
                <c:ptCount val="1"/>
                <c:pt idx="0">
                  <c:v>Trade Payables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'Balance Sheet'!$B$42:$F$42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'Balance Sheet'!$B$56:$F$56</c:f>
              <c:numCache>
                <c:formatCode>0.00%</c:formatCode>
                <c:ptCount val="5"/>
                <c:pt idx="0">
                  <c:v>0.14502750209084397</c:v>
                </c:pt>
                <c:pt idx="1">
                  <c:v>0.1198057299435191</c:v>
                </c:pt>
                <c:pt idx="2">
                  <c:v>0.15307046675925365</c:v>
                </c:pt>
                <c:pt idx="3">
                  <c:v>0.17680617010919639</c:v>
                </c:pt>
                <c:pt idx="4">
                  <c:v>0.16326247887829604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30-4839-9295-CFCD5E341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517472"/>
        <c:axId val="2138523712"/>
      </c:areaChart>
      <c:dateAx>
        <c:axId val="21385174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523712"/>
        <c:crosses val="autoZero"/>
        <c:auto val="1"/>
        <c:lblOffset val="100"/>
        <c:baseTimeUnit val="years"/>
      </c:dateAx>
      <c:valAx>
        <c:axId val="213852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51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Major</a:t>
            </a:r>
            <a:r>
              <a:rPr lang="en-IN" sz="1200" baseline="0"/>
              <a:t> Contributors to Total Assets </a:t>
            </a:r>
            <a:r>
              <a:rPr lang="en-IN" sz="1200" b="0" i="0" baseline="0">
                <a:effectLst/>
              </a:rPr>
              <a:t>% of Total Liabilities</a:t>
            </a:r>
            <a:endParaRPr lang="en-IN" sz="12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IN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'Balance Sheet'!$A$63</c:f>
              <c:strCache>
                <c:ptCount val="1"/>
                <c:pt idx="0">
                  <c:v>Tangible Assets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'Balance Sheet'!$B$42:$F$42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'Balance Sheet'!$B$63:$F$63</c:f>
              <c:numCache>
                <c:formatCode>0.00%</c:formatCode>
                <c:ptCount val="5"/>
                <c:pt idx="0">
                  <c:v>0.23472827591718831</c:v>
                </c:pt>
                <c:pt idx="1">
                  <c:v>0.24578711186355054</c:v>
                </c:pt>
                <c:pt idx="2">
                  <c:v>0.23766521853816353</c:v>
                </c:pt>
                <c:pt idx="3">
                  <c:v>0.21976213615944726</c:v>
                </c:pt>
                <c:pt idx="4">
                  <c:v>0.25208875603407571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D-4AF9-AA96-0201801CB439}"/>
            </c:ext>
          </c:extLst>
        </c:ser>
        <c:ser>
          <c:idx val="1"/>
          <c:order val="1"/>
          <c:tx>
            <c:strRef>
              <c:f>'Balance Sheet'!$A$66</c:f>
              <c:strCache>
                <c:ptCount val="1"/>
                <c:pt idx="0">
                  <c:v>Non-Current Investments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'Balance Sheet'!$B$42:$F$42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'Balance Sheet'!$B$66:$F$66</c:f>
              <c:numCache>
                <c:formatCode>0.00%</c:formatCode>
                <c:ptCount val="5"/>
                <c:pt idx="0">
                  <c:v>0.47626999146536053</c:v>
                </c:pt>
                <c:pt idx="1">
                  <c:v>0.56351105718273253</c:v>
                </c:pt>
                <c:pt idx="2">
                  <c:v>0.50005720478359106</c:v>
                </c:pt>
                <c:pt idx="3">
                  <c:v>0.57390673082915478</c:v>
                </c:pt>
                <c:pt idx="4">
                  <c:v>0.51320765025189952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D-4AF9-AA96-0201801CB439}"/>
            </c:ext>
          </c:extLst>
        </c:ser>
        <c:ser>
          <c:idx val="2"/>
          <c:order val="2"/>
          <c:tx>
            <c:strRef>
              <c:f>'Balance Sheet'!$A$77</c:f>
              <c:strCache>
                <c:ptCount val="1"/>
                <c:pt idx="0">
                  <c:v>Total Current Assets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'Balance Sheet'!$B$42:$F$42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'Balance Sheet'!$B$77:$F$77</c:f>
              <c:numCache>
                <c:formatCode>0.00%</c:formatCode>
                <c:ptCount val="5"/>
                <c:pt idx="0">
                  <c:v>0.26441255134342079</c:v>
                </c:pt>
                <c:pt idx="1">
                  <c:v>0.13472609232943419</c:v>
                </c:pt>
                <c:pt idx="2">
                  <c:v>0.19642851467779404</c:v>
                </c:pt>
                <c:pt idx="3">
                  <c:v>0.13342406362798781</c:v>
                </c:pt>
                <c:pt idx="4">
                  <c:v>0.17124092205749789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1D-4AF9-AA96-0201801CB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750816"/>
        <c:axId val="1883753728"/>
      </c:areaChart>
      <c:dateAx>
        <c:axId val="18837508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753728"/>
        <c:crosses val="autoZero"/>
        <c:auto val="1"/>
        <c:lblOffset val="100"/>
        <c:baseTimeUnit val="years"/>
      </c:dateAx>
      <c:valAx>
        <c:axId val="188375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75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Major</a:t>
            </a:r>
            <a:r>
              <a:rPr lang="en-IN" sz="1200" baseline="0"/>
              <a:t> Contributors to Total Assets </a:t>
            </a:r>
            <a:r>
              <a:rPr lang="en-IN" sz="1200" b="0" i="0" baseline="0">
                <a:effectLst/>
              </a:rPr>
              <a:t>% of Total Liabilities</a:t>
            </a:r>
            <a:endParaRPr lang="en-IN" sz="12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I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'Balance Sheet'!$A$63</c:f>
              <c:strCache>
                <c:ptCount val="1"/>
                <c:pt idx="0">
                  <c:v>Tangible Assets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'Balance Sheet'!$B$42:$F$42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'Balance Sheet'!$B$63:$F$63</c:f>
              <c:numCache>
                <c:formatCode>0.00%</c:formatCode>
                <c:ptCount val="5"/>
                <c:pt idx="0">
                  <c:v>0.23472827591718831</c:v>
                </c:pt>
                <c:pt idx="1">
                  <c:v>0.24578711186355054</c:v>
                </c:pt>
                <c:pt idx="2">
                  <c:v>0.23766521853816353</c:v>
                </c:pt>
                <c:pt idx="3">
                  <c:v>0.21976213615944726</c:v>
                </c:pt>
                <c:pt idx="4">
                  <c:v>0.25208875603407571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9-42CC-BD06-85849019D319}"/>
            </c:ext>
          </c:extLst>
        </c:ser>
        <c:ser>
          <c:idx val="1"/>
          <c:order val="1"/>
          <c:tx>
            <c:strRef>
              <c:f>'Balance Sheet'!$A$66</c:f>
              <c:strCache>
                <c:ptCount val="1"/>
                <c:pt idx="0">
                  <c:v>Non-Current Investments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'Balance Sheet'!$B$42:$F$42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'Balance Sheet'!$B$66:$F$66</c:f>
              <c:numCache>
                <c:formatCode>0.00%</c:formatCode>
                <c:ptCount val="5"/>
                <c:pt idx="0">
                  <c:v>0.47626999146536053</c:v>
                </c:pt>
                <c:pt idx="1">
                  <c:v>0.56351105718273253</c:v>
                </c:pt>
                <c:pt idx="2">
                  <c:v>0.50005720478359106</c:v>
                </c:pt>
                <c:pt idx="3">
                  <c:v>0.57390673082915478</c:v>
                </c:pt>
                <c:pt idx="4">
                  <c:v>0.51320765025189952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9-42CC-BD06-85849019D319}"/>
            </c:ext>
          </c:extLst>
        </c:ser>
        <c:ser>
          <c:idx val="2"/>
          <c:order val="2"/>
          <c:tx>
            <c:strRef>
              <c:f>'Balance Sheet'!$A$77</c:f>
              <c:strCache>
                <c:ptCount val="1"/>
                <c:pt idx="0">
                  <c:v>Total Current Assets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'Balance Sheet'!$B$42:$F$42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'Balance Sheet'!$B$77:$F$77</c:f>
              <c:numCache>
                <c:formatCode>0.00%</c:formatCode>
                <c:ptCount val="5"/>
                <c:pt idx="0">
                  <c:v>0.26441255134342079</c:v>
                </c:pt>
                <c:pt idx="1">
                  <c:v>0.13472609232943419</c:v>
                </c:pt>
                <c:pt idx="2">
                  <c:v>0.19642851467779404</c:v>
                </c:pt>
                <c:pt idx="3">
                  <c:v>0.13342406362798781</c:v>
                </c:pt>
                <c:pt idx="4">
                  <c:v>0.17124092205749789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F9-42CC-BD06-85849019D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750816"/>
        <c:axId val="1883753728"/>
      </c:areaChart>
      <c:dateAx>
        <c:axId val="18837508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753728"/>
        <c:crosses val="autoZero"/>
        <c:auto val="1"/>
        <c:lblOffset val="100"/>
        <c:baseTimeUnit val="years"/>
      </c:dateAx>
      <c:valAx>
        <c:axId val="188375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75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'Balance Sheet'!$A$39</c:f>
              <c:strCache>
                <c:ptCount val="1"/>
                <c:pt idx="0">
                  <c:v>Working Capital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'Balance Sheet'!$B$42:$F$42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'Balance Sheet'!$B$39:$F$39</c:f>
              <c:numCache>
                <c:formatCode>#,##0.00</c:formatCode>
                <c:ptCount val="5"/>
                <c:pt idx="0">
                  <c:v>2420</c:v>
                </c:pt>
                <c:pt idx="1">
                  <c:v>-2867.3999999999996</c:v>
                </c:pt>
                <c:pt idx="2">
                  <c:v>-1788.6999999999989</c:v>
                </c:pt>
                <c:pt idx="3">
                  <c:v>-7520.7000000000007</c:v>
                </c:pt>
                <c:pt idx="4">
                  <c:v>-4450.1999999999989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1-48BE-9AA4-99F3AAF74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743328"/>
        <c:axId val="1883744576"/>
      </c:lineChart>
      <c:dateAx>
        <c:axId val="188374332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744576"/>
        <c:crosses val="autoZero"/>
        <c:auto val="1"/>
        <c:lblOffset val="100"/>
        <c:baseTimeUnit val="years"/>
      </c:dateAx>
      <c:valAx>
        <c:axId val="188374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74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Liabilities Proportion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'Balance Sheet'!$A$48</c:f>
              <c:strCache>
                <c:ptCount val="1"/>
                <c:pt idx="0">
                  <c:v>Total Shareholders Funds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'Balance Sheet'!$B$42:$F$42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'Balance Sheet'!$B$48:$F$48</c:f>
              <c:numCache>
                <c:formatCode>0.00%</c:formatCode>
                <c:ptCount val="5"/>
                <c:pt idx="0">
                  <c:v>0.7331055526535879</c:v>
                </c:pt>
                <c:pt idx="1">
                  <c:v>0.77434650475363742</c:v>
                </c:pt>
                <c:pt idx="2">
                  <c:v>0.73319847835275642</c:v>
                </c:pt>
                <c:pt idx="3">
                  <c:v>0.70333888607228223</c:v>
                </c:pt>
                <c:pt idx="4">
                  <c:v>0.71084240964983825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B-40D7-9AB3-B6E575EC29FD}"/>
            </c:ext>
          </c:extLst>
        </c:ser>
        <c:ser>
          <c:idx val="1"/>
          <c:order val="1"/>
          <c:tx>
            <c:strRef>
              <c:f>'Balance Sheet'!$A$53</c:f>
              <c:strCache>
                <c:ptCount val="1"/>
                <c:pt idx="0">
                  <c:v>Total Non-Current Liabilities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'Balance Sheet'!$B$42:$F$42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'Balance Sheet'!$B$53:$F$53</c:f>
              <c:numCache>
                <c:formatCode>0.00%</c:formatCode>
                <c:ptCount val="5"/>
                <c:pt idx="0">
                  <c:v>3.7020069247610164E-2</c:v>
                </c:pt>
                <c:pt idx="1">
                  <c:v>4.5087215297328148E-2</c:v>
                </c:pt>
                <c:pt idx="2">
                  <c:v>4.1950174633492127E-2</c:v>
                </c:pt>
                <c:pt idx="3">
                  <c:v>3.6562175236356347E-2</c:v>
                </c:pt>
                <c:pt idx="4">
                  <c:v>3.1084514132517473E-2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6B-40D7-9AB3-B6E575EC29FD}"/>
            </c:ext>
          </c:extLst>
        </c:ser>
        <c:ser>
          <c:idx val="2"/>
          <c:order val="2"/>
          <c:tx>
            <c:strRef>
              <c:f>'Balance Sheet'!$A$59</c:f>
              <c:strCache>
                <c:ptCount val="1"/>
                <c:pt idx="0">
                  <c:v>Total Current Liabilities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'Balance Sheet'!$B$42:$F$42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'Balance Sheet'!$B$59:$F$59</c:f>
              <c:numCache>
                <c:formatCode>0.00%</c:formatCode>
                <c:ptCount val="5"/>
                <c:pt idx="0">
                  <c:v>0.22987437809880204</c:v>
                </c:pt>
                <c:pt idx="1">
                  <c:v>0.18056627994903449</c:v>
                </c:pt>
                <c:pt idx="2">
                  <c:v>0.22485134701375137</c:v>
                </c:pt>
                <c:pt idx="3">
                  <c:v>0.26009893869136147</c:v>
                </c:pt>
                <c:pt idx="4">
                  <c:v>0.2580730762176443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6B-40D7-9AB3-B6E575EC2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75792"/>
        <c:axId val="164976624"/>
      </c:areaChart>
      <c:dateAx>
        <c:axId val="1649757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76624"/>
        <c:crosses val="autoZero"/>
        <c:auto val="1"/>
        <c:lblOffset val="100"/>
        <c:baseTimeUnit val="years"/>
      </c:dateAx>
      <c:valAx>
        <c:axId val="1649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7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Assets Proportion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'Balance Sheet'!$A$69</c:f>
              <c:strCache>
                <c:ptCount val="1"/>
                <c:pt idx="0">
                  <c:v>Total Non-Current Assets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'Balance Sheet'!$B$42:$F$42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'Balance Sheet'!$B$69:$F$69</c:f>
              <c:numCache>
                <c:formatCode>0.00%</c:formatCode>
                <c:ptCount val="5"/>
                <c:pt idx="0">
                  <c:v>0.73558744865657921</c:v>
                </c:pt>
                <c:pt idx="1">
                  <c:v>0.86527390767056578</c:v>
                </c:pt>
                <c:pt idx="2">
                  <c:v>0.8035714853222059</c:v>
                </c:pt>
                <c:pt idx="3">
                  <c:v>0.86657593637201213</c:v>
                </c:pt>
                <c:pt idx="4">
                  <c:v>0.82875907794250214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2-489E-BF2C-FED7B0905C4E}"/>
            </c:ext>
          </c:extLst>
        </c:ser>
        <c:ser>
          <c:idx val="1"/>
          <c:order val="1"/>
          <c:tx>
            <c:strRef>
              <c:f>'Balance Sheet'!$A$77</c:f>
              <c:strCache>
                <c:ptCount val="1"/>
                <c:pt idx="0">
                  <c:v>Total Current Assets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'Balance Sheet'!$B$42:$F$42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'Balance Sheet'!$B$77:$F$77</c:f>
              <c:numCache>
                <c:formatCode>0.00%</c:formatCode>
                <c:ptCount val="5"/>
                <c:pt idx="0">
                  <c:v>0.26441255134342079</c:v>
                </c:pt>
                <c:pt idx="1">
                  <c:v>0.13472609232943419</c:v>
                </c:pt>
                <c:pt idx="2">
                  <c:v>0.19642851467779404</c:v>
                </c:pt>
                <c:pt idx="3">
                  <c:v>0.13342406362798781</c:v>
                </c:pt>
                <c:pt idx="4">
                  <c:v>0.17124092205749789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92-489E-BF2C-FED7B0905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509984"/>
        <c:axId val="2138511648"/>
      </c:areaChart>
      <c:dateAx>
        <c:axId val="21385099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511648"/>
        <c:crosses val="autoZero"/>
        <c:auto val="1"/>
        <c:lblOffset val="100"/>
        <c:baseTimeUnit val="years"/>
      </c:dateAx>
      <c:valAx>
        <c:axId val="21385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50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Margins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'P&amp; L'!$A$62</c:f>
              <c:strCache>
                <c:ptCount val="1"/>
                <c:pt idx="0">
                  <c:v>Gross Profit Margin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'P&amp; L'!$B$67:$F$67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'P&amp; L'!$B$62:$F$62</c:f>
              <c:numCache>
                <c:formatCode>0.00%</c:formatCode>
                <c:ptCount val="5"/>
                <c:pt idx="0">
                  <c:v>0.27747200796217963</c:v>
                </c:pt>
                <c:pt idx="1">
                  <c:v>0.29696894350792091</c:v>
                </c:pt>
                <c:pt idx="2">
                  <c:v>0.29953510973572517</c:v>
                </c:pt>
                <c:pt idx="3">
                  <c:v>0.31076806577510535</c:v>
                </c:pt>
                <c:pt idx="4">
                  <c:v>0.3131221080976207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99-4FE2-BB56-0762E4B25AD8}"/>
            </c:ext>
          </c:extLst>
        </c:ser>
        <c:ser>
          <c:idx val="1"/>
          <c:order val="1"/>
          <c:tx>
            <c:strRef>
              <c:f>'P&amp; L'!$A$64</c:f>
              <c:strCache>
                <c:ptCount val="1"/>
                <c:pt idx="0">
                  <c:v>Operating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'P&amp; L'!$B$67:$F$67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'P&amp; L'!$B$64:$F$64</c:f>
              <c:numCache>
                <c:formatCode>0.00%</c:formatCode>
                <c:ptCount val="5"/>
                <c:pt idx="0">
                  <c:v>0.18598656382184614</c:v>
                </c:pt>
                <c:pt idx="1">
                  <c:v>0.2055849312133485</c:v>
                </c:pt>
                <c:pt idx="2">
                  <c:v>0.22660116274879305</c:v>
                </c:pt>
                <c:pt idx="3">
                  <c:v>0.2406638692020204</c:v>
                </c:pt>
                <c:pt idx="4">
                  <c:v>0.24061362714375592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99-4FE2-BB56-0762E4B25AD8}"/>
            </c:ext>
          </c:extLst>
        </c:ser>
        <c:ser>
          <c:idx val="2"/>
          <c:order val="2"/>
          <c:tx>
            <c:strRef>
              <c:f>'P&amp; L'!$A$66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'P&amp; L'!$B$67:$F$67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'P&amp; L'!$B$66:$F$66</c:f>
              <c:numCache>
                <c:formatCode>0.00%</c:formatCode>
                <c:ptCount val="5"/>
                <c:pt idx="0">
                  <c:v>5.7675000818143141E-2</c:v>
                </c:pt>
                <c:pt idx="1">
                  <c:v>7.1498164020882854E-2</c:v>
                </c:pt>
                <c:pt idx="2">
                  <c:v>8.4674756410212992E-2</c:v>
                </c:pt>
                <c:pt idx="3">
                  <c:v>9.4389071022220272E-2</c:v>
                </c:pt>
                <c:pt idx="4">
                  <c:v>0.10450288548074996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99-4FE2-BB56-0762E4B25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239120"/>
        <c:axId val="246242448"/>
      </c:lineChart>
      <c:dateAx>
        <c:axId val="246239120"/>
        <c:scaling>
          <c:orientation val="minMax"/>
          <c:max val="44286"/>
          <c:min val="42825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42448"/>
        <c:crosses val="autoZero"/>
        <c:auto val="0"/>
        <c:lblOffset val="100"/>
        <c:baseTimeUnit val="months"/>
        <c:majorUnit val="12"/>
        <c:majorTimeUnit val="months"/>
      </c:dateAx>
      <c:valAx>
        <c:axId val="24624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'P&amp; L'!$A$69</c:f>
              <c:strCache>
                <c:ptCount val="1"/>
                <c:pt idx="0">
                  <c:v>COGS/Revenue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'P&amp; L'!$B$67:$F$67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'P&amp; L'!$B$69:$F$69</c:f>
              <c:numCache>
                <c:formatCode>0.00%</c:formatCode>
                <c:ptCount val="5"/>
                <c:pt idx="0">
                  <c:v>0.45402717326090042</c:v>
                </c:pt>
                <c:pt idx="1">
                  <c:v>0.43826377870061772</c:v>
                </c:pt>
                <c:pt idx="2">
                  <c:v>0.508277706468521</c:v>
                </c:pt>
                <c:pt idx="3">
                  <c:v>0.5493495762038525</c:v>
                </c:pt>
                <c:pt idx="4">
                  <c:v>0.60609455618761099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E3-4345-B919-349B30618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968304"/>
        <c:axId val="164982864"/>
      </c:lineChart>
      <c:dateAx>
        <c:axId val="164968304"/>
        <c:scaling>
          <c:orientation val="minMax"/>
          <c:max val="44286"/>
          <c:min val="42825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82864"/>
        <c:crosses val="autoZero"/>
        <c:auto val="1"/>
        <c:lblOffset val="100"/>
        <c:baseTimeUnit val="months"/>
        <c:majorUnit val="12"/>
        <c:majorTimeUnit val="months"/>
      </c:dateAx>
      <c:valAx>
        <c:axId val="1649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6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Acitivity</a:t>
            </a:r>
            <a:r>
              <a:rPr lang="en-IN" baseline="0"/>
              <a:t>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'P&amp; L'!$J$3</c:f>
              <c:strCache>
                <c:ptCount val="1"/>
                <c:pt idx="0">
                  <c:v>Inventory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'P&amp; L'!$K$2:$N$2</c:f>
              <c:numCache>
                <c:formatCode>mmm\-yy</c:formatCode>
                <c:ptCount val="4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</c:numCache>
            </c:numRef>
          </c:cat>
          <c:val>
            <c:numRef>
              <c:f>'P&amp; L'!$K$3:$N$3</c:f>
              <c:numCache>
                <c:formatCode>0</c:formatCode>
                <c:ptCount val="4"/>
                <c:pt idx="0">
                  <c:v>34.337858779646147</c:v>
                </c:pt>
                <c:pt idx="1">
                  <c:v>34.462375059907728</c:v>
                </c:pt>
                <c:pt idx="2">
                  <c:v>26.292396926965452</c:v>
                </c:pt>
                <c:pt idx="3">
                  <c:v>26.082856971204656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1-4125-94E1-2A1A98318CE0}"/>
            </c:ext>
          </c:extLst>
        </c:ser>
        <c:ser>
          <c:idx val="1"/>
          <c:order val="1"/>
          <c:tx>
            <c:strRef>
              <c:f>'P&amp; L'!$J$8</c:f>
              <c:strCache>
                <c:ptCount val="1"/>
                <c:pt idx="0">
                  <c:v>Trade Receivable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'P&amp; L'!$K$2:$N$2</c:f>
              <c:numCache>
                <c:formatCode>mmm\-yy</c:formatCode>
                <c:ptCount val="4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</c:numCache>
            </c:numRef>
          </c:cat>
          <c:val>
            <c:numRef>
              <c:f>'P&amp; L'!$K$8:$N$8</c:f>
              <c:numCache>
                <c:formatCode>#,##0</c:formatCode>
                <c:ptCount val="4"/>
                <c:pt idx="0">
                  <c:v>9.3319922298124585</c:v>
                </c:pt>
                <c:pt idx="1">
                  <c:v>11.296149833171526</c:v>
                </c:pt>
                <c:pt idx="2">
                  <c:v>8.2916478473740298</c:v>
                </c:pt>
                <c:pt idx="3">
                  <c:v>6.2177036494556024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1-4125-94E1-2A1A98318CE0}"/>
            </c:ext>
          </c:extLst>
        </c:ser>
        <c:ser>
          <c:idx val="2"/>
          <c:order val="2"/>
          <c:tx>
            <c:strRef>
              <c:f>'P&amp; L'!$J$11</c:f>
              <c:strCache>
                <c:ptCount val="1"/>
                <c:pt idx="0">
                  <c:v>Trade Payables Days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'P&amp; L'!$K$2:$N$2</c:f>
              <c:numCache>
                <c:formatCode>mmm\-yy</c:formatCode>
                <c:ptCount val="4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</c:numCache>
            </c:numRef>
          </c:cat>
          <c:val>
            <c:numRef>
              <c:f>'P&amp; L'!$K$11:$N$11</c:f>
              <c:numCache>
                <c:formatCode>#,##0</c:formatCode>
                <c:ptCount val="4"/>
                <c:pt idx="0">
                  <c:v>96.771276004673126</c:v>
                </c:pt>
                <c:pt idx="1">
                  <c:v>90.242568554650276</c:v>
                </c:pt>
                <c:pt idx="2">
                  <c:v>81.594997323643653</c:v>
                </c:pt>
                <c:pt idx="3">
                  <c:v>76.605143820939745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1-4125-94E1-2A1A98318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227472"/>
        <c:axId val="246229136"/>
      </c:lineChart>
      <c:dateAx>
        <c:axId val="2462274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29136"/>
        <c:crosses val="autoZero"/>
        <c:auto val="1"/>
        <c:lblOffset val="100"/>
        <c:baseTimeUnit val="years"/>
      </c:dateAx>
      <c:valAx>
        <c:axId val="2462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Liquidity</a:t>
            </a:r>
            <a:r>
              <a:rPr lang="en-IN" baseline="0"/>
              <a:t>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'P&amp; L'!$J$17</c:f>
              <c:strCache>
                <c:ptCount val="1"/>
                <c:pt idx="0">
                  <c:v>Liquid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'P&amp; L'!$K$16:$O$16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'P&amp; L'!$K$17:$O$17</c:f>
              <c:numCache>
                <c:formatCode>0.0</c:formatCode>
                <c:ptCount val="5"/>
                <c:pt idx="0">
                  <c:v>0.79170159002154383</c:v>
                </c:pt>
                <c:pt idx="1">
                  <c:v>0.29958919148634772</c:v>
                </c:pt>
                <c:pt idx="2">
                  <c:v>0.53361412832236788</c:v>
                </c:pt>
                <c:pt idx="3">
                  <c:v>0.1782918126420629</c:v>
                </c:pt>
                <c:pt idx="4">
                  <c:v>0.25663067803786377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B-4285-A245-247C88E9AB64}"/>
            </c:ext>
          </c:extLst>
        </c:ser>
        <c:ser>
          <c:idx val="1"/>
          <c:order val="1"/>
          <c:tx>
            <c:strRef>
              <c:f>'P&amp; L'!$J$18</c:f>
              <c:strCache>
                <c:ptCount val="1"/>
                <c:pt idx="0">
                  <c:v>Current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'P&amp; L'!$K$16:$O$16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'P&amp; L'!$K$18:$O$18</c:f>
              <c:numCache>
                <c:formatCode>0.0</c:formatCode>
                <c:ptCount val="5"/>
                <c:pt idx="0">
                  <c:v>1.150248033427083</c:v>
                </c:pt>
                <c:pt idx="1">
                  <c:v>0.74613096292099024</c:v>
                </c:pt>
                <c:pt idx="2">
                  <c:v>0.87359278601867107</c:v>
                </c:pt>
                <c:pt idx="3">
                  <c:v>0.51297427163403941</c:v>
                </c:pt>
                <c:pt idx="4">
                  <c:v>0.66353656323716215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BB-4285-A245-247C88E9A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245776"/>
        <c:axId val="246227888"/>
      </c:lineChart>
      <c:dateAx>
        <c:axId val="2462457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27888"/>
        <c:crosses val="autoZero"/>
        <c:auto val="1"/>
        <c:lblOffset val="100"/>
        <c:baseTimeUnit val="years"/>
      </c:dateAx>
      <c:valAx>
        <c:axId val="24622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4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Solvency </a:t>
            </a:r>
            <a:r>
              <a:rPr lang="en-IN" sz="1400" b="0" i="0" u="none" strike="noStrike" baseline="0">
                <a:effectLst/>
              </a:rPr>
              <a:t>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'P&amp; L'!$J$19</c:f>
              <c:strCache>
                <c:ptCount val="1"/>
                <c:pt idx="0">
                  <c:v>Total Assets to Debt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'P&amp; L'!$K$16:$O$16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'P&amp; L'!$K$19:$O$19</c:f>
              <c:numCache>
                <c:formatCode>0.0</c:formatCode>
                <c:ptCount val="5"/>
                <c:pt idx="0">
                  <c:v>32.37117117117117</c:v>
                </c:pt>
                <c:pt idx="1">
                  <c:v>28.821867944523795</c:v>
                </c:pt>
                <c:pt idx="2">
                  <c:v>30.901939602258778</c:v>
                </c:pt>
                <c:pt idx="3">
                  <c:v>37.450387939191323</c:v>
                </c:pt>
                <c:pt idx="4">
                  <c:v>46.380633484162892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5-4B53-A0D9-1E2492A2F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105824"/>
        <c:axId val="293105408"/>
      </c:lineChart>
      <c:lineChart>
        <c:grouping val="standard"/>
        <c:varyColors val="0"/>
        <c:ser>
          <c:idx val="1"/>
          <c:order val="1"/>
          <c:tx>
            <c:strRef>
              <c:f>'P&amp; L'!$J$20</c:f>
              <c:strCache>
                <c:ptCount val="1"/>
                <c:pt idx="0">
                  <c:v>Debt to Equity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'P&amp; L'!$K$16:$O$16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'P&amp; L'!$K$20:$O$20</c:f>
              <c:numCache>
                <c:formatCode>0%</c:formatCode>
                <c:ptCount val="5"/>
                <c:pt idx="0">
                  <c:v>4.2138112555191287E-2</c:v>
                </c:pt>
                <c:pt idx="1">
                  <c:v>4.4806656068707811E-2</c:v>
                </c:pt>
                <c:pt idx="2">
                  <c:v>4.4135973039454719E-2</c:v>
                </c:pt>
                <c:pt idx="3">
                  <c:v>3.7964619359968192E-2</c:v>
                </c:pt>
                <c:pt idx="4">
                  <c:v>3.0331227989272902E-2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5-4B53-A0D9-1E2492A2F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854928"/>
        <c:axId val="2144461296"/>
      </c:lineChart>
      <c:dateAx>
        <c:axId val="2931058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05408"/>
        <c:crosses val="autoZero"/>
        <c:auto val="1"/>
        <c:lblOffset val="100"/>
        <c:baseTimeUnit val="years"/>
      </c:dateAx>
      <c:valAx>
        <c:axId val="29310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05824"/>
        <c:crosses val="autoZero"/>
        <c:crossBetween val="between"/>
      </c:valAx>
      <c:valAx>
        <c:axId val="214446129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854928"/>
        <c:crosses val="max"/>
        <c:crossBetween val="between"/>
      </c:valAx>
      <c:dateAx>
        <c:axId val="213585492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2144461296"/>
        <c:crosses val="autoZero"/>
        <c:auto val="1"/>
        <c:lblOffset val="100"/>
        <c:baseTimeUnit val="year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'P&amp; L'!$A$76</c:f>
              <c:strCache>
                <c:ptCount val="1"/>
                <c:pt idx="0">
                  <c:v>EBIT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'P&amp; L'!$B$67:$F$67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'P&amp; L'!$B$76:$F$76</c:f>
              <c:numCache>
                <c:formatCode>#,##0.00</c:formatCode>
                <c:ptCount val="5"/>
                <c:pt idx="0">
                  <c:v>5260.2</c:v>
                </c:pt>
                <c:pt idx="1">
                  <c:v>7197.7</c:v>
                </c:pt>
                <c:pt idx="2">
                  <c:v>10541.4</c:v>
                </c:pt>
                <c:pt idx="3">
                  <c:v>11349.1</c:v>
                </c:pt>
                <c:pt idx="4">
                  <c:v>10049.699999999999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E-41E8-BEE2-250E7A20B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121344"/>
        <c:axId val="249122592"/>
      </c:lineChart>
      <c:dateAx>
        <c:axId val="2491213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122592"/>
        <c:crosses val="autoZero"/>
        <c:auto val="1"/>
        <c:lblOffset val="100"/>
        <c:baseTimeUnit val="years"/>
      </c:dateAx>
      <c:valAx>
        <c:axId val="2491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12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'Balance Sheet'!$A$39</c:f>
              <c:strCache>
                <c:ptCount val="1"/>
                <c:pt idx="0">
                  <c:v>Working Capital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'Balance Sheet'!$B$42:$F$42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'Balance Sheet'!$B$39:$F$39</c:f>
              <c:numCache>
                <c:formatCode>#,##0.00</c:formatCode>
                <c:ptCount val="5"/>
                <c:pt idx="0">
                  <c:v>2420</c:v>
                </c:pt>
                <c:pt idx="1">
                  <c:v>-2867.3999999999996</c:v>
                </c:pt>
                <c:pt idx="2">
                  <c:v>-1788.6999999999989</c:v>
                </c:pt>
                <c:pt idx="3">
                  <c:v>-7520.7000000000007</c:v>
                </c:pt>
                <c:pt idx="4">
                  <c:v>-4450.1999999999989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8B-4FE9-AA7D-13363C0FA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743328"/>
        <c:axId val="1883744576"/>
      </c:lineChart>
      <c:dateAx>
        <c:axId val="188374332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744576"/>
        <c:crosses val="autoZero"/>
        <c:auto val="1"/>
        <c:lblOffset val="100"/>
        <c:baseTimeUnit val="years"/>
      </c:dateAx>
      <c:valAx>
        <c:axId val="188374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74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'Cash Flow Statement'!$A$13</c:f>
              <c:strCache>
                <c:ptCount val="1"/>
                <c:pt idx="0">
                  <c:v>EBITDA Y-o-Y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'Cash Flow Statement'!$B$10:$E$10</c:f>
              <c:numCache>
                <c:formatCode>mmm\-yy</c:formatCode>
                <c:ptCount val="4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</c:numCache>
            </c:numRef>
          </c:cat>
          <c:val>
            <c:numRef>
              <c:f>'Cash Flow Statement'!$B$13:$E$13</c:f>
              <c:numCache>
                <c:formatCode>0%</c:formatCode>
                <c:ptCount val="4"/>
                <c:pt idx="0">
                  <c:v>-0.22676576458958919</c:v>
                </c:pt>
                <c:pt idx="1">
                  <c:v>-0.2092062859966225</c:v>
                </c:pt>
                <c:pt idx="2">
                  <c:v>-3.8753810165166325E-2</c:v>
                </c:pt>
                <c:pt idx="3">
                  <c:v>0.11501920675318944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A-4C10-B5B7-48D8D094A602}"/>
            </c:ext>
          </c:extLst>
        </c:ser>
        <c:ser>
          <c:idx val="1"/>
          <c:order val="1"/>
          <c:tx>
            <c:strRef>
              <c:f>'Cash Flow Statement'!$A$17</c:f>
              <c:strCache>
                <c:ptCount val="1"/>
                <c:pt idx="0">
                  <c:v>Free Cash Flows Y-O-Y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'Cash Flow Statement'!$B$10:$E$10</c:f>
              <c:numCache>
                <c:formatCode>mmm\-yy</c:formatCode>
                <c:ptCount val="4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</c:numCache>
            </c:numRef>
          </c:cat>
          <c:val>
            <c:numRef>
              <c:f>'Cash Flow Statement'!$B$17:$E$17</c:f>
              <c:numCache>
                <c:formatCode>0.0%</c:formatCode>
                <c:ptCount val="4"/>
                <c:pt idx="0">
                  <c:v>-3.721889423549047E-2</c:v>
                </c:pt>
                <c:pt idx="1">
                  <c:v>-0.12789403066031005</c:v>
                </c:pt>
                <c:pt idx="2">
                  <c:v>2.180406755039042</c:v>
                </c:pt>
                <c:pt idx="3">
                  <c:v>-0.1238564951077883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A-4C10-B5B7-48D8D094A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524960"/>
        <c:axId val="2138525376"/>
      </c:lineChart>
      <c:dateAx>
        <c:axId val="21385249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525376"/>
        <c:crosses val="autoZero"/>
        <c:auto val="1"/>
        <c:lblOffset val="100"/>
        <c:baseTimeUnit val="years"/>
      </c:dateAx>
      <c:valAx>
        <c:axId val="21385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52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'Cash Flow Statement'!$A$11</c:f>
              <c:strCache>
                <c:ptCount val="1"/>
                <c:pt idx="0">
                  <c:v>Cash from Operating Activites to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'Cash Flow Statement'!$B$10:$F$10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'Cash Flow Statement'!$B$11:$F$11</c:f>
              <c:numCache>
                <c:formatCode>0.0%</c:formatCode>
                <c:ptCount val="5"/>
                <c:pt idx="0">
                  <c:v>0.10613847820306149</c:v>
                </c:pt>
                <c:pt idx="1">
                  <c:v>0.14598328367535962</c:v>
                </c:pt>
                <c:pt idx="2">
                  <c:v>0.13252877093458112</c:v>
                </c:pt>
                <c:pt idx="3">
                  <c:v>0.1275248128156016</c:v>
                </c:pt>
                <c:pt idx="4">
                  <c:v>0.11125043715830661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F-4759-A10D-6464DF19F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512896"/>
        <c:axId val="2138517056"/>
      </c:lineChart>
      <c:dateAx>
        <c:axId val="21385128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517056"/>
        <c:crosses val="autoZero"/>
        <c:auto val="1"/>
        <c:lblOffset val="100"/>
        <c:baseTimeUnit val="years"/>
      </c:dateAx>
      <c:valAx>
        <c:axId val="21385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51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'Cash Flow Statement'!$A$3</c:f>
              <c:strCache>
                <c:ptCount val="1"/>
                <c:pt idx="0">
                  <c:v>Net Cash From Operating Activities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'Cash Flow Statement'!$B$1:$F$1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'Cash Flow Statement'!$B$3:$F$3</c:f>
              <c:numCache>
                <c:formatCode>General</c:formatCode>
                <c:ptCount val="5"/>
                <c:pt idx="0">
                  <c:v>3405.1</c:v>
                </c:pt>
                <c:pt idx="1">
                  <c:v>6593.2</c:v>
                </c:pt>
                <c:pt idx="2">
                  <c:v>11785</c:v>
                </c:pt>
                <c:pt idx="3">
                  <c:v>10279.299999999999</c:v>
                </c:pt>
                <c:pt idx="4">
                  <c:v>8484.5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6-43EC-99AB-BD1EF85671A2}"/>
            </c:ext>
          </c:extLst>
        </c:ser>
        <c:ser>
          <c:idx val="1"/>
          <c:order val="1"/>
          <c:tx>
            <c:strRef>
              <c:f>'Cash Flow Statement'!$A$4</c:f>
              <c:strCache>
                <c:ptCount val="1"/>
                <c:pt idx="0">
                  <c:v>Net Cash (used in)/from Investing Activites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'Cash Flow Statement'!$B$1:$F$1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'Cash Flow Statement'!$B$4:$F$4</c:f>
              <c:numCache>
                <c:formatCode>General</c:formatCode>
                <c:ptCount val="5"/>
                <c:pt idx="0">
                  <c:v>-463.9</c:v>
                </c:pt>
                <c:pt idx="1">
                  <c:v>-3538.3</c:v>
                </c:pt>
                <c:pt idx="2">
                  <c:v>-8282.1</c:v>
                </c:pt>
                <c:pt idx="3">
                  <c:v>-9177.9</c:v>
                </c:pt>
                <c:pt idx="4">
                  <c:v>-7227.4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6-43EC-99AB-BD1EF85671A2}"/>
            </c:ext>
          </c:extLst>
        </c:ser>
        <c:ser>
          <c:idx val="2"/>
          <c:order val="2"/>
          <c:tx>
            <c:strRef>
              <c:f>'Cash Flow Statement'!$A$5</c:f>
              <c:strCache>
                <c:ptCount val="1"/>
                <c:pt idx="0">
                  <c:v>Net Cash (used in)/from Financing Activities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'Cash Flow Statement'!$B$1:$F$1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'Cash Flow Statement'!$B$5:$F$5</c:f>
              <c:numCache>
                <c:formatCode>General</c:formatCode>
                <c:ptCount val="5"/>
                <c:pt idx="0">
                  <c:v>-3100</c:v>
                </c:pt>
                <c:pt idx="1">
                  <c:v>-2947.8</c:v>
                </c:pt>
                <c:pt idx="2">
                  <c:v>-3446</c:v>
                </c:pt>
                <c:pt idx="3">
                  <c:v>-1129.3</c:v>
                </c:pt>
                <c:pt idx="4">
                  <c:v>-1236.4000000000001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46-43EC-99AB-BD1EF8567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240784"/>
        <c:axId val="246235376"/>
      </c:lineChart>
      <c:dateAx>
        <c:axId val="2462407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35376"/>
        <c:crosses val="autoZero"/>
        <c:auto val="1"/>
        <c:lblOffset val="100"/>
        <c:baseTimeUnit val="years"/>
      </c:dateAx>
      <c:valAx>
        <c:axId val="2462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4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ROCE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'Peers Comparison'!$A$10</c:f>
              <c:strCache>
                <c:ptCount val="1"/>
                <c:pt idx="0">
                  <c:v>Maruti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'Peers Comparison'!$B$3:$F$3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'Peers Comparison'!$B$10:$F$10</c:f>
              <c:numCache>
                <c:formatCode>0.00</c:formatCode>
                <c:ptCount val="5"/>
                <c:pt idx="0">
                  <c:v>9.7482056385480548E-2</c:v>
                </c:pt>
                <c:pt idx="1">
                  <c:v>0.14042292512481147</c:v>
                </c:pt>
                <c:pt idx="2">
                  <c:v>0.21609421604501705</c:v>
                </c:pt>
                <c:pt idx="3">
                  <c:v>0.25835685667455838</c:v>
                </c:pt>
                <c:pt idx="4">
                  <c:v>0.26429747371410839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3-47EB-8B56-9684DDAC4E33}"/>
            </c:ext>
          </c:extLst>
        </c:ser>
        <c:ser>
          <c:idx val="1"/>
          <c:order val="1"/>
          <c:tx>
            <c:strRef>
              <c:f>'Peers Comparison'!$A$11</c:f>
              <c:strCache>
                <c:ptCount val="1"/>
                <c:pt idx="0">
                  <c:v>Mahindra &amp; Mahindra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'Peers Comparison'!$B$3:$F$3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'Peers Comparison'!$B$11:$F$11</c:f>
              <c:numCache>
                <c:formatCode>General</c:formatCode>
                <c:ptCount val="5"/>
                <c:pt idx="0">
                  <c:v>12.35</c:v>
                </c:pt>
                <c:pt idx="1">
                  <c:v>13.26</c:v>
                </c:pt>
                <c:pt idx="2">
                  <c:v>16.86</c:v>
                </c:pt>
                <c:pt idx="3">
                  <c:v>16.95</c:v>
                </c:pt>
                <c:pt idx="4">
                  <c:v>14.28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A3-47EB-8B56-9684DDAC4E33}"/>
            </c:ext>
          </c:extLst>
        </c:ser>
        <c:ser>
          <c:idx val="2"/>
          <c:order val="2"/>
          <c:tx>
            <c:strRef>
              <c:f>'Peers Comparison'!$A$12</c:f>
              <c:strCache>
                <c:ptCount val="1"/>
                <c:pt idx="0">
                  <c:v>TATA Motors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'Peers Comparison'!$B$3:$F$3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'Peers Comparison'!$B$12:$F$12</c:f>
              <c:numCache>
                <c:formatCode>0.00</c:formatCode>
                <c:ptCount val="5"/>
                <c:pt idx="0">
                  <c:v>-3.46</c:v>
                </c:pt>
                <c:pt idx="1">
                  <c:v>-7.18</c:v>
                </c:pt>
                <c:pt idx="2">
                  <c:v>11.57</c:v>
                </c:pt>
                <c:pt idx="3">
                  <c:v>5.04</c:v>
                </c:pt>
                <c:pt idx="4">
                  <c:v>-1.19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A3-47EB-8B56-9684DDAC4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550256"/>
        <c:axId val="226549424"/>
      </c:lineChart>
      <c:dateAx>
        <c:axId val="2265502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549424"/>
        <c:crosses val="autoZero"/>
        <c:auto val="1"/>
        <c:lblOffset val="100"/>
        <c:baseTimeUnit val="years"/>
      </c:dateAx>
      <c:valAx>
        <c:axId val="22654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5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ROE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'Peers Comparison'!$A$14</c:f>
              <c:strCache>
                <c:ptCount val="1"/>
                <c:pt idx="0">
                  <c:v>Maruti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'Peers Comparison'!$B$3:$F$3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'Peers Comparison'!$B$14:$F$14</c:f>
              <c:numCache>
                <c:formatCode>0.00</c:formatCode>
                <c:ptCount val="5"/>
                <c:pt idx="0">
                  <c:v>0.10240466604888759</c:v>
                </c:pt>
                <c:pt idx="1">
                  <c:v>0.14859921134669776</c:v>
                </c:pt>
                <c:pt idx="2">
                  <c:v>0.22845811254510581</c:v>
                </c:pt>
                <c:pt idx="3">
                  <c:v>0.27178720846414878</c:v>
                </c:pt>
                <c:pt idx="4">
                  <c:v>0.27585497006678356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DF-445A-AB15-0B963922F38B}"/>
            </c:ext>
          </c:extLst>
        </c:ser>
        <c:ser>
          <c:idx val="1"/>
          <c:order val="1"/>
          <c:tx>
            <c:strRef>
              <c:f>'Peers Comparison'!$A$15</c:f>
              <c:strCache>
                <c:ptCount val="1"/>
                <c:pt idx="0">
                  <c:v>Mahindra &amp; Mahindra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'Peers Comparison'!$B$3:$F$3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'Peers Comparison'!$B$15:$F$15</c:f>
              <c:numCache>
                <c:formatCode>General</c:formatCode>
                <c:ptCount val="5"/>
                <c:pt idx="0">
                  <c:v>0.77</c:v>
                </c:pt>
                <c:pt idx="1">
                  <c:v>3.86</c:v>
                </c:pt>
                <c:pt idx="2">
                  <c:v>14.01</c:v>
                </c:pt>
                <c:pt idx="3">
                  <c:v>14.37</c:v>
                </c:pt>
                <c:pt idx="4">
                  <c:v>13.6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DF-445A-AB15-0B963922F38B}"/>
            </c:ext>
          </c:extLst>
        </c:ser>
        <c:ser>
          <c:idx val="2"/>
          <c:order val="2"/>
          <c:tx>
            <c:strRef>
              <c:f>'Peers Comparison'!$A$16</c:f>
              <c:strCache>
                <c:ptCount val="1"/>
                <c:pt idx="0">
                  <c:v>TATA Motors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'Peers Comparison'!$B$3:$F$3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'Peers Comparison'!$B$16:$F$16</c:f>
              <c:numCache>
                <c:formatCode>General</c:formatCode>
                <c:ptCount val="5"/>
                <c:pt idx="0">
                  <c:v>-12.57</c:v>
                </c:pt>
                <c:pt idx="1">
                  <c:v>-39.64</c:v>
                </c:pt>
                <c:pt idx="2">
                  <c:v>9.11</c:v>
                </c:pt>
                <c:pt idx="3">
                  <c:v>-5.13</c:v>
                </c:pt>
                <c:pt idx="4">
                  <c:v>-11.48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DF-445A-AB15-0B963922F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631680"/>
        <c:axId val="2137632096"/>
      </c:lineChart>
      <c:dateAx>
        <c:axId val="21376316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632096"/>
        <c:crosses val="autoZero"/>
        <c:auto val="1"/>
        <c:lblOffset val="100"/>
        <c:baseTimeUnit val="years"/>
      </c:dateAx>
      <c:valAx>
        <c:axId val="213763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63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Debt-to-Equity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'Peers Comparison'!$A$18</c:f>
              <c:strCache>
                <c:ptCount val="1"/>
                <c:pt idx="0">
                  <c:v>Maruti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'Peers Comparison'!$B$3:$F$3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'Peers Comparison'!$B$18:$F$18</c:f>
              <c:numCache>
                <c:formatCode>0.00</c:formatCode>
                <c:ptCount val="5"/>
                <c:pt idx="0">
                  <c:v>4.2138112555191287E-2</c:v>
                </c:pt>
                <c:pt idx="1">
                  <c:v>4.4806656068707811E-2</c:v>
                </c:pt>
                <c:pt idx="2">
                  <c:v>4.4135973039454719E-2</c:v>
                </c:pt>
                <c:pt idx="3">
                  <c:v>3.7964619359968192E-2</c:v>
                </c:pt>
                <c:pt idx="4">
                  <c:v>3.0331227989272902E-2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73-4EB9-9754-E4D5C0D006B8}"/>
            </c:ext>
          </c:extLst>
        </c:ser>
        <c:ser>
          <c:idx val="1"/>
          <c:order val="1"/>
          <c:tx>
            <c:strRef>
              <c:f>'Peers Comparison'!$A$19</c:f>
              <c:strCache>
                <c:ptCount val="1"/>
                <c:pt idx="0">
                  <c:v>Mahindra &amp; Mahindra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'Peers Comparison'!$B$3:$F$3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'Peers Comparison'!$B$19:$F$19</c:f>
              <c:numCache>
                <c:formatCode>General</c:formatCode>
                <c:ptCount val="5"/>
                <c:pt idx="0">
                  <c:v>0.21</c:v>
                </c:pt>
                <c:pt idx="1">
                  <c:v>0.09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73-4EB9-9754-E4D5C0D006B8}"/>
            </c:ext>
          </c:extLst>
        </c:ser>
        <c:ser>
          <c:idx val="2"/>
          <c:order val="2"/>
          <c:tx>
            <c:strRef>
              <c:f>'Peers Comparison'!$A$20</c:f>
              <c:strCache>
                <c:ptCount val="1"/>
                <c:pt idx="0">
                  <c:v>TATA Motors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'Peers Comparison'!$B$3:$F$3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'Peers Comparison'!$B$20:$F$20</c:f>
              <c:numCache>
                <c:formatCode>General</c:formatCode>
                <c:ptCount val="5"/>
                <c:pt idx="0">
                  <c:v>0.99</c:v>
                </c:pt>
                <c:pt idx="1">
                  <c:v>1.1399999999999999</c:v>
                </c:pt>
                <c:pt idx="2">
                  <c:v>0.79</c:v>
                </c:pt>
                <c:pt idx="3">
                  <c:v>0.81</c:v>
                </c:pt>
                <c:pt idx="4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73-4EB9-9754-E4D5C0D00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976208"/>
        <c:axId val="164984944"/>
      </c:lineChart>
      <c:dateAx>
        <c:axId val="1649762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84944"/>
        <c:crosses val="autoZero"/>
        <c:auto val="1"/>
        <c:lblOffset val="100"/>
        <c:baseTimeUnit val="years"/>
      </c:dateAx>
      <c:valAx>
        <c:axId val="16498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7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Current</a:t>
            </a:r>
            <a:r>
              <a:rPr lang="en-IN" baseline="0"/>
              <a:t> Ratio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'Peers Comparison'!$A$22</c:f>
              <c:strCache>
                <c:ptCount val="1"/>
                <c:pt idx="0">
                  <c:v>Maruti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'Peers Comparison'!$B$3:$F$3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'Peers Comparison'!$B$22:$F$22</c:f>
              <c:numCache>
                <c:formatCode>0.00</c:formatCode>
                <c:ptCount val="5"/>
                <c:pt idx="0">
                  <c:v>1.150248033427083</c:v>
                </c:pt>
                <c:pt idx="1">
                  <c:v>0.74613096292099024</c:v>
                </c:pt>
                <c:pt idx="2">
                  <c:v>0.87359278601867107</c:v>
                </c:pt>
                <c:pt idx="3">
                  <c:v>0.51297427163403941</c:v>
                </c:pt>
                <c:pt idx="4">
                  <c:v>0.66353656323716215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6-4D76-8CCF-21038558F12C}"/>
            </c:ext>
          </c:extLst>
        </c:ser>
        <c:ser>
          <c:idx val="1"/>
          <c:order val="1"/>
          <c:tx>
            <c:strRef>
              <c:f>'Peers Comparison'!$A$23</c:f>
              <c:strCache>
                <c:ptCount val="1"/>
                <c:pt idx="0">
                  <c:v>Mahindra &amp; Mahindra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'Peers Comparison'!$B$3:$F$3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'Peers Comparison'!$B$23:$F$23</c:f>
              <c:numCache>
                <c:formatCode>General</c:formatCode>
                <c:ptCount val="5"/>
                <c:pt idx="0">
                  <c:v>1.34</c:v>
                </c:pt>
                <c:pt idx="1">
                  <c:v>1.38</c:v>
                </c:pt>
                <c:pt idx="2">
                  <c:v>1.26</c:v>
                </c:pt>
                <c:pt idx="3">
                  <c:v>1.24</c:v>
                </c:pt>
                <c:pt idx="4">
                  <c:v>1.31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E6-4D76-8CCF-21038558F12C}"/>
            </c:ext>
          </c:extLst>
        </c:ser>
        <c:ser>
          <c:idx val="2"/>
          <c:order val="2"/>
          <c:tx>
            <c:strRef>
              <c:f>'Peers Comparison'!$A$24</c:f>
              <c:strCache>
                <c:ptCount val="1"/>
                <c:pt idx="0">
                  <c:v>TATA Motors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'Peers Comparison'!$B$3:$F$3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'Peers Comparison'!$B$24:$F$24</c:f>
              <c:numCache>
                <c:formatCode>General</c:formatCode>
                <c:ptCount val="5"/>
                <c:pt idx="0">
                  <c:v>0.6</c:v>
                </c:pt>
                <c:pt idx="1">
                  <c:v>0.53</c:v>
                </c:pt>
                <c:pt idx="2">
                  <c:v>0.57999999999999996</c:v>
                </c:pt>
                <c:pt idx="3">
                  <c:v>0.62</c:v>
                </c:pt>
                <c:pt idx="4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E6-4D76-8CCF-21038558F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65776"/>
        <c:axId val="164566608"/>
      </c:lineChart>
      <c:dateAx>
        <c:axId val="1645657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66608"/>
        <c:crosses val="autoZero"/>
        <c:auto val="1"/>
        <c:lblOffset val="100"/>
        <c:baseTimeUnit val="years"/>
      </c:dateAx>
      <c:valAx>
        <c:axId val="16456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6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Net</a:t>
            </a:r>
            <a:r>
              <a:rPr lang="en-IN" baseline="0"/>
              <a:t> Profit Margin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'Peers Comparison'!$A$5</c:f>
              <c:strCache>
                <c:ptCount val="1"/>
                <c:pt idx="0">
                  <c:v>Maruti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'Peers Comparison'!$B$3:$F$3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'Peers Comparison'!$B$5:$F$5</c:f>
              <c:numCache>
                <c:formatCode>0.00</c:formatCode>
                <c:ptCount val="5"/>
                <c:pt idx="0">
                  <c:v>5.7675000818143141E-2</c:v>
                </c:pt>
                <c:pt idx="1">
                  <c:v>7.1498164020882854E-2</c:v>
                </c:pt>
                <c:pt idx="2">
                  <c:v>8.4674756410212992E-2</c:v>
                </c:pt>
                <c:pt idx="3">
                  <c:v>9.4389071022220272E-2</c:v>
                </c:pt>
                <c:pt idx="4">
                  <c:v>0.10450288548074996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77-44FE-8410-0CC58C6F347F}"/>
            </c:ext>
          </c:extLst>
        </c:ser>
        <c:ser>
          <c:idx val="1"/>
          <c:order val="1"/>
          <c:tx>
            <c:strRef>
              <c:f>'Peers Comparison'!$A$6</c:f>
              <c:strCache>
                <c:ptCount val="1"/>
                <c:pt idx="0">
                  <c:v>Mahindra &amp; Mahindra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'Peers Comparison'!$B$3:$F$3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'Peers Comparison'!$B$6:$F$6</c:f>
              <c:numCache>
                <c:formatCode>General</c:formatCode>
                <c:ptCount val="5"/>
                <c:pt idx="0">
                  <c:v>0.59</c:v>
                </c:pt>
                <c:pt idx="1">
                  <c:v>2.92</c:v>
                </c:pt>
                <c:pt idx="2">
                  <c:v>8.94</c:v>
                </c:pt>
                <c:pt idx="3">
                  <c:v>8.94</c:v>
                </c:pt>
                <c:pt idx="4">
                  <c:v>8.27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77-44FE-8410-0CC58C6F347F}"/>
            </c:ext>
          </c:extLst>
        </c:ser>
        <c:ser>
          <c:idx val="2"/>
          <c:order val="2"/>
          <c:tx>
            <c:strRef>
              <c:f>'Peers Comparison'!$A$7</c:f>
              <c:strCache>
                <c:ptCount val="1"/>
                <c:pt idx="0">
                  <c:v>TATA Motors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'Peers Comparison'!$B$3:$F$3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'Peers Comparison'!$B$7:$F$7</c:f>
              <c:numCache>
                <c:formatCode>General</c:formatCode>
                <c:ptCount val="5"/>
                <c:pt idx="0">
                  <c:v>-5.09</c:v>
                </c:pt>
                <c:pt idx="1">
                  <c:v>-16.59</c:v>
                </c:pt>
                <c:pt idx="2">
                  <c:v>2.91</c:v>
                </c:pt>
                <c:pt idx="3">
                  <c:v>-1.75</c:v>
                </c:pt>
                <c:pt idx="4">
                  <c:v>-5.48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77-44FE-8410-0CC58C6F3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855760"/>
        <c:axId val="2135857008"/>
      </c:lineChart>
      <c:dateAx>
        <c:axId val="21358557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857008"/>
        <c:crosses val="autoZero"/>
        <c:auto val="1"/>
        <c:lblOffset val="100"/>
        <c:baseTimeUnit val="years"/>
      </c:dateAx>
      <c:valAx>
        <c:axId val="213585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85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Liabilities Proportion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'Balance Sheet'!$A$48</c:f>
              <c:strCache>
                <c:ptCount val="1"/>
                <c:pt idx="0">
                  <c:v>Total Shareholders Funds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'Balance Sheet'!$B$42:$F$42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'Balance Sheet'!$B$48:$F$48</c:f>
              <c:numCache>
                <c:formatCode>0.00%</c:formatCode>
                <c:ptCount val="5"/>
                <c:pt idx="0">
                  <c:v>0.7331055526535879</c:v>
                </c:pt>
                <c:pt idx="1">
                  <c:v>0.77434650475363742</c:v>
                </c:pt>
                <c:pt idx="2">
                  <c:v>0.73319847835275642</c:v>
                </c:pt>
                <c:pt idx="3">
                  <c:v>0.70333888607228223</c:v>
                </c:pt>
                <c:pt idx="4">
                  <c:v>0.71084240964983825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A-4556-B456-224651D4BCE3}"/>
            </c:ext>
          </c:extLst>
        </c:ser>
        <c:ser>
          <c:idx val="1"/>
          <c:order val="1"/>
          <c:tx>
            <c:strRef>
              <c:f>'Balance Sheet'!$A$53</c:f>
              <c:strCache>
                <c:ptCount val="1"/>
                <c:pt idx="0">
                  <c:v>Total Non-Current Liabilities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'Balance Sheet'!$B$42:$F$42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'Balance Sheet'!$B$53:$F$53</c:f>
              <c:numCache>
                <c:formatCode>0.00%</c:formatCode>
                <c:ptCount val="5"/>
                <c:pt idx="0">
                  <c:v>3.7020069247610164E-2</c:v>
                </c:pt>
                <c:pt idx="1">
                  <c:v>4.5087215297328148E-2</c:v>
                </c:pt>
                <c:pt idx="2">
                  <c:v>4.1950174633492127E-2</c:v>
                </c:pt>
                <c:pt idx="3">
                  <c:v>3.6562175236356347E-2</c:v>
                </c:pt>
                <c:pt idx="4">
                  <c:v>3.1084514132517473E-2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A-4556-B456-224651D4BCE3}"/>
            </c:ext>
          </c:extLst>
        </c:ser>
        <c:ser>
          <c:idx val="2"/>
          <c:order val="2"/>
          <c:tx>
            <c:strRef>
              <c:f>'Balance Sheet'!$A$59</c:f>
              <c:strCache>
                <c:ptCount val="1"/>
                <c:pt idx="0">
                  <c:v>Total Current Liabilities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'Balance Sheet'!$B$42:$F$42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'Balance Sheet'!$B$59:$F$59</c:f>
              <c:numCache>
                <c:formatCode>0.00%</c:formatCode>
                <c:ptCount val="5"/>
                <c:pt idx="0">
                  <c:v>0.22987437809880204</c:v>
                </c:pt>
                <c:pt idx="1">
                  <c:v>0.18056627994903449</c:v>
                </c:pt>
                <c:pt idx="2">
                  <c:v>0.22485134701375137</c:v>
                </c:pt>
                <c:pt idx="3">
                  <c:v>0.26009893869136147</c:v>
                </c:pt>
                <c:pt idx="4">
                  <c:v>0.2580730762176443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4A-4556-B456-224651D4B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75792"/>
        <c:axId val="164976624"/>
      </c:areaChart>
      <c:dateAx>
        <c:axId val="1649757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76624"/>
        <c:crosses val="autoZero"/>
        <c:auto val="1"/>
        <c:lblOffset val="100"/>
        <c:baseTimeUnit val="years"/>
      </c:dateAx>
      <c:valAx>
        <c:axId val="1649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7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Assets Proportion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'Balance Sheet'!$A$69</c:f>
              <c:strCache>
                <c:ptCount val="1"/>
                <c:pt idx="0">
                  <c:v>Total Non-Current Assets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'Balance Sheet'!$B$42:$F$42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'Balance Sheet'!$B$69:$F$69</c:f>
              <c:numCache>
                <c:formatCode>0.00%</c:formatCode>
                <c:ptCount val="5"/>
                <c:pt idx="0">
                  <c:v>0.73558744865657921</c:v>
                </c:pt>
                <c:pt idx="1">
                  <c:v>0.86527390767056578</c:v>
                </c:pt>
                <c:pt idx="2">
                  <c:v>0.8035714853222059</c:v>
                </c:pt>
                <c:pt idx="3">
                  <c:v>0.86657593637201213</c:v>
                </c:pt>
                <c:pt idx="4">
                  <c:v>0.82875907794250214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3-49C0-A011-FC9C6992E085}"/>
            </c:ext>
          </c:extLst>
        </c:ser>
        <c:ser>
          <c:idx val="1"/>
          <c:order val="1"/>
          <c:tx>
            <c:strRef>
              <c:f>'Balance Sheet'!$A$77</c:f>
              <c:strCache>
                <c:ptCount val="1"/>
                <c:pt idx="0">
                  <c:v>Total Current Assets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'Balance Sheet'!$B$42:$F$42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'Balance Sheet'!$B$77:$F$77</c:f>
              <c:numCache>
                <c:formatCode>0.00%</c:formatCode>
                <c:ptCount val="5"/>
                <c:pt idx="0">
                  <c:v>0.26441255134342079</c:v>
                </c:pt>
                <c:pt idx="1">
                  <c:v>0.13472609232943419</c:v>
                </c:pt>
                <c:pt idx="2">
                  <c:v>0.19642851467779404</c:v>
                </c:pt>
                <c:pt idx="3">
                  <c:v>0.13342406362798781</c:v>
                </c:pt>
                <c:pt idx="4">
                  <c:v>0.17124092205749789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43-49C0-A011-FC9C6992E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509984"/>
        <c:axId val="2138511648"/>
      </c:areaChart>
      <c:dateAx>
        <c:axId val="21385099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511648"/>
        <c:crosses val="autoZero"/>
        <c:auto val="1"/>
        <c:lblOffset val="100"/>
        <c:baseTimeUnit val="years"/>
      </c:dateAx>
      <c:valAx>
        <c:axId val="21385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50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Margins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'P&amp; L'!$A$62</c:f>
              <c:strCache>
                <c:ptCount val="1"/>
                <c:pt idx="0">
                  <c:v>Gross Profit Margin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'P&amp; L'!$B$67:$F$67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'P&amp; L'!$B$62:$F$62</c:f>
              <c:numCache>
                <c:formatCode>0.00%</c:formatCode>
                <c:ptCount val="5"/>
                <c:pt idx="0">
                  <c:v>0.27747200796217963</c:v>
                </c:pt>
                <c:pt idx="1">
                  <c:v>0.29696894350792091</c:v>
                </c:pt>
                <c:pt idx="2">
                  <c:v>0.29953510973572517</c:v>
                </c:pt>
                <c:pt idx="3">
                  <c:v>0.31076806577510535</c:v>
                </c:pt>
                <c:pt idx="4">
                  <c:v>0.3131221080976207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2-414D-9D58-F98A17041451}"/>
            </c:ext>
          </c:extLst>
        </c:ser>
        <c:ser>
          <c:idx val="1"/>
          <c:order val="1"/>
          <c:tx>
            <c:strRef>
              <c:f>'P&amp; L'!$A$64</c:f>
              <c:strCache>
                <c:ptCount val="1"/>
                <c:pt idx="0">
                  <c:v>Operating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'P&amp; L'!$B$67:$F$67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'P&amp; L'!$B$64:$F$64</c:f>
              <c:numCache>
                <c:formatCode>0.00%</c:formatCode>
                <c:ptCount val="5"/>
                <c:pt idx="0">
                  <c:v>0.18598656382184614</c:v>
                </c:pt>
                <c:pt idx="1">
                  <c:v>0.2055849312133485</c:v>
                </c:pt>
                <c:pt idx="2">
                  <c:v>0.22660116274879305</c:v>
                </c:pt>
                <c:pt idx="3">
                  <c:v>0.2406638692020204</c:v>
                </c:pt>
                <c:pt idx="4">
                  <c:v>0.24061362714375592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2-414D-9D58-F98A17041451}"/>
            </c:ext>
          </c:extLst>
        </c:ser>
        <c:ser>
          <c:idx val="2"/>
          <c:order val="2"/>
          <c:tx>
            <c:strRef>
              <c:f>'P&amp; L'!$A$66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'P&amp; L'!$B$67:$F$67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'P&amp; L'!$B$66:$F$66</c:f>
              <c:numCache>
                <c:formatCode>0.00%</c:formatCode>
                <c:ptCount val="5"/>
                <c:pt idx="0">
                  <c:v>5.7675000818143141E-2</c:v>
                </c:pt>
                <c:pt idx="1">
                  <c:v>7.1498164020882854E-2</c:v>
                </c:pt>
                <c:pt idx="2">
                  <c:v>8.4674756410212992E-2</c:v>
                </c:pt>
                <c:pt idx="3">
                  <c:v>9.4389071022220272E-2</c:v>
                </c:pt>
                <c:pt idx="4">
                  <c:v>0.10450288548074996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B2-414D-9D58-F98A17041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239120"/>
        <c:axId val="246242448"/>
      </c:lineChart>
      <c:dateAx>
        <c:axId val="246239120"/>
        <c:scaling>
          <c:orientation val="minMax"/>
          <c:max val="44286"/>
          <c:min val="42825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42448"/>
        <c:crosses val="autoZero"/>
        <c:auto val="0"/>
        <c:lblOffset val="100"/>
        <c:baseTimeUnit val="months"/>
        <c:majorUnit val="12"/>
        <c:majorTimeUnit val="months"/>
      </c:dateAx>
      <c:valAx>
        <c:axId val="24624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'P&amp; L'!$A$76</c:f>
              <c:strCache>
                <c:ptCount val="1"/>
                <c:pt idx="0">
                  <c:v>EBIT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'P&amp; L'!$B$67:$F$67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'P&amp; L'!$B$76:$F$76</c:f>
              <c:numCache>
                <c:formatCode>#,##0.00</c:formatCode>
                <c:ptCount val="5"/>
                <c:pt idx="0">
                  <c:v>5260.2</c:v>
                </c:pt>
                <c:pt idx="1">
                  <c:v>7197.7</c:v>
                </c:pt>
                <c:pt idx="2">
                  <c:v>10541.4</c:v>
                </c:pt>
                <c:pt idx="3">
                  <c:v>11349.1</c:v>
                </c:pt>
                <c:pt idx="4">
                  <c:v>10049.699999999999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5-4286-B525-60806DCBA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121344"/>
        <c:axId val="249122592"/>
      </c:lineChart>
      <c:dateAx>
        <c:axId val="2491213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122592"/>
        <c:crosses val="autoZero"/>
        <c:auto val="1"/>
        <c:lblOffset val="100"/>
        <c:baseTimeUnit val="years"/>
      </c:dateAx>
      <c:valAx>
        <c:axId val="2491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12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Liquidity</a:t>
            </a:r>
            <a:r>
              <a:rPr lang="en-IN" baseline="0"/>
              <a:t>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'P&amp; L'!$J$17</c:f>
              <c:strCache>
                <c:ptCount val="1"/>
                <c:pt idx="0">
                  <c:v>Liquid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'P&amp; L'!$K$16:$O$16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'P&amp; L'!$K$17:$O$17</c:f>
              <c:numCache>
                <c:formatCode>0.0</c:formatCode>
                <c:ptCount val="5"/>
                <c:pt idx="0">
                  <c:v>0.79170159002154383</c:v>
                </c:pt>
                <c:pt idx="1">
                  <c:v>0.29958919148634772</c:v>
                </c:pt>
                <c:pt idx="2">
                  <c:v>0.53361412832236788</c:v>
                </c:pt>
                <c:pt idx="3">
                  <c:v>0.1782918126420629</c:v>
                </c:pt>
                <c:pt idx="4">
                  <c:v>0.25663067803786377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55-4762-B991-F6812BD43142}"/>
            </c:ext>
          </c:extLst>
        </c:ser>
        <c:ser>
          <c:idx val="1"/>
          <c:order val="1"/>
          <c:tx>
            <c:strRef>
              <c:f>'P&amp; L'!$J$18</c:f>
              <c:strCache>
                <c:ptCount val="1"/>
                <c:pt idx="0">
                  <c:v>Current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'P&amp; L'!$K$16:$O$16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'P&amp; L'!$K$18:$O$18</c:f>
              <c:numCache>
                <c:formatCode>0.0</c:formatCode>
                <c:ptCount val="5"/>
                <c:pt idx="0">
                  <c:v>1.150248033427083</c:v>
                </c:pt>
                <c:pt idx="1">
                  <c:v>0.74613096292099024</c:v>
                </c:pt>
                <c:pt idx="2">
                  <c:v>0.87359278601867107</c:v>
                </c:pt>
                <c:pt idx="3">
                  <c:v>0.51297427163403941</c:v>
                </c:pt>
                <c:pt idx="4">
                  <c:v>0.66353656323716215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55-4762-B991-F6812BD43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245776"/>
        <c:axId val="246227888"/>
      </c:lineChart>
      <c:dateAx>
        <c:axId val="2462457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27888"/>
        <c:crosses val="autoZero"/>
        <c:auto val="1"/>
        <c:lblOffset val="100"/>
        <c:baseTimeUnit val="years"/>
      </c:dateAx>
      <c:valAx>
        <c:axId val="24622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4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Solvency </a:t>
            </a:r>
            <a:r>
              <a:rPr lang="en-IN" sz="1400" b="0" i="0" u="none" strike="noStrike" baseline="0">
                <a:effectLst/>
              </a:rPr>
              <a:t>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'P&amp; L'!$J$19</c:f>
              <c:strCache>
                <c:ptCount val="1"/>
                <c:pt idx="0">
                  <c:v>Total Assets to Debt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'P&amp; L'!$K$16:$O$16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'P&amp; L'!$K$19:$O$19</c:f>
              <c:numCache>
                <c:formatCode>0.0</c:formatCode>
                <c:ptCount val="5"/>
                <c:pt idx="0">
                  <c:v>32.37117117117117</c:v>
                </c:pt>
                <c:pt idx="1">
                  <c:v>28.821867944523795</c:v>
                </c:pt>
                <c:pt idx="2">
                  <c:v>30.901939602258778</c:v>
                </c:pt>
                <c:pt idx="3">
                  <c:v>37.450387939191323</c:v>
                </c:pt>
                <c:pt idx="4">
                  <c:v>46.380633484162892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F8-4A62-A157-B9EDAC09D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105824"/>
        <c:axId val="293105408"/>
      </c:lineChart>
      <c:lineChart>
        <c:grouping val="standard"/>
        <c:varyColors val="0"/>
        <c:ser>
          <c:idx val="1"/>
          <c:order val="1"/>
          <c:tx>
            <c:strRef>
              <c:f>'P&amp; L'!$J$20</c:f>
              <c:strCache>
                <c:ptCount val="1"/>
                <c:pt idx="0">
                  <c:v>Debt to Equity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'P&amp; L'!$K$16:$O$16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'P&amp; L'!$K$20:$O$20</c:f>
              <c:numCache>
                <c:formatCode>0%</c:formatCode>
                <c:ptCount val="5"/>
                <c:pt idx="0">
                  <c:v>4.2138112555191287E-2</c:v>
                </c:pt>
                <c:pt idx="1">
                  <c:v>4.4806656068707811E-2</c:v>
                </c:pt>
                <c:pt idx="2">
                  <c:v>4.4135973039454719E-2</c:v>
                </c:pt>
                <c:pt idx="3">
                  <c:v>3.7964619359968192E-2</c:v>
                </c:pt>
                <c:pt idx="4">
                  <c:v>3.0331227989272902E-2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F8-4A62-A157-B9EDAC09D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854928"/>
        <c:axId val="2144461296"/>
      </c:lineChart>
      <c:dateAx>
        <c:axId val="2931058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05408"/>
        <c:crosses val="autoZero"/>
        <c:auto val="1"/>
        <c:lblOffset val="100"/>
        <c:baseTimeUnit val="years"/>
      </c:dateAx>
      <c:valAx>
        <c:axId val="29310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05824"/>
        <c:crosses val="autoZero"/>
        <c:crossBetween val="between"/>
      </c:valAx>
      <c:valAx>
        <c:axId val="214446129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854928"/>
        <c:crosses val="max"/>
        <c:crossBetween val="between"/>
      </c:valAx>
      <c:dateAx>
        <c:axId val="213585492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2144461296"/>
        <c:crosses val="autoZero"/>
        <c:auto val="1"/>
        <c:lblOffset val="100"/>
        <c:baseTimeUnit val="year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4</xdr:row>
      <xdr:rowOff>170065</xdr:rowOff>
    </xdr:from>
    <xdr:to>
      <xdr:col>17</xdr:col>
      <xdr:colOff>60613</xdr:colOff>
      <xdr:row>20</xdr:row>
      <xdr:rowOff>174221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15240</xdr:rowOff>
    </xdr:from>
    <xdr:to>
      <xdr:col>8</xdr:col>
      <xdr:colOff>58882</xdr:colOff>
      <xdr:row>38</xdr:row>
      <xdr:rowOff>105988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60613</xdr:colOff>
      <xdr:row>4</xdr:row>
      <xdr:rowOff>60960</xdr:rowOff>
    </xdr:from>
    <xdr:to>
      <xdr:col>8</xdr:col>
      <xdr:colOff>292677</xdr:colOff>
      <xdr:row>21</xdr:row>
      <xdr:rowOff>72737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420486</xdr:colOff>
      <xdr:row>22</xdr:row>
      <xdr:rowOff>91440</xdr:rowOff>
    </xdr:from>
    <xdr:to>
      <xdr:col>17</xdr:col>
      <xdr:colOff>45720</xdr:colOff>
      <xdr:row>38</xdr:row>
      <xdr:rowOff>125730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533400</xdr:colOff>
      <xdr:row>39</xdr:row>
      <xdr:rowOff>158289</xdr:rowOff>
    </xdr:from>
    <xdr:to>
      <xdr:col>17</xdr:col>
      <xdr:colOff>350520</xdr:colOff>
      <xdr:row>54</xdr:row>
      <xdr:rowOff>158289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548640</xdr:colOff>
      <xdr:row>58</xdr:row>
      <xdr:rowOff>106680</xdr:rowOff>
    </xdr:from>
    <xdr:to>
      <xdr:col>11</xdr:col>
      <xdr:colOff>259080</xdr:colOff>
      <xdr:row>74</xdr:row>
      <xdr:rowOff>129540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518160</xdr:colOff>
      <xdr:row>58</xdr:row>
      <xdr:rowOff>129540</xdr:rowOff>
    </xdr:from>
    <xdr:to>
      <xdr:col>20</xdr:col>
      <xdr:colOff>259080</xdr:colOff>
      <xdr:row>75</xdr:row>
      <xdr:rowOff>15240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76200</xdr:colOff>
      <xdr:row>78</xdr:row>
      <xdr:rowOff>38100</xdr:rowOff>
    </xdr:from>
    <xdr:to>
      <xdr:col>9</xdr:col>
      <xdr:colOff>381000</xdr:colOff>
      <xdr:row>93</xdr:row>
      <xdr:rowOff>38100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205740</xdr:colOff>
      <xdr:row>78</xdr:row>
      <xdr:rowOff>60960</xdr:rowOff>
    </xdr:from>
    <xdr:to>
      <xdr:col>17</xdr:col>
      <xdr:colOff>510540</xdr:colOff>
      <xdr:row>93</xdr:row>
      <xdr:rowOff>60960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96</xdr:row>
      <xdr:rowOff>0</xdr:rowOff>
    </xdr:from>
    <xdr:to>
      <xdr:col>17</xdr:col>
      <xdr:colOff>594360</xdr:colOff>
      <xdr:row>115</xdr:row>
      <xdr:rowOff>22860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152400</xdr:colOff>
      <xdr:row>136</xdr:row>
      <xdr:rowOff>45720</xdr:rowOff>
    </xdr:from>
    <xdr:to>
      <xdr:col>10</xdr:col>
      <xdr:colOff>32845</xdr:colOff>
      <xdr:row>153</xdr:row>
      <xdr:rowOff>55705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135846</xdr:colOff>
      <xdr:row>136</xdr:row>
      <xdr:rowOff>14450</xdr:rowOff>
    </xdr:from>
    <xdr:to>
      <xdr:col>17</xdr:col>
      <xdr:colOff>440646</xdr:colOff>
      <xdr:row>152</xdr:row>
      <xdr:rowOff>175259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137160</xdr:colOff>
      <xdr:row>119</xdr:row>
      <xdr:rowOff>13926</xdr:rowOff>
    </xdr:from>
    <xdr:to>
      <xdr:col>17</xdr:col>
      <xdr:colOff>205740</xdr:colOff>
      <xdr:row>134</xdr:row>
      <xdr:rowOff>13926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175260</xdr:colOff>
      <xdr:row>191</xdr:row>
      <xdr:rowOff>83820</xdr:rowOff>
    </xdr:from>
    <xdr:to>
      <xdr:col>16</xdr:col>
      <xdr:colOff>480060</xdr:colOff>
      <xdr:row>206</xdr:row>
      <xdr:rowOff>83820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106680</xdr:colOff>
      <xdr:row>175</xdr:row>
      <xdr:rowOff>114300</xdr:rowOff>
    </xdr:from>
    <xdr:to>
      <xdr:col>8</xdr:col>
      <xdr:colOff>411480</xdr:colOff>
      <xdr:row>190</xdr:row>
      <xdr:rowOff>114300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76200</xdr:colOff>
      <xdr:row>175</xdr:row>
      <xdr:rowOff>68580</xdr:rowOff>
    </xdr:from>
    <xdr:to>
      <xdr:col>17</xdr:col>
      <xdr:colOff>381000</xdr:colOff>
      <xdr:row>190</xdr:row>
      <xdr:rowOff>68580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335280</xdr:colOff>
      <xdr:row>158</xdr:row>
      <xdr:rowOff>68580</xdr:rowOff>
    </xdr:from>
    <xdr:to>
      <xdr:col>16</xdr:col>
      <xdr:colOff>525780</xdr:colOff>
      <xdr:row>173</xdr:row>
      <xdr:rowOff>68580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419100</xdr:colOff>
      <xdr:row>191</xdr:row>
      <xdr:rowOff>38100</xdr:rowOff>
    </xdr:from>
    <xdr:to>
      <xdr:col>8</xdr:col>
      <xdr:colOff>114300</xdr:colOff>
      <xdr:row>206</xdr:row>
      <xdr:rowOff>38100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216477</xdr:colOff>
      <xdr:row>42</xdr:row>
      <xdr:rowOff>5196</xdr:rowOff>
    </xdr:from>
    <xdr:to>
      <xdr:col>15</xdr:col>
      <xdr:colOff>380999</xdr:colOff>
      <xdr:row>58</xdr:row>
      <xdr:rowOff>25977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303068</xdr:colOff>
      <xdr:row>59</xdr:row>
      <xdr:rowOff>5195</xdr:rowOff>
    </xdr:from>
    <xdr:to>
      <xdr:col>15</xdr:col>
      <xdr:colOff>389659</xdr:colOff>
      <xdr:row>75</xdr:row>
      <xdr:rowOff>112569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277090</xdr:colOff>
      <xdr:row>23</xdr:row>
      <xdr:rowOff>112568</xdr:rowOff>
    </xdr:from>
    <xdr:to>
      <xdr:col>15</xdr:col>
      <xdr:colOff>536863</xdr:colOff>
      <xdr:row>40</xdr:row>
      <xdr:rowOff>142010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355023</xdr:colOff>
      <xdr:row>74</xdr:row>
      <xdr:rowOff>39832</xdr:rowOff>
    </xdr:from>
    <xdr:to>
      <xdr:col>15</xdr:col>
      <xdr:colOff>77932</xdr:colOff>
      <xdr:row>89</xdr:row>
      <xdr:rowOff>55418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268433</xdr:colOff>
      <xdr:row>86</xdr:row>
      <xdr:rowOff>161060</xdr:rowOff>
    </xdr:from>
    <xdr:to>
      <xdr:col>14</xdr:col>
      <xdr:colOff>597479</xdr:colOff>
      <xdr:row>101</xdr:row>
      <xdr:rowOff>176646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426720</xdr:colOff>
      <xdr:row>45</xdr:row>
      <xdr:rowOff>7620</xdr:rowOff>
    </xdr:from>
    <xdr:to>
      <xdr:col>15</xdr:col>
      <xdr:colOff>525780</xdr:colOff>
      <xdr:row>61</xdr:row>
      <xdr:rowOff>22860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518160</xdr:colOff>
      <xdr:row>50</xdr:row>
      <xdr:rowOff>15240</xdr:rowOff>
    </xdr:from>
    <xdr:to>
      <xdr:col>20</xdr:col>
      <xdr:colOff>213360</xdr:colOff>
      <xdr:row>65</xdr:row>
      <xdr:rowOff>15240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335280</xdr:colOff>
      <xdr:row>0</xdr:row>
      <xdr:rowOff>0</xdr:rowOff>
    </xdr:from>
    <xdr:to>
      <xdr:col>26</xdr:col>
      <xdr:colOff>30480</xdr:colOff>
      <xdr:row>15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7620</xdr:colOff>
      <xdr:row>16</xdr:row>
      <xdr:rowOff>76200</xdr:rowOff>
    </xdr:from>
    <xdr:to>
      <xdr:col>26</xdr:col>
      <xdr:colOff>312420</xdr:colOff>
      <xdr:row>31</xdr:row>
      <xdr:rowOff>68580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495300</xdr:colOff>
      <xdr:row>21</xdr:row>
      <xdr:rowOff>121920</xdr:rowOff>
    </xdr:from>
    <xdr:to>
      <xdr:col>19</xdr:col>
      <xdr:colOff>7620</xdr:colOff>
      <xdr:row>36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342900</xdr:colOff>
      <xdr:row>60</xdr:row>
      <xdr:rowOff>60960</xdr:rowOff>
    </xdr:from>
    <xdr:to>
      <xdr:col>12</xdr:col>
      <xdr:colOff>563880</xdr:colOff>
      <xdr:row>75</xdr:row>
      <xdr:rowOff>53340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96059</xdr:colOff>
      <xdr:row>10</xdr:row>
      <xdr:rowOff>25895</xdr:rowOff>
    </xdr:from>
    <xdr:to>
      <xdr:col>22</xdr:col>
      <xdr:colOff>571002</xdr:colOff>
      <xdr:row>27</xdr:row>
      <xdr:rowOff>120007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36589</xdr:colOff>
      <xdr:row>8</xdr:row>
      <xdr:rowOff>126193</xdr:rowOff>
    </xdr:from>
    <xdr:to>
      <xdr:col>14</xdr:col>
      <xdr:colOff>332192</xdr:colOff>
      <xdr:row>23</xdr:row>
      <xdr:rowOff>12105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47961</xdr:colOff>
      <xdr:row>32</xdr:row>
      <xdr:rowOff>176768</xdr:rowOff>
    </xdr:from>
    <xdr:to>
      <xdr:col>25</xdr:col>
      <xdr:colOff>373020</xdr:colOff>
      <xdr:row>47</xdr:row>
      <xdr:rowOff>161003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23</xdr:row>
      <xdr:rowOff>76200</xdr:rowOff>
    </xdr:from>
    <xdr:to>
      <xdr:col>13</xdr:col>
      <xdr:colOff>350520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213360</xdr:colOff>
      <xdr:row>6</xdr:row>
      <xdr:rowOff>45720</xdr:rowOff>
    </xdr:from>
    <xdr:to>
      <xdr:col>21</xdr:col>
      <xdr:colOff>518160</xdr:colOff>
      <xdr:row>21</xdr:row>
      <xdr:rowOff>45720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53340</xdr:colOff>
      <xdr:row>26</xdr:row>
      <xdr:rowOff>45720</xdr:rowOff>
    </xdr:from>
    <xdr:to>
      <xdr:col>20</xdr:col>
      <xdr:colOff>358140</xdr:colOff>
      <xdr:row>41</xdr:row>
      <xdr:rowOff>45720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670560</xdr:colOff>
      <xdr:row>0</xdr:row>
      <xdr:rowOff>114300</xdr:rowOff>
    </xdr:from>
    <xdr:to>
      <xdr:col>13</xdr:col>
      <xdr:colOff>114300</xdr:colOff>
      <xdr:row>15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6</xdr:col>
      <xdr:colOff>266700</xdr:colOff>
      <xdr:row>42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8"/>
  <sheetViews>
    <sheetView tabSelected="1" workbookViewId="0">
      <selection activeCell="B40" sqref="B40"/>
    </sheetView>
  </sheetViews>
  <sheetFormatPr defaultRowHeight="14.4" x14ac:dyDescent="0.3"/>
  <cols>
    <col min="1" max="1" width="8.88671875" style="64"/>
    <col min="2" max="2" width="47" style="64" bestFit="1" customWidth="1"/>
    <col min="3" max="16384" width="8.88671875" style="64"/>
  </cols>
  <sheetData>
    <row r="1" spans="2:4" ht="25.8" x14ac:dyDescent="0.5">
      <c r="B1" s="66" t="s">
        <v>117</v>
      </c>
    </row>
    <row r="3" spans="2:4" ht="18" x14ac:dyDescent="0.35">
      <c r="D3" s="63"/>
    </row>
    <row r="58" spans="1:1" ht="18" x14ac:dyDescent="0.35">
      <c r="A58" s="63" t="s">
        <v>111</v>
      </c>
    </row>
    <row r="78" spans="1:1" ht="18" x14ac:dyDescent="0.35">
      <c r="A78" s="63" t="s">
        <v>112</v>
      </c>
    </row>
    <row r="96" spans="1:1" ht="18" x14ac:dyDescent="0.35">
      <c r="A96" s="63" t="s">
        <v>113</v>
      </c>
    </row>
    <row r="117" spans="1:1" ht="15.6" x14ac:dyDescent="0.3">
      <c r="A117" s="65" t="s">
        <v>114</v>
      </c>
    </row>
    <row r="158" spans="1:1" ht="15.6" x14ac:dyDescent="0.3">
      <c r="A158" s="65" t="s">
        <v>115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topLeftCell="A5" zoomScale="88" zoomScaleNormal="145" workbookViewId="0">
      <selection activeCell="A41" sqref="A41"/>
    </sheetView>
  </sheetViews>
  <sheetFormatPr defaultRowHeight="14.4" x14ac:dyDescent="0.3"/>
  <cols>
    <col min="1" max="1" width="43.5546875" customWidth="1"/>
    <col min="2" max="4" width="9.88671875" bestFit="1" customWidth="1"/>
    <col min="5" max="5" width="9.33203125" bestFit="1" customWidth="1"/>
    <col min="6" max="6" width="9.88671875" bestFit="1" customWidth="1"/>
  </cols>
  <sheetData>
    <row r="1" spans="1:6" x14ac:dyDescent="0.3">
      <c r="A1" t="s">
        <v>6</v>
      </c>
      <c r="B1" s="4">
        <v>44256</v>
      </c>
      <c r="C1" s="4">
        <v>43891</v>
      </c>
      <c r="D1" s="4">
        <v>43525</v>
      </c>
      <c r="E1" s="4">
        <v>43160</v>
      </c>
      <c r="F1" s="4">
        <v>42795</v>
      </c>
    </row>
    <row r="2" spans="1:6" x14ac:dyDescent="0.3">
      <c r="A2" t="s">
        <v>7</v>
      </c>
      <c r="B2" s="3"/>
      <c r="C2" s="2"/>
      <c r="D2" s="2"/>
      <c r="E2" s="2"/>
      <c r="F2" s="2"/>
    </row>
    <row r="3" spans="1:6" x14ac:dyDescent="0.3">
      <c r="A3" t="s">
        <v>8</v>
      </c>
      <c r="B3">
        <v>151</v>
      </c>
      <c r="C3">
        <v>151</v>
      </c>
      <c r="D3">
        <v>151</v>
      </c>
      <c r="E3">
        <v>151</v>
      </c>
      <c r="F3">
        <v>151</v>
      </c>
    </row>
    <row r="4" spans="1:6" x14ac:dyDescent="0.3">
      <c r="A4" t="s">
        <v>9</v>
      </c>
      <c r="B4">
        <v>151</v>
      </c>
      <c r="C4">
        <v>151</v>
      </c>
      <c r="D4">
        <v>151</v>
      </c>
      <c r="E4">
        <v>151</v>
      </c>
      <c r="F4">
        <v>151</v>
      </c>
    </row>
    <row r="5" spans="1:6" x14ac:dyDescent="0.3">
      <c r="A5" t="s">
        <v>10</v>
      </c>
      <c r="B5" s="1">
        <v>51215.8</v>
      </c>
      <c r="C5" s="1">
        <v>48286</v>
      </c>
      <c r="D5" s="1">
        <v>45990.5</v>
      </c>
      <c r="E5" s="1">
        <v>41606.300000000003</v>
      </c>
      <c r="F5" s="1">
        <v>36280.1</v>
      </c>
    </row>
    <row r="6" spans="1:6" x14ac:dyDescent="0.3">
      <c r="A6" t="s">
        <v>11</v>
      </c>
      <c r="B6" s="1">
        <v>51215.8</v>
      </c>
      <c r="C6" s="1">
        <v>48286</v>
      </c>
      <c r="D6" s="1">
        <v>45990.5</v>
      </c>
      <c r="E6" s="1">
        <v>41606.300000000003</v>
      </c>
      <c r="F6" s="1">
        <v>36280.1</v>
      </c>
    </row>
    <row r="7" spans="1:6" x14ac:dyDescent="0.3">
      <c r="A7" t="s">
        <v>12</v>
      </c>
      <c r="B7" s="1">
        <v>51366.8</v>
      </c>
      <c r="C7" s="1">
        <v>48437</v>
      </c>
      <c r="D7" s="1">
        <v>46141.5</v>
      </c>
      <c r="E7" s="1">
        <v>41757.300000000003</v>
      </c>
      <c r="F7" s="1">
        <v>36431.1</v>
      </c>
    </row>
    <row r="8" spans="1:6" x14ac:dyDescent="0.3">
      <c r="A8" t="s">
        <v>13</v>
      </c>
    </row>
    <row r="9" spans="1:6" x14ac:dyDescent="0.3">
      <c r="A9" t="s">
        <v>14</v>
      </c>
      <c r="B9">
        <v>384.7</v>
      </c>
      <c r="C9">
        <v>598.4</v>
      </c>
      <c r="D9">
        <v>564</v>
      </c>
      <c r="E9">
        <v>558.9</v>
      </c>
      <c r="F9">
        <v>466.2</v>
      </c>
    </row>
    <row r="10" spans="1:6" x14ac:dyDescent="0.3">
      <c r="A10" t="s">
        <v>70</v>
      </c>
      <c r="B10" s="1">
        <v>2164.5</v>
      </c>
      <c r="C10" s="1">
        <v>2170.3000000000002</v>
      </c>
      <c r="D10" s="1">
        <v>2036.5</v>
      </c>
      <c r="E10" s="1">
        <v>1585.3</v>
      </c>
      <c r="F10" s="1">
        <v>1105</v>
      </c>
    </row>
    <row r="11" spans="1:6" x14ac:dyDescent="0.3">
      <c r="A11" t="s">
        <v>15</v>
      </c>
      <c r="B11">
        <v>44.7</v>
      </c>
      <c r="C11">
        <v>51.6</v>
      </c>
      <c r="D11">
        <v>39.5</v>
      </c>
      <c r="E11">
        <v>26.5</v>
      </c>
      <c r="F11">
        <v>21.9</v>
      </c>
    </row>
    <row r="12" spans="1:6" x14ac:dyDescent="0.3">
      <c r="A12" t="s">
        <v>16</v>
      </c>
      <c r="B12" s="1">
        <v>2593.9</v>
      </c>
      <c r="C12" s="1">
        <v>2820.3</v>
      </c>
      <c r="D12" s="1">
        <v>2640</v>
      </c>
      <c r="E12" s="1">
        <v>2170.6999999999998</v>
      </c>
      <c r="F12" s="1">
        <v>1593.1</v>
      </c>
    </row>
    <row r="13" spans="1:6" x14ac:dyDescent="0.3">
      <c r="A13" t="s">
        <v>17</v>
      </c>
      <c r="B13" s="1"/>
      <c r="C13" s="1"/>
      <c r="D13" s="1"/>
      <c r="E13" s="1"/>
    </row>
    <row r="14" spans="1:6" x14ac:dyDescent="0.3">
      <c r="A14" t="s">
        <v>18</v>
      </c>
      <c r="B14">
        <v>488.8</v>
      </c>
      <c r="C14">
        <v>106.3</v>
      </c>
      <c r="D14">
        <v>149.6</v>
      </c>
      <c r="E14">
        <v>110.8</v>
      </c>
      <c r="F14">
        <v>483.6</v>
      </c>
    </row>
    <row r="15" spans="1:6" x14ac:dyDescent="0.3">
      <c r="A15" t="s">
        <v>2</v>
      </c>
      <c r="B15" s="1">
        <v>10161.700000000001</v>
      </c>
      <c r="C15" s="1">
        <v>7494.1</v>
      </c>
      <c r="D15" s="1">
        <v>9633</v>
      </c>
      <c r="E15" s="1">
        <v>10497</v>
      </c>
      <c r="F15" s="1">
        <v>8367.2999999999993</v>
      </c>
    </row>
    <row r="16" spans="1:6" x14ac:dyDescent="0.3">
      <c r="A16" t="s">
        <v>19</v>
      </c>
      <c r="B16" s="1">
        <v>4714.6000000000004</v>
      </c>
      <c r="C16" s="1">
        <v>3014.8</v>
      </c>
      <c r="D16" s="1">
        <v>3743.3</v>
      </c>
      <c r="E16" s="1">
        <v>4274.3</v>
      </c>
      <c r="F16" s="1">
        <v>3926.5</v>
      </c>
    </row>
    <row r="17" spans="1:6" x14ac:dyDescent="0.3">
      <c r="A17" t="s">
        <v>20</v>
      </c>
      <c r="B17" s="1">
        <v>741.6</v>
      </c>
      <c r="C17" s="1">
        <v>679.6</v>
      </c>
      <c r="D17" s="1">
        <v>624.4</v>
      </c>
      <c r="E17" s="1">
        <v>560</v>
      </c>
      <c r="F17" s="1">
        <v>449</v>
      </c>
    </row>
    <row r="18" spans="1:6" x14ac:dyDescent="0.3">
      <c r="A18" t="s">
        <v>21</v>
      </c>
      <c r="B18" s="1">
        <v>16106.7</v>
      </c>
      <c r="C18" s="1">
        <v>11294.8</v>
      </c>
      <c r="D18" s="1">
        <v>14150.3</v>
      </c>
      <c r="E18" s="1">
        <v>15442.1</v>
      </c>
      <c r="F18" s="1">
        <v>13226.4</v>
      </c>
    </row>
    <row r="19" spans="1:6" x14ac:dyDescent="0.3">
      <c r="A19" t="s">
        <v>22</v>
      </c>
      <c r="B19" s="1">
        <v>70067.399999999994</v>
      </c>
      <c r="C19" s="1">
        <v>62552.1</v>
      </c>
      <c r="D19" s="1">
        <v>62931.8</v>
      </c>
      <c r="E19" s="1">
        <v>59370.1</v>
      </c>
      <c r="F19" s="1">
        <v>51250.6</v>
      </c>
    </row>
    <row r="20" spans="1:6" x14ac:dyDescent="0.3">
      <c r="A20" t="s">
        <v>23</v>
      </c>
      <c r="B20" s="1"/>
      <c r="C20" s="1"/>
      <c r="D20" s="1"/>
      <c r="E20" s="1"/>
      <c r="F20" s="1"/>
    </row>
    <row r="21" spans="1:6" x14ac:dyDescent="0.3">
      <c r="A21" t="s">
        <v>24</v>
      </c>
    </row>
    <row r="22" spans="1:6" x14ac:dyDescent="0.3">
      <c r="A22" t="s">
        <v>25</v>
      </c>
      <c r="B22" s="1">
        <v>16446.8</v>
      </c>
      <c r="C22" s="1">
        <v>15374.5</v>
      </c>
      <c r="D22" s="1">
        <v>14956.7</v>
      </c>
      <c r="E22" s="1">
        <v>13047.3</v>
      </c>
      <c r="F22" s="1">
        <v>12919.7</v>
      </c>
    </row>
    <row r="23" spans="1:6" x14ac:dyDescent="0.3">
      <c r="A23" t="s">
        <v>26</v>
      </c>
      <c r="B23" s="1">
        <v>0</v>
      </c>
      <c r="C23" s="1">
        <v>406.7</v>
      </c>
      <c r="D23" s="1">
        <v>451.1</v>
      </c>
      <c r="E23" s="1">
        <v>311.7</v>
      </c>
      <c r="F23" s="1">
        <v>373</v>
      </c>
    </row>
    <row r="24" spans="1:6" x14ac:dyDescent="0.3">
      <c r="A24" t="s">
        <v>27</v>
      </c>
      <c r="B24">
        <v>0</v>
      </c>
      <c r="C24" s="1">
        <v>1337.4</v>
      </c>
      <c r="D24" s="1">
        <v>1600.1</v>
      </c>
      <c r="E24" s="1">
        <v>2125.9</v>
      </c>
      <c r="F24" s="1">
        <v>1252.3</v>
      </c>
    </row>
    <row r="25" spans="1:6" x14ac:dyDescent="0.3">
      <c r="A25" t="s">
        <v>28</v>
      </c>
      <c r="B25" s="1">
        <v>16446.8</v>
      </c>
      <c r="C25" s="1">
        <v>17118.599999999999</v>
      </c>
      <c r="D25" s="1">
        <v>17007.900000000001</v>
      </c>
      <c r="E25" s="1">
        <v>15484.9</v>
      </c>
      <c r="F25" s="1">
        <v>14545</v>
      </c>
    </row>
    <row r="26" spans="1:6" x14ac:dyDescent="0.3">
      <c r="A26" t="s">
        <v>29</v>
      </c>
      <c r="B26" s="1">
        <v>33371</v>
      </c>
      <c r="C26" s="1">
        <v>35248.800000000003</v>
      </c>
      <c r="D26" s="1">
        <v>31469.5</v>
      </c>
      <c r="E26" s="1">
        <v>34072.9</v>
      </c>
      <c r="F26" s="1">
        <v>26302.2</v>
      </c>
    </row>
    <row r="27" spans="1:6" x14ac:dyDescent="0.3">
      <c r="A27" t="s">
        <v>30</v>
      </c>
      <c r="B27" s="1">
        <v>0.2</v>
      </c>
      <c r="C27" s="1">
        <v>0.2</v>
      </c>
      <c r="D27" s="1">
        <v>0.2</v>
      </c>
      <c r="E27" s="1">
        <v>0.2</v>
      </c>
      <c r="F27" s="1">
        <v>0.3</v>
      </c>
    </row>
    <row r="28" spans="1:6" x14ac:dyDescent="0.3">
      <c r="A28" t="s">
        <v>31</v>
      </c>
      <c r="B28" s="1">
        <v>1722.7</v>
      </c>
      <c r="C28" s="1">
        <v>1757.1</v>
      </c>
      <c r="D28" s="1">
        <v>2092.6</v>
      </c>
      <c r="E28" s="1">
        <v>1890.7</v>
      </c>
      <c r="F28" s="1">
        <v>1626.9</v>
      </c>
    </row>
    <row r="29" spans="1:6" x14ac:dyDescent="0.3">
      <c r="A29" t="s">
        <v>32</v>
      </c>
      <c r="B29" s="1">
        <v>51540.7</v>
      </c>
      <c r="C29" s="1">
        <v>54124.7</v>
      </c>
      <c r="D29" s="1">
        <v>50570.2</v>
      </c>
      <c r="E29" s="1">
        <v>51448.7</v>
      </c>
      <c r="F29" s="1">
        <v>42474.400000000001</v>
      </c>
    </row>
    <row r="30" spans="1:6" x14ac:dyDescent="0.3">
      <c r="A30" t="s">
        <v>33</v>
      </c>
      <c r="B30" s="1"/>
      <c r="C30" s="1"/>
      <c r="D30" s="1"/>
      <c r="E30" s="1"/>
      <c r="F30" s="1"/>
    </row>
    <row r="31" spans="1:6" x14ac:dyDescent="0.3">
      <c r="A31" t="s">
        <v>34</v>
      </c>
      <c r="B31" s="1">
        <v>8415.7000000000007</v>
      </c>
      <c r="C31" s="1">
        <v>1218.8</v>
      </c>
      <c r="D31" s="1">
        <v>5045.5</v>
      </c>
      <c r="E31" s="1">
        <v>1217.3</v>
      </c>
      <c r="F31" s="1">
        <v>2178.8000000000002</v>
      </c>
    </row>
    <row r="32" spans="1:6" x14ac:dyDescent="0.3">
      <c r="A32" t="s">
        <v>3</v>
      </c>
      <c r="B32" s="1">
        <v>3050</v>
      </c>
      <c r="C32" s="1">
        <v>3214.9</v>
      </c>
      <c r="D32" s="1">
        <v>3325.7</v>
      </c>
      <c r="E32" s="1">
        <v>3160.8</v>
      </c>
      <c r="F32" s="1">
        <v>3262.2</v>
      </c>
    </row>
    <row r="33" spans="1:6" x14ac:dyDescent="0.3">
      <c r="A33" t="s">
        <v>35</v>
      </c>
      <c r="B33" s="1">
        <v>1276.5999999999999</v>
      </c>
      <c r="C33" s="1">
        <v>2127</v>
      </c>
      <c r="D33" s="1">
        <v>2310.4</v>
      </c>
      <c r="E33" s="1">
        <v>1461.8</v>
      </c>
      <c r="F33" s="1">
        <v>1199.2</v>
      </c>
    </row>
    <row r="34" spans="1:6" x14ac:dyDescent="0.3">
      <c r="A34" t="s">
        <v>36</v>
      </c>
      <c r="B34" s="1">
        <v>3036.4</v>
      </c>
      <c r="C34" s="1">
        <v>21.1</v>
      </c>
      <c r="D34" s="1">
        <v>178.9</v>
      </c>
      <c r="E34" s="1">
        <v>71.099999999999994</v>
      </c>
      <c r="F34">
        <v>13.8</v>
      </c>
    </row>
    <row r="35" spans="1:6" x14ac:dyDescent="0.3">
      <c r="A35" t="s">
        <v>37</v>
      </c>
      <c r="B35">
        <v>23</v>
      </c>
      <c r="C35">
        <v>16.899999999999999</v>
      </c>
      <c r="D35">
        <v>16</v>
      </c>
      <c r="E35">
        <v>3</v>
      </c>
      <c r="F35" s="1">
        <v>2.5</v>
      </c>
    </row>
    <row r="36" spans="1:6" x14ac:dyDescent="0.3">
      <c r="A36" t="s">
        <v>38</v>
      </c>
      <c r="B36" s="1">
        <v>2725</v>
      </c>
      <c r="C36" s="1">
        <v>1828.7</v>
      </c>
      <c r="D36" s="1">
        <v>1485.1</v>
      </c>
      <c r="E36" s="1">
        <v>2007.4</v>
      </c>
      <c r="F36" s="1">
        <v>2119.6999999999998</v>
      </c>
    </row>
    <row r="37" spans="1:6" x14ac:dyDescent="0.3">
      <c r="A37" t="s">
        <v>39</v>
      </c>
      <c r="B37" s="1">
        <v>18526.7</v>
      </c>
      <c r="C37" s="1">
        <v>8427.4</v>
      </c>
      <c r="D37" s="1">
        <v>12361.6</v>
      </c>
      <c r="E37" s="1">
        <v>7921.4</v>
      </c>
      <c r="F37" s="1">
        <v>8776.2000000000007</v>
      </c>
    </row>
    <row r="38" spans="1:6" x14ac:dyDescent="0.3">
      <c r="A38" t="s">
        <v>4</v>
      </c>
      <c r="B38" s="1">
        <v>70067.399999999994</v>
      </c>
      <c r="C38" s="1">
        <v>62552.1</v>
      </c>
      <c r="D38" s="1">
        <v>62931.8</v>
      </c>
      <c r="E38" s="1">
        <v>59370.1</v>
      </c>
      <c r="F38" s="1">
        <v>51250.6</v>
      </c>
    </row>
    <row r="39" spans="1:6" x14ac:dyDescent="0.3">
      <c r="A39" t="s">
        <v>71</v>
      </c>
      <c r="B39" s="1">
        <f>B37-B18</f>
        <v>2420</v>
      </c>
      <c r="C39" s="1">
        <f t="shared" ref="C39:F39" si="0">C37-C18</f>
        <v>-2867.3999999999996</v>
      </c>
      <c r="D39" s="1">
        <f t="shared" si="0"/>
        <v>-1788.6999999999989</v>
      </c>
      <c r="E39" s="1">
        <f t="shared" si="0"/>
        <v>-7520.7000000000007</v>
      </c>
      <c r="F39" s="1">
        <f t="shared" si="0"/>
        <v>-4450.1999999999989</v>
      </c>
    </row>
    <row r="40" spans="1:6" ht="15" thickBot="1" x14ac:dyDescent="0.35"/>
    <row r="41" spans="1:6" ht="21" x14ac:dyDescent="0.4">
      <c r="A41" s="32" t="s">
        <v>69</v>
      </c>
      <c r="B41" s="19"/>
      <c r="C41" s="19"/>
      <c r="D41" s="19"/>
      <c r="E41" s="19"/>
      <c r="F41" s="20"/>
    </row>
    <row r="42" spans="1:6" x14ac:dyDescent="0.3">
      <c r="A42" s="21" t="s">
        <v>72</v>
      </c>
      <c r="B42" s="22">
        <v>44256</v>
      </c>
      <c r="C42" s="22">
        <v>43891</v>
      </c>
      <c r="D42" s="22">
        <v>43525</v>
      </c>
      <c r="E42" s="22">
        <v>43160</v>
      </c>
      <c r="F42" s="23">
        <v>42795</v>
      </c>
    </row>
    <row r="43" spans="1:6" x14ac:dyDescent="0.3">
      <c r="A43" s="21" t="str">
        <f>A1</f>
        <v>EQUITIES AND LIABILITIES</v>
      </c>
      <c r="B43" s="24"/>
      <c r="C43" s="24"/>
      <c r="D43" s="24"/>
      <c r="E43" s="24"/>
      <c r="F43" s="25"/>
    </row>
    <row r="44" spans="1:6" x14ac:dyDescent="0.3">
      <c r="A44" s="21" t="str">
        <f>A2</f>
        <v>SHAREHOLDER'S FUNDS</v>
      </c>
      <c r="B44" s="24"/>
      <c r="C44" s="24"/>
      <c r="D44" s="24"/>
      <c r="E44" s="24"/>
      <c r="F44" s="25"/>
    </row>
    <row r="45" spans="1:6" x14ac:dyDescent="0.3">
      <c r="A45" s="21" t="str">
        <f>A3</f>
        <v>Equity Share Capital</v>
      </c>
      <c r="B45" s="26">
        <f t="shared" ref="B45:F46" si="1">B3/B$38</f>
        <v>2.1550678346848894E-3</v>
      </c>
      <c r="C45" s="26">
        <f t="shared" si="1"/>
        <v>2.413987699853402E-3</v>
      </c>
      <c r="D45" s="26">
        <f t="shared" si="1"/>
        <v>2.3994228672944359E-3</v>
      </c>
      <c r="E45" s="26">
        <f t="shared" si="1"/>
        <v>2.543367789510208E-3</v>
      </c>
      <c r="F45" s="27">
        <f t="shared" si="1"/>
        <v>2.9463069700647409E-3</v>
      </c>
    </row>
    <row r="46" spans="1:6" x14ac:dyDescent="0.3">
      <c r="A46" s="21" t="str">
        <f>A4</f>
        <v>Total Share Capital</v>
      </c>
      <c r="B46" s="26">
        <f t="shared" si="1"/>
        <v>2.1550678346848894E-3</v>
      </c>
      <c r="C46" s="26">
        <f t="shared" si="1"/>
        <v>2.413987699853402E-3</v>
      </c>
      <c r="D46" s="26">
        <f t="shared" si="1"/>
        <v>2.3994228672944359E-3</v>
      </c>
      <c r="E46" s="26">
        <f t="shared" si="1"/>
        <v>2.543367789510208E-3</v>
      </c>
      <c r="F46" s="27">
        <f t="shared" si="1"/>
        <v>2.9463069700647409E-3</v>
      </c>
    </row>
    <row r="47" spans="1:6" x14ac:dyDescent="0.3">
      <c r="A47" s="21" t="str">
        <f t="shared" ref="A47:A65" si="2">A6</f>
        <v>Total Reserves and Surplus</v>
      </c>
      <c r="B47" s="26">
        <f t="shared" ref="B47:F48" si="3">B6/B$38</f>
        <v>0.73095048481890301</v>
      </c>
      <c r="C47" s="26">
        <f t="shared" si="3"/>
        <v>0.77193251705378396</v>
      </c>
      <c r="D47" s="26">
        <f t="shared" si="3"/>
        <v>0.73079905548546198</v>
      </c>
      <c r="E47" s="26">
        <f t="shared" si="3"/>
        <v>0.70079551828277198</v>
      </c>
      <c r="F47" s="27">
        <f t="shared" si="3"/>
        <v>0.70789610267977354</v>
      </c>
    </row>
    <row r="48" spans="1:6" x14ac:dyDescent="0.3">
      <c r="A48" s="21" t="str">
        <f t="shared" si="2"/>
        <v>Total Shareholders Funds</v>
      </c>
      <c r="B48" s="26">
        <f t="shared" si="3"/>
        <v>0.7331055526535879</v>
      </c>
      <c r="C48" s="26">
        <f t="shared" si="3"/>
        <v>0.77434650475363742</v>
      </c>
      <c r="D48" s="26">
        <f t="shared" si="3"/>
        <v>0.73319847835275642</v>
      </c>
      <c r="E48" s="26">
        <f t="shared" si="3"/>
        <v>0.70333888607228223</v>
      </c>
      <c r="F48" s="27">
        <f t="shared" si="3"/>
        <v>0.71084240964983825</v>
      </c>
    </row>
    <row r="49" spans="1:6" x14ac:dyDescent="0.3">
      <c r="A49" s="21" t="str">
        <f t="shared" si="2"/>
        <v>NON-CURRENT LIABILITIES</v>
      </c>
      <c r="B49" s="24"/>
      <c r="C49" s="24"/>
      <c r="D49" s="24"/>
      <c r="E49" s="24"/>
      <c r="F49" s="25"/>
    </row>
    <row r="50" spans="1:6" x14ac:dyDescent="0.3">
      <c r="A50" s="21" t="str">
        <f t="shared" si="2"/>
        <v>Deferred Tax Liabilities [Net]</v>
      </c>
      <c r="B50" s="26">
        <f t="shared" ref="B50:F59" si="4">B9/B$38</f>
        <v>5.4904277881011711E-3</v>
      </c>
      <c r="C50" s="26">
        <f t="shared" si="4"/>
        <v>9.5664254277634166E-3</v>
      </c>
      <c r="D50" s="26">
        <f t="shared" si="4"/>
        <v>8.9620827626096817E-3</v>
      </c>
      <c r="E50" s="26">
        <f t="shared" si="4"/>
        <v>9.4138295202467227E-3</v>
      </c>
      <c r="F50" s="27">
        <f t="shared" si="4"/>
        <v>9.0964788704912727E-3</v>
      </c>
    </row>
    <row r="51" spans="1:6" x14ac:dyDescent="0.3">
      <c r="A51" s="21" t="str">
        <f t="shared" si="2"/>
        <v>Long Term Liabilities</v>
      </c>
      <c r="B51" s="26">
        <f t="shared" si="4"/>
        <v>3.0891684292552603E-2</v>
      </c>
      <c r="C51" s="26">
        <f t="shared" si="4"/>
        <v>3.4695877516502251E-2</v>
      </c>
      <c r="D51" s="26">
        <f t="shared" si="4"/>
        <v>3.2360428273146481E-2</v>
      </c>
      <c r="E51" s="26">
        <f t="shared" si="4"/>
        <v>2.670199309079823E-2</v>
      </c>
      <c r="F51" s="27">
        <f t="shared" si="4"/>
        <v>2.1560723191533369E-2</v>
      </c>
    </row>
    <row r="52" spans="1:6" x14ac:dyDescent="0.3">
      <c r="A52" s="21" t="str">
        <f t="shared" si="2"/>
        <v>Long Term Provisions</v>
      </c>
      <c r="B52" s="26">
        <f t="shared" si="4"/>
        <v>6.3795716695638782E-4</v>
      </c>
      <c r="C52" s="26">
        <f t="shared" si="4"/>
        <v>8.2491235306248714E-4</v>
      </c>
      <c r="D52" s="26">
        <f t="shared" si="4"/>
        <v>6.2766359773596173E-4</v>
      </c>
      <c r="E52" s="26">
        <f t="shared" si="4"/>
        <v>4.4635262531139415E-4</v>
      </c>
      <c r="F52" s="27">
        <f t="shared" si="4"/>
        <v>4.2731207049283325E-4</v>
      </c>
    </row>
    <row r="53" spans="1:6" x14ac:dyDescent="0.3">
      <c r="A53" s="21" t="str">
        <f t="shared" si="2"/>
        <v>Total Non-Current Liabilities</v>
      </c>
      <c r="B53" s="26">
        <f t="shared" si="4"/>
        <v>3.7020069247610164E-2</v>
      </c>
      <c r="C53" s="26">
        <f t="shared" si="4"/>
        <v>4.5087215297328148E-2</v>
      </c>
      <c r="D53" s="26">
        <f t="shared" si="4"/>
        <v>4.1950174633492127E-2</v>
      </c>
      <c r="E53" s="26">
        <f t="shared" si="4"/>
        <v>3.6562175236356347E-2</v>
      </c>
      <c r="F53" s="27">
        <f t="shared" si="4"/>
        <v>3.1084514132517473E-2</v>
      </c>
    </row>
    <row r="54" spans="1:6" x14ac:dyDescent="0.3">
      <c r="A54" s="21" t="str">
        <f t="shared" si="2"/>
        <v>CURRENT LIABILITIES</v>
      </c>
      <c r="B54" s="26">
        <f t="shared" si="4"/>
        <v>0</v>
      </c>
      <c r="C54" s="26">
        <f t="shared" si="4"/>
        <v>0</v>
      </c>
      <c r="D54" s="26">
        <f t="shared" si="4"/>
        <v>0</v>
      </c>
      <c r="E54" s="26">
        <f t="shared" si="4"/>
        <v>0</v>
      </c>
      <c r="F54" s="27">
        <f t="shared" si="4"/>
        <v>0</v>
      </c>
    </row>
    <row r="55" spans="1:6" x14ac:dyDescent="0.3">
      <c r="A55" s="21" t="str">
        <f t="shared" si="2"/>
        <v>Short Term Borrowings</v>
      </c>
      <c r="B55" s="26">
        <f t="shared" si="4"/>
        <v>6.9761401165163838E-3</v>
      </c>
      <c r="C55" s="26">
        <f t="shared" si="4"/>
        <v>1.6993833940027593E-3</v>
      </c>
      <c r="D55" s="26">
        <f t="shared" si="4"/>
        <v>2.3771765625645539E-3</v>
      </c>
      <c r="E55" s="26">
        <f t="shared" si="4"/>
        <v>1.8662592786604705E-3</v>
      </c>
      <c r="F55" s="27">
        <f t="shared" si="4"/>
        <v>9.4359870908828393E-3</v>
      </c>
    </row>
    <row r="56" spans="1:6" x14ac:dyDescent="0.3">
      <c r="A56" s="21" t="str">
        <f t="shared" si="2"/>
        <v>Trade Payables</v>
      </c>
      <c r="B56" s="26">
        <f t="shared" si="4"/>
        <v>0.14502750209084397</v>
      </c>
      <c r="C56" s="26">
        <f t="shared" si="4"/>
        <v>0.1198057299435191</v>
      </c>
      <c r="D56" s="26">
        <f t="shared" si="4"/>
        <v>0.15307046675925365</v>
      </c>
      <c r="E56" s="26">
        <f t="shared" si="4"/>
        <v>0.17680617010919639</v>
      </c>
      <c r="F56" s="27">
        <f t="shared" si="4"/>
        <v>0.16326247887829604</v>
      </c>
    </row>
    <row r="57" spans="1:6" x14ac:dyDescent="0.3">
      <c r="A57" s="21" t="str">
        <f t="shared" si="2"/>
        <v>Other Current Liabilities</v>
      </c>
      <c r="B57" s="26">
        <f t="shared" si="4"/>
        <v>6.7286641148379997E-2</v>
      </c>
      <c r="C57" s="26">
        <f t="shared" si="4"/>
        <v>4.8196623294821439E-2</v>
      </c>
      <c r="D57" s="26">
        <f t="shared" si="4"/>
        <v>5.9481851782405719E-2</v>
      </c>
      <c r="E57" s="26">
        <f t="shared" si="4"/>
        <v>7.1994151938433656E-2</v>
      </c>
      <c r="F57" s="27">
        <f t="shared" si="4"/>
        <v>7.6613737205027843E-2</v>
      </c>
    </row>
    <row r="58" spans="1:6" x14ac:dyDescent="0.3">
      <c r="A58" s="21" t="str">
        <f t="shared" si="2"/>
        <v>Short Term Provisions</v>
      </c>
      <c r="B58" s="26">
        <f t="shared" si="4"/>
        <v>1.0584094743061682E-2</v>
      </c>
      <c r="C58" s="26">
        <f t="shared" si="4"/>
        <v>1.0864543316691207E-2</v>
      </c>
      <c r="D58" s="26">
        <f t="shared" si="4"/>
        <v>9.9218519095274557E-3</v>
      </c>
      <c r="E58" s="26">
        <f t="shared" si="4"/>
        <v>9.4323573650709706E-3</v>
      </c>
      <c r="F58" s="27">
        <f t="shared" si="4"/>
        <v>8.7608730434375406E-3</v>
      </c>
    </row>
    <row r="59" spans="1:6" x14ac:dyDescent="0.3">
      <c r="A59" s="21" t="str">
        <f t="shared" si="2"/>
        <v>Total Current Liabilities</v>
      </c>
      <c r="B59" s="26">
        <f t="shared" si="4"/>
        <v>0.22987437809880204</v>
      </c>
      <c r="C59" s="26">
        <f t="shared" si="4"/>
        <v>0.18056627994903449</v>
      </c>
      <c r="D59" s="26">
        <f t="shared" si="4"/>
        <v>0.22485134701375137</v>
      </c>
      <c r="E59" s="26">
        <f t="shared" si="4"/>
        <v>0.26009893869136147</v>
      </c>
      <c r="F59" s="27">
        <f t="shared" si="4"/>
        <v>0.2580730762176443</v>
      </c>
    </row>
    <row r="60" spans="1:6" x14ac:dyDescent="0.3">
      <c r="A60" s="21" t="str">
        <f t="shared" si="2"/>
        <v>Total Capital And Liabilities</v>
      </c>
      <c r="B60" s="26">
        <f t="shared" ref="B60:F65" si="5">B19/B$38</f>
        <v>1</v>
      </c>
      <c r="C60" s="26">
        <f t="shared" si="5"/>
        <v>1</v>
      </c>
      <c r="D60" s="26">
        <f t="shared" si="5"/>
        <v>1</v>
      </c>
      <c r="E60" s="26">
        <f t="shared" si="5"/>
        <v>1</v>
      </c>
      <c r="F60" s="27">
        <f t="shared" si="5"/>
        <v>1</v>
      </c>
    </row>
    <row r="61" spans="1:6" x14ac:dyDescent="0.3">
      <c r="A61" s="21" t="str">
        <f t="shared" si="2"/>
        <v>ASSETS</v>
      </c>
      <c r="B61" s="26">
        <f t="shared" si="5"/>
        <v>0</v>
      </c>
      <c r="C61" s="26">
        <f t="shared" si="5"/>
        <v>0</v>
      </c>
      <c r="D61" s="26">
        <f t="shared" si="5"/>
        <v>0</v>
      </c>
      <c r="E61" s="26">
        <f t="shared" si="5"/>
        <v>0</v>
      </c>
      <c r="F61" s="27">
        <f t="shared" si="5"/>
        <v>0</v>
      </c>
    </row>
    <row r="62" spans="1:6" x14ac:dyDescent="0.3">
      <c r="A62" s="21" t="str">
        <f t="shared" si="2"/>
        <v>NON-CURRENT ASSETS</v>
      </c>
      <c r="B62" s="26">
        <f t="shared" si="5"/>
        <v>0</v>
      </c>
      <c r="C62" s="26">
        <f t="shared" si="5"/>
        <v>0</v>
      </c>
      <c r="D62" s="26">
        <f t="shared" si="5"/>
        <v>0</v>
      </c>
      <c r="E62" s="26">
        <f t="shared" si="5"/>
        <v>0</v>
      </c>
      <c r="F62" s="27">
        <f t="shared" si="5"/>
        <v>0</v>
      </c>
    </row>
    <row r="63" spans="1:6" x14ac:dyDescent="0.3">
      <c r="A63" s="21" t="str">
        <f t="shared" si="2"/>
        <v>Tangible Assets</v>
      </c>
      <c r="B63" s="26">
        <f t="shared" si="5"/>
        <v>0.23472827591718831</v>
      </c>
      <c r="C63" s="26">
        <f t="shared" si="5"/>
        <v>0.24578711186355054</v>
      </c>
      <c r="D63" s="26">
        <f t="shared" si="5"/>
        <v>0.23766521853816353</v>
      </c>
      <c r="E63" s="26">
        <f t="shared" si="5"/>
        <v>0.21976213615944726</v>
      </c>
      <c r="F63" s="27">
        <f t="shared" si="5"/>
        <v>0.25208875603407571</v>
      </c>
    </row>
    <row r="64" spans="1:6" x14ac:dyDescent="0.3">
      <c r="A64" s="21" t="str">
        <f t="shared" si="2"/>
        <v>Intangible Assets</v>
      </c>
      <c r="B64" s="26">
        <f t="shared" si="5"/>
        <v>0</v>
      </c>
      <c r="C64" s="26">
        <f t="shared" si="5"/>
        <v>6.5017801160952233E-3</v>
      </c>
      <c r="D64" s="26">
        <f t="shared" si="5"/>
        <v>7.1680771883213257E-3</v>
      </c>
      <c r="E64" s="26">
        <f t="shared" si="5"/>
        <v>5.2501174833796812E-3</v>
      </c>
      <c r="F64" s="27">
        <f t="shared" si="5"/>
        <v>7.2779635750605852E-3</v>
      </c>
    </row>
    <row r="65" spans="1:6" x14ac:dyDescent="0.3">
      <c r="A65" s="21" t="str">
        <f t="shared" si="2"/>
        <v>Capital Work-In-Progress</v>
      </c>
      <c r="B65" s="26">
        <f t="shared" si="5"/>
        <v>0</v>
      </c>
      <c r="C65" s="26">
        <f t="shared" si="5"/>
        <v>2.1380577150887023E-2</v>
      </c>
      <c r="D65" s="26">
        <f t="shared" si="5"/>
        <v>2.5425937284488921E-2</v>
      </c>
      <c r="E65" s="26">
        <f t="shared" si="5"/>
        <v>3.5807586647150676E-2</v>
      </c>
      <c r="F65" s="27">
        <f t="shared" si="5"/>
        <v>2.4434835884848176E-2</v>
      </c>
    </row>
    <row r="66" spans="1:6" x14ac:dyDescent="0.3">
      <c r="A66" s="21" t="str">
        <f t="shared" ref="A66:A78" si="6">A26</f>
        <v>Non-Current Investments</v>
      </c>
      <c r="B66" s="26">
        <f t="shared" ref="B66:F69" si="7">B26/B$38</f>
        <v>0.47626999146536053</v>
      </c>
      <c r="C66" s="26">
        <f t="shared" si="7"/>
        <v>0.56351105718273253</v>
      </c>
      <c r="D66" s="26">
        <f t="shared" si="7"/>
        <v>0.50005720478359106</v>
      </c>
      <c r="E66" s="26">
        <f t="shared" si="7"/>
        <v>0.57390673082915478</v>
      </c>
      <c r="F66" s="27">
        <f t="shared" si="7"/>
        <v>0.51320765025189952</v>
      </c>
    </row>
    <row r="67" spans="1:6" x14ac:dyDescent="0.3">
      <c r="A67" s="21" t="str">
        <f t="shared" si="6"/>
        <v>Long Term Loans And Advances</v>
      </c>
      <c r="B67" s="26">
        <f t="shared" si="7"/>
        <v>2.8543944830263437E-6</v>
      </c>
      <c r="C67" s="26">
        <f t="shared" si="7"/>
        <v>3.1973347017925859E-6</v>
      </c>
      <c r="D67" s="26">
        <f t="shared" si="7"/>
        <v>3.1780435328403128E-6</v>
      </c>
      <c r="E67" s="26">
        <f t="shared" si="7"/>
        <v>3.3686990589539181E-6</v>
      </c>
      <c r="F67" s="27">
        <f t="shared" si="7"/>
        <v>5.85359000675114E-6</v>
      </c>
    </row>
    <row r="68" spans="1:6" x14ac:dyDescent="0.3">
      <c r="A68" s="21" t="str">
        <f t="shared" si="6"/>
        <v>Other Non-Current Assets</v>
      </c>
      <c r="B68" s="26">
        <f t="shared" si="7"/>
        <v>2.4586326879547409E-2</v>
      </c>
      <c r="C68" s="26">
        <f t="shared" si="7"/>
        <v>2.809018402259876E-2</v>
      </c>
      <c r="D68" s="26">
        <f t="shared" si="7"/>
        <v>3.3251869484108187E-2</v>
      </c>
      <c r="E68" s="26">
        <f t="shared" si="7"/>
        <v>3.1845996553820866E-2</v>
      </c>
      <c r="F68" s="27">
        <f t="shared" si="7"/>
        <v>3.174401860661144E-2</v>
      </c>
    </row>
    <row r="69" spans="1:6" x14ac:dyDescent="0.3">
      <c r="A69" s="21" t="str">
        <f t="shared" si="6"/>
        <v>Total Non-Current Assets</v>
      </c>
      <c r="B69" s="26">
        <f t="shared" si="7"/>
        <v>0.73558744865657921</v>
      </c>
      <c r="C69" s="26">
        <f t="shared" si="7"/>
        <v>0.86527390767056578</v>
      </c>
      <c r="D69" s="26">
        <f t="shared" si="7"/>
        <v>0.8035714853222059</v>
      </c>
      <c r="E69" s="26">
        <f t="shared" si="7"/>
        <v>0.86657593637201213</v>
      </c>
      <c r="F69" s="27">
        <f t="shared" si="7"/>
        <v>0.82875907794250214</v>
      </c>
    </row>
    <row r="70" spans="1:6" x14ac:dyDescent="0.3">
      <c r="A70" s="21" t="str">
        <f t="shared" si="6"/>
        <v>CURRENT ASSETS</v>
      </c>
      <c r="B70" s="24"/>
      <c r="C70" s="24"/>
      <c r="D70" s="24"/>
      <c r="E70" s="24"/>
      <c r="F70" s="25"/>
    </row>
    <row r="71" spans="1:6" x14ac:dyDescent="0.3">
      <c r="A71" s="21" t="str">
        <f t="shared" si="6"/>
        <v>Current Investments</v>
      </c>
      <c r="B71" s="26">
        <f t="shared" ref="B71:F78" si="8">B31/B$38</f>
        <v>0.120108638254024</v>
      </c>
      <c r="C71" s="26">
        <f t="shared" si="8"/>
        <v>1.9484557672724018E-2</v>
      </c>
      <c r="D71" s="26">
        <f t="shared" si="8"/>
        <v>8.0174093224728987E-2</v>
      </c>
      <c r="E71" s="26">
        <f t="shared" si="8"/>
        <v>2.0503586822323019E-2</v>
      </c>
      <c r="F71" s="27">
        <f t="shared" si="8"/>
        <v>4.2512673022364618E-2</v>
      </c>
    </row>
    <row r="72" spans="1:6" x14ac:dyDescent="0.3">
      <c r="A72" s="21" t="str">
        <f t="shared" si="6"/>
        <v>Inventories</v>
      </c>
      <c r="B72" s="26">
        <f t="shared" si="8"/>
        <v>4.3529515866151738E-2</v>
      </c>
      <c r="C72" s="26">
        <f t="shared" si="8"/>
        <v>5.139555666396492E-2</v>
      </c>
      <c r="D72" s="26">
        <f t="shared" si="8"/>
        <v>5.2846096885835137E-2</v>
      </c>
      <c r="E72" s="26">
        <f t="shared" si="8"/>
        <v>5.3238919927707726E-2</v>
      </c>
      <c r="F72" s="27">
        <f t="shared" si="8"/>
        <v>6.3651937733411906E-2</v>
      </c>
    </row>
    <row r="73" spans="1:6" x14ac:dyDescent="0.3">
      <c r="A73" s="21" t="str">
        <f t="shared" si="6"/>
        <v>Trade Receivables</v>
      </c>
      <c r="B73" s="26">
        <f t="shared" si="8"/>
        <v>1.821959998515715E-2</v>
      </c>
      <c r="C73" s="26">
        <f t="shared" si="8"/>
        <v>3.4003654553564147E-2</v>
      </c>
      <c r="D73" s="26">
        <f t="shared" si="8"/>
        <v>3.6712758891371294E-2</v>
      </c>
      <c r="E73" s="26">
        <f t="shared" si="8"/>
        <v>2.4621821421894185E-2</v>
      </c>
      <c r="F73" s="27">
        <f t="shared" si="8"/>
        <v>2.3398750453653226E-2</v>
      </c>
    </row>
    <row r="74" spans="1:6" x14ac:dyDescent="0.3">
      <c r="A74" s="21" t="str">
        <f t="shared" si="6"/>
        <v>Cash And Cash Equivalents</v>
      </c>
      <c r="B74" s="26">
        <f t="shared" si="8"/>
        <v>4.3335417041305946E-2</v>
      </c>
      <c r="C74" s="26">
        <f t="shared" si="8"/>
        <v>3.3731881103911783E-4</v>
      </c>
      <c r="D74" s="26">
        <f t="shared" si="8"/>
        <v>2.8427599401256599E-3</v>
      </c>
      <c r="E74" s="26">
        <f t="shared" si="8"/>
        <v>1.1975725154581176E-3</v>
      </c>
      <c r="F74" s="27">
        <f t="shared" si="8"/>
        <v>2.6926514031055249E-4</v>
      </c>
    </row>
    <row r="75" spans="1:6" x14ac:dyDescent="0.3">
      <c r="A75" s="21" t="str">
        <f t="shared" si="6"/>
        <v>Short Term Loans And Advances</v>
      </c>
      <c r="B75" s="26">
        <f t="shared" si="8"/>
        <v>3.2825536554802952E-4</v>
      </c>
      <c r="C75" s="26">
        <f t="shared" si="8"/>
        <v>2.7017478230147347E-4</v>
      </c>
      <c r="D75" s="26">
        <f t="shared" si="8"/>
        <v>2.5424348262722499E-4</v>
      </c>
      <c r="E75" s="26">
        <f t="shared" si="8"/>
        <v>5.0530485884308772E-5</v>
      </c>
      <c r="F75" s="27">
        <f t="shared" si="8"/>
        <v>4.8779916722926175E-5</v>
      </c>
    </row>
    <row r="76" spans="1:6" x14ac:dyDescent="0.3">
      <c r="A76" s="21" t="str">
        <f t="shared" si="6"/>
        <v>OtherCurrentAssets</v>
      </c>
      <c r="B76" s="26">
        <f t="shared" si="8"/>
        <v>3.8891124831233928E-2</v>
      </c>
      <c r="C76" s="26">
        <f t="shared" si="8"/>
        <v>2.9234829845840509E-2</v>
      </c>
      <c r="D76" s="26">
        <f t="shared" si="8"/>
        <v>2.3598562253105741E-2</v>
      </c>
      <c r="E76" s="26">
        <f t="shared" si="8"/>
        <v>3.3811632454720478E-2</v>
      </c>
      <c r="F76" s="27">
        <f t="shared" si="8"/>
        <v>4.135951579103464E-2</v>
      </c>
    </row>
    <row r="77" spans="1:6" x14ac:dyDescent="0.3">
      <c r="A77" s="21" t="str">
        <f t="shared" si="6"/>
        <v>Total Current Assets</v>
      </c>
      <c r="B77" s="26">
        <f t="shared" si="8"/>
        <v>0.26441255134342079</v>
      </c>
      <c r="C77" s="26">
        <f t="shared" si="8"/>
        <v>0.13472609232943419</v>
      </c>
      <c r="D77" s="26">
        <f t="shared" si="8"/>
        <v>0.19642851467779404</v>
      </c>
      <c r="E77" s="26">
        <f t="shared" si="8"/>
        <v>0.13342406362798781</v>
      </c>
      <c r="F77" s="27">
        <f t="shared" si="8"/>
        <v>0.17124092205749789</v>
      </c>
    </row>
    <row r="78" spans="1:6" ht="15" thickBot="1" x14ac:dyDescent="0.35">
      <c r="A78" s="28" t="str">
        <f t="shared" si="6"/>
        <v>Total Assets</v>
      </c>
      <c r="B78" s="29">
        <f t="shared" si="8"/>
        <v>1</v>
      </c>
      <c r="C78" s="29">
        <f t="shared" si="8"/>
        <v>1</v>
      </c>
      <c r="D78" s="29">
        <f t="shared" si="8"/>
        <v>1</v>
      </c>
      <c r="E78" s="29">
        <f t="shared" si="8"/>
        <v>1</v>
      </c>
      <c r="F78" s="30">
        <f t="shared" si="8"/>
        <v>1</v>
      </c>
    </row>
    <row r="79" spans="1:6" x14ac:dyDescent="0.3">
      <c r="B79" s="6"/>
      <c r="C79" s="6"/>
      <c r="D79" s="6"/>
      <c r="E79" s="6"/>
      <c r="F79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opLeftCell="B56" workbookViewId="0">
      <selection activeCell="J13" sqref="J13:K13"/>
    </sheetView>
  </sheetViews>
  <sheetFormatPr defaultRowHeight="14.4" x14ac:dyDescent="0.3"/>
  <cols>
    <col min="1" max="1" width="50.88671875" bestFit="1" customWidth="1"/>
    <col min="10" max="10" width="16.6640625" bestFit="1" customWidth="1"/>
    <col min="11" max="11" width="10.5546875" bestFit="1" customWidth="1"/>
    <col min="12" max="15" width="9.5546875" bestFit="1" customWidth="1"/>
  </cols>
  <sheetData>
    <row r="1" spans="1:15" ht="18" x14ac:dyDescent="0.35">
      <c r="A1" t="s">
        <v>40</v>
      </c>
      <c r="B1" s="2">
        <v>44256</v>
      </c>
      <c r="C1" s="2">
        <v>43891</v>
      </c>
      <c r="D1" s="2">
        <v>43525</v>
      </c>
      <c r="E1" s="2">
        <v>43160</v>
      </c>
      <c r="F1" s="2">
        <v>42795</v>
      </c>
      <c r="J1" s="31" t="s">
        <v>94</v>
      </c>
      <c r="K1" s="39"/>
      <c r="L1" s="39"/>
      <c r="M1" s="39"/>
      <c r="N1" s="40"/>
      <c r="O1" s="17"/>
    </row>
    <row r="2" spans="1:15" x14ac:dyDescent="0.3">
      <c r="A2" t="s">
        <v>41</v>
      </c>
      <c r="B2" s="1">
        <v>66562.100000000006</v>
      </c>
      <c r="C2" s="1">
        <v>71690.399999999994</v>
      </c>
      <c r="D2" s="1">
        <v>83026.5</v>
      </c>
      <c r="E2" s="1">
        <v>80336.5</v>
      </c>
      <c r="F2" s="1">
        <v>76140.800000000003</v>
      </c>
      <c r="J2" s="41" t="s">
        <v>72</v>
      </c>
      <c r="K2" s="42">
        <v>44256</v>
      </c>
      <c r="L2" s="42">
        <v>43891</v>
      </c>
      <c r="M2" s="42">
        <v>43525</v>
      </c>
      <c r="N2" s="43">
        <v>43160</v>
      </c>
      <c r="O2" s="3"/>
    </row>
    <row r="3" spans="1:15" x14ac:dyDescent="0.3">
      <c r="A3" t="s">
        <v>42</v>
      </c>
      <c r="B3">
        <v>0</v>
      </c>
      <c r="C3">
        <v>0</v>
      </c>
      <c r="D3">
        <v>0</v>
      </c>
      <c r="E3" s="1">
        <v>2231.6999999999998</v>
      </c>
      <c r="F3" s="1">
        <v>9231.4</v>
      </c>
      <c r="J3" s="41" t="s">
        <v>86</v>
      </c>
      <c r="K3" s="44">
        <f>365/K5</f>
        <v>34.337858779646147</v>
      </c>
      <c r="L3" s="44">
        <f t="shared" ref="L3:N3" si="0">365/L5</f>
        <v>34.462375059907728</v>
      </c>
      <c r="M3" s="44">
        <f t="shared" si="0"/>
        <v>26.292396926965452</v>
      </c>
      <c r="N3" s="45">
        <f t="shared" si="0"/>
        <v>26.082856971204656</v>
      </c>
    </row>
    <row r="4" spans="1:15" x14ac:dyDescent="0.3">
      <c r="A4" t="s">
        <v>43</v>
      </c>
      <c r="B4" s="1">
        <v>66562.100000000006</v>
      </c>
      <c r="C4" s="1">
        <v>71690.399999999994</v>
      </c>
      <c r="D4" s="1">
        <v>83026.5</v>
      </c>
      <c r="E4" s="1">
        <v>78104.800000000003</v>
      </c>
      <c r="F4" s="1">
        <v>66909.399999999994</v>
      </c>
      <c r="J4" s="41" t="s">
        <v>87</v>
      </c>
      <c r="K4" s="46">
        <f>AVERAGE('Balance Sheet'!B32:C32)</f>
        <v>3132.45</v>
      </c>
      <c r="L4" s="46">
        <f>AVERAGE('Balance Sheet'!C32:D32)</f>
        <v>3270.3</v>
      </c>
      <c r="M4" s="46">
        <f>AVERAGE('Balance Sheet'!D32:E32)</f>
        <v>3243.25</v>
      </c>
      <c r="N4" s="47">
        <f>AVERAGE('Balance Sheet'!E32:F32)</f>
        <v>3211.5</v>
      </c>
    </row>
    <row r="5" spans="1:15" x14ac:dyDescent="0.3">
      <c r="A5" t="s">
        <v>44</v>
      </c>
      <c r="B5" s="1">
        <v>3770.4</v>
      </c>
      <c r="C5" s="1">
        <v>3920.2</v>
      </c>
      <c r="D5" s="1">
        <v>2993.8</v>
      </c>
      <c r="E5" s="1">
        <v>1657.9</v>
      </c>
      <c r="F5" s="1">
        <v>1125.4000000000001</v>
      </c>
      <c r="J5" s="41" t="s">
        <v>88</v>
      </c>
      <c r="K5" s="46">
        <f>B10/K4</f>
        <v>10.629666874171976</v>
      </c>
      <c r="L5" s="46">
        <f t="shared" ref="L5:M5" si="1">C10/L4</f>
        <v>10.591260740604836</v>
      </c>
      <c r="M5" s="46">
        <f t="shared" si="1"/>
        <v>13.882340245124491</v>
      </c>
      <c r="N5" s="47">
        <f>E10/N4</f>
        <v>13.993865794799939</v>
      </c>
    </row>
    <row r="6" spans="1:15" x14ac:dyDescent="0.3">
      <c r="A6" t="s">
        <v>45</v>
      </c>
      <c r="B6" s="1">
        <v>70332.5</v>
      </c>
      <c r="C6" s="1">
        <v>75610.600000000006</v>
      </c>
      <c r="D6" s="1">
        <v>86020.3</v>
      </c>
      <c r="E6" s="1">
        <v>79762.7</v>
      </c>
      <c r="F6" s="1">
        <v>68034.8</v>
      </c>
      <c r="J6" s="41" t="s">
        <v>89</v>
      </c>
      <c r="K6" s="46">
        <f>AVERAGE('Balance Sheet'!B33:C33)</f>
        <v>1701.8</v>
      </c>
      <c r="L6" s="46">
        <f>AVERAGE('Balance Sheet'!C33:D33)</f>
        <v>2218.6999999999998</v>
      </c>
      <c r="M6" s="46">
        <f>AVERAGE('Balance Sheet'!D33:E33)</f>
        <v>1886.1</v>
      </c>
      <c r="N6" s="47">
        <f>AVERAGE('Balance Sheet'!E33:F33)</f>
        <v>1330.5</v>
      </c>
    </row>
    <row r="7" spans="1:15" x14ac:dyDescent="0.3">
      <c r="A7" t="s">
        <v>1</v>
      </c>
      <c r="B7" s="1">
        <v>3004.3</v>
      </c>
      <c r="C7" s="1">
        <v>3420.8</v>
      </c>
      <c r="D7" s="1">
        <v>2561</v>
      </c>
      <c r="E7" s="1">
        <v>2045.5</v>
      </c>
      <c r="F7" s="1">
        <v>2300.1</v>
      </c>
      <c r="J7" s="41" t="s">
        <v>90</v>
      </c>
      <c r="K7" s="46">
        <f>B4/K6</f>
        <v>39.112762956869204</v>
      </c>
      <c r="L7" s="46">
        <f t="shared" ref="L7:N7" si="2">C4/L6</f>
        <v>32.311894352548791</v>
      </c>
      <c r="M7" s="46">
        <f t="shared" si="2"/>
        <v>44.020200413551777</v>
      </c>
      <c r="N7" s="47">
        <f t="shared" si="2"/>
        <v>58.703344607290497</v>
      </c>
    </row>
    <row r="8" spans="1:15" x14ac:dyDescent="0.3">
      <c r="A8" t="s">
        <v>46</v>
      </c>
      <c r="B8" s="1">
        <v>73336.800000000003</v>
      </c>
      <c r="C8" s="1">
        <v>79031.399999999994</v>
      </c>
      <c r="D8" s="1">
        <v>88581.3</v>
      </c>
      <c r="E8" s="1">
        <v>81808.2</v>
      </c>
      <c r="F8" s="1">
        <v>70334.899999999994</v>
      </c>
      <c r="J8" s="41" t="s">
        <v>91</v>
      </c>
      <c r="K8" s="46">
        <f>365/K7</f>
        <v>9.3319922298124585</v>
      </c>
      <c r="L8" s="46">
        <f t="shared" ref="L8:N8" si="3">365/L7</f>
        <v>11.296149833171526</v>
      </c>
      <c r="M8" s="46">
        <f t="shared" si="3"/>
        <v>8.2916478473740298</v>
      </c>
      <c r="N8" s="47">
        <f t="shared" si="3"/>
        <v>6.2177036494556024</v>
      </c>
    </row>
    <row r="9" spans="1:15" x14ac:dyDescent="0.3">
      <c r="A9" t="s">
        <v>47</v>
      </c>
      <c r="J9" s="41" t="s">
        <v>92</v>
      </c>
      <c r="K9" s="46">
        <f>AVERAGE('Balance Sheet'!B15:C15)</f>
        <v>8827.9000000000015</v>
      </c>
      <c r="L9" s="46">
        <f>AVERAGE('Balance Sheet'!C15:D15)</f>
        <v>8563.5499999999993</v>
      </c>
      <c r="M9" s="46">
        <f>AVERAGE('Balance Sheet'!D15:E15)</f>
        <v>10065</v>
      </c>
      <c r="N9" s="47">
        <f>AVERAGE('Balance Sheet'!E15:F15)</f>
        <v>9432.15</v>
      </c>
    </row>
    <row r="10" spans="1:15" x14ac:dyDescent="0.3">
      <c r="A10" t="s">
        <v>48</v>
      </c>
      <c r="B10" s="1">
        <v>33296.9</v>
      </c>
      <c r="C10" s="1">
        <v>34636.6</v>
      </c>
      <c r="D10" s="1">
        <v>45023.9</v>
      </c>
      <c r="E10" s="1">
        <v>44941.3</v>
      </c>
      <c r="F10" s="1">
        <v>42629.599999999999</v>
      </c>
      <c r="J10" s="41" t="s">
        <v>93</v>
      </c>
      <c r="K10" s="46">
        <f>B10/K9</f>
        <v>3.7717803781193711</v>
      </c>
      <c r="L10" s="46">
        <f t="shared" ref="L10:N10" si="4">C10/L9</f>
        <v>4.0446543781492492</v>
      </c>
      <c r="M10" s="46">
        <f t="shared" si="4"/>
        <v>4.4733134624937909</v>
      </c>
      <c r="N10" s="47">
        <f t="shared" si="4"/>
        <v>4.7646930975440389</v>
      </c>
    </row>
    <row r="11" spans="1:15" ht="15" thickBot="1" x14ac:dyDescent="0.35">
      <c r="A11" t="s">
        <v>49</v>
      </c>
      <c r="B11" s="1">
        <v>17247.2</v>
      </c>
      <c r="C11" s="1">
        <v>18758.099999999999</v>
      </c>
      <c r="D11" s="1">
        <v>15019.5</v>
      </c>
      <c r="E11" s="1">
        <v>9993</v>
      </c>
      <c r="F11" s="1">
        <v>4482.1000000000004</v>
      </c>
      <c r="J11" s="48" t="s">
        <v>95</v>
      </c>
      <c r="K11" s="49">
        <f>365/K10</f>
        <v>96.771276004673126</v>
      </c>
      <c r="L11" s="49">
        <f t="shared" ref="L11:N11" si="5">365/L10</f>
        <v>90.242568554650276</v>
      </c>
      <c r="M11" s="49">
        <f t="shared" si="5"/>
        <v>81.594997323643653</v>
      </c>
      <c r="N11" s="50">
        <f t="shared" si="5"/>
        <v>76.605143820939745</v>
      </c>
    </row>
    <row r="12" spans="1:15" ht="15" thickBot="1" x14ac:dyDescent="0.35">
      <c r="A12" t="s">
        <v>50</v>
      </c>
      <c r="B12">
        <v>273.10000000000002</v>
      </c>
      <c r="C12">
        <v>-238.1</v>
      </c>
      <c r="D12">
        <v>210.8</v>
      </c>
      <c r="E12">
        <v>40.700000000000003</v>
      </c>
      <c r="F12">
        <v>-380.1</v>
      </c>
    </row>
    <row r="13" spans="1:15" ht="16.2" thickBot="1" x14ac:dyDescent="0.35">
      <c r="A13" t="s">
        <v>51</v>
      </c>
      <c r="B13" s="1">
        <v>3402.9</v>
      </c>
      <c r="C13" s="1">
        <v>3383.9</v>
      </c>
      <c r="D13" s="1">
        <v>3254.9</v>
      </c>
      <c r="E13" s="1">
        <v>2833.8</v>
      </c>
      <c r="F13" s="1">
        <v>2331</v>
      </c>
      <c r="J13" s="55" t="s">
        <v>96</v>
      </c>
      <c r="K13" s="56" t="s">
        <v>97</v>
      </c>
    </row>
    <row r="14" spans="1:15" ht="15" thickBot="1" x14ac:dyDescent="0.35">
      <c r="A14" t="s">
        <v>52</v>
      </c>
      <c r="B14">
        <v>100.8</v>
      </c>
      <c r="C14">
        <v>132.9</v>
      </c>
      <c r="D14">
        <v>75.8</v>
      </c>
      <c r="E14">
        <v>345.7</v>
      </c>
      <c r="F14">
        <v>89.4</v>
      </c>
    </row>
    <row r="15" spans="1:15" ht="21" x14ac:dyDescent="0.4">
      <c r="A15" t="s">
        <v>53</v>
      </c>
      <c r="B15" s="1">
        <v>3031.5</v>
      </c>
      <c r="C15" s="1">
        <v>3525.7</v>
      </c>
      <c r="D15" s="1">
        <v>3018.9</v>
      </c>
      <c r="E15" s="1">
        <v>2757.9</v>
      </c>
      <c r="F15" s="1">
        <v>2602.1</v>
      </c>
      <c r="J15" s="32" t="s">
        <v>98</v>
      </c>
      <c r="K15" s="19"/>
      <c r="L15" s="19"/>
      <c r="M15" s="19"/>
      <c r="N15" s="19"/>
      <c r="O15" s="20"/>
    </row>
    <row r="16" spans="1:15" x14ac:dyDescent="0.3">
      <c r="A16" t="s">
        <v>54</v>
      </c>
      <c r="B16" s="1">
        <v>10825</v>
      </c>
      <c r="C16" s="1">
        <v>11889.2</v>
      </c>
      <c r="D16" s="1">
        <v>11634</v>
      </c>
      <c r="E16" s="1">
        <v>9991.5</v>
      </c>
      <c r="F16" s="1">
        <v>8724.1</v>
      </c>
      <c r="J16" s="21" t="s">
        <v>72</v>
      </c>
      <c r="K16" s="33">
        <v>44256</v>
      </c>
      <c r="L16" s="33">
        <v>43891</v>
      </c>
      <c r="M16" s="33">
        <v>43525</v>
      </c>
      <c r="N16" s="33">
        <v>43160</v>
      </c>
      <c r="O16" s="38">
        <v>42795</v>
      </c>
    </row>
    <row r="17" spans="1:15" x14ac:dyDescent="0.3">
      <c r="A17" t="s">
        <v>55</v>
      </c>
      <c r="B17">
        <v>0</v>
      </c>
      <c r="C17">
        <v>121.7</v>
      </c>
      <c r="D17">
        <v>122.1</v>
      </c>
      <c r="E17">
        <v>99.1</v>
      </c>
      <c r="F17">
        <v>103.6</v>
      </c>
      <c r="J17" s="21" t="s">
        <v>102</v>
      </c>
      <c r="K17" s="51">
        <f>SUM('Balance Sheet'!B37-'Balance Sheet'!B32-'Balance Sheet'!B36)/'Balance Sheet'!B18</f>
        <v>0.79170159002154383</v>
      </c>
      <c r="L17" s="51">
        <f>SUM('Balance Sheet'!C37-'Balance Sheet'!C32-'Balance Sheet'!C36)/'Balance Sheet'!C18</f>
        <v>0.29958919148634772</v>
      </c>
      <c r="M17" s="51">
        <f>SUM('Balance Sheet'!D37-'Balance Sheet'!D32-'Balance Sheet'!D36)/'Balance Sheet'!D18</f>
        <v>0.53361412832236788</v>
      </c>
      <c r="N17" s="51">
        <f>SUM('Balance Sheet'!E37-'Balance Sheet'!E32-'Balance Sheet'!E36)/'Balance Sheet'!E18</f>
        <v>0.1782918126420629</v>
      </c>
      <c r="O17" s="52">
        <f>SUM('Balance Sheet'!F37-'Balance Sheet'!F32-'Balance Sheet'!F36)/'Balance Sheet'!F18</f>
        <v>0.25663067803786377</v>
      </c>
    </row>
    <row r="18" spans="1:15" x14ac:dyDescent="0.3">
      <c r="A18" t="s">
        <v>56</v>
      </c>
      <c r="B18" s="1">
        <v>68177.399999999994</v>
      </c>
      <c r="C18" s="1">
        <v>71966.600000000006</v>
      </c>
      <c r="D18" s="1">
        <v>78115.7</v>
      </c>
      <c r="E18" s="1">
        <v>70804.800000000003</v>
      </c>
      <c r="F18" s="1">
        <v>60374.6</v>
      </c>
      <c r="J18" s="21" t="s">
        <v>99</v>
      </c>
      <c r="K18" s="51">
        <f>'Balance Sheet'!B37/'Balance Sheet'!B18</f>
        <v>1.150248033427083</v>
      </c>
      <c r="L18" s="51">
        <f>'Balance Sheet'!C37/'Balance Sheet'!C18</f>
        <v>0.74613096292099024</v>
      </c>
      <c r="M18" s="51">
        <f>'Balance Sheet'!D37/'Balance Sheet'!D18</f>
        <v>0.87359278601867107</v>
      </c>
      <c r="N18" s="51">
        <f>'Balance Sheet'!E37/'Balance Sheet'!E18</f>
        <v>0.51297427163403941</v>
      </c>
      <c r="O18" s="52">
        <f>'Balance Sheet'!F37/'Balance Sheet'!F18</f>
        <v>0.66353656323716215</v>
      </c>
    </row>
    <row r="19" spans="1:15" x14ac:dyDescent="0.3">
      <c r="A19" t="s">
        <v>57</v>
      </c>
      <c r="B19" s="1">
        <v>5159.3999999999996</v>
      </c>
      <c r="C19" s="1">
        <v>7064.8</v>
      </c>
      <c r="D19" s="1">
        <v>10465.6</v>
      </c>
      <c r="E19" s="1">
        <v>11003.4</v>
      </c>
      <c r="F19" s="1">
        <v>9960.2999999999993</v>
      </c>
      <c r="J19" s="21" t="s">
        <v>100</v>
      </c>
      <c r="K19" s="51">
        <f>'Balance Sheet'!B38/'Balance Sheet'!B10</f>
        <v>32.37117117117117</v>
      </c>
      <c r="L19" s="51">
        <f>'Balance Sheet'!C38/'Balance Sheet'!C10</f>
        <v>28.821867944523795</v>
      </c>
      <c r="M19" s="51">
        <f>'Balance Sheet'!D38/'Balance Sheet'!D10</f>
        <v>30.901939602258778</v>
      </c>
      <c r="N19" s="51">
        <f>'Balance Sheet'!E38/'Balance Sheet'!E10</f>
        <v>37.450387939191323</v>
      </c>
      <c r="O19" s="52">
        <f>'Balance Sheet'!F38/'Balance Sheet'!F10</f>
        <v>46.380633484162892</v>
      </c>
    </row>
    <row r="20" spans="1:15" ht="15" thickBot="1" x14ac:dyDescent="0.35">
      <c r="A20" t="s">
        <v>58</v>
      </c>
      <c r="B20" s="1">
        <v>5159.3999999999996</v>
      </c>
      <c r="C20" s="1">
        <v>7064.8</v>
      </c>
      <c r="D20" s="1">
        <v>10465.6</v>
      </c>
      <c r="E20" s="1">
        <v>11003.4</v>
      </c>
      <c r="F20" s="1">
        <v>9960.2999999999993</v>
      </c>
      <c r="J20" s="28" t="s">
        <v>101</v>
      </c>
      <c r="K20" s="53">
        <f>'Balance Sheet'!B10/'Balance Sheet'!B7</f>
        <v>4.2138112555191287E-2</v>
      </c>
      <c r="L20" s="53">
        <f>'Balance Sheet'!C10/'Balance Sheet'!C7</f>
        <v>4.4806656068707811E-2</v>
      </c>
      <c r="M20" s="53">
        <f>'Balance Sheet'!D10/'Balance Sheet'!D7</f>
        <v>4.4135973039454719E-2</v>
      </c>
      <c r="N20" s="53">
        <f>'Balance Sheet'!E10/'Balance Sheet'!E7</f>
        <v>3.7964619359968192E-2</v>
      </c>
      <c r="O20" s="54">
        <f>'Balance Sheet'!F10/'Balance Sheet'!F7</f>
        <v>3.0331227989272902E-2</v>
      </c>
    </row>
    <row r="21" spans="1:15" x14ac:dyDescent="0.3">
      <c r="A21" t="s">
        <v>59</v>
      </c>
    </row>
    <row r="22" spans="1:15" x14ac:dyDescent="0.3">
      <c r="A22" t="s">
        <v>60</v>
      </c>
      <c r="B22">
        <v>929.7</v>
      </c>
      <c r="C22" s="1">
        <v>1414.2</v>
      </c>
      <c r="D22" s="1">
        <v>2965</v>
      </c>
      <c r="E22" s="1">
        <v>3281.6</v>
      </c>
      <c r="F22" s="1">
        <v>2610.1</v>
      </c>
    </row>
    <row r="23" spans="1:15" x14ac:dyDescent="0.3">
      <c r="A23" t="s">
        <v>61</v>
      </c>
      <c r="B23" s="1">
        <v>4229.7</v>
      </c>
      <c r="C23" s="1">
        <v>5650.6</v>
      </c>
      <c r="D23" s="1">
        <v>7500.6</v>
      </c>
      <c r="E23" s="1">
        <v>7721.8</v>
      </c>
      <c r="F23" s="1">
        <v>7350.2</v>
      </c>
    </row>
    <row r="24" spans="1:15" x14ac:dyDescent="0.3">
      <c r="A24" t="s">
        <v>62</v>
      </c>
      <c r="B24" s="1">
        <v>4229.7</v>
      </c>
      <c r="C24" s="1">
        <v>5650.6</v>
      </c>
      <c r="D24" s="1">
        <v>7500.6</v>
      </c>
      <c r="E24" s="1">
        <v>7721.8</v>
      </c>
      <c r="F24" s="1">
        <v>7350.2</v>
      </c>
    </row>
    <row r="26" spans="1:15" x14ac:dyDescent="0.3">
      <c r="A26" t="str">
        <f>A4</f>
        <v>Revenue From Operations [Net]</v>
      </c>
      <c r="B26" s="5">
        <f>B4/B$6</f>
        <v>0.94639178189315043</v>
      </c>
      <c r="C26" s="5">
        <f t="shared" ref="C26:F26" si="6">C4/C$6</f>
        <v>0.94815277223034855</v>
      </c>
      <c r="D26" s="5">
        <f t="shared" si="6"/>
        <v>0.96519658731717972</v>
      </c>
      <c r="E26" s="5">
        <f t="shared" si="6"/>
        <v>0.9792145952932888</v>
      </c>
      <c r="F26" s="5">
        <f t="shared" si="6"/>
        <v>0.98345846537360282</v>
      </c>
    </row>
    <row r="27" spans="1:15" x14ac:dyDescent="0.3">
      <c r="A27" t="str">
        <f t="shared" ref="A27:A46" si="7">A5</f>
        <v>Other Operating Revenues</v>
      </c>
      <c r="B27" s="5">
        <f t="shared" ref="B27:F27" si="8">B5/B$6</f>
        <v>5.3608218106849612E-2</v>
      </c>
      <c r="C27" s="5">
        <f t="shared" si="8"/>
        <v>5.1847227769651338E-2</v>
      </c>
      <c r="D27" s="5">
        <f t="shared" si="8"/>
        <v>3.4803412682820216E-2</v>
      </c>
      <c r="E27" s="5">
        <f t="shared" si="8"/>
        <v>2.0785404706711284E-2</v>
      </c>
      <c r="F27" s="5">
        <f t="shared" si="8"/>
        <v>1.654153462639708E-2</v>
      </c>
    </row>
    <row r="28" spans="1:15" x14ac:dyDescent="0.3">
      <c r="A28" t="str">
        <f t="shared" si="7"/>
        <v>Total Operating Revenues</v>
      </c>
      <c r="B28" s="5">
        <f t="shared" ref="B28:F28" si="9">B6/B$6</f>
        <v>1</v>
      </c>
      <c r="C28" s="5">
        <f t="shared" si="9"/>
        <v>1</v>
      </c>
      <c r="D28" s="5">
        <f t="shared" si="9"/>
        <v>1</v>
      </c>
      <c r="E28" s="5">
        <f t="shared" si="9"/>
        <v>1</v>
      </c>
      <c r="F28" s="5">
        <f t="shared" si="9"/>
        <v>1</v>
      </c>
    </row>
    <row r="29" spans="1:15" x14ac:dyDescent="0.3">
      <c r="A29" t="str">
        <f t="shared" si="7"/>
        <v>Other Income</v>
      </c>
      <c r="B29" s="5">
        <f t="shared" ref="B29:F29" si="10">B7/B$6</f>
        <v>4.2715671986634916E-2</v>
      </c>
      <c r="C29" s="5">
        <f t="shared" si="10"/>
        <v>4.5242333746855601E-2</v>
      </c>
      <c r="D29" s="5">
        <f t="shared" si="10"/>
        <v>2.9772042180741056E-2</v>
      </c>
      <c r="E29" s="5">
        <f t="shared" si="10"/>
        <v>2.5644818944193213E-2</v>
      </c>
      <c r="F29" s="5">
        <f t="shared" si="10"/>
        <v>3.3807698413165027E-2</v>
      </c>
    </row>
    <row r="30" spans="1:15" x14ac:dyDescent="0.3">
      <c r="A30" t="str">
        <f t="shared" si="7"/>
        <v>Total Revenue</v>
      </c>
      <c r="B30" s="5">
        <f t="shared" ref="B30:F30" si="11">B8/B$6</f>
        <v>1.0427156719866351</v>
      </c>
      <c r="C30" s="5">
        <f t="shared" si="11"/>
        <v>1.0452423337468555</v>
      </c>
      <c r="D30" s="5">
        <f t="shared" si="11"/>
        <v>1.029772042180741</v>
      </c>
      <c r="E30" s="5">
        <f t="shared" si="11"/>
        <v>1.0256448189441931</v>
      </c>
      <c r="F30" s="5">
        <f t="shared" si="11"/>
        <v>1.033807698413165</v>
      </c>
    </row>
    <row r="31" spans="1:15" ht="15" thickBot="1" x14ac:dyDescent="0.35">
      <c r="A31" t="str">
        <f t="shared" si="7"/>
        <v>EXPENSES</v>
      </c>
      <c r="B31" s="5">
        <f t="shared" ref="B31:F31" si="12">B9/B$6</f>
        <v>0</v>
      </c>
      <c r="C31" s="5">
        <f t="shared" si="12"/>
        <v>0</v>
      </c>
      <c r="D31" s="5">
        <f t="shared" si="12"/>
        <v>0</v>
      </c>
      <c r="E31" s="5">
        <f t="shared" si="12"/>
        <v>0</v>
      </c>
      <c r="F31" s="5">
        <f t="shared" si="12"/>
        <v>0</v>
      </c>
    </row>
    <row r="32" spans="1:15" x14ac:dyDescent="0.3">
      <c r="A32" s="7" t="str">
        <f t="shared" si="7"/>
        <v>Cost Of Materials Consumed</v>
      </c>
      <c r="B32" s="8">
        <f t="shared" ref="B32:F32" si="13">B10/B$6</f>
        <v>0.47342124906693211</v>
      </c>
      <c r="C32" s="8">
        <f t="shared" si="13"/>
        <v>0.4580918548457491</v>
      </c>
      <c r="D32" s="8">
        <f t="shared" si="13"/>
        <v>0.52341017178503213</v>
      </c>
      <c r="E32" s="8">
        <f t="shared" si="13"/>
        <v>0.56343754662266954</v>
      </c>
      <c r="F32" s="9">
        <f t="shared" si="13"/>
        <v>0.62658521815306278</v>
      </c>
    </row>
    <row r="33" spans="1:6" x14ac:dyDescent="0.3">
      <c r="A33" s="10" t="str">
        <f t="shared" si="7"/>
        <v>Purchase Of Stock-In Trade</v>
      </c>
      <c r="B33" s="11">
        <f t="shared" ref="B33:F33" si="14">B11/B$6</f>
        <v>0.24522375857533857</v>
      </c>
      <c r="C33" s="11">
        <f t="shared" si="14"/>
        <v>0.24808823101522798</v>
      </c>
      <c r="D33" s="11">
        <f t="shared" si="14"/>
        <v>0.17460413414042963</v>
      </c>
      <c r="E33" s="11">
        <f t="shared" si="14"/>
        <v>0.12528412403291264</v>
      </c>
      <c r="F33" s="12">
        <f t="shared" si="14"/>
        <v>6.5879520480695175E-2</v>
      </c>
    </row>
    <row r="34" spans="1:6" x14ac:dyDescent="0.3">
      <c r="A34" s="10" t="str">
        <f t="shared" si="7"/>
        <v>Changes In Inventories Of FG,WIP And Stock-In Trade</v>
      </c>
      <c r="B34" s="11">
        <f t="shared" ref="B34:F34" si="15">B12/B$6</f>
        <v>3.8829843955497105E-3</v>
      </c>
      <c r="C34" s="11">
        <f t="shared" si="15"/>
        <v>-3.1490293688980113E-3</v>
      </c>
      <c r="D34" s="11">
        <f t="shared" si="15"/>
        <v>2.4505843388130475E-3</v>
      </c>
      <c r="E34" s="11">
        <f t="shared" si="15"/>
        <v>5.102635693124732E-4</v>
      </c>
      <c r="F34" s="12">
        <f t="shared" si="15"/>
        <v>-5.5868467313786472E-3</v>
      </c>
    </row>
    <row r="35" spans="1:6" x14ac:dyDescent="0.3">
      <c r="A35" s="10" t="str">
        <f t="shared" si="7"/>
        <v>Employee Benefit Expenses</v>
      </c>
      <c r="B35" s="11">
        <f t="shared" ref="B35:F35" si="16">B13/B$6</f>
        <v>4.8383037713716985E-2</v>
      </c>
      <c r="C35" s="11">
        <f t="shared" si="16"/>
        <v>4.4754306935800008E-2</v>
      </c>
      <c r="D35" s="11">
        <f t="shared" si="16"/>
        <v>3.7838742715382297E-2</v>
      </c>
      <c r="E35" s="11">
        <f t="shared" si="16"/>
        <v>3.5527884587658147E-2</v>
      </c>
      <c r="F35" s="12">
        <f t="shared" si="16"/>
        <v>3.4261877744918776E-2</v>
      </c>
    </row>
    <row r="36" spans="1:6" x14ac:dyDescent="0.3">
      <c r="A36" s="10" t="str">
        <f t="shared" si="7"/>
        <v>Finance Costs</v>
      </c>
      <c r="B36" s="11">
        <f t="shared" ref="B36:F36" si="17">B14/B$6</f>
        <v>1.43319233640209E-3</v>
      </c>
      <c r="C36" s="11">
        <f t="shared" si="17"/>
        <v>1.7576900593303055E-3</v>
      </c>
      <c r="D36" s="11">
        <f t="shared" si="17"/>
        <v>8.8118734763770873E-4</v>
      </c>
      <c r="E36" s="11">
        <f t="shared" si="17"/>
        <v>4.3341060420472224E-3</v>
      </c>
      <c r="F36" s="12">
        <f t="shared" si="17"/>
        <v>1.3140334064331784E-3</v>
      </c>
    </row>
    <row r="37" spans="1:6" x14ac:dyDescent="0.3">
      <c r="A37" s="10" t="str">
        <f t="shared" si="7"/>
        <v>Depreciation And Amortisation Expenses</v>
      </c>
      <c r="B37" s="11">
        <f t="shared" ref="B37:F37" si="18">B15/B$6</f>
        <v>4.3102406426616433E-2</v>
      </c>
      <c r="C37" s="11">
        <f t="shared" si="18"/>
        <v>4.6629705358772443E-2</v>
      </c>
      <c r="D37" s="11">
        <f t="shared" si="18"/>
        <v>3.5095204271549857E-2</v>
      </c>
      <c r="E37" s="11">
        <f t="shared" si="18"/>
        <v>3.4576311985426773E-2</v>
      </c>
      <c r="F37" s="12">
        <f t="shared" si="18"/>
        <v>3.824660320894601E-2</v>
      </c>
    </row>
    <row r="38" spans="1:6" x14ac:dyDescent="0.3">
      <c r="A38" s="10" t="str">
        <f t="shared" si="7"/>
        <v>Other Expenses</v>
      </c>
      <c r="B38" s="11">
        <f t="shared" ref="B38:F38" si="19">B16/B$6</f>
        <v>0.1539117762058792</v>
      </c>
      <c r="C38" s="11">
        <f t="shared" si="19"/>
        <v>0.15724250303528869</v>
      </c>
      <c r="D38" s="11">
        <f t="shared" si="19"/>
        <v>0.13524714515062142</v>
      </c>
      <c r="E38" s="11">
        <f t="shared" si="19"/>
        <v>0.12526531825025983</v>
      </c>
      <c r="F38" s="12">
        <f t="shared" si="19"/>
        <v>0.12822996466514194</v>
      </c>
    </row>
    <row r="39" spans="1:6" x14ac:dyDescent="0.3">
      <c r="A39" s="10" t="str">
        <f t="shared" si="7"/>
        <v>Less: Inter Unit / Segment / Division Transfer</v>
      </c>
      <c r="B39" s="11">
        <f t="shared" ref="B39:F39" si="20">B17/B$6</f>
        <v>0</v>
      </c>
      <c r="C39" s="11">
        <f t="shared" si="20"/>
        <v>1.6095626803649223E-3</v>
      </c>
      <c r="D39" s="11">
        <f t="shared" si="20"/>
        <v>1.4194323897963618E-3</v>
      </c>
      <c r="E39" s="11">
        <f t="shared" si="20"/>
        <v>1.2424353739279137E-3</v>
      </c>
      <c r="F39" s="12">
        <f t="shared" si="20"/>
        <v>1.52275012199639E-3</v>
      </c>
    </row>
    <row r="40" spans="1:6" ht="15" thickBot="1" x14ac:dyDescent="0.35">
      <c r="A40" s="13" t="str">
        <f t="shared" si="7"/>
        <v>Total Expenses</v>
      </c>
      <c r="B40" s="14">
        <f t="shared" ref="B40:F40" si="21">B18/B$6</f>
        <v>0.969358404720435</v>
      </c>
      <c r="C40" s="14">
        <f t="shared" si="21"/>
        <v>0.95180569920090574</v>
      </c>
      <c r="D40" s="14">
        <f t="shared" si="21"/>
        <v>0.90810773735966965</v>
      </c>
      <c r="E40" s="14">
        <f t="shared" si="21"/>
        <v>0.88769311971635867</v>
      </c>
      <c r="F40" s="15">
        <f t="shared" si="21"/>
        <v>0.88740762080582281</v>
      </c>
    </row>
    <row r="41" spans="1:6" x14ac:dyDescent="0.3">
      <c r="A41" t="str">
        <f t="shared" si="7"/>
        <v>Profit/Loss Before Exceptional, ExtraOrdinary Items And Tax</v>
      </c>
      <c r="B41" s="5">
        <f t="shared" ref="B41:F41" si="22">B19/B$6</f>
        <v>7.335726726619983E-2</v>
      </c>
      <c r="C41" s="5">
        <f t="shared" si="22"/>
        <v>9.3436634545949901E-2</v>
      </c>
      <c r="D41" s="5">
        <f t="shared" si="22"/>
        <v>0.12166430482107131</v>
      </c>
      <c r="E41" s="5">
        <f t="shared" si="22"/>
        <v>0.13795169922783457</v>
      </c>
      <c r="F41" s="5">
        <f t="shared" si="22"/>
        <v>0.14640007760734211</v>
      </c>
    </row>
    <row r="42" spans="1:6" x14ac:dyDescent="0.3">
      <c r="A42" t="str">
        <f t="shared" si="7"/>
        <v>Profit/Loss Before Tax</v>
      </c>
      <c r="B42" s="5">
        <f t="shared" ref="B42:F42" si="23">B20/B$6</f>
        <v>7.335726726619983E-2</v>
      </c>
      <c r="C42" s="5">
        <f t="shared" si="23"/>
        <v>9.3436634545949901E-2</v>
      </c>
      <c r="D42" s="5">
        <f t="shared" si="23"/>
        <v>0.12166430482107131</v>
      </c>
      <c r="E42" s="5">
        <f t="shared" si="23"/>
        <v>0.13795169922783457</v>
      </c>
      <c r="F42" s="5">
        <f t="shared" si="23"/>
        <v>0.14640007760734211</v>
      </c>
    </row>
    <row r="43" spans="1:6" x14ac:dyDescent="0.3">
      <c r="A43" t="str">
        <f t="shared" si="7"/>
        <v>Tax Expenses-Continued Operations</v>
      </c>
      <c r="B43" s="5">
        <f t="shared" ref="B43:F43" si="24">B21/B$6</f>
        <v>0</v>
      </c>
      <c r="C43" s="5">
        <f t="shared" si="24"/>
        <v>0</v>
      </c>
      <c r="D43" s="5">
        <f t="shared" si="24"/>
        <v>0</v>
      </c>
      <c r="E43" s="5">
        <f t="shared" si="24"/>
        <v>0</v>
      </c>
      <c r="F43" s="5">
        <f t="shared" si="24"/>
        <v>0</v>
      </c>
    </row>
    <row r="44" spans="1:6" x14ac:dyDescent="0.3">
      <c r="A44" t="str">
        <f t="shared" si="7"/>
        <v>Total Tax Expenses</v>
      </c>
      <c r="B44" s="5">
        <f t="shared" ref="B44:F44" si="25">B22/B$6</f>
        <v>1.3218640031279993E-2</v>
      </c>
      <c r="C44" s="5">
        <f t="shared" si="25"/>
        <v>1.8703726726146862E-2</v>
      </c>
      <c r="D44" s="5">
        <f t="shared" si="25"/>
        <v>3.4468607991369478E-2</v>
      </c>
      <c r="E44" s="5">
        <f t="shared" si="25"/>
        <v>4.1142037568938868E-2</v>
      </c>
      <c r="F44" s="5">
        <f t="shared" si="25"/>
        <v>3.8364190090953453E-2</v>
      </c>
    </row>
    <row r="45" spans="1:6" x14ac:dyDescent="0.3">
      <c r="A45" t="str">
        <f t="shared" si="7"/>
        <v>Profit/Loss After Tax And Before ExtraOrdinary Items</v>
      </c>
      <c r="B45" s="5">
        <f t="shared" ref="B45:F45" si="26">B23/B$6</f>
        <v>6.0138627234919841E-2</v>
      </c>
      <c r="C45" s="5">
        <f t="shared" si="26"/>
        <v>7.4732907819803046E-2</v>
      </c>
      <c r="D45" s="5">
        <f t="shared" si="26"/>
        <v>8.7195696829701824E-2</v>
      </c>
      <c r="E45" s="5">
        <f t="shared" si="26"/>
        <v>9.6809661658895707E-2</v>
      </c>
      <c r="F45" s="5">
        <f t="shared" si="26"/>
        <v>0.10803588751638867</v>
      </c>
    </row>
    <row r="46" spans="1:6" x14ac:dyDescent="0.3">
      <c r="A46" t="str">
        <f t="shared" si="7"/>
        <v>Profit/Loss For The Period</v>
      </c>
      <c r="B46" s="5">
        <f t="shared" ref="B46:F46" si="27">B24/B$6</f>
        <v>6.0138627234919841E-2</v>
      </c>
      <c r="C46" s="5">
        <f t="shared" si="27"/>
        <v>7.4732907819803046E-2</v>
      </c>
      <c r="D46" s="5">
        <f t="shared" si="27"/>
        <v>8.7195696829701824E-2</v>
      </c>
      <c r="E46" s="5">
        <f t="shared" si="27"/>
        <v>9.6809661658895707E-2</v>
      </c>
      <c r="F46" s="5">
        <f t="shared" si="27"/>
        <v>0.10803588751638867</v>
      </c>
    </row>
    <row r="47" spans="1:6" x14ac:dyDescent="0.3">
      <c r="A47" t="s">
        <v>72</v>
      </c>
      <c r="B47" s="2">
        <v>44256</v>
      </c>
      <c r="C47" s="2">
        <v>43891</v>
      </c>
      <c r="D47" s="2">
        <v>43525</v>
      </c>
      <c r="E47" s="2">
        <v>43160</v>
      </c>
      <c r="F47" s="2">
        <v>42795</v>
      </c>
    </row>
    <row r="49" spans="1:6" x14ac:dyDescent="0.3">
      <c r="A49" t="s">
        <v>45</v>
      </c>
      <c r="B49" s="1">
        <v>70332.5</v>
      </c>
      <c r="C49" s="1">
        <v>75610.600000000006</v>
      </c>
      <c r="D49" s="1">
        <v>86020.3</v>
      </c>
      <c r="E49" s="1">
        <v>79762.7</v>
      </c>
      <c r="F49" s="1">
        <v>68034.8</v>
      </c>
    </row>
    <row r="50" spans="1:6" x14ac:dyDescent="0.3">
      <c r="A50" t="s">
        <v>1</v>
      </c>
      <c r="B50" s="1">
        <v>3004.3</v>
      </c>
      <c r="C50" s="1">
        <v>3420.8</v>
      </c>
      <c r="D50" s="1">
        <v>2561</v>
      </c>
      <c r="E50" s="1">
        <v>2045.5</v>
      </c>
      <c r="F50" s="1">
        <v>2300.1</v>
      </c>
    </row>
    <row r="51" spans="1:6" x14ac:dyDescent="0.3">
      <c r="A51" t="s">
        <v>46</v>
      </c>
      <c r="B51" s="1">
        <v>73336.800000000003</v>
      </c>
      <c r="C51" s="1">
        <v>79031.399999999994</v>
      </c>
      <c r="D51" s="1">
        <v>88581.3</v>
      </c>
      <c r="E51" s="1">
        <v>81808.2</v>
      </c>
      <c r="F51" s="1">
        <v>70334.899999999994</v>
      </c>
    </row>
    <row r="53" spans="1:6" x14ac:dyDescent="0.3">
      <c r="A53" t="s">
        <v>48</v>
      </c>
      <c r="B53" s="1">
        <v>33296.9</v>
      </c>
      <c r="C53" s="1">
        <v>34636.6</v>
      </c>
      <c r="D53" s="1">
        <v>45023.9</v>
      </c>
      <c r="E53" s="1">
        <v>44941.3</v>
      </c>
      <c r="F53" s="1">
        <v>42629.599999999999</v>
      </c>
    </row>
    <row r="54" spans="1:6" x14ac:dyDescent="0.3">
      <c r="A54" t="s">
        <v>49</v>
      </c>
      <c r="B54" s="1">
        <v>17247.2</v>
      </c>
      <c r="C54" s="1">
        <v>18758.099999999999</v>
      </c>
      <c r="D54" s="1">
        <v>15019.5</v>
      </c>
      <c r="E54" s="1">
        <v>9993</v>
      </c>
      <c r="F54" s="1">
        <v>4482.1000000000004</v>
      </c>
    </row>
    <row r="55" spans="1:6" x14ac:dyDescent="0.3">
      <c r="A55" t="s">
        <v>50</v>
      </c>
      <c r="B55">
        <v>273.10000000000002</v>
      </c>
      <c r="C55">
        <v>-238.1</v>
      </c>
      <c r="D55">
        <v>210.8</v>
      </c>
      <c r="E55">
        <v>40.700000000000003</v>
      </c>
      <c r="F55">
        <v>-380.1</v>
      </c>
    </row>
    <row r="56" spans="1:6" x14ac:dyDescent="0.3">
      <c r="A56" t="s">
        <v>51</v>
      </c>
      <c r="B56" s="1">
        <v>3402.9</v>
      </c>
      <c r="C56" s="1">
        <v>3383.9</v>
      </c>
      <c r="D56" s="1">
        <v>3254.9</v>
      </c>
      <c r="E56" s="1">
        <v>2833.8</v>
      </c>
      <c r="F56" s="1">
        <v>2331</v>
      </c>
    </row>
    <row r="57" spans="1:6" x14ac:dyDescent="0.3">
      <c r="A57" t="s">
        <v>52</v>
      </c>
      <c r="B57">
        <v>100.8</v>
      </c>
      <c r="C57">
        <v>132.9</v>
      </c>
      <c r="D57">
        <v>75.8</v>
      </c>
      <c r="E57">
        <v>345.7</v>
      </c>
      <c r="F57">
        <v>89.4</v>
      </c>
    </row>
    <row r="58" spans="1:6" ht="15" thickBot="1" x14ac:dyDescent="0.35">
      <c r="A58" t="s">
        <v>53</v>
      </c>
      <c r="B58" s="1">
        <v>3031.5</v>
      </c>
      <c r="C58" s="1">
        <v>3525.7</v>
      </c>
      <c r="D58" s="1">
        <v>3018.9</v>
      </c>
      <c r="E58" s="1">
        <v>2757.9</v>
      </c>
      <c r="F58" s="1">
        <v>2602.1</v>
      </c>
    </row>
    <row r="59" spans="1:6" ht="21" x14ac:dyDescent="0.4">
      <c r="A59" s="32" t="s">
        <v>96</v>
      </c>
      <c r="B59" s="19"/>
      <c r="C59" s="19"/>
      <c r="D59" s="19"/>
      <c r="E59" s="19"/>
      <c r="F59" s="20"/>
    </row>
    <row r="60" spans="1:6" ht="15" thickBot="1" x14ac:dyDescent="0.35">
      <c r="A60" s="21" t="s">
        <v>72</v>
      </c>
      <c r="B60" s="33">
        <v>44256</v>
      </c>
      <c r="C60" s="33">
        <v>43891</v>
      </c>
      <c r="D60" s="33">
        <v>43525</v>
      </c>
      <c r="E60" s="33">
        <v>43160</v>
      </c>
      <c r="F60" s="38">
        <v>42795</v>
      </c>
    </row>
    <row r="61" spans="1:6" x14ac:dyDescent="0.3">
      <c r="A61" s="18" t="s">
        <v>73</v>
      </c>
      <c r="B61" s="34">
        <f>B49-B53-B54-B55</f>
        <v>19515.3</v>
      </c>
      <c r="C61" s="34">
        <f>C49-C53-C54-C55</f>
        <v>22454.000000000007</v>
      </c>
      <c r="D61" s="34">
        <f>D49-D53-D54-D55</f>
        <v>25766.100000000002</v>
      </c>
      <c r="E61" s="34">
        <f>E49-E53-E54-E55</f>
        <v>24787.699999999993</v>
      </c>
      <c r="F61" s="35">
        <f>F49-F53-F54-F55</f>
        <v>21303.200000000004</v>
      </c>
    </row>
    <row r="62" spans="1:6" x14ac:dyDescent="0.3">
      <c r="A62" s="21" t="s">
        <v>74</v>
      </c>
      <c r="B62" s="26">
        <f>B61/B49</f>
        <v>0.27747200796217963</v>
      </c>
      <c r="C62" s="26">
        <f>C61/C49</f>
        <v>0.29696894350792091</v>
      </c>
      <c r="D62" s="26">
        <f>D61/D49</f>
        <v>0.29953510973572517</v>
      </c>
      <c r="E62" s="26">
        <f>E61/E49</f>
        <v>0.31076806577510535</v>
      </c>
      <c r="F62" s="27">
        <f>F61/F49</f>
        <v>0.3131221080976207</v>
      </c>
    </row>
    <row r="63" spans="1:6" x14ac:dyDescent="0.3">
      <c r="A63" s="21" t="s">
        <v>0</v>
      </c>
      <c r="B63" s="36">
        <f>B49-SUM(B53:B56,B58)</f>
        <v>13080.899999999994</v>
      </c>
      <c r="C63" s="36">
        <f>C49-SUM(C53:C56,C58)</f>
        <v>15544.400000000009</v>
      </c>
      <c r="D63" s="36">
        <f>D49-SUM(D53:D56,D58)</f>
        <v>19492.300000000003</v>
      </c>
      <c r="E63" s="36">
        <f>E49-SUM(E53:E56,E58)</f>
        <v>19195.999999999993</v>
      </c>
      <c r="F63" s="37">
        <f>F49-SUM(F53:F56,F58)</f>
        <v>16370.100000000006</v>
      </c>
    </row>
    <row r="64" spans="1:6" x14ac:dyDescent="0.3">
      <c r="A64" s="21" t="s">
        <v>75</v>
      </c>
      <c r="B64" s="26">
        <f>B63/B49</f>
        <v>0.18598656382184614</v>
      </c>
      <c r="C64" s="26">
        <f>C63/C49</f>
        <v>0.2055849312133485</v>
      </c>
      <c r="D64" s="26">
        <f>D63/D49</f>
        <v>0.22660116274879305</v>
      </c>
      <c r="E64" s="26">
        <f>E63/E49</f>
        <v>0.2406638692020204</v>
      </c>
      <c r="F64" s="27">
        <f>F63/F49</f>
        <v>0.24061362714375592</v>
      </c>
    </row>
    <row r="65" spans="1:6" x14ac:dyDescent="0.3">
      <c r="A65" s="21" t="s">
        <v>5</v>
      </c>
      <c r="B65" s="36">
        <f>B24</f>
        <v>4229.7</v>
      </c>
      <c r="C65" s="36">
        <f t="shared" ref="C65:F65" si="28">C24</f>
        <v>5650.6</v>
      </c>
      <c r="D65" s="36">
        <f t="shared" si="28"/>
        <v>7500.6</v>
      </c>
      <c r="E65" s="36">
        <f t="shared" si="28"/>
        <v>7721.8</v>
      </c>
      <c r="F65" s="37">
        <f t="shared" si="28"/>
        <v>7350.2</v>
      </c>
    </row>
    <row r="66" spans="1:6" ht="15" thickBot="1" x14ac:dyDescent="0.35">
      <c r="A66" s="28" t="s">
        <v>76</v>
      </c>
      <c r="B66" s="29">
        <f>B24/B8</f>
        <v>5.7675000818143141E-2</v>
      </c>
      <c r="C66" s="29">
        <f t="shared" ref="C66:F66" si="29">C24/C8</f>
        <v>7.1498164020882854E-2</v>
      </c>
      <c r="D66" s="29">
        <f t="shared" si="29"/>
        <v>8.4674756410212992E-2</v>
      </c>
      <c r="E66" s="29">
        <f t="shared" si="29"/>
        <v>9.4389071022220272E-2</v>
      </c>
      <c r="F66" s="30">
        <f t="shared" si="29"/>
        <v>0.10450288548074996</v>
      </c>
    </row>
    <row r="67" spans="1:6" x14ac:dyDescent="0.3">
      <c r="A67" t="s">
        <v>72</v>
      </c>
      <c r="B67" s="2">
        <v>44256</v>
      </c>
      <c r="C67" s="2">
        <v>43891</v>
      </c>
      <c r="D67" s="2">
        <v>43525</v>
      </c>
      <c r="E67" s="2">
        <v>43160</v>
      </c>
      <c r="F67" s="2">
        <v>42795</v>
      </c>
    </row>
    <row r="69" spans="1:6" x14ac:dyDescent="0.3">
      <c r="A69" t="s">
        <v>77</v>
      </c>
      <c r="B69" s="6">
        <f>B53/B51</f>
        <v>0.45402717326090042</v>
      </c>
      <c r="C69" s="6">
        <f t="shared" ref="C69:F69" si="30">C53/C51</f>
        <v>0.43826377870061772</v>
      </c>
      <c r="D69" s="6">
        <f t="shared" si="30"/>
        <v>0.508277706468521</v>
      </c>
      <c r="E69" s="6">
        <f t="shared" si="30"/>
        <v>0.5493495762038525</v>
      </c>
      <c r="F69" s="6">
        <f t="shared" si="30"/>
        <v>0.60609455618761099</v>
      </c>
    </row>
    <row r="76" spans="1:6" x14ac:dyDescent="0.3">
      <c r="A76" t="s">
        <v>108</v>
      </c>
      <c r="B76" s="1">
        <f>B20+B14</f>
        <v>5260.2</v>
      </c>
      <c r="C76" s="1">
        <f t="shared" ref="C76:F76" si="31">C20+C14</f>
        <v>7197.7</v>
      </c>
      <c r="D76" s="1">
        <f t="shared" si="31"/>
        <v>10541.4</v>
      </c>
      <c r="E76" s="1">
        <f t="shared" si="31"/>
        <v>11349.1</v>
      </c>
      <c r="F76" s="1">
        <f t="shared" si="31"/>
        <v>10049.699999999999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opLeftCell="E5" zoomScale="93" workbookViewId="0">
      <selection activeCell="F25" sqref="F25"/>
    </sheetView>
  </sheetViews>
  <sheetFormatPr defaultRowHeight="14.4" x14ac:dyDescent="0.3"/>
  <cols>
    <col min="1" max="1" width="41.44140625" customWidth="1"/>
    <col min="3" max="6" width="9.5546875" bestFit="1" customWidth="1"/>
  </cols>
  <sheetData>
    <row r="1" spans="1:6" x14ac:dyDescent="0.3">
      <c r="A1" t="s">
        <v>72</v>
      </c>
      <c r="B1" s="2">
        <v>44256</v>
      </c>
      <c r="C1" s="2">
        <v>43891</v>
      </c>
      <c r="D1" s="2">
        <v>43525</v>
      </c>
      <c r="E1" s="2">
        <v>43160</v>
      </c>
      <c r="F1" s="2">
        <v>42795</v>
      </c>
    </row>
    <row r="2" spans="1:6" x14ac:dyDescent="0.3">
      <c r="A2" t="s">
        <v>63</v>
      </c>
      <c r="B2">
        <v>7064.8</v>
      </c>
      <c r="C2">
        <v>10465.6</v>
      </c>
      <c r="D2">
        <v>11003.4</v>
      </c>
      <c r="E2">
        <v>9960.2999999999993</v>
      </c>
      <c r="F2">
        <v>7443.7</v>
      </c>
    </row>
    <row r="3" spans="1:6" x14ac:dyDescent="0.3">
      <c r="A3" t="s">
        <v>64</v>
      </c>
      <c r="B3">
        <v>3405.1</v>
      </c>
      <c r="C3">
        <v>6593.2</v>
      </c>
      <c r="D3">
        <v>11785</v>
      </c>
      <c r="E3">
        <v>10279.299999999999</v>
      </c>
      <c r="F3">
        <v>8484.5</v>
      </c>
    </row>
    <row r="4" spans="1:6" x14ac:dyDescent="0.3">
      <c r="A4" t="s">
        <v>78</v>
      </c>
      <c r="B4">
        <v>-463.9</v>
      </c>
      <c r="C4">
        <v>-3538.3</v>
      </c>
      <c r="D4">
        <v>-8282.1</v>
      </c>
      <c r="E4">
        <v>-9177.9</v>
      </c>
      <c r="F4">
        <v>-7227.4</v>
      </c>
    </row>
    <row r="5" spans="1:6" x14ac:dyDescent="0.3">
      <c r="A5" t="s">
        <v>65</v>
      </c>
      <c r="B5">
        <v>-3100</v>
      </c>
      <c r="C5">
        <v>-2947.8</v>
      </c>
      <c r="D5">
        <v>-3446</v>
      </c>
      <c r="E5">
        <v>-1129.3</v>
      </c>
      <c r="F5">
        <v>-1236.4000000000001</v>
      </c>
    </row>
    <row r="6" spans="1:6" x14ac:dyDescent="0.3">
      <c r="A6" t="s">
        <v>66</v>
      </c>
      <c r="B6">
        <v>-158.80000000000001</v>
      </c>
      <c r="C6">
        <v>107.1</v>
      </c>
      <c r="D6">
        <v>56.9</v>
      </c>
      <c r="E6">
        <v>-27.9</v>
      </c>
      <c r="F6">
        <v>20.7</v>
      </c>
    </row>
    <row r="7" spans="1:6" x14ac:dyDescent="0.3">
      <c r="A7" t="s">
        <v>67</v>
      </c>
      <c r="B7">
        <v>177</v>
      </c>
      <c r="C7">
        <v>69.900000000000006</v>
      </c>
      <c r="D7">
        <v>13</v>
      </c>
      <c r="E7">
        <v>40.9</v>
      </c>
      <c r="F7">
        <v>17.7</v>
      </c>
    </row>
    <row r="8" spans="1:6" ht="15" thickBot="1" x14ac:dyDescent="0.35">
      <c r="A8" t="s">
        <v>68</v>
      </c>
      <c r="B8">
        <v>18.2</v>
      </c>
      <c r="C8">
        <v>177</v>
      </c>
      <c r="D8">
        <v>69.900000000000006</v>
      </c>
      <c r="E8">
        <v>13</v>
      </c>
      <c r="F8">
        <v>38.4</v>
      </c>
    </row>
    <row r="9" spans="1:6" ht="21" x14ac:dyDescent="0.4">
      <c r="A9" s="32" t="s">
        <v>116</v>
      </c>
      <c r="B9" s="19"/>
      <c r="C9" s="19"/>
      <c r="D9" s="19"/>
      <c r="E9" s="19"/>
      <c r="F9" s="20"/>
    </row>
    <row r="10" spans="1:6" x14ac:dyDescent="0.3">
      <c r="A10" s="21" t="s">
        <v>72</v>
      </c>
      <c r="B10" s="33">
        <v>44256</v>
      </c>
      <c r="C10" s="33">
        <v>43891</v>
      </c>
      <c r="D10" s="33">
        <v>43525</v>
      </c>
      <c r="E10" s="33">
        <v>43160</v>
      </c>
      <c r="F10" s="38">
        <v>42795</v>
      </c>
    </row>
    <row r="11" spans="1:6" x14ac:dyDescent="0.3">
      <c r="A11" s="21" t="s">
        <v>79</v>
      </c>
      <c r="B11" s="57">
        <f>B2/'P&amp; L'!B4</f>
        <v>0.10613847820306149</v>
      </c>
      <c r="C11" s="57">
        <f>C2/'P&amp; L'!C4</f>
        <v>0.14598328367535962</v>
      </c>
      <c r="D11" s="57">
        <f>D2/'P&amp; L'!D4</f>
        <v>0.13252877093458112</v>
      </c>
      <c r="E11" s="57">
        <f>E2/'P&amp; L'!E4</f>
        <v>0.1275248128156016</v>
      </c>
      <c r="F11" s="58">
        <f>F2/'P&amp; L'!F4</f>
        <v>0.11125043715830661</v>
      </c>
    </row>
    <row r="12" spans="1:6" x14ac:dyDescent="0.3">
      <c r="A12" s="21" t="s">
        <v>80</v>
      </c>
      <c r="B12" s="36">
        <f>'P&amp; L'!B20+'P&amp; L'!B15+'P&amp; L'!B14</f>
        <v>8291.6999999999989</v>
      </c>
      <c r="C12" s="36">
        <f>'P&amp; L'!C20+'P&amp; L'!C15+'P&amp; L'!C14</f>
        <v>10723.4</v>
      </c>
      <c r="D12" s="36">
        <f>'P&amp; L'!D20+'P&amp; L'!D15+'P&amp; L'!D14</f>
        <v>13560.3</v>
      </c>
      <c r="E12" s="36">
        <f>'P&amp; L'!E20+'P&amp; L'!E15+'P&amp; L'!E14</f>
        <v>14107</v>
      </c>
      <c r="F12" s="37">
        <f>'P&amp; L'!F20+'P&amp; L'!F15+'P&amp; L'!F14</f>
        <v>12651.8</v>
      </c>
    </row>
    <row r="13" spans="1:6" x14ac:dyDescent="0.3">
      <c r="A13" s="21" t="s">
        <v>81</v>
      </c>
      <c r="B13" s="59">
        <f t="shared" ref="B13:D13" si="0">B12/C12-1</f>
        <v>-0.22676576458958919</v>
      </c>
      <c r="C13" s="59">
        <f t="shared" si="0"/>
        <v>-0.2092062859966225</v>
      </c>
      <c r="D13" s="59">
        <f t="shared" si="0"/>
        <v>-3.8753810165166325E-2</v>
      </c>
      <c r="E13" s="59">
        <f>E12/F12-1</f>
        <v>0.11501920675318944</v>
      </c>
      <c r="F13" s="25"/>
    </row>
    <row r="14" spans="1:6" x14ac:dyDescent="0.3">
      <c r="A14" s="21" t="s">
        <v>82</v>
      </c>
      <c r="B14" s="24">
        <f>B3+SUM(B4)</f>
        <v>2941.2</v>
      </c>
      <c r="C14" s="24">
        <f t="shared" ref="C14:F14" si="1">C3+SUM(C4)</f>
        <v>3054.8999999999996</v>
      </c>
      <c r="D14" s="24">
        <f t="shared" si="1"/>
        <v>3502.8999999999996</v>
      </c>
      <c r="E14" s="24">
        <f>E3+SUM(E4)</f>
        <v>1101.3999999999996</v>
      </c>
      <c r="F14" s="25">
        <f t="shared" si="1"/>
        <v>1257.1000000000004</v>
      </c>
    </row>
    <row r="15" spans="1:6" x14ac:dyDescent="0.3">
      <c r="A15" s="21" t="s">
        <v>83</v>
      </c>
      <c r="B15" s="57">
        <f>B14/B12</f>
        <v>0.35471616194507766</v>
      </c>
      <c r="C15" s="57">
        <f t="shared" ref="C15:F15" si="2">C14/C12</f>
        <v>0.28488166066732562</v>
      </c>
      <c r="D15" s="57">
        <f t="shared" si="2"/>
        <v>0.25832024365242656</v>
      </c>
      <c r="E15" s="57">
        <f t="shared" si="2"/>
        <v>7.8074714680654966E-2</v>
      </c>
      <c r="F15" s="58">
        <f t="shared" si="2"/>
        <v>9.9361355696422682E-2</v>
      </c>
    </row>
    <row r="16" spans="1:6" x14ac:dyDescent="0.3">
      <c r="A16" s="21" t="s">
        <v>84</v>
      </c>
      <c r="B16" s="59">
        <f>B14/B3</f>
        <v>0.86376317876126985</v>
      </c>
      <c r="C16" s="59">
        <f t="shared" ref="C16:F16" si="3">C14/C3</f>
        <v>0.46334101801856453</v>
      </c>
      <c r="D16" s="59">
        <f t="shared" si="3"/>
        <v>0.29723377174374199</v>
      </c>
      <c r="E16" s="59">
        <f t="shared" si="3"/>
        <v>0.10714737384841377</v>
      </c>
      <c r="F16" s="60">
        <f t="shared" si="3"/>
        <v>0.14816429960516239</v>
      </c>
    </row>
    <row r="17" spans="1:6" ht="15" thickBot="1" x14ac:dyDescent="0.35">
      <c r="A17" s="28" t="s">
        <v>85</v>
      </c>
      <c r="B17" s="61">
        <f t="shared" ref="B17:E17" si="4">(B14-C14)/C14</f>
        <v>-3.721889423549047E-2</v>
      </c>
      <c r="C17" s="61">
        <f t="shared" si="4"/>
        <v>-0.12789403066031005</v>
      </c>
      <c r="D17" s="61">
        <f t="shared" si="4"/>
        <v>2.180406755039042</v>
      </c>
      <c r="E17" s="61">
        <f t="shared" si="4"/>
        <v>-0.1238564951077883</v>
      </c>
      <c r="F17" s="62"/>
    </row>
    <row r="19" spans="1:6" x14ac:dyDescent="0.3">
      <c r="B19" s="2"/>
      <c r="C19" s="2"/>
      <c r="D19" s="2"/>
      <c r="E19" s="2"/>
      <c r="F19" s="2">
        <v>42795</v>
      </c>
    </row>
    <row r="20" spans="1:6" x14ac:dyDescent="0.3">
      <c r="B20" s="5"/>
      <c r="C20" s="5"/>
      <c r="D20" s="5"/>
      <c r="E20" s="5"/>
    </row>
    <row r="21" spans="1:6" x14ac:dyDescent="0.3">
      <c r="B21" s="5"/>
      <c r="C21" s="5"/>
      <c r="D21" s="5"/>
      <c r="E21" s="5"/>
    </row>
    <row r="22" spans="1:6" x14ac:dyDescent="0.3">
      <c r="B22" s="5"/>
      <c r="C22" s="5"/>
      <c r="D22" s="5"/>
      <c r="E22" s="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6"/>
  <sheetViews>
    <sheetView topLeftCell="B5" workbookViewId="0">
      <selection activeCell="B28" sqref="B28"/>
    </sheetView>
  </sheetViews>
  <sheetFormatPr defaultRowHeight="14.4" x14ac:dyDescent="0.3"/>
  <cols>
    <col min="1" max="1" width="14.5546875" bestFit="1" customWidth="1"/>
    <col min="2" max="6" width="12.5546875" bestFit="1" customWidth="1"/>
  </cols>
  <sheetData>
    <row r="3" spans="1:6" x14ac:dyDescent="0.3">
      <c r="A3" t="s">
        <v>72</v>
      </c>
      <c r="B3" s="2">
        <v>44256</v>
      </c>
      <c r="C3" s="2">
        <v>43891</v>
      </c>
      <c r="D3" s="2">
        <v>43525</v>
      </c>
      <c r="E3" s="2">
        <v>43160</v>
      </c>
      <c r="F3" s="2">
        <v>42795</v>
      </c>
    </row>
    <row r="4" spans="1:6" x14ac:dyDescent="0.3">
      <c r="A4" t="s">
        <v>103</v>
      </c>
    </row>
    <row r="5" spans="1:6" x14ac:dyDescent="0.3">
      <c r="A5" t="s">
        <v>104</v>
      </c>
      <c r="B5" s="16">
        <v>5.7675000818143141E-2</v>
      </c>
      <c r="C5" s="16">
        <v>7.1498164020882854E-2</v>
      </c>
      <c r="D5" s="16">
        <v>8.4674756410212992E-2</v>
      </c>
      <c r="E5" s="16">
        <v>9.4389071022220272E-2</v>
      </c>
      <c r="F5" s="16">
        <v>0.10450288548074996</v>
      </c>
    </row>
    <row r="6" spans="1:6" x14ac:dyDescent="0.3">
      <c r="A6" t="s">
        <v>106</v>
      </c>
      <c r="B6">
        <v>0.59</v>
      </c>
      <c r="C6">
        <v>2.92</v>
      </c>
      <c r="D6">
        <v>8.94</v>
      </c>
      <c r="E6">
        <v>8.94</v>
      </c>
      <c r="F6">
        <v>8.27</v>
      </c>
    </row>
    <row r="7" spans="1:6" x14ac:dyDescent="0.3">
      <c r="A7" t="s">
        <v>110</v>
      </c>
      <c r="B7">
        <v>-5.09</v>
      </c>
      <c r="C7">
        <v>-16.59</v>
      </c>
      <c r="D7">
        <v>2.91</v>
      </c>
      <c r="E7">
        <v>-1.75</v>
      </c>
      <c r="F7">
        <v>-5.48</v>
      </c>
    </row>
    <row r="9" spans="1:6" x14ac:dyDescent="0.3">
      <c r="A9" t="s">
        <v>105</v>
      </c>
    </row>
    <row r="10" spans="1:6" x14ac:dyDescent="0.3">
      <c r="A10" t="s">
        <v>104</v>
      </c>
      <c r="B10" s="16">
        <f>B26/('Balance Sheet'!B19-'Balance Sheet'!B18)</f>
        <v>9.7482056385480548E-2</v>
      </c>
      <c r="C10" s="16">
        <f>C26/('Balance Sheet'!C19-'Balance Sheet'!C18)</f>
        <v>0.14042292512481147</v>
      </c>
      <c r="D10" s="16">
        <f>D26/('Balance Sheet'!D19-'Balance Sheet'!D18)</f>
        <v>0.21609421604501705</v>
      </c>
      <c r="E10" s="16">
        <f>E26/('Balance Sheet'!E19-'Balance Sheet'!E18)</f>
        <v>0.25835685667455838</v>
      </c>
      <c r="F10" s="16">
        <f>F26/('Balance Sheet'!F19-'Balance Sheet'!F18)</f>
        <v>0.26429747371410839</v>
      </c>
    </row>
    <row r="11" spans="1:6" x14ac:dyDescent="0.3">
      <c r="A11" t="s">
        <v>106</v>
      </c>
      <c r="B11">
        <v>12.35</v>
      </c>
      <c r="C11">
        <v>13.26</v>
      </c>
      <c r="D11">
        <v>16.86</v>
      </c>
      <c r="E11">
        <v>16.95</v>
      </c>
      <c r="F11">
        <v>14.28</v>
      </c>
    </row>
    <row r="12" spans="1:6" x14ac:dyDescent="0.3">
      <c r="A12" t="s">
        <v>110</v>
      </c>
      <c r="B12" s="16">
        <v>-3.46</v>
      </c>
      <c r="C12" s="16">
        <v>-7.18</v>
      </c>
      <c r="D12" s="16">
        <v>11.57</v>
      </c>
      <c r="E12" s="16">
        <v>5.04</v>
      </c>
      <c r="F12" s="16">
        <v>-1.19</v>
      </c>
    </row>
    <row r="13" spans="1:6" x14ac:dyDescent="0.3">
      <c r="A13" t="s">
        <v>109</v>
      </c>
    </row>
    <row r="14" spans="1:6" x14ac:dyDescent="0.3">
      <c r="A14" t="s">
        <v>104</v>
      </c>
      <c r="B14" s="16">
        <f>B26/'Balance Sheet'!B7</f>
        <v>0.10240466604888759</v>
      </c>
      <c r="C14" s="16">
        <f>C26/'Balance Sheet'!C7</f>
        <v>0.14859921134669776</v>
      </c>
      <c r="D14" s="16">
        <f>D26/'Balance Sheet'!D7</f>
        <v>0.22845811254510581</v>
      </c>
      <c r="E14" s="16">
        <f>E26/'Balance Sheet'!E7</f>
        <v>0.27178720846414878</v>
      </c>
      <c r="F14" s="16">
        <f>F26/'Balance Sheet'!F7</f>
        <v>0.27585497006678356</v>
      </c>
    </row>
    <row r="15" spans="1:6" x14ac:dyDescent="0.3">
      <c r="A15" t="s">
        <v>106</v>
      </c>
      <c r="B15">
        <v>0.77</v>
      </c>
      <c r="C15">
        <v>3.86</v>
      </c>
      <c r="D15">
        <v>14.01</v>
      </c>
      <c r="E15">
        <v>14.37</v>
      </c>
      <c r="F15">
        <v>13.6</v>
      </c>
    </row>
    <row r="16" spans="1:6" x14ac:dyDescent="0.3">
      <c r="A16" t="s">
        <v>110</v>
      </c>
      <c r="B16">
        <v>-12.57</v>
      </c>
      <c r="C16">
        <v>-39.64</v>
      </c>
      <c r="D16">
        <v>9.11</v>
      </c>
      <c r="E16">
        <v>-5.13</v>
      </c>
      <c r="F16">
        <v>-11.48</v>
      </c>
    </row>
    <row r="17" spans="1:6" x14ac:dyDescent="0.3">
      <c r="A17" t="s">
        <v>107</v>
      </c>
    </row>
    <row r="18" spans="1:6" x14ac:dyDescent="0.3">
      <c r="A18" t="s">
        <v>104</v>
      </c>
      <c r="B18" s="16">
        <v>4.2138112555191287E-2</v>
      </c>
      <c r="C18" s="16">
        <v>4.4806656068707811E-2</v>
      </c>
      <c r="D18" s="16">
        <v>4.4135973039454719E-2</v>
      </c>
      <c r="E18" s="16">
        <v>3.7964619359968192E-2</v>
      </c>
      <c r="F18" s="16">
        <v>3.0331227989272902E-2</v>
      </c>
    </row>
    <row r="19" spans="1:6" x14ac:dyDescent="0.3">
      <c r="A19" t="s">
        <v>106</v>
      </c>
      <c r="B19">
        <v>0.21</v>
      </c>
      <c r="C19">
        <v>0.09</v>
      </c>
      <c r="D19">
        <v>7.0000000000000007E-2</v>
      </c>
      <c r="E19">
        <v>0.09</v>
      </c>
      <c r="F19">
        <v>0.1</v>
      </c>
    </row>
    <row r="20" spans="1:6" x14ac:dyDescent="0.3">
      <c r="A20" t="s">
        <v>110</v>
      </c>
      <c r="B20">
        <v>0.99</v>
      </c>
      <c r="C20">
        <v>1.1399999999999999</v>
      </c>
      <c r="D20">
        <v>0.79</v>
      </c>
      <c r="E20">
        <v>0.81</v>
      </c>
      <c r="F20">
        <v>0.89</v>
      </c>
    </row>
    <row r="21" spans="1:6" x14ac:dyDescent="0.3">
      <c r="A21" t="s">
        <v>99</v>
      </c>
    </row>
    <row r="22" spans="1:6" x14ac:dyDescent="0.3">
      <c r="A22" t="s">
        <v>104</v>
      </c>
      <c r="B22" s="16">
        <v>1.150248033427083</v>
      </c>
      <c r="C22" s="16">
        <v>0.74613096292099024</v>
      </c>
      <c r="D22" s="16">
        <v>0.87359278601867107</v>
      </c>
      <c r="E22" s="16">
        <v>0.51297427163403941</v>
      </c>
      <c r="F22" s="16">
        <v>0.66353656323716215</v>
      </c>
    </row>
    <row r="23" spans="1:6" x14ac:dyDescent="0.3">
      <c r="A23" t="s">
        <v>106</v>
      </c>
      <c r="B23">
        <v>1.34</v>
      </c>
      <c r="C23">
        <v>1.38</v>
      </c>
      <c r="D23">
        <v>1.26</v>
      </c>
      <c r="E23">
        <v>1.24</v>
      </c>
      <c r="F23">
        <v>1.31</v>
      </c>
    </row>
    <row r="24" spans="1:6" x14ac:dyDescent="0.3">
      <c r="A24" t="s">
        <v>110</v>
      </c>
      <c r="B24">
        <v>0.6</v>
      </c>
      <c r="C24">
        <v>0.53</v>
      </c>
      <c r="D24">
        <v>0.57999999999999996</v>
      </c>
      <c r="E24">
        <v>0.62</v>
      </c>
      <c r="F24">
        <v>0.59</v>
      </c>
    </row>
    <row r="26" spans="1:6" x14ac:dyDescent="0.3">
      <c r="A26" t="s">
        <v>108</v>
      </c>
      <c r="B26">
        <v>5260.2</v>
      </c>
      <c r="C26">
        <v>7197.7</v>
      </c>
      <c r="D26">
        <v>10541.4</v>
      </c>
      <c r="E26">
        <v>11349.1</v>
      </c>
      <c r="F26">
        <v>10049.699999999999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Dashboard-Presentation</vt:lpstr>
      <vt:lpstr>Balance Sheet</vt:lpstr>
      <vt:lpstr>P&amp; L</vt:lpstr>
      <vt:lpstr>Cash Flow Statement</vt:lpstr>
      <vt:lpstr>Peers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Hitesh</dc:creator>
  <cp:lastModifiedBy>Hitesh</cp:lastModifiedBy>
  <dcterms:created xsi:type="dcterms:W3CDTF">2021-08-01T17:12:21Z</dcterms:created>
  <dcterms:modified xsi:type="dcterms:W3CDTF">2021-08-03T12:34:06Z</dcterms:modified>
</cp:coreProperties>
</file>