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yEmpires\ToyEmpires\ToyEmpiresDocuments\PythonTools\"/>
    </mc:Choice>
  </mc:AlternateContent>
  <xr:revisionPtr revIDLastSave="0" documentId="13_ncr:1_{F3B2AD6B-9620-4160-A8A5-E193B2103175}" xr6:coauthVersionLast="47" xr6:coauthVersionMax="47" xr10:uidLastSave="{00000000-0000-0000-0000-000000000000}"/>
  <bookViews>
    <workbookView xWindow="4815" yWindow="2760" windowWidth="21600" windowHeight="11385" xr2:uid="{77073C88-4336-40D0-BCD5-1F825B53C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C14" i="1"/>
  <c r="I16" i="1"/>
  <c r="C8" i="1"/>
  <c r="J16" i="1"/>
  <c r="K16" i="1"/>
  <c r="D16" i="1"/>
  <c r="P15" i="1" s="1"/>
  <c r="E16" i="1"/>
  <c r="F16" i="1"/>
  <c r="H16" i="1"/>
  <c r="C16" i="1"/>
  <c r="L15" i="1" l="1"/>
  <c r="M15" i="1" s="1"/>
  <c r="L7" i="1"/>
  <c r="M7" i="1" s="1"/>
  <c r="L10" i="1"/>
  <c r="M10" i="1" s="1"/>
  <c r="L2" i="1"/>
  <c r="M2" i="1" s="1"/>
  <c r="L5" i="1"/>
  <c r="M5" i="1" s="1"/>
  <c r="L8" i="1"/>
  <c r="M8" i="1" s="1"/>
  <c r="L4" i="1"/>
  <c r="M4" i="1" s="1"/>
  <c r="L11" i="1"/>
  <c r="M11" i="1" s="1"/>
  <c r="L14" i="1"/>
  <c r="M14" i="1" s="1"/>
  <c r="L6" i="1"/>
  <c r="M6" i="1" s="1"/>
  <c r="L3" i="1"/>
  <c r="M3" i="1" s="1"/>
  <c r="L13" i="1"/>
  <c r="M13" i="1" s="1"/>
  <c r="L9" i="1"/>
  <c r="M9" i="1" s="1"/>
  <c r="L12" i="1"/>
  <c r="M12" i="1" s="1"/>
  <c r="P10" i="1"/>
  <c r="P7" i="1"/>
  <c r="P11" i="1"/>
  <c r="P5" i="1"/>
  <c r="P4" i="1"/>
  <c r="P6" i="1"/>
  <c r="P2" i="1"/>
  <c r="P3" i="1"/>
  <c r="P14" i="1"/>
  <c r="P8" i="1"/>
  <c r="P13" i="1"/>
  <c r="P9" i="1"/>
  <c r="P12" i="1"/>
  <c r="N13" i="1"/>
  <c r="O13" i="1" s="1"/>
  <c r="N15" i="1"/>
  <c r="O15" i="1" s="1"/>
  <c r="N10" i="1"/>
  <c r="O10" i="1" s="1"/>
  <c r="N7" i="1"/>
  <c r="O7" i="1" s="1"/>
  <c r="N11" i="1"/>
  <c r="O11" i="1" s="1"/>
  <c r="N5" i="1"/>
  <c r="O5" i="1" s="1"/>
  <c r="N8" i="1"/>
  <c r="O8" i="1" s="1"/>
  <c r="N14" i="1"/>
  <c r="O14" i="1" s="1"/>
  <c r="N2" i="1"/>
  <c r="O2" i="1" s="1"/>
  <c r="N3" i="1"/>
  <c r="O3" i="1" s="1"/>
  <c r="N6" i="1"/>
  <c r="O6" i="1" s="1"/>
  <c r="N4" i="1"/>
  <c r="O4" i="1" s="1"/>
  <c r="N9" i="1"/>
  <c r="O9" i="1" s="1"/>
  <c r="N12" i="1"/>
  <c r="O12" i="1" s="1"/>
  <c r="P16" i="1" l="1"/>
</calcChain>
</file>

<file path=xl/sharedStrings.xml><?xml version="1.0" encoding="utf-8"?>
<sst xmlns="http://schemas.openxmlformats.org/spreadsheetml/2006/main" count="32" uniqueCount="32">
  <si>
    <t>UnitID</t>
    <phoneticPr fontId="1" type="noConversion"/>
  </si>
  <si>
    <t>Name</t>
    <phoneticPr fontId="1" type="noConversion"/>
  </si>
  <si>
    <t>Attack</t>
    <phoneticPr fontId="1" type="noConversion"/>
  </si>
  <si>
    <t>Defence</t>
    <phoneticPr fontId="1" type="noConversion"/>
  </si>
  <si>
    <t>Speed</t>
    <phoneticPr fontId="1" type="noConversion"/>
  </si>
  <si>
    <t>MaxHP</t>
    <phoneticPr fontId="1" type="noConversion"/>
  </si>
  <si>
    <t>AttackCD</t>
    <phoneticPr fontId="1" type="noConversion"/>
  </si>
  <si>
    <t>FindRange</t>
    <phoneticPr fontId="1" type="noConversion"/>
  </si>
  <si>
    <t>AttackRange</t>
    <phoneticPr fontId="1" type="noConversion"/>
  </si>
  <si>
    <t>Swordsman</t>
    <phoneticPr fontId="1" type="noConversion"/>
  </si>
  <si>
    <t>Archer</t>
    <phoneticPr fontId="1" type="noConversion"/>
  </si>
  <si>
    <t>Artilleryman</t>
  </si>
  <si>
    <t>BatteringRam</t>
  </si>
  <si>
    <t>Cavalryman</t>
  </si>
  <si>
    <t>HandCannon</t>
  </si>
  <si>
    <t>HuDunPao</t>
  </si>
  <si>
    <t>LiHuaQiang</t>
  </si>
  <si>
    <t>Militiaman</t>
  </si>
  <si>
    <t>Musketeers</t>
  </si>
  <si>
    <t>SanYanChong</t>
  </si>
  <si>
    <t>Shielder</t>
  </si>
  <si>
    <t>Spearman</t>
  </si>
  <si>
    <t>ZhugeNu</t>
  </si>
  <si>
    <t>Damage</t>
    <phoneticPr fontId="1" type="noConversion"/>
  </si>
  <si>
    <t>Cost-performance ratio</t>
    <phoneticPr fontId="1" type="noConversion"/>
  </si>
  <si>
    <t>CostGold</t>
    <phoneticPr fontId="1" type="noConversion"/>
  </si>
  <si>
    <t>CostTime</t>
    <phoneticPr fontId="1" type="noConversion"/>
  </si>
  <si>
    <t>StayTime</t>
    <phoneticPr fontId="1" type="noConversion"/>
  </si>
  <si>
    <t>StayTime ratio</t>
    <phoneticPr fontId="1" type="noConversion"/>
  </si>
  <si>
    <t>DPS</t>
    <phoneticPr fontId="1" type="noConversion"/>
  </si>
  <si>
    <t>GroupSize</t>
    <phoneticPr fontId="1" type="noConversion"/>
  </si>
  <si>
    <t>GroupStayTime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</si>
</sst>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2" borderId="0" xfId="1">
      <alignment vertical="center"/>
    </xf>
  </cellXfs>
  <cellStyles count="2">
    <cellStyle name="差" xfId="1" builtinId="27"/>
    <cellStyle name="常规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C8FBE-C4E5-4B9C-A607-523BCED76C82}" name="表1" displayName="表1" ref="A1:R16" totalsRowCount="1">
  <autoFilter ref="A1:R15" xr:uid="{27BC8FBE-C4E5-4B9C-A607-523BCED76C82}"/>
  <sortState xmlns:xlrd2="http://schemas.microsoft.com/office/spreadsheetml/2017/richdata2" ref="A2:R15">
    <sortCondition ref="A1:A15"/>
  </sortState>
  <tableColumns count="18">
    <tableColumn id="1" xr3:uid="{D4E01D2A-781D-4541-8949-1FB6C50F66D3}" name="UnitID"/>
    <tableColumn id="2" xr3:uid="{A9D40E7C-DE4A-4B94-B819-0C40C7499A68}" name="Name"/>
    <tableColumn id="3" xr3:uid="{7E74BC0C-15E2-4CA2-B290-2D02088F8566}" name="Attack" totalsRowFunction="custom">
      <totalsRowFormula>AVERAGE(表1[Attack])</totalsRowFormula>
    </tableColumn>
    <tableColumn id="4" xr3:uid="{42E28AD0-E09D-40FA-87BC-34CBFAFC19B9}" name="Defence" totalsRowFunction="custom">
      <totalsRowFormula>AVERAGE(表1[Defence])</totalsRowFormula>
    </tableColumn>
    <tableColumn id="5" xr3:uid="{267B99C5-E5E5-43D2-BEAF-8B63B97D28DD}" name="Speed" totalsRowFunction="custom">
      <totalsRowFormula>AVERAGE(表1[Speed])</totalsRowFormula>
    </tableColumn>
    <tableColumn id="6" xr3:uid="{77EC87C6-F318-45E3-A26C-79B86F3C4642}" name="MaxHP" totalsRowFunction="custom">
      <totalsRowFormula>AVERAGE(表1[MaxHP])</totalsRowFormula>
    </tableColumn>
    <tableColumn id="7" xr3:uid="{EA1FFB7F-ADD7-4072-9CB4-66768C089940}" name="AttackCD" totalsRowFunction="custom">
      <totalsRowFormula>AVERAGE(表1[AttackCD])</totalsRowFormula>
    </tableColumn>
    <tableColumn id="8" xr3:uid="{CC590B53-00AD-47CE-A70F-5DA8B81EC170}" name="FindRange" totalsRowFunction="custom">
      <totalsRowFormula>AVERAGE(表1[FindRange])</totalsRowFormula>
    </tableColumn>
    <tableColumn id="9" xr3:uid="{C833591F-6912-4571-869E-99BBDF41A86D}" name="AttackRange" totalsRowFunction="custom">
      <totalsRowFormula>AVERAGE(表1[AttackRange])</totalsRowFormula>
    </tableColumn>
    <tableColumn id="12" xr3:uid="{15D293AA-4AF4-46B0-A4BA-919E9DB82049}" name="CostGold" totalsRowFunction="custom">
      <totalsRowFormula>AVERAGE(表1[CostGold])</totalsRowFormula>
    </tableColumn>
    <tableColumn id="13" xr3:uid="{2F0F6822-5554-4929-88AB-4CCE39FC9E8F}" name="CostTime" totalsRowFunction="custom">
      <totalsRowFormula>AVERAGE(表1[CostTime])</totalsRowFormula>
    </tableColumn>
    <tableColumn id="10" xr3:uid="{93E0E434-A248-4AF6-B8F7-F302D8CB4DE2}" name="Damage" dataDxfId="6">
      <calculatedColumnFormula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calculatedColumnFormula>
    </tableColumn>
    <tableColumn id="11" xr3:uid="{5210F450-6B38-4157-AAD2-6E53A0DB6848}" name="Cost-performance ratio" dataDxfId="5">
      <calculatedColumnFormula>表1[[#This Row],[Damage]]/(表1[[#This Row],[CostGold]]*表1[[#This Row],[CostTime]])</calculatedColumnFormula>
    </tableColumn>
    <tableColumn id="14" xr3:uid="{75928041-7C0F-409A-9D2A-079831991421}" name="StayTime" dataDxfId="4">
      <calculatedColumnFormula>(((表1[[#Totals],[FindRange]]-表1[[#Totals],[AttackRange]])/(表1[[#Totals],[Speed]]+表1[[#This Row],[Speed]]))+((表1[[#This Row],[MaxHP]]*表1[[#Totals],[AttackCD]]*(表1[[#Totals],[Attack]]+表1[[#This Row],[Defence]]))/(POWER(表1[[#Totals],[Attack]],2))))</calculatedColumnFormula>
    </tableColumn>
    <tableColumn id="15" xr3:uid="{9043DB79-F4EB-4EA1-9D2C-6C0ACC1786B6}" name="StayTime ratio" dataDxfId="3">
      <calculatedColumnFormula>表1[[#This Row],[StayTime]]/(表1[[#This Row],[CostGold]]*表1[[#This Row],[CostTime]])</calculatedColumnFormula>
    </tableColumn>
    <tableColumn id="16" xr3:uid="{485C6FA0-E4B9-4E4D-99BC-90B1E00B51A2}" name="DPS" totalsRowFunction="custom" dataDxfId="2">
      <calculatedColumnFormula>(表1[[#This Row],[Attack]]*表1[[#This Row],[Attack]])/(表1[[#This Row],[Attack]]+表1[[#Totals],[Defence]])</calculatedColumnFormula>
      <totalsRowFormula>AVERAGE(表1[DPS])</totalsRowFormula>
    </tableColumn>
    <tableColumn id="17" xr3:uid="{29F31F3B-69E3-44B8-9F76-D98AFDB84D3B}" name="GroupSize" dataDxfId="1"/>
    <tableColumn id="18" xr3:uid="{61DB020C-8EC3-4297-B3C2-803CBD7DA1B0}" name="GroupStay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D68F-398D-472B-A52C-6D6931EEAAF1}">
  <dimension ref="A1:R16"/>
  <sheetViews>
    <sheetView tabSelected="1" workbookViewId="0">
      <selection activeCell="I26" sqref="I26"/>
    </sheetView>
  </sheetViews>
  <sheetFormatPr defaultRowHeight="14.25" x14ac:dyDescent="0.2"/>
  <cols>
    <col min="2" max="2" width="15.5" customWidth="1"/>
    <col min="4" max="4" width="9.75" customWidth="1"/>
    <col min="7" max="7" width="10.625" customWidth="1"/>
    <col min="8" max="8" width="11.875" customWidth="1"/>
    <col min="9" max="11" width="13.5" customWidth="1"/>
    <col min="12" max="12" width="8.375" customWidth="1"/>
    <col min="13" max="13" width="21" customWidth="1"/>
    <col min="14" max="14" width="13.875" customWidth="1"/>
    <col min="15" max="15" width="15.125" customWidth="1"/>
    <col min="16" max="16" width="11.25" customWidth="1"/>
    <col min="17" max="17" width="13.25" customWidth="1"/>
    <col min="18" max="18" width="20.3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26</v>
      </c>
      <c r="L1" t="s">
        <v>23</v>
      </c>
      <c r="M1" t="s">
        <v>24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">
      <c r="A2">
        <v>2000</v>
      </c>
      <c r="B2" t="s">
        <v>17</v>
      </c>
      <c r="C2">
        <v>5</v>
      </c>
      <c r="D2">
        <v>2</v>
      </c>
      <c r="E2">
        <v>0.06</v>
      </c>
      <c r="F2">
        <v>70</v>
      </c>
      <c r="G2">
        <v>1</v>
      </c>
      <c r="H2">
        <v>0.2</v>
      </c>
      <c r="I2">
        <v>0.02</v>
      </c>
      <c r="J2">
        <v>3</v>
      </c>
      <c r="K2">
        <v>5</v>
      </c>
      <c r="L2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31.820037029571406</v>
      </c>
      <c r="M2">
        <f>表1[[#This Row],[Damage]]/(表1[[#This Row],[CostGold]]*表1[[#This Row],[CostTime]])</f>
        <v>2.1213358019714272</v>
      </c>
      <c r="N2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13.721359044995411</v>
      </c>
      <c r="O2">
        <f>表1[[#This Row],[StayTime]]/(表1[[#This Row],[CostGold]]*表1[[#This Row],[CostTime]])</f>
        <v>0.91475726966636073</v>
      </c>
      <c r="P2">
        <f>(表1[[#This Row],[Attack]]*表1[[#This Row],[Attack]])/(表1[[#This Row],[Attack]]+表1[[#Totals],[Defence]])</f>
        <v>2.845528455284553</v>
      </c>
      <c r="Q2" s="1">
        <v>1</v>
      </c>
      <c r="R2" s="1"/>
    </row>
    <row r="3" spans="1:18" x14ac:dyDescent="0.2">
      <c r="A3">
        <v>2001</v>
      </c>
      <c r="B3" t="s">
        <v>9</v>
      </c>
      <c r="C3">
        <v>9</v>
      </c>
      <c r="D3">
        <v>4</v>
      </c>
      <c r="E3" s="2">
        <v>0.06</v>
      </c>
      <c r="F3">
        <v>100</v>
      </c>
      <c r="G3" s="2">
        <v>1</v>
      </c>
      <c r="H3">
        <v>0.2</v>
      </c>
      <c r="I3">
        <v>0.02</v>
      </c>
      <c r="J3">
        <v>6</v>
      </c>
      <c r="K3">
        <v>6</v>
      </c>
      <c r="L3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117.21886051987632</v>
      </c>
      <c r="M3">
        <f>表1[[#This Row],[Damage]]/(表1[[#This Row],[CostGold]]*表1[[#This Row],[CostTime]])</f>
        <v>3.2560794588854534</v>
      </c>
      <c r="N3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21.041689623507811</v>
      </c>
      <c r="O3">
        <f>表1[[#This Row],[StayTime]]/(表1[[#This Row],[CostGold]]*表1[[#This Row],[CostTime]])</f>
        <v>0.58449137843077248</v>
      </c>
      <c r="P3">
        <f>(表1[[#This Row],[Attack]]*表1[[#This Row],[Attack]])/(表1[[#This Row],[Attack]]+表1[[#Totals],[Defence]])</f>
        <v>6.3351955307262573</v>
      </c>
      <c r="Q3" s="1">
        <v>1</v>
      </c>
      <c r="R3" s="1"/>
    </row>
    <row r="4" spans="1:18" x14ac:dyDescent="0.2">
      <c r="A4">
        <v>2002</v>
      </c>
      <c r="B4" t="s">
        <v>21</v>
      </c>
      <c r="C4" s="2">
        <v>7</v>
      </c>
      <c r="D4">
        <v>3</v>
      </c>
      <c r="E4" s="2">
        <v>7.0000000000000007E-2</v>
      </c>
      <c r="F4">
        <v>90</v>
      </c>
      <c r="G4" s="2">
        <v>1.1000000000000001</v>
      </c>
      <c r="H4">
        <v>0.2</v>
      </c>
      <c r="I4" s="2">
        <v>0.06</v>
      </c>
      <c r="J4">
        <v>4</v>
      </c>
      <c r="K4">
        <v>3.5</v>
      </c>
      <c r="L4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66.10653412024331</v>
      </c>
      <c r="M4">
        <f>表1[[#This Row],[Damage]]/(表1[[#This Row],[CostGold]]*表1[[#This Row],[CostTime]])</f>
        <v>4.7218952943030938</v>
      </c>
      <c r="N4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18.073271704864958</v>
      </c>
      <c r="O4">
        <f>表1[[#This Row],[StayTime]]/(表1[[#This Row],[CostGold]]*表1[[#This Row],[CostTime]])</f>
        <v>1.2909479789189255</v>
      </c>
      <c r="P4">
        <f>(表1[[#This Row],[Attack]]*表1[[#This Row],[Attack]])/(表1[[#This Row],[Attack]]+表1[[#Totals],[Defence]])</f>
        <v>4.5430463576158946</v>
      </c>
      <c r="Q4" s="1">
        <v>1</v>
      </c>
      <c r="R4" s="1"/>
    </row>
    <row r="5" spans="1:18" x14ac:dyDescent="0.2">
      <c r="A5">
        <v>2003</v>
      </c>
      <c r="B5" t="s">
        <v>20</v>
      </c>
      <c r="C5">
        <v>4</v>
      </c>
      <c r="D5">
        <v>10</v>
      </c>
      <c r="E5">
        <v>0.04</v>
      </c>
      <c r="F5">
        <v>250</v>
      </c>
      <c r="G5">
        <v>2</v>
      </c>
      <c r="H5">
        <v>0.2</v>
      </c>
      <c r="I5">
        <v>0.02</v>
      </c>
      <c r="J5">
        <v>8</v>
      </c>
      <c r="K5">
        <v>5</v>
      </c>
      <c r="L5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64.615672550091588</v>
      </c>
      <c r="M5">
        <f>表1[[#This Row],[Damage]]/(表1[[#This Row],[CostGold]]*表1[[#This Row],[CostTime]])</f>
        <v>1.6153918137522898</v>
      </c>
      <c r="N5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65.891474554153987</v>
      </c>
      <c r="O5">
        <f>表1[[#This Row],[StayTime]]/(表1[[#This Row],[CostGold]]*表1[[#This Row],[CostTime]])</f>
        <v>1.6472868638538496</v>
      </c>
      <c r="P5" s="1">
        <f>(表1[[#This Row],[Attack]]*表1[[#This Row],[Attack]])/(表1[[#This Row],[Attack]]+表1[[#Totals],[Defence]])</f>
        <v>2.0550458715596331</v>
      </c>
      <c r="Q5" s="1">
        <v>1</v>
      </c>
      <c r="R5" s="1"/>
    </row>
    <row r="6" spans="1:18" x14ac:dyDescent="0.2">
      <c r="A6">
        <v>2004</v>
      </c>
      <c r="B6" t="s">
        <v>16</v>
      </c>
      <c r="C6">
        <v>6</v>
      </c>
      <c r="D6">
        <v>3</v>
      </c>
      <c r="E6">
        <v>0.08</v>
      </c>
      <c r="F6">
        <v>100</v>
      </c>
      <c r="G6">
        <v>1</v>
      </c>
      <c r="H6">
        <v>0.2</v>
      </c>
      <c r="I6">
        <v>0.04</v>
      </c>
      <c r="J6">
        <v>5</v>
      </c>
      <c r="K6">
        <v>4</v>
      </c>
      <c r="L6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65.49008171655818</v>
      </c>
      <c r="M6">
        <f>表1[[#This Row],[Damage]]/(表1[[#This Row],[CostGold]]*表1[[#This Row],[CostTime]])</f>
        <v>3.2745040858279091</v>
      </c>
      <c r="N6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19.864367450731091</v>
      </c>
      <c r="O6">
        <f>表1[[#This Row],[StayTime]]/(表1[[#This Row],[CostGold]]*表1[[#This Row],[CostTime]])</f>
        <v>0.99321837253655454</v>
      </c>
      <c r="P6">
        <f>(表1[[#This Row],[Attack]]*表1[[#This Row],[Attack]])/(表1[[#This Row],[Attack]]+表1[[#Totals],[Defence]])</f>
        <v>3.6788321167883216</v>
      </c>
      <c r="Q6" s="1">
        <v>1</v>
      </c>
      <c r="R6" s="1"/>
    </row>
    <row r="7" spans="1:18" x14ac:dyDescent="0.2">
      <c r="A7">
        <v>3000</v>
      </c>
      <c r="B7" t="s">
        <v>10</v>
      </c>
      <c r="C7">
        <v>7</v>
      </c>
      <c r="D7">
        <v>3</v>
      </c>
      <c r="E7" s="2">
        <v>0.06</v>
      </c>
      <c r="F7" s="2">
        <v>85</v>
      </c>
      <c r="G7" s="2">
        <v>1.5</v>
      </c>
      <c r="H7">
        <v>0.3</v>
      </c>
      <c r="I7">
        <v>0.3</v>
      </c>
      <c r="J7">
        <v>12</v>
      </c>
      <c r="K7">
        <v>8</v>
      </c>
      <c r="L7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51.095004104865652</v>
      </c>
      <c r="M7">
        <f>表1[[#This Row],[Damage]]/(表1[[#This Row],[CostGold]]*表1[[#This Row],[CostTime]])</f>
        <v>0.53223962609235054</v>
      </c>
      <c r="N7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17.231400367309462</v>
      </c>
      <c r="O7">
        <f>表1[[#This Row],[StayTime]]/(表1[[#This Row],[CostGold]]*表1[[#This Row],[CostTime]])</f>
        <v>0.17949375382614022</v>
      </c>
      <c r="P7">
        <f>(表1[[#This Row],[Attack]]*表1[[#This Row],[Attack]])/(表1[[#This Row],[Attack]]+表1[[#Totals],[Defence]])</f>
        <v>4.5430463576158946</v>
      </c>
      <c r="Q7" s="1">
        <v>1</v>
      </c>
      <c r="R7" s="1"/>
    </row>
    <row r="8" spans="1:18" x14ac:dyDescent="0.2">
      <c r="A8">
        <v>3003</v>
      </c>
      <c r="B8" t="s">
        <v>22</v>
      </c>
      <c r="C8">
        <f>4*3</f>
        <v>12</v>
      </c>
      <c r="D8">
        <v>3</v>
      </c>
      <c r="E8">
        <v>7.0000000000000007E-2</v>
      </c>
      <c r="F8">
        <v>85</v>
      </c>
      <c r="G8">
        <v>2</v>
      </c>
      <c r="H8">
        <v>0.3</v>
      </c>
      <c r="I8">
        <v>0.23</v>
      </c>
      <c r="J8">
        <v>10</v>
      </c>
      <c r="K8">
        <v>8</v>
      </c>
      <c r="L8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74.330092938100009</v>
      </c>
      <c r="M8">
        <f>表1[[#This Row],[Damage]]/(表1[[#This Row],[CostGold]]*表1[[#This Row],[CostTime]])</f>
        <v>0.92912616172625007</v>
      </c>
      <c r="N8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17.136784101559176</v>
      </c>
      <c r="O8">
        <f>表1[[#This Row],[StayTime]]/(表1[[#This Row],[CostGold]]*表1[[#This Row],[CostTime]])</f>
        <v>0.21420980126948969</v>
      </c>
      <c r="P8">
        <f>(表1[[#This Row],[Attack]]*表1[[#This Row],[Attack]])/(表1[[#This Row],[Attack]]+表1[[#Totals],[Defence]])</f>
        <v>9.1221719457013588</v>
      </c>
      <c r="Q8" s="1">
        <v>1</v>
      </c>
      <c r="R8" s="1"/>
    </row>
    <row r="9" spans="1:18" x14ac:dyDescent="0.2">
      <c r="A9">
        <v>4000</v>
      </c>
      <c r="B9" t="s">
        <v>13</v>
      </c>
      <c r="C9">
        <v>12</v>
      </c>
      <c r="D9">
        <v>6</v>
      </c>
      <c r="E9">
        <v>0.2</v>
      </c>
      <c r="F9" s="2">
        <v>150</v>
      </c>
      <c r="G9" s="2">
        <v>1.5</v>
      </c>
      <c r="H9">
        <v>0.6</v>
      </c>
      <c r="I9">
        <v>0.03</v>
      </c>
      <c r="J9" s="2">
        <v>18</v>
      </c>
      <c r="K9">
        <v>9</v>
      </c>
      <c r="L9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194.89712044696691</v>
      </c>
      <c r="M9">
        <f>表1[[#This Row],[Damage]]/(表1[[#This Row],[CostGold]]*表1[[#This Row],[CostTime]])</f>
        <v>1.2030686447343637</v>
      </c>
      <c r="N9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33.226006681906107</v>
      </c>
      <c r="O9">
        <f>表1[[#This Row],[StayTime]]/(表1[[#This Row],[CostGold]]*表1[[#This Row],[CostTime]])</f>
        <v>0.20509880667843275</v>
      </c>
      <c r="P9" s="1">
        <f>(表1[[#This Row],[Attack]]*表1[[#This Row],[Attack]])/(表1[[#This Row],[Attack]]+表1[[#Totals],[Defence]])</f>
        <v>9.1221719457013588</v>
      </c>
      <c r="Q9" s="1">
        <v>1</v>
      </c>
      <c r="R9" s="1"/>
    </row>
    <row r="10" spans="1:18" x14ac:dyDescent="0.2">
      <c r="A10">
        <v>5000</v>
      </c>
      <c r="B10" t="s">
        <v>14</v>
      </c>
      <c r="C10" s="2">
        <v>15</v>
      </c>
      <c r="D10">
        <v>3</v>
      </c>
      <c r="E10">
        <v>7.0000000000000007E-2</v>
      </c>
      <c r="F10" s="2">
        <v>100</v>
      </c>
      <c r="G10" s="2">
        <v>4</v>
      </c>
      <c r="H10">
        <v>0.3</v>
      </c>
      <c r="I10" s="2">
        <v>0.25</v>
      </c>
      <c r="J10">
        <v>8</v>
      </c>
      <c r="K10">
        <v>4</v>
      </c>
      <c r="L10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57.641318880107157</v>
      </c>
      <c r="M10">
        <f>表1[[#This Row],[Damage]]/(表1[[#This Row],[CostGold]]*表1[[#This Row],[CostTime]])</f>
        <v>1.8012912150033487</v>
      </c>
      <c r="N10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19.946246911476532</v>
      </c>
      <c r="O10">
        <f>表1[[#This Row],[StayTime]]/(表1[[#This Row],[CostGold]]*表1[[#This Row],[CostTime]])</f>
        <v>0.62332021598364162</v>
      </c>
      <c r="P10">
        <f>(表1[[#This Row],[Attack]]*表1[[#This Row],[Attack]])/(表1[[#This Row],[Attack]]+表1[[#Totals],[Defence]])</f>
        <v>11.977186311787072</v>
      </c>
      <c r="Q10" s="1">
        <v>1</v>
      </c>
      <c r="R10" s="1"/>
    </row>
    <row r="11" spans="1:18" x14ac:dyDescent="0.2">
      <c r="A11">
        <v>5001</v>
      </c>
      <c r="B11" t="s">
        <v>18</v>
      </c>
      <c r="C11" s="2">
        <v>18</v>
      </c>
      <c r="D11">
        <v>3</v>
      </c>
      <c r="E11">
        <v>7.0000000000000007E-2</v>
      </c>
      <c r="F11">
        <v>100</v>
      </c>
      <c r="G11" s="2">
        <v>3</v>
      </c>
      <c r="H11">
        <v>0.35</v>
      </c>
      <c r="I11">
        <v>0.35</v>
      </c>
      <c r="J11">
        <v>12</v>
      </c>
      <c r="K11">
        <v>4</v>
      </c>
      <c r="L11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99.008834105958897</v>
      </c>
      <c r="M11">
        <f>表1[[#This Row],[Damage]]/(表1[[#This Row],[CostGold]]*表1[[#This Row],[CostTime]])</f>
        <v>2.0626840438741438</v>
      </c>
      <c r="N11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19.946246911476532</v>
      </c>
      <c r="O11">
        <f>表1[[#This Row],[StayTime]]/(表1[[#This Row],[CostGold]]*表1[[#This Row],[CostTime]])</f>
        <v>0.4155468106557611</v>
      </c>
      <c r="P11" s="1">
        <f>(表1[[#This Row],[Attack]]*表1[[#This Row],[Attack]])/(表1[[#This Row],[Attack]]+表1[[#Totals],[Defence]])</f>
        <v>14.872131147540983</v>
      </c>
      <c r="Q11" s="1">
        <v>1</v>
      </c>
      <c r="R11" s="1"/>
    </row>
    <row r="12" spans="1:18" x14ac:dyDescent="0.2">
      <c r="A12">
        <v>5002</v>
      </c>
      <c r="B12" t="s">
        <v>11</v>
      </c>
      <c r="C12">
        <v>40</v>
      </c>
      <c r="D12">
        <v>1</v>
      </c>
      <c r="E12">
        <v>3.5000000000000003E-2</v>
      </c>
      <c r="F12">
        <v>75</v>
      </c>
      <c r="G12" s="2">
        <v>6</v>
      </c>
      <c r="H12">
        <v>0.7</v>
      </c>
      <c r="I12">
        <v>0.5</v>
      </c>
      <c r="J12">
        <v>60</v>
      </c>
      <c r="K12">
        <v>20</v>
      </c>
      <c r="L12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95.351764614908532</v>
      </c>
      <c r="M12">
        <f>表1[[#This Row],[Damage]]/(表1[[#This Row],[CostGold]]*表1[[#This Row],[CostTime]])</f>
        <v>7.9459803845757113E-2</v>
      </c>
      <c r="N12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14.173660587061844</v>
      </c>
      <c r="O12">
        <f>表1[[#This Row],[StayTime]]/(表1[[#This Row],[CostGold]]*表1[[#This Row],[CostTime]])</f>
        <v>1.1811383822551537E-2</v>
      </c>
      <c r="P12" s="1">
        <f>(表1[[#This Row],[Attack]]*表1[[#This Row],[Attack]])/(表1[[#This Row],[Attack]]+表1[[#Totals],[Defence]])</f>
        <v>36.541598694942905</v>
      </c>
      <c r="Q12" s="1">
        <v>1</v>
      </c>
      <c r="R12" s="1"/>
    </row>
    <row r="13" spans="1:18" x14ac:dyDescent="0.2">
      <c r="A13">
        <v>5003</v>
      </c>
      <c r="B13" t="s">
        <v>15</v>
      </c>
      <c r="C13">
        <v>20</v>
      </c>
      <c r="D13">
        <v>1</v>
      </c>
      <c r="E13">
        <v>0.05</v>
      </c>
      <c r="F13">
        <v>75</v>
      </c>
      <c r="G13" s="2">
        <v>4</v>
      </c>
      <c r="H13">
        <v>0.7</v>
      </c>
      <c r="I13">
        <v>0.3</v>
      </c>
      <c r="J13">
        <v>60</v>
      </c>
      <c r="K13">
        <v>20</v>
      </c>
      <c r="L13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57.077095516306919</v>
      </c>
      <c r="M13">
        <f>表1[[#This Row],[Damage]]/(表1[[#This Row],[CostGold]]*表1[[#This Row],[CostTime]])</f>
        <v>4.7564246263589099E-2</v>
      </c>
      <c r="N13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13.967761127153244</v>
      </c>
      <c r="O13">
        <f>表1[[#This Row],[StayTime]]/(表1[[#This Row],[CostGold]]*表1[[#This Row],[CostTime]])</f>
        <v>1.163980093929437E-2</v>
      </c>
      <c r="P13" s="1">
        <f>(表1[[#This Row],[Attack]]*表1[[#This Row],[Attack]])/(表1[[#This Row],[Attack]]+表1[[#Totals],[Defence]])</f>
        <v>16.816816816816818</v>
      </c>
      <c r="Q13" s="1">
        <v>1</v>
      </c>
      <c r="R13" s="1"/>
    </row>
    <row r="14" spans="1:18" x14ac:dyDescent="0.2">
      <c r="A14">
        <v>5004</v>
      </c>
      <c r="B14" t="s">
        <v>19</v>
      </c>
      <c r="C14" s="2">
        <f>10*3</f>
        <v>30</v>
      </c>
      <c r="D14">
        <v>3</v>
      </c>
      <c r="E14">
        <v>7.0000000000000007E-2</v>
      </c>
      <c r="F14">
        <v>80</v>
      </c>
      <c r="G14" s="2">
        <v>4.5</v>
      </c>
      <c r="H14">
        <v>0.3</v>
      </c>
      <c r="I14">
        <v>0.27</v>
      </c>
      <c r="J14">
        <v>10</v>
      </c>
      <c r="K14">
        <v>3.5</v>
      </c>
      <c r="L14">
        <f>(((表1[[#This Row],[AttackRange]]-表1[[#Totals],[AttackRange]])/(表1[[#Totals],[Speed]]+表1[[#This Row],[Speed]]))+((表1[[#This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92.635307184359988</v>
      </c>
      <c r="M14">
        <f>表1[[#This Row],[Damage]]/(表1[[#This Row],[CostGold]]*表1[[#This Row],[CostTime]])</f>
        <v>2.6467230624102855</v>
      </c>
      <c r="N14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16.20029649825339</v>
      </c>
      <c r="O14">
        <f>表1[[#This Row],[StayTime]]/(表1[[#This Row],[CostGold]]*表1[[#This Row],[CostTime]])</f>
        <v>0.46286561423581113</v>
      </c>
      <c r="P14" s="1">
        <f>(表1[[#This Row],[Attack]]*表1[[#This Row],[Attack]])/(表1[[#This Row],[Attack]]+表1[[#Totals],[Defence]])</f>
        <v>26.6384778012685</v>
      </c>
      <c r="Q14" s="1">
        <v>1</v>
      </c>
      <c r="R14" s="1"/>
    </row>
    <row r="15" spans="1:18" x14ac:dyDescent="0.2">
      <c r="A15">
        <v>6000</v>
      </c>
      <c r="B15" t="s">
        <v>12</v>
      </c>
      <c r="C15">
        <v>35</v>
      </c>
      <c r="D15">
        <v>8</v>
      </c>
      <c r="E15">
        <v>2.5000000000000001E-2</v>
      </c>
      <c r="F15">
        <v>800</v>
      </c>
      <c r="G15" s="2">
        <v>2</v>
      </c>
      <c r="H15">
        <v>0.3</v>
      </c>
      <c r="I15">
        <v>0.1</v>
      </c>
      <c r="J15">
        <v>30</v>
      </c>
      <c r="K15">
        <v>10</v>
      </c>
      <c r="L15">
        <f>(((表1[[#This Row],[AttackRange]]-表1[[#Totals],[AttackRange]])/(表1[[#Totals],[Speed]]+表1[[#This Row],[Speed]]))*100+((表1[[#This Row],[MaxHP]]*表1[[#Totals],[AttackCD]]*(表1[[#Totals],[Attack]]+表1[[#This Row],[Defence]]))/(POWER(表1[[#Totals],[Attack]],2))))*(POWER(表1[[#This Row],[Attack]],2)/((表1[[#This Row],[Attack]]+表1[[#Totals],[Defence]])*表1[[#This Row],[AttackCD]]))</f>
        <v>1684.442166478276</v>
      </c>
      <c r="M15">
        <f>表1[[#This Row],[Damage]]/(表1[[#This Row],[CostGold]]*表1[[#This Row],[CostTime]])</f>
        <v>5.6148072215942531</v>
      </c>
      <c r="N15">
        <f>(((表1[[#Totals],[FindRange]]-表1[[#Totals],[AttackRange]])/(表1[[#Totals],[Speed]]+表1[[#This Row],[Speed]]))+((表1[[#This Row],[MaxHP]]*表1[[#Totals],[AttackCD]]*(表1[[#Totals],[Attack]]+表1[[#This Row],[Defence]]))/(POWER(表1[[#Totals],[Attack]],2))))</f>
        <v>191.67260109772255</v>
      </c>
      <c r="O15">
        <f>表1[[#This Row],[StayTime]]/(表1[[#This Row],[CostGold]]*表1[[#This Row],[CostTime]])</f>
        <v>0.63890867032574183</v>
      </c>
      <c r="P15" s="1">
        <f>(表1[[#This Row],[Attack]]*表1[[#This Row],[Attack]])/(表1[[#This Row],[Attack]]+表1[[#Totals],[Defence]])</f>
        <v>31.58379373848987</v>
      </c>
      <c r="Q15" s="1">
        <v>1</v>
      </c>
      <c r="R15" s="1"/>
    </row>
    <row r="16" spans="1:18" x14ac:dyDescent="0.2">
      <c r="C16">
        <f>AVERAGE(表1[Attack])</f>
        <v>15.714285714285714</v>
      </c>
      <c r="D16">
        <f>AVERAGE(表1[Defence])</f>
        <v>3.7857142857142856</v>
      </c>
      <c r="E16">
        <f>AVERAGE(表1[Speed])</f>
        <v>6.8571428571428575E-2</v>
      </c>
      <c r="F16">
        <f>AVERAGE(表1[MaxHP])</f>
        <v>154.28571428571428</v>
      </c>
      <c r="G16">
        <f>AVERAGE(表1[AttackCD])</f>
        <v>2.4714285714285715</v>
      </c>
      <c r="H16">
        <f>AVERAGE(表1[FindRange])</f>
        <v>0.34642857142857142</v>
      </c>
      <c r="I16">
        <f>AVERAGE(表1[AttackRange])</f>
        <v>0.17785714285714285</v>
      </c>
      <c r="J16">
        <f>AVERAGE(表1[CostGold])</f>
        <v>17.571428571428573</v>
      </c>
      <c r="K16">
        <f>AVERAGE(表1[CostTime])</f>
        <v>7.8571428571428568</v>
      </c>
      <c r="P16">
        <f>AVERAGE(表1[DPS])</f>
        <v>12.905360220845674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 Auditore</dc:creator>
  <cp:lastModifiedBy>Hking Auditore</cp:lastModifiedBy>
  <dcterms:created xsi:type="dcterms:W3CDTF">2022-04-20T08:49:18Z</dcterms:created>
  <dcterms:modified xsi:type="dcterms:W3CDTF">2022-05-02T15:04:10Z</dcterms:modified>
</cp:coreProperties>
</file>