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B95CE4D6-57A6-4DC8-83C3-3ADDE58DABC2}" xr6:coauthVersionLast="47" xr6:coauthVersionMax="47" xr10:uidLastSave="{00000000-0000-0000-0000-000000000000}"/>
  <bookViews>
    <workbookView xWindow="1452" yWindow="396" windowWidth="17280" windowHeight="8964" xr2:uid="{00000000-000D-0000-FFFF-FFFF00000000}"/>
  </bookViews>
  <sheets>
    <sheet name="Не мое" sheetId="1" r:id="rId1"/>
    <sheet name="Мое" sheetId="2" r:id="rId2"/>
    <sheet name="Лурье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B18" i="3"/>
  <c r="B21" i="3" s="1"/>
  <c r="B33" i="3" s="1"/>
  <c r="H1" i="3" s="1"/>
  <c r="H2" i="3" s="1"/>
  <c r="B16" i="2"/>
  <c r="B31" i="3"/>
  <c r="B24" i="3"/>
  <c r="B25" i="3" s="1"/>
  <c r="B16" i="3"/>
  <c r="B22" i="3" s="1"/>
  <c r="B9" i="3"/>
  <c r="B10" i="3" s="1"/>
  <c r="B11" i="3" s="1"/>
  <c r="H6" i="3"/>
  <c r="H10" i="3" s="1"/>
  <c r="B6" i="3"/>
  <c r="B5" i="3"/>
  <c r="B4" i="3"/>
  <c r="B3" i="3"/>
  <c r="B11" i="2"/>
  <c r="B3" i="2"/>
  <c r="B31" i="2"/>
  <c r="B24" i="2"/>
  <c r="B25" i="2" s="1"/>
  <c r="B22" i="2"/>
  <c r="B18" i="2"/>
  <c r="B17" i="2"/>
  <c r="B9" i="2"/>
  <c r="B10" i="2" s="1"/>
  <c r="H6" i="2"/>
  <c r="H10" i="2" s="1"/>
  <c r="B6" i="2"/>
  <c r="B5" i="2"/>
  <c r="B4" i="2"/>
  <c r="B27" i="3" l="1"/>
  <c r="B12" i="3"/>
  <c r="H4" i="3"/>
  <c r="B28" i="3"/>
  <c r="H7" i="3"/>
  <c r="H9" i="3"/>
  <c r="H8" i="3" s="1"/>
  <c r="B21" i="2"/>
  <c r="B33" i="2" s="1"/>
  <c r="H1" i="2" s="1"/>
  <c r="H2" i="2" s="1"/>
  <c r="H9" i="2"/>
  <c r="H8" i="2" s="1"/>
  <c r="B27" i="2"/>
  <c r="B12" i="2"/>
  <c r="H7" i="2"/>
  <c r="B24" i="1"/>
  <c r="B16" i="1"/>
  <c r="B29" i="3" l="1"/>
  <c r="H18" i="3" s="1"/>
  <c r="H19" i="3" s="1"/>
  <c r="H20" i="3" s="1"/>
  <c r="H15" i="3" s="1"/>
  <c r="H16" i="3"/>
  <c r="H24" i="3" s="1"/>
  <c r="H3" i="3"/>
  <c r="B13" i="3"/>
  <c r="B14" i="3"/>
  <c r="H12" i="3"/>
  <c r="B28" i="2"/>
  <c r="B29" i="2" s="1"/>
  <c r="H18" i="2" s="1"/>
  <c r="H19" i="2" s="1"/>
  <c r="H20" i="2" s="1"/>
  <c r="H15" i="2" s="1"/>
  <c r="H4" i="2"/>
  <c r="B13" i="2"/>
  <c r="B14" i="2"/>
  <c r="H6" i="1"/>
  <c r="H10" i="1" s="1"/>
  <c r="B25" i="1"/>
  <c r="B31" i="1"/>
  <c r="B17" i="1"/>
  <c r="H14" i="3" l="1"/>
  <c r="G22" i="3" s="1"/>
  <c r="H12" i="2"/>
  <c r="H16" i="2"/>
  <c r="H24" i="2" s="1"/>
  <c r="H3" i="2"/>
  <c r="B4" i="1"/>
  <c r="B18" i="1"/>
  <c r="B22" i="1"/>
  <c r="B9" i="1"/>
  <c r="B10" i="1" s="1"/>
  <c r="B3" i="1"/>
  <c r="B6" i="1"/>
  <c r="B5" i="1"/>
  <c r="H14" i="2" l="1"/>
  <c r="G22" i="2" s="1"/>
  <c r="B11" i="1"/>
  <c r="H9" i="1"/>
  <c r="H8" i="1" s="1"/>
  <c r="H7" i="1"/>
  <c r="B21" i="1"/>
  <c r="B33" i="1" s="1"/>
  <c r="H1" i="1" l="1"/>
  <c r="H2" i="1" s="1"/>
  <c r="H4" i="1" s="1"/>
  <c r="B12" i="1"/>
  <c r="B14" i="1" s="1"/>
  <c r="B27" i="1"/>
  <c r="B28" i="1"/>
  <c r="B13" i="1" l="1"/>
  <c r="H3" i="1"/>
  <c r="B29" i="1"/>
  <c r="H12" i="1"/>
  <c r="H18" i="1"/>
  <c r="H19" i="1" s="1"/>
  <c r="H16" i="1"/>
  <c r="H24" i="1" s="1"/>
  <c r="H20" i="1" l="1"/>
  <c r="H15" i="1" s="1"/>
  <c r="H14" i="1" s="1"/>
  <c r="G22" i="1" s="1"/>
</calcChain>
</file>

<file path=xl/sharedStrings.xml><?xml version="1.0" encoding="utf-8"?>
<sst xmlns="http://schemas.openxmlformats.org/spreadsheetml/2006/main" count="279" uniqueCount="59">
  <si>
    <t xml:space="preserve">Uн = </t>
  </si>
  <si>
    <t>Iн=</t>
  </si>
  <si>
    <t>A</t>
  </si>
  <si>
    <t>B</t>
  </si>
  <si>
    <t>Ikmax =</t>
  </si>
  <si>
    <t xml:space="preserve">Uкэ min vt1 = </t>
  </si>
  <si>
    <t xml:space="preserve">U э vt1 = </t>
  </si>
  <si>
    <t xml:space="preserve">dU = </t>
  </si>
  <si>
    <t xml:space="preserve">dU пульс = </t>
  </si>
  <si>
    <t>Uн + Uкэ min vt1 + dU =</t>
  </si>
  <si>
    <t xml:space="preserve">U кэ ном vt1 = </t>
  </si>
  <si>
    <t xml:space="preserve">увелич сетевого напр = </t>
  </si>
  <si>
    <t xml:space="preserve">перепад напр = </t>
  </si>
  <si>
    <t xml:space="preserve">P vt1 = </t>
  </si>
  <si>
    <t xml:space="preserve">запас на &gt; </t>
  </si>
  <si>
    <t xml:space="preserve">U k vt2 = </t>
  </si>
  <si>
    <t xml:space="preserve">I b vt1 = </t>
  </si>
  <si>
    <t xml:space="preserve">b = </t>
  </si>
  <si>
    <t xml:space="preserve">I st = </t>
  </si>
  <si>
    <t>U лыжи =</t>
  </si>
  <si>
    <t>I k vt2 =</t>
  </si>
  <si>
    <t xml:space="preserve">U ke vt2 = </t>
  </si>
  <si>
    <t xml:space="preserve">U st = </t>
  </si>
  <si>
    <t>dt =</t>
  </si>
  <si>
    <t>C1 =</t>
  </si>
  <si>
    <t>Ф</t>
  </si>
  <si>
    <t>U r1 =</t>
  </si>
  <si>
    <t xml:space="preserve">I r1 = </t>
  </si>
  <si>
    <t>Bt</t>
  </si>
  <si>
    <t>(A) из данных стабилитрона</t>
  </si>
  <si>
    <t xml:space="preserve">R1 = </t>
  </si>
  <si>
    <t>Om</t>
  </si>
  <si>
    <t xml:space="preserve">U r2+r3 = </t>
  </si>
  <si>
    <t xml:space="preserve">U лыжи кремний = </t>
  </si>
  <si>
    <t>I b vt2 =</t>
  </si>
  <si>
    <t xml:space="preserve">B vt2 = </t>
  </si>
  <si>
    <t xml:space="preserve">ток делителя = </t>
  </si>
  <si>
    <t xml:space="preserve">коэф тока делителя = </t>
  </si>
  <si>
    <t>R2 + R3 =</t>
  </si>
  <si>
    <t>R2 =</t>
  </si>
  <si>
    <t>R3 =</t>
  </si>
  <si>
    <t>sec</t>
  </si>
  <si>
    <t>koef 1,2…1,5</t>
  </si>
  <si>
    <t xml:space="preserve">P d = </t>
  </si>
  <si>
    <t xml:space="preserve">U d = </t>
  </si>
  <si>
    <t xml:space="preserve">U obr max = </t>
  </si>
  <si>
    <t>U tr =</t>
  </si>
  <si>
    <t xml:space="preserve">P tr nom = </t>
  </si>
  <si>
    <t xml:space="preserve">n (KPD) = </t>
  </si>
  <si>
    <t xml:space="preserve">koef tr = </t>
  </si>
  <si>
    <t xml:space="preserve">Koc = </t>
  </si>
  <si>
    <t xml:space="preserve">Ko = </t>
  </si>
  <si>
    <t xml:space="preserve">Kob = </t>
  </si>
  <si>
    <t xml:space="preserve">r st = </t>
  </si>
  <si>
    <t xml:space="preserve">R n = </t>
  </si>
  <si>
    <t>d I R1 =</t>
  </si>
  <si>
    <t>d I n =</t>
  </si>
  <si>
    <t xml:space="preserve">d U n = </t>
  </si>
  <si>
    <t>Пульсации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</si>
</sst>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/>
    <xf numFmtId="0" fontId="0" fillId="0" borderId="12" xfId="0" applyBorder="1"/>
    <xf numFmtId="0" fontId="0" fillId="5" borderId="4" xfId="0" applyFill="1" applyBorder="1"/>
    <xf numFmtId="0" fontId="1" fillId="0" borderId="1" xfId="0" applyFont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115" zoomScaleNormal="115" workbookViewId="0">
      <selection activeCell="B7" sqref="B7"/>
    </sheetView>
  </sheetViews>
  <sheetFormatPr defaultRowHeight="14.4" x14ac:dyDescent="0.3"/>
  <cols>
    <col min="1" max="1" width="24.109375" customWidth="1"/>
    <col min="2" max="2" width="25.6640625" customWidth="1"/>
    <col min="3" max="3" width="18.109375" customWidth="1"/>
    <col min="4" max="4" width="13.33203125" customWidth="1"/>
    <col min="5" max="5" width="20.88671875" customWidth="1"/>
    <col min="7" max="7" width="19.5546875" customWidth="1"/>
    <col min="8" max="8" width="10.5546875" customWidth="1"/>
  </cols>
  <sheetData>
    <row r="1" spans="1:9" x14ac:dyDescent="0.3">
      <c r="A1" s="16" t="s">
        <v>0</v>
      </c>
      <c r="B1" s="17">
        <v>6</v>
      </c>
      <c r="C1" s="17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4.2499999999999998E-4</v>
      </c>
      <c r="I1" s="8" t="s">
        <v>2</v>
      </c>
    </row>
    <row r="2" spans="1:9" x14ac:dyDescent="0.3">
      <c r="A2" s="18" t="s">
        <v>1</v>
      </c>
      <c r="B2" s="1">
        <v>0.6</v>
      </c>
      <c r="C2" s="1" t="s">
        <v>2</v>
      </c>
      <c r="D2" s="10"/>
      <c r="E2" s="9"/>
      <c r="F2" s="10"/>
      <c r="G2" s="24" t="s">
        <v>38</v>
      </c>
      <c r="H2" s="3">
        <f>B1/H1</f>
        <v>14117.64705882353</v>
      </c>
      <c r="I2" s="10" t="s">
        <v>31</v>
      </c>
    </row>
    <row r="3" spans="1:9" x14ac:dyDescent="0.3">
      <c r="A3" s="18" t="s">
        <v>8</v>
      </c>
      <c r="B3" s="1">
        <f>10*10^-3</f>
        <v>0.01</v>
      </c>
      <c r="C3" s="1" t="s">
        <v>3</v>
      </c>
      <c r="D3" s="10"/>
      <c r="E3" s="9"/>
      <c r="F3" s="10"/>
      <c r="G3" s="24" t="s">
        <v>39</v>
      </c>
      <c r="H3" s="3">
        <f>H2-H4</f>
        <v>470.58823529411711</v>
      </c>
      <c r="I3" s="10" t="s">
        <v>31</v>
      </c>
    </row>
    <row r="4" spans="1:9" x14ac:dyDescent="0.3">
      <c r="A4" s="18" t="s">
        <v>54</v>
      </c>
      <c r="B4" s="3">
        <f>B1/B2</f>
        <v>10</v>
      </c>
      <c r="C4" s="3"/>
      <c r="D4" s="10"/>
      <c r="E4" s="9"/>
      <c r="F4" s="10"/>
      <c r="G4" s="24" t="s">
        <v>40</v>
      </c>
      <c r="H4" s="3">
        <f>B31/B1*H2</f>
        <v>13647.058823529413</v>
      </c>
      <c r="I4" s="10" t="s">
        <v>31</v>
      </c>
    </row>
    <row r="5" spans="1:9" x14ac:dyDescent="0.3">
      <c r="A5" s="19" t="s">
        <v>4</v>
      </c>
      <c r="B5" s="3">
        <f>B2*1.5</f>
        <v>0.89999999999999991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6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0.31499999999999995</v>
      </c>
      <c r="I7" s="10" t="s">
        <v>28</v>
      </c>
    </row>
    <row r="8" spans="1:9" x14ac:dyDescent="0.3">
      <c r="A8" s="20" t="s">
        <v>7</v>
      </c>
      <c r="B8" s="4">
        <v>0.1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8.6399999999999988</v>
      </c>
      <c r="I8" s="10" t="s">
        <v>3</v>
      </c>
    </row>
    <row r="9" spans="1:9" x14ac:dyDescent="0.3">
      <c r="A9" s="9" t="s">
        <v>9</v>
      </c>
      <c r="B9" s="3">
        <f>B1+B8+B7</f>
        <v>7.6</v>
      </c>
      <c r="C9" s="3" t="s">
        <v>3</v>
      </c>
      <c r="D9" s="10"/>
      <c r="E9" s="9"/>
      <c r="F9" s="10"/>
      <c r="G9" s="24" t="s">
        <v>46</v>
      </c>
      <c r="H9" s="3">
        <f>(B10+2)</f>
        <v>10.739999999999998</v>
      </c>
      <c r="I9" s="10" t="s">
        <v>3</v>
      </c>
    </row>
    <row r="10" spans="1:9" x14ac:dyDescent="0.3">
      <c r="A10" s="9" t="s">
        <v>10</v>
      </c>
      <c r="B10" s="3">
        <f>B9*1.15</f>
        <v>8.7399999999999984</v>
      </c>
      <c r="C10" s="3" t="s">
        <v>3</v>
      </c>
      <c r="D10" s="10"/>
      <c r="E10" s="9"/>
      <c r="F10" s="10"/>
      <c r="G10" s="24" t="s">
        <v>47</v>
      </c>
      <c r="H10" s="3">
        <f>1.2*B2*(B1+2*H6)</f>
        <v>5.8319999999999999</v>
      </c>
      <c r="I10" s="10" t="s">
        <v>28</v>
      </c>
    </row>
    <row r="11" spans="1:9" x14ac:dyDescent="0.3">
      <c r="A11" s="9" t="s">
        <v>11</v>
      </c>
      <c r="B11" s="3">
        <f>B10*1.1</f>
        <v>9.613999999999999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3">
      <c r="A12" s="9" t="s">
        <v>12</v>
      </c>
      <c r="B12" s="3">
        <f>B11-B1</f>
        <v>3.613999999999999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29.299851560983502</v>
      </c>
      <c r="I12" s="10"/>
    </row>
    <row r="13" spans="1:9" x14ac:dyDescent="0.3">
      <c r="A13" s="9" t="s">
        <v>13</v>
      </c>
      <c r="B13" s="3">
        <f>B12*B2</f>
        <v>2.1683999999999992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3.2525999999999988</v>
      </c>
      <c r="C14" s="3" t="s">
        <v>28</v>
      </c>
      <c r="D14" s="10"/>
      <c r="E14" s="9"/>
      <c r="F14" s="10"/>
      <c r="G14" s="24" t="s">
        <v>50</v>
      </c>
      <c r="H14" s="3">
        <f>H15/(1+H16)</f>
        <v>0.17877830645718951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4.675016056518948</v>
      </c>
      <c r="I15" s="10"/>
    </row>
    <row r="16" spans="1:9" x14ac:dyDescent="0.3">
      <c r="A16" s="9" t="s">
        <v>15</v>
      </c>
      <c r="B16" s="3">
        <f>B1+D15</f>
        <v>6.5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25.14979495646153</v>
      </c>
      <c r="I16" s="10"/>
    </row>
    <row r="17" spans="1:9" x14ac:dyDescent="0.3">
      <c r="A17" s="9" t="s">
        <v>16</v>
      </c>
      <c r="B17" s="3">
        <f>B2/B15</f>
        <v>2.3999999999999998E-3</v>
      </c>
      <c r="C17" s="3" t="s">
        <v>2</v>
      </c>
      <c r="D17" s="10"/>
      <c r="E17" s="9"/>
      <c r="F17" s="10"/>
      <c r="G17" s="24"/>
      <c r="H17" s="3"/>
      <c r="I17" s="10"/>
    </row>
    <row r="18" spans="1:9" x14ac:dyDescent="0.3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1.862556197816314E-4</v>
      </c>
      <c r="I18" s="10" t="s">
        <v>2</v>
      </c>
    </row>
    <row r="19" spans="1:9" x14ac:dyDescent="0.3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4.6750160565189477E-2</v>
      </c>
      <c r="I19" s="10" t="s">
        <v>2</v>
      </c>
    </row>
    <row r="20" spans="1:9" x14ac:dyDescent="0.3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0.4675016056518948</v>
      </c>
      <c r="I20" s="10" t="s">
        <v>3</v>
      </c>
    </row>
    <row r="21" spans="1:9" x14ac:dyDescent="0.3">
      <c r="A21" s="9" t="s">
        <v>20</v>
      </c>
      <c r="B21" s="3">
        <f>B18+B17</f>
        <v>3.3999999999999998E-3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1.4000000000000004</v>
      </c>
      <c r="C22" s="3" t="s">
        <v>3</v>
      </c>
      <c r="D22" s="10"/>
      <c r="E22" s="9"/>
      <c r="F22" s="10"/>
      <c r="G22" s="24">
        <f>H14*B8 * 1000</f>
        <v>17.877830645718952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3.9761755582149519E-3</v>
      </c>
      <c r="I24" s="10"/>
    </row>
    <row r="25" spans="1:9" x14ac:dyDescent="0.3">
      <c r="A25" s="9" t="s">
        <v>24</v>
      </c>
      <c r="B25" s="3">
        <f>B2*B24/B8</f>
        <v>4.1999999999999996E-2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3.113999999999999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3">
      <c r="A28" s="9" t="s">
        <v>27</v>
      </c>
      <c r="B28" s="3">
        <f>B17+B21</f>
        <v>5.7999999999999996E-3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</f>
        <v>536.89655172413779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2.8333333333333332E-5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B610-08EE-4F11-AC62-9D6A754B5711}">
  <dimension ref="A1:I33"/>
  <sheetViews>
    <sheetView zoomScale="120" zoomScaleNormal="120" workbookViewId="0">
      <selection activeCell="B16" sqref="B16"/>
    </sheetView>
  </sheetViews>
  <sheetFormatPr defaultRowHeight="14.4" x14ac:dyDescent="0.3"/>
  <cols>
    <col min="1" max="1" width="24.109375" customWidth="1"/>
    <col min="2" max="2" width="25.6640625" customWidth="1"/>
    <col min="3" max="3" width="18.109375" customWidth="1"/>
    <col min="4" max="4" width="13.33203125" customWidth="1"/>
    <col min="5" max="5" width="20.88671875" customWidth="1"/>
    <col min="7" max="7" width="19.5546875" customWidth="1"/>
    <col min="8" max="8" width="10.5546875" customWidth="1"/>
  </cols>
  <sheetData>
    <row r="1" spans="1:9" x14ac:dyDescent="0.3">
      <c r="A1" s="31" t="s">
        <v>0</v>
      </c>
      <c r="B1" s="32">
        <v>11</v>
      </c>
      <c r="C1" s="32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8.7500000000000002E-4</v>
      </c>
      <c r="I1" s="8" t="s">
        <v>2</v>
      </c>
    </row>
    <row r="2" spans="1:9" x14ac:dyDescent="0.3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12571.428571428571</v>
      </c>
      <c r="I2" s="10" t="s">
        <v>31</v>
      </c>
    </row>
    <row r="3" spans="1:9" x14ac:dyDescent="0.3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5942.8571428571431</v>
      </c>
      <c r="I3" s="10" t="s">
        <v>31</v>
      </c>
    </row>
    <row r="4" spans="1:9" x14ac:dyDescent="0.3">
      <c r="A4" s="18" t="s">
        <v>54</v>
      </c>
      <c r="B4" s="3">
        <f>B1/B2</f>
        <v>7.333333333333333</v>
      </c>
      <c r="C4" s="3"/>
      <c r="D4" s="10"/>
      <c r="E4" s="9"/>
      <c r="F4" s="10"/>
      <c r="G4" s="24" t="s">
        <v>40</v>
      </c>
      <c r="H4" s="3">
        <f>B31/B1*H2</f>
        <v>6628.5714285714275</v>
      </c>
      <c r="I4" s="10" t="s">
        <v>31</v>
      </c>
    </row>
    <row r="5" spans="1:9" x14ac:dyDescent="0.3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11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0.78749999999999987</v>
      </c>
      <c r="I7" s="10" t="s">
        <v>28</v>
      </c>
    </row>
    <row r="8" spans="1:9" x14ac:dyDescent="0.3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14.85</v>
      </c>
      <c r="I8" s="10" t="s">
        <v>3</v>
      </c>
    </row>
    <row r="9" spans="1:9" x14ac:dyDescent="0.3">
      <c r="A9" s="9" t="s">
        <v>9</v>
      </c>
      <c r="B9" s="3">
        <f>B1+B8+B7</f>
        <v>13</v>
      </c>
      <c r="C9" s="3" t="s">
        <v>3</v>
      </c>
      <c r="D9" s="10"/>
      <c r="E9" s="9"/>
      <c r="F9" s="10"/>
      <c r="G9" s="24" t="s">
        <v>46</v>
      </c>
      <c r="H9" s="3">
        <f>(B10+2)</f>
        <v>16.95</v>
      </c>
      <c r="I9" s="10" t="s">
        <v>3</v>
      </c>
    </row>
    <row r="10" spans="1:9" x14ac:dyDescent="0.3">
      <c r="A10" s="9" t="s">
        <v>10</v>
      </c>
      <c r="B10" s="3">
        <f>B9*1.15</f>
        <v>14.95</v>
      </c>
      <c r="C10" s="3" t="s">
        <v>3</v>
      </c>
      <c r="D10" s="10"/>
      <c r="E10" s="9"/>
      <c r="F10" s="10"/>
      <c r="G10" s="24" t="s">
        <v>47</v>
      </c>
      <c r="H10" s="3">
        <f>1.2*B2*(B1+2*H6)</f>
        <v>23.58</v>
      </c>
      <c r="I10" s="10" t="s">
        <v>28</v>
      </c>
    </row>
    <row r="11" spans="1:9" x14ac:dyDescent="0.3">
      <c r="A11" s="9" t="s">
        <v>11</v>
      </c>
      <c r="B11" s="3">
        <f>B10 +B9*0.1</f>
        <v>16.25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3">
      <c r="A12" s="9" t="s">
        <v>12</v>
      </c>
      <c r="B12" s="3">
        <f>B11-B1</f>
        <v>5.25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37.024628546050934</v>
      </c>
      <c r="I12" s="10"/>
    </row>
    <row r="13" spans="1:9" x14ac:dyDescent="0.3">
      <c r="A13" s="9" t="s">
        <v>13</v>
      </c>
      <c r="B13" s="3">
        <f>B12*B2</f>
        <v>7.875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11.8125</v>
      </c>
      <c r="C14" s="3" t="s">
        <v>28</v>
      </c>
      <c r="D14" s="10"/>
      <c r="E14" s="9"/>
      <c r="F14" s="10"/>
      <c r="G14" s="24" t="s">
        <v>50</v>
      </c>
      <c r="H14" s="3">
        <f>H15/(1+H16)</f>
        <v>0.48180301434354611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5.0376140350877199</v>
      </c>
      <c r="I15" s="10"/>
    </row>
    <row r="16" spans="1:9" x14ac:dyDescent="0.3">
      <c r="A16" s="9" t="s">
        <v>15</v>
      </c>
      <c r="B16" s="3">
        <f>B1+D15</f>
        <v>11.5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9.4557544994844847</v>
      </c>
      <c r="I16" s="10"/>
    </row>
    <row r="17" spans="1:9" x14ac:dyDescent="0.3">
      <c r="A17" s="9" t="s">
        <v>16</v>
      </c>
      <c r="B17" s="3">
        <f>B2/B15</f>
        <v>6.0000000000000001E-3</v>
      </c>
      <c r="C17" s="3" t="s">
        <v>2</v>
      </c>
      <c r="D17" s="10"/>
      <c r="E17" s="9"/>
      <c r="F17" s="10"/>
      <c r="G17" s="24"/>
      <c r="H17" s="3"/>
      <c r="I17" s="10"/>
    </row>
    <row r="18" spans="1:9" x14ac:dyDescent="0.3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1.3684210526315791E-3</v>
      </c>
      <c r="I18" s="10" t="s">
        <v>2</v>
      </c>
    </row>
    <row r="19" spans="1:9" x14ac:dyDescent="0.3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0.34347368421052638</v>
      </c>
      <c r="I19" s="10" t="s">
        <v>2</v>
      </c>
    </row>
    <row r="20" spans="1:9" x14ac:dyDescent="0.3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2.5188070175438599</v>
      </c>
      <c r="I20" s="10" t="s">
        <v>3</v>
      </c>
    </row>
    <row r="21" spans="1:9" x14ac:dyDescent="0.3">
      <c r="A21" s="9" t="s">
        <v>20</v>
      </c>
      <c r="B21" s="3">
        <f>B18+B17</f>
        <v>7.0000000000000001E-3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6.4</v>
      </c>
      <c r="C22" s="3" t="s">
        <v>3</v>
      </c>
      <c r="D22" s="10"/>
      <c r="E22" s="9"/>
      <c r="F22" s="10"/>
      <c r="G22" s="24">
        <f>H14*B8 * 1000</f>
        <v>240.90150717177306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5.2877853377777451E-2</v>
      </c>
      <c r="I24" s="10"/>
    </row>
    <row r="25" spans="1:9" x14ac:dyDescent="0.3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4.75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3">
      <c r="A28" s="9" t="s">
        <v>27</v>
      </c>
      <c r="B28" s="3">
        <f>B17+B21</f>
        <v>1.3000000000000001E-2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</f>
        <v>365.38461538461536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5.8333333333333333E-5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ADD0-25D6-4804-A06C-92AFCF3FA1E7}">
  <dimension ref="A1:I33"/>
  <sheetViews>
    <sheetView zoomScale="130" zoomScaleNormal="130" workbookViewId="0">
      <selection activeCell="C16" sqref="C16"/>
    </sheetView>
  </sheetViews>
  <sheetFormatPr defaultRowHeight="14.4" x14ac:dyDescent="0.3"/>
  <cols>
    <col min="1" max="1" width="24.109375" customWidth="1"/>
    <col min="2" max="2" width="25.6640625" customWidth="1"/>
    <col min="3" max="3" width="18.109375" customWidth="1"/>
    <col min="4" max="4" width="13.33203125" customWidth="1"/>
    <col min="5" max="5" width="20.88671875" customWidth="1"/>
    <col min="7" max="7" width="19.5546875" customWidth="1"/>
    <col min="8" max="8" width="10.5546875" customWidth="1"/>
  </cols>
  <sheetData>
    <row r="1" spans="1:9" x14ac:dyDescent="0.3">
      <c r="A1" s="31" t="s">
        <v>0</v>
      </c>
      <c r="B1" s="32">
        <v>10</v>
      </c>
      <c r="C1" s="32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8.7500000000000002E-4</v>
      </c>
      <c r="I1" s="8" t="s">
        <v>2</v>
      </c>
    </row>
    <row r="2" spans="1:9" x14ac:dyDescent="0.3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11428.571428571428</v>
      </c>
      <c r="I2" s="10" t="s">
        <v>31</v>
      </c>
    </row>
    <row r="3" spans="1:9" x14ac:dyDescent="0.3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4800</v>
      </c>
      <c r="I3" s="10" t="s">
        <v>31</v>
      </c>
    </row>
    <row r="4" spans="1:9" x14ac:dyDescent="0.3">
      <c r="A4" s="18" t="s">
        <v>54</v>
      </c>
      <c r="B4" s="3">
        <f>B1/B2</f>
        <v>6.666666666666667</v>
      </c>
      <c r="C4" s="3"/>
      <c r="D4" s="10"/>
      <c r="E4" s="9"/>
      <c r="F4" s="10"/>
      <c r="G4" s="24" t="s">
        <v>40</v>
      </c>
      <c r="H4" s="3">
        <f>B31/B1*H2</f>
        <v>6628.5714285714275</v>
      </c>
      <c r="I4" s="10" t="s">
        <v>31</v>
      </c>
    </row>
    <row r="5" spans="1:9" x14ac:dyDescent="0.3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10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0.78749999999999987</v>
      </c>
      <c r="I7" s="10" t="s">
        <v>28</v>
      </c>
    </row>
    <row r="8" spans="1:9" x14ac:dyDescent="0.3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13.7</v>
      </c>
      <c r="I8" s="10" t="s">
        <v>3</v>
      </c>
    </row>
    <row r="9" spans="1:9" x14ac:dyDescent="0.3">
      <c r="A9" s="9" t="s">
        <v>9</v>
      </c>
      <c r="B9" s="3">
        <f>B1+B8+B7</f>
        <v>12</v>
      </c>
      <c r="C9" s="3" t="s">
        <v>3</v>
      </c>
      <c r="D9" s="10"/>
      <c r="E9" s="9"/>
      <c r="F9" s="10"/>
      <c r="G9" s="24" t="s">
        <v>46</v>
      </c>
      <c r="H9" s="3">
        <f>(B10+2)</f>
        <v>15.799999999999999</v>
      </c>
      <c r="I9" s="10" t="s">
        <v>3</v>
      </c>
    </row>
    <row r="10" spans="1:9" x14ac:dyDescent="0.3">
      <c r="A10" s="9" t="s">
        <v>10</v>
      </c>
      <c r="B10" s="3">
        <f>B9*1.15</f>
        <v>13.799999999999999</v>
      </c>
      <c r="C10" s="3" t="s">
        <v>3</v>
      </c>
      <c r="D10" s="10"/>
      <c r="E10" s="9"/>
      <c r="F10" s="10"/>
      <c r="G10" s="24" t="s">
        <v>47</v>
      </c>
      <c r="H10" s="3">
        <f>1.2*B2*(B1+2*H6)</f>
        <v>21.779999999999998</v>
      </c>
      <c r="I10" s="10" t="s">
        <v>28</v>
      </c>
    </row>
    <row r="11" spans="1:9" x14ac:dyDescent="0.3">
      <c r="A11" s="9" t="s">
        <v>11</v>
      </c>
      <c r="B11" s="3">
        <f>B10 +B9*0.1</f>
        <v>15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3">
      <c r="A12" s="9" t="s">
        <v>12</v>
      </c>
      <c r="B12" s="3">
        <f>B11-B1</f>
        <v>5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35.751526888127515</v>
      </c>
      <c r="I12" s="10"/>
    </row>
    <row r="13" spans="1:9" x14ac:dyDescent="0.3">
      <c r="A13" s="9" t="s">
        <v>13</v>
      </c>
      <c r="B13" s="3">
        <f>B12*B2</f>
        <v>7.5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11.25</v>
      </c>
      <c r="C14" s="3" t="s">
        <v>28</v>
      </c>
      <c r="D14" s="10"/>
      <c r="E14" s="9"/>
      <c r="F14" s="10"/>
      <c r="G14" s="24" t="s">
        <v>50</v>
      </c>
      <c r="H14" s="3">
        <f>H15/(1+H16)</f>
        <v>0.44819504714726144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4.8340740740740742</v>
      </c>
      <c r="I15" s="10"/>
    </row>
    <row r="16" spans="1:9" x14ac:dyDescent="0.3">
      <c r="A16" s="9" t="s">
        <v>15</v>
      </c>
      <c r="B16" s="3">
        <f>B1+D15</f>
        <v>10.5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9.7856481343172099</v>
      </c>
      <c r="I16" s="10"/>
    </row>
    <row r="17" spans="1:9" x14ac:dyDescent="0.3">
      <c r="A17" s="9" t="s">
        <v>16</v>
      </c>
      <c r="B17" s="3">
        <f>B2/B15</f>
        <v>6.0000000000000001E-3</v>
      </c>
      <c r="C17" s="3" t="s">
        <v>2</v>
      </c>
      <c r="D17" s="10"/>
      <c r="E17" s="9"/>
      <c r="F17" s="10"/>
      <c r="G17" s="24"/>
      <c r="H17" s="3"/>
      <c r="I17" s="10"/>
    </row>
    <row r="18" spans="1:9" x14ac:dyDescent="0.3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1.4444444444444446E-3</v>
      </c>
      <c r="I18" s="10" t="s">
        <v>2</v>
      </c>
    </row>
    <row r="19" spans="1:9" x14ac:dyDescent="0.3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0.36255555555555558</v>
      </c>
      <c r="I19" s="10" t="s">
        <v>2</v>
      </c>
    </row>
    <row r="20" spans="1:9" x14ac:dyDescent="0.3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2.4170370370370371</v>
      </c>
      <c r="I20" s="10" t="s">
        <v>3</v>
      </c>
    </row>
    <row r="21" spans="1:9" x14ac:dyDescent="0.3">
      <c r="A21" s="9" t="s">
        <v>20</v>
      </c>
      <c r="B21" s="3">
        <f>B18+B17</f>
        <v>7.0000000000000001E-3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5.4</v>
      </c>
      <c r="C22" s="3" t="s">
        <v>3</v>
      </c>
      <c r="D22" s="10"/>
      <c r="E22" s="9"/>
      <c r="F22" s="10"/>
      <c r="G22" s="24">
        <f>H14*B8 * 1000</f>
        <v>224.09752357363072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5.1095235914579235E-2</v>
      </c>
      <c r="I24" s="10"/>
    </row>
    <row r="25" spans="1:9" x14ac:dyDescent="0.3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4.5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3">
      <c r="A28" s="9" t="s">
        <v>27</v>
      </c>
      <c r="B28" s="3">
        <f>B17+B21</f>
        <v>1.3000000000000001E-2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</f>
        <v>346.15384615384613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5.8333333333333333E-5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мое</vt:lpstr>
      <vt:lpstr>Мое</vt:lpstr>
      <vt:lpstr>Лурье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2022-05-05T09:57:48Z</dcterms:modified>
</cp:coreProperties>
</file>