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labakyfyz/"/>
    </mc:Choice>
  </mc:AlternateContent>
  <xr:revisionPtr revIDLastSave="0" documentId="13_ncr:1_{EAF24894-2887-0147-8992-5833B0F02ECE}" xr6:coauthVersionLast="47" xr6:coauthVersionMax="47" xr10:uidLastSave="{00000000-0000-0000-0000-000000000000}"/>
  <bookViews>
    <workbookView xWindow="0" yWindow="500" windowWidth="11660" windowHeight="16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H32" i="1"/>
  <c r="H31" i="1"/>
  <c r="H30" i="1"/>
  <c r="H29" i="1"/>
  <c r="B18" i="1"/>
  <c r="B10" i="1"/>
  <c r="J9" i="1"/>
  <c r="G21" i="1" s="1"/>
  <c r="K5" i="1"/>
  <c r="J5" i="1"/>
  <c r="F21" i="1" s="1"/>
  <c r="E13" i="1" s="1"/>
  <c r="I5" i="1"/>
  <c r="K4" i="1"/>
  <c r="J4" i="1"/>
  <c r="B12" i="1" s="1"/>
  <c r="I4" i="1"/>
  <c r="K3" i="1"/>
  <c r="J3" i="1"/>
  <c r="F19" i="1" s="1"/>
  <c r="I3" i="1"/>
  <c r="K2" i="1"/>
  <c r="J2" i="1"/>
  <c r="D10" i="1" s="1"/>
  <c r="I2" i="1"/>
  <c r="D12" i="1" l="1"/>
  <c r="F12" i="1" s="1"/>
  <c r="B20" i="1"/>
  <c r="B11" i="1"/>
  <c r="C18" i="1"/>
  <c r="C20" i="1"/>
  <c r="F18" i="1"/>
  <c r="F20" i="1"/>
  <c r="D11" i="1"/>
  <c r="B13" i="1"/>
  <c r="G18" i="1"/>
  <c r="G20" i="1"/>
  <c r="F10" i="1"/>
  <c r="B19" i="1"/>
  <c r="C11" i="1" s="1"/>
  <c r="B21" i="1"/>
  <c r="D13" i="1"/>
  <c r="C19" i="1"/>
  <c r="C21" i="1"/>
  <c r="G19" i="1"/>
  <c r="E11" i="1" s="1"/>
  <c r="F11" i="1" l="1"/>
  <c r="F13" i="1"/>
  <c r="E12" i="1"/>
  <c r="C12" i="1"/>
  <c r="C10" i="1"/>
  <c r="B24" i="1" s="1"/>
  <c r="C13" i="1"/>
  <c r="E10" i="1"/>
  <c r="G24" i="1" s="1"/>
  <c r="C24" i="1" l="1"/>
  <c r="F24" i="1"/>
</calcChain>
</file>

<file path=xl/sharedStrings.xml><?xml version="1.0" encoding="utf-8"?>
<sst xmlns="http://schemas.openxmlformats.org/spreadsheetml/2006/main" count="44" uniqueCount="29">
  <si>
    <t>Ctab/µF</t>
  </si>
  <si>
    <t>Ief/mA</t>
  </si>
  <si>
    <t>ΔIef/mA</t>
  </si>
  <si>
    <t>Uef/V</t>
  </si>
  <si>
    <t>ΔUef/V</t>
  </si>
  <si>
    <t>Ra/Ω</t>
  </si>
  <si>
    <t>Ctab/F</t>
  </si>
  <si>
    <t>Ief/A</t>
  </si>
  <si>
    <t>Δief/A</t>
  </si>
  <si>
    <t>Kondenzátor 1</t>
  </si>
  <si>
    <t>Kondenzátor 2</t>
  </si>
  <si>
    <t>Sériovo</t>
  </si>
  <si>
    <t>Paralelne</t>
  </si>
  <si>
    <t>Pi</t>
  </si>
  <si>
    <t>f(Hz)</t>
  </si>
  <si>
    <t>C/µF</t>
  </si>
  <si>
    <t>ΔC/µF</t>
  </si>
  <si>
    <t>Ckor/µF</t>
  </si>
  <si>
    <t>ΔCkor/µF</t>
  </si>
  <si>
    <t>|C - Ckor|/Ckor*100%</t>
  </si>
  <si>
    <t>∣∂C∂Uef∣</t>
  </si>
  <si>
    <t>∣∂C∂Ief∣</t>
  </si>
  <si>
    <t>Prispevky ku chybe</t>
  </si>
  <si>
    <t>δrdg / %</t>
  </si>
  <si>
    <t>Ndig</t>
  </si>
  <si>
    <t>Nmax</t>
  </si>
  <si>
    <t>Cmr/μF</t>
  </si>
  <si>
    <t>Zapojenie</t>
  </si>
  <si>
    <t xml:space="preserve">Kondenzátor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</si>
</sst>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Times Roman"/>
      <charset val="238"/>
    </font>
    <font>
      <b/>
      <sz val="10"/>
      <name val="Times Roman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Normal="100" workbookViewId="0">
      <selection activeCell="B24" sqref="B24"/>
    </sheetView>
  </sheetViews>
  <sheetFormatPr baseColWidth="10" defaultColWidth="11.5" defaultRowHeight="13"/>
  <cols>
    <col min="1" max="1" width="17.83203125" customWidth="1"/>
    <col min="2" max="2" width="12.83203125" bestFit="1" customWidth="1"/>
    <col min="3" max="3" width="12.33203125" bestFit="1" customWidth="1"/>
    <col min="4" max="5" width="11.6640625" bestFit="1" customWidth="1"/>
    <col min="6" max="6" width="18.83203125" customWidth="1"/>
    <col min="7" max="7" width="12.33203125" customWidth="1"/>
    <col min="8" max="8" width="11.83203125" customWidth="1"/>
    <col min="9" max="9" width="9.5" customWidth="1"/>
    <col min="10" max="10" width="10" customWidth="1"/>
    <col min="11" max="11" width="8.6640625" customWidth="1"/>
    <col min="12" max="12" width="6.83203125" customWidth="1"/>
    <col min="13" max="13" width="8.33203125" customWidth="1"/>
    <col min="14" max="14" width="7.1640625" customWidth="1"/>
    <col min="15" max="15" width="7.83203125" customWidth="1"/>
    <col min="16" max="16" width="9.33203125" customWidth="1"/>
  </cols>
  <sheetData>
    <row r="1" spans="1:11" ht="14">
      <c r="A1" s="6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I1" s="8" t="s">
        <v>6</v>
      </c>
      <c r="J1" s="8" t="s">
        <v>7</v>
      </c>
      <c r="K1" s="8" t="s">
        <v>8</v>
      </c>
    </row>
    <row r="2" spans="1:11" ht="14">
      <c r="A2" s="7" t="s">
        <v>9</v>
      </c>
      <c r="B2" s="3">
        <v>0.93</v>
      </c>
      <c r="C2" s="3">
        <v>2.6</v>
      </c>
      <c r="D2" s="3">
        <v>7.4999999999999997E-2</v>
      </c>
      <c r="E2" s="3">
        <v>9</v>
      </c>
      <c r="F2" s="3">
        <v>0.10199999999999999</v>
      </c>
      <c r="G2" s="3">
        <v>290</v>
      </c>
      <c r="I2" s="2">
        <f>B2*10^-6</f>
        <v>9.2999999999999999E-7</v>
      </c>
      <c r="J2" s="2">
        <f t="shared" ref="J2:K5" si="0">C2*10^-3</f>
        <v>2.6000000000000003E-3</v>
      </c>
      <c r="K2" s="2">
        <f t="shared" si="0"/>
        <v>7.4999999999999993E-5</v>
      </c>
    </row>
    <row r="3" spans="1:11" ht="14">
      <c r="A3" s="7" t="s">
        <v>10</v>
      </c>
      <c r="B3" s="3">
        <v>3.89</v>
      </c>
      <c r="C3" s="3">
        <v>2.7</v>
      </c>
      <c r="D3" s="3">
        <v>7.4999999999999997E-2</v>
      </c>
      <c r="E3" s="3">
        <v>2.2999999999999998</v>
      </c>
      <c r="F3" s="3">
        <v>4.8399999999999999E-2</v>
      </c>
      <c r="G3" s="3">
        <v>290</v>
      </c>
      <c r="I3" s="2">
        <f>B3*10^-6</f>
        <v>3.89E-6</v>
      </c>
      <c r="J3" s="2">
        <f t="shared" si="0"/>
        <v>2.7000000000000001E-3</v>
      </c>
      <c r="K3" s="2">
        <f t="shared" si="0"/>
        <v>7.4999999999999993E-5</v>
      </c>
    </row>
    <row r="4" spans="1:11" ht="14">
      <c r="A4" s="7" t="s">
        <v>11</v>
      </c>
      <c r="B4" s="3">
        <v>0.75060000000000004</v>
      </c>
      <c r="C4" s="3">
        <v>2.6</v>
      </c>
      <c r="D4" s="3">
        <v>7.4999999999999997E-2</v>
      </c>
      <c r="E4" s="3">
        <v>11.14</v>
      </c>
      <c r="F4" s="3">
        <v>0.11912</v>
      </c>
      <c r="G4" s="3">
        <v>290</v>
      </c>
      <c r="I4" s="2">
        <f>B4*10^-6</f>
        <v>7.5059999999999996E-7</v>
      </c>
      <c r="J4" s="2">
        <f t="shared" si="0"/>
        <v>2.6000000000000003E-3</v>
      </c>
      <c r="K4" s="2">
        <f t="shared" si="0"/>
        <v>7.4999999999999993E-5</v>
      </c>
    </row>
    <row r="5" spans="1:11" ht="14">
      <c r="A5" s="7" t="s">
        <v>12</v>
      </c>
      <c r="B5" s="3">
        <v>4.82</v>
      </c>
      <c r="C5" s="3">
        <v>2.9</v>
      </c>
      <c r="D5" s="3">
        <v>7.4999999999999997E-2</v>
      </c>
      <c r="E5" s="3">
        <v>2.06</v>
      </c>
      <c r="F5" s="3">
        <v>4.648E-2</v>
      </c>
      <c r="G5" s="3">
        <v>290</v>
      </c>
      <c r="I5" s="2">
        <f>B5*10^-6</f>
        <v>4.8200000000000004E-6</v>
      </c>
      <c r="J5" s="2">
        <f t="shared" si="0"/>
        <v>2.8999999999999998E-3</v>
      </c>
      <c r="K5" s="2">
        <f t="shared" si="0"/>
        <v>7.4999999999999993E-5</v>
      </c>
    </row>
    <row r="8" spans="1:11" ht="15" customHeight="1"/>
    <row r="9" spans="1:11" ht="12.75" customHeight="1">
      <c r="B9" s="9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I9" s="6" t="s">
        <v>13</v>
      </c>
      <c r="J9" s="2">
        <f>PI()</f>
        <v>3.1415926535897931</v>
      </c>
    </row>
    <row r="10" spans="1:11" ht="14">
      <c r="A10" s="7" t="s">
        <v>9</v>
      </c>
      <c r="B10" s="4">
        <f>(J2/(2*J9*50*E2))*10^6</f>
        <v>0.91956189341983996</v>
      </c>
      <c r="C10" s="4">
        <f>(ABS(B18*F2)+ABS(C18*K2))*10^6</f>
        <v>3.6947525307407407E-2</v>
      </c>
      <c r="D10" s="4">
        <f>(J2/(2*J9*50*(SQRT(E2^2-(J2^2*G2^2)))))*10^6</f>
        <v>0.92280605272811045</v>
      </c>
      <c r="E10" s="4">
        <f>(F18*F2+G18*K2)*10^6</f>
        <v>3.7339952488556899E-2</v>
      </c>
      <c r="F10" s="4">
        <f>(ABS(B10-D10)/D10)*100</f>
        <v>0.35155375267421735</v>
      </c>
      <c r="I10" s="6" t="s">
        <v>14</v>
      </c>
      <c r="J10" s="2">
        <v>50</v>
      </c>
    </row>
    <row r="11" spans="1:11" ht="14">
      <c r="A11" s="7" t="s">
        <v>10</v>
      </c>
      <c r="B11" s="4">
        <f>(J3/(2*J9*50*E3))*10^6</f>
        <v>3.736681272592326</v>
      </c>
      <c r="C11" s="4">
        <f>(ABS(B19*F3)+ABS(C19*K3))*10^6</f>
        <v>0.1824294731440485</v>
      </c>
      <c r="D11" s="4">
        <f>(J3/(2*J9*50*(SQRT(E3^2-(J3^2*G3^2)))))*10^6</f>
        <v>3.9740592583060668</v>
      </c>
      <c r="E11" s="4">
        <f>(F19*F3+G19*K3)*10^6</f>
        <v>0.2194521568906736</v>
      </c>
      <c r="F11" s="4">
        <f>(ABS(B11-D11)/D11)*100</f>
        <v>5.9731868672467305</v>
      </c>
    </row>
    <row r="12" spans="1:11" ht="14">
      <c r="A12" s="7" t="s">
        <v>11</v>
      </c>
      <c r="B12" s="4">
        <f>(J4/(2*J9*50*E4))*10^6</f>
        <v>0.74291355841818296</v>
      </c>
      <c r="C12" s="4">
        <f>(ABS(B20*F4)+ABS(C20*K4))*10^6</f>
        <v>2.9374172146913548E-2</v>
      </c>
      <c r="D12" s="4">
        <f>(J4/(2*J9*50*(SQRT(E4^2-(J4^2*G4^2)))))*10^6</f>
        <v>0.74462111816986531</v>
      </c>
      <c r="E12" s="4">
        <f>(F20*F4+G20*K4)*10^6</f>
        <v>2.9577184443074563E-2</v>
      </c>
      <c r="F12" s="4">
        <f>(ABS(B12-D12)/D12)*100</f>
        <v>0.22931927526836793</v>
      </c>
    </row>
    <row r="13" spans="1:11" ht="14">
      <c r="A13" s="7" t="s">
        <v>12</v>
      </c>
      <c r="B13" s="4">
        <f>(J5/(2*J9*50*E5))*10^6</f>
        <v>4.4810615045290909</v>
      </c>
      <c r="C13" s="4">
        <f>(ABS(B21*F5)+ABS(C21*K5))*10^6</f>
        <v>0.21699619095551217</v>
      </c>
      <c r="D13" s="4">
        <f>(J5/(2*J9*50*(SQRT(E5^2-(J5^2*G5^2)))))*10^6</f>
        <v>4.9087668832220261</v>
      </c>
      <c r="E13" s="4">
        <f>(F21*F5+G21*K5)*10^6</f>
        <v>0.2852506350786479</v>
      </c>
      <c r="F13" s="4">
        <f>(ABS(B13-D13)/D13)*100</f>
        <v>8.713092083366508</v>
      </c>
    </row>
    <row r="17" spans="1:9" ht="14">
      <c r="A17" s="8" t="s">
        <v>16</v>
      </c>
      <c r="B17" s="10" t="s">
        <v>20</v>
      </c>
      <c r="C17" s="10" t="s">
        <v>21</v>
      </c>
      <c r="E17" s="11" t="s">
        <v>18</v>
      </c>
      <c r="F17" s="10" t="s">
        <v>20</v>
      </c>
      <c r="G17" s="10" t="s">
        <v>21</v>
      </c>
    </row>
    <row r="18" spans="1:9">
      <c r="A18" s="1"/>
      <c r="B18" s="5">
        <f>-(J2/(2*J9*50*(E2^2)))</f>
        <v>-1.0217354371331553E-7</v>
      </c>
      <c r="C18" s="5">
        <f>1/(2*J9*50*E2)</f>
        <v>3.5367765131532301E-4</v>
      </c>
      <c r="F18" s="2">
        <f>(J2*E2)/(2*$J$9*50*(E2^2-J2^2*G2^2)^(3/2))</f>
        <v>1.0325874970245475E-7</v>
      </c>
      <c r="G18" s="2">
        <f>(E2^2)/(2*$J$9*50*(E2^2-J2^2*G2^2)^(3/2))</f>
        <v>3.5743413358542018E-4</v>
      </c>
    </row>
    <row r="19" spans="1:9">
      <c r="A19" s="1"/>
      <c r="B19" s="5">
        <f>-(J3/(2*J9*50*(E3^2)))</f>
        <v>-1.624644031561881E-6</v>
      </c>
      <c r="C19" s="5">
        <f>1/(2*J9*50*E3)</f>
        <v>1.3839560268860465E-3</v>
      </c>
      <c r="F19" s="2">
        <f>(J3*E3)/(2*$J$9*50*(E3^2-J3^2*G3^2)^(3/2))</f>
        <v>1.9543532673818156E-6</v>
      </c>
      <c r="G19" s="2">
        <f>(E3^2)/(2*$J$9*50*(E3^2-J3^2*G3^2)^(3/2))</f>
        <v>1.6648194499919167E-3</v>
      </c>
    </row>
    <row r="20" spans="1:9">
      <c r="B20" s="5">
        <f>-(J4/(2*J9*50*(E4^2)))</f>
        <v>-6.6688829301452684E-8</v>
      </c>
      <c r="C20" s="5">
        <f>1/(2*J9*50*E4)</f>
        <v>2.8573598400699342E-4</v>
      </c>
      <c r="F20" s="2">
        <f>(J4*E4)/(2*$J$9*50*(E4^2-J4^2*G4^2)^(3/2))</f>
        <v>6.7149732584005298E-8</v>
      </c>
      <c r="G20" s="2">
        <f>(E4^2)/(2*$J$9*50*(E4^2-J4^2*G4^2)^(3/2))</f>
        <v>2.8771077730223803E-4</v>
      </c>
    </row>
    <row r="21" spans="1:9">
      <c r="B21" s="5">
        <f>-(J5/(2*J9*50*(E5^2)))</f>
        <v>-2.175272575014122E-6</v>
      </c>
      <c r="C21" s="5">
        <f>1/(2*J9*50*E5)</f>
        <v>1.5451936222514108E-3</v>
      </c>
      <c r="F21" s="2">
        <f>(J5*E5)/(2*$J$9*50*(E5^2-J5^2*G5^2)^(3/2))</f>
        <v>2.8594874442711133E-6</v>
      </c>
      <c r="G21" s="2">
        <f>(E5^2)/(2*$J$9*50*(E5^2-J5^2*G5^2)^(3/2))</f>
        <v>2.0312221155856874E-3</v>
      </c>
    </row>
    <row r="24" spans="1:9">
      <c r="A24" s="11" t="s">
        <v>22</v>
      </c>
      <c r="B24" s="2">
        <f>ABS(((B18*F2)/(C10*10^-6)))*100</f>
        <v>28.206764518187622</v>
      </c>
      <c r="C24" s="2">
        <f>((C18*K2)/(C10*10^-6))*100</f>
        <v>71.793235481812374</v>
      </c>
      <c r="F24" s="2">
        <f>ABS(((F18*F2)/(E10*10^-6)))*100</f>
        <v>28.206764518187622</v>
      </c>
      <c r="G24" s="2">
        <f>ABS(((G18*K2)/(E10*10^-6)))*100</f>
        <v>71.793235481812374</v>
      </c>
    </row>
    <row r="28" spans="1:9" ht="15">
      <c r="A28" s="14" t="s">
        <v>27</v>
      </c>
      <c r="B28" s="12" t="s">
        <v>15</v>
      </c>
      <c r="C28" s="13" t="s">
        <v>17</v>
      </c>
      <c r="D28" s="12" t="s">
        <v>23</v>
      </c>
      <c r="E28" s="12" t="s">
        <v>24</v>
      </c>
      <c r="F28" s="12" t="s">
        <v>25</v>
      </c>
      <c r="G28" s="12" t="s">
        <v>26</v>
      </c>
      <c r="H28" s="18" t="s">
        <v>16</v>
      </c>
      <c r="I28" s="18" t="s">
        <v>18</v>
      </c>
    </row>
    <row r="29" spans="1:9" ht="14">
      <c r="A29" s="14" t="s">
        <v>28</v>
      </c>
      <c r="B29" s="16">
        <v>0.91956189300000002</v>
      </c>
      <c r="C29" s="17">
        <v>0.92280605299999996</v>
      </c>
      <c r="D29" s="15">
        <v>0.8</v>
      </c>
      <c r="E29" s="15">
        <v>3</v>
      </c>
      <c r="F29" s="15">
        <v>2000</v>
      </c>
      <c r="G29" s="15">
        <v>20</v>
      </c>
      <c r="H29" s="4">
        <f>0.0369</f>
        <v>3.6900000000000002E-2</v>
      </c>
      <c r="I29" s="4">
        <f>0.0373</f>
        <v>3.73E-2</v>
      </c>
    </row>
    <row r="30" spans="1:9" ht="14">
      <c r="A30" s="14" t="s">
        <v>10</v>
      </c>
      <c r="B30" s="16">
        <v>3.7366812729999999</v>
      </c>
      <c r="C30" s="16">
        <v>3.974059258</v>
      </c>
      <c r="D30" s="15">
        <v>0.8</v>
      </c>
      <c r="E30" s="15">
        <v>3</v>
      </c>
      <c r="F30" s="15">
        <v>2000</v>
      </c>
      <c r="G30" s="15">
        <v>20</v>
      </c>
      <c r="H30" s="4">
        <f>0.1824</f>
        <v>0.18240000000000001</v>
      </c>
      <c r="I30" s="4">
        <f>0.2194</f>
        <v>0.21940000000000001</v>
      </c>
    </row>
    <row r="31" spans="1:9" ht="14">
      <c r="A31" s="14" t="s">
        <v>11</v>
      </c>
      <c r="B31" s="16">
        <v>0.74291355800000003</v>
      </c>
      <c r="C31" s="16">
        <v>0.74462111799999997</v>
      </c>
      <c r="D31" s="15">
        <v>0.8</v>
      </c>
      <c r="E31" s="15">
        <v>3</v>
      </c>
      <c r="F31" s="15">
        <v>2000</v>
      </c>
      <c r="G31" s="15">
        <v>20</v>
      </c>
      <c r="H31" s="4">
        <f>0.0293</f>
        <v>2.93E-2</v>
      </c>
      <c r="I31" s="4">
        <f>0.0295</f>
        <v>2.9499999999999998E-2</v>
      </c>
    </row>
    <row r="32" spans="1:9" ht="14">
      <c r="A32" s="14" t="s">
        <v>12</v>
      </c>
      <c r="B32" s="16">
        <v>4.4810615049999996</v>
      </c>
      <c r="C32" s="16">
        <v>4.9087668830000002</v>
      </c>
      <c r="D32" s="15">
        <v>0.8</v>
      </c>
      <c r="E32" s="15">
        <v>3</v>
      </c>
      <c r="F32" s="15">
        <v>2000</v>
      </c>
      <c r="G32" s="15">
        <v>20</v>
      </c>
      <c r="H32" s="4">
        <f>0.2169</f>
        <v>0.21690000000000001</v>
      </c>
      <c r="I32" s="4">
        <f>0.2852</f>
        <v>0.28520000000000001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2023-05-05T11:25:02Z</dcterms:created>
  <dcterms:modified xsi:type="dcterms:W3CDTF">2023-05-10T21:56:46Z</dcterms:modified>
  <dc:language>sk-SK</dc:language>
</cp:coreProperties>
</file>