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hlubik03/Documents/labakyfyz/"/>
    </mc:Choice>
  </mc:AlternateContent>
  <xr:revisionPtr revIDLastSave="0" documentId="13_ncr:1_{77ABBC48-D59A-E047-BEA2-7A2D69AF5439}" xr6:coauthVersionLast="47" xr6:coauthVersionMax="47" xr10:uidLastSave="{00000000-0000-0000-0000-000000000000}"/>
  <bookViews>
    <workbookView xWindow="0" yWindow="500" windowWidth="28800" windowHeight="161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H29" i="1"/>
  <c r="G29" i="1"/>
  <c r="H28" i="1"/>
  <c r="G28" i="1"/>
  <c r="E29" i="1"/>
  <c r="E28" i="1"/>
  <c r="B34" i="1"/>
  <c r="E26" i="1"/>
  <c r="B26" i="1"/>
  <c r="D34" i="1"/>
  <c r="C34" i="1"/>
  <c r="C31" i="1"/>
  <c r="B31" i="1"/>
  <c r="C9" i="1"/>
  <c r="E25" i="1" s="1"/>
  <c r="C11" i="1"/>
  <c r="C12" i="1"/>
  <c r="B20" i="1" s="1"/>
  <c r="B16" i="1"/>
  <c r="E16" i="1" s="1"/>
  <c r="C16" i="1"/>
  <c r="F16" i="1" s="1"/>
  <c r="B17" i="1"/>
  <c r="E17" i="1" s="1"/>
  <c r="C17" i="1"/>
  <c r="F17" i="1" s="1"/>
  <c r="B25" i="1"/>
  <c r="E20" i="1" l="1"/>
  <c r="C18" i="1"/>
  <c r="F18" i="1" s="1"/>
  <c r="E22" i="1"/>
  <c r="B18" i="1"/>
  <c r="E18" i="1" s="1"/>
  <c r="E21" i="1"/>
  <c r="B21" i="1"/>
</calcChain>
</file>

<file path=xl/sharedStrings.xml><?xml version="1.0" encoding="utf-8"?>
<sst xmlns="http://schemas.openxmlformats.org/spreadsheetml/2006/main" count="30" uniqueCount="26">
  <si>
    <t>Číslo merania</t>
  </si>
  <si>
    <t>h/mm</t>
  </si>
  <si>
    <t>D/mm</t>
  </si>
  <si>
    <t>m(g-kg) =</t>
  </si>
  <si>
    <t>V1 (ml-l)=</t>
  </si>
  <si>
    <t>V2 (ml-l)=</t>
  </si>
  <si>
    <t>PRIEMER:</t>
  </si>
  <si>
    <t>Sx</t>
  </si>
  <si>
    <t>delta x max</t>
  </si>
  <si>
    <t xml:space="preserve">   mm/m</t>
  </si>
  <si>
    <t>m</t>
  </si>
  <si>
    <t>h</t>
  </si>
  <si>
    <t>D</t>
  </si>
  <si>
    <t>V</t>
  </si>
  <si>
    <t>|∂ρ/∂m|(m-3)</t>
  </si>
  <si>
    <t>|∂ρ/∂V'|(kg.m-6)</t>
  </si>
  <si>
    <t>|∂ρ/∂D|(kg.m-4)</t>
  </si>
  <si>
    <t>|∂ρ/∂h|(kg.m-4)</t>
  </si>
  <si>
    <t>Objem 1(ml)</t>
  </si>
  <si>
    <t>Objem 2(ml)</t>
  </si>
  <si>
    <t>ρ1(kg.m-3)</t>
  </si>
  <si>
    <t>ρ2(kg.m-3)</t>
  </si>
  <si>
    <t>Δρmax(kg.m-3)</t>
  </si>
  <si>
    <t>Δρmax2(kg.m-3)</t>
  </si>
  <si>
    <t>Prispevok1[%]</t>
  </si>
  <si>
    <t>Prispevok2[%]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</si>
</sst>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DejaVu Sans"/>
      <family val="2"/>
    </font>
    <font>
      <b/>
      <sz val="10"/>
      <name val="DejaVu Serif"/>
      <family val="1"/>
    </font>
    <font>
      <sz val="10"/>
      <name val="DejaVu Serif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2" borderId="1" xfId="0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13" zoomScale="125" workbookViewId="0">
      <selection activeCell="I30" sqref="I30"/>
    </sheetView>
  </sheetViews>
  <sheetFormatPr baseColWidth="10" defaultColWidth="10" defaultRowHeight="13"/>
  <cols>
    <col min="1" max="1" width="14.3984375" customWidth="1"/>
    <col min="2" max="2" width="12.796875" bestFit="1" customWidth="1"/>
    <col min="3" max="3" width="10.19921875" bestFit="1" customWidth="1"/>
    <col min="4" max="4" width="14.59765625" customWidth="1"/>
    <col min="5" max="6" width="10.19921875" bestFit="1" customWidth="1"/>
  </cols>
  <sheetData>
    <row r="1" spans="1:6" ht="28">
      <c r="A1" s="3" t="s">
        <v>0</v>
      </c>
      <c r="B1" s="3" t="s">
        <v>1</v>
      </c>
      <c r="C1" s="3" t="s">
        <v>2</v>
      </c>
    </row>
    <row r="2" spans="1:6">
      <c r="A2" s="4">
        <v>1</v>
      </c>
      <c r="B2" s="1">
        <v>22.76</v>
      </c>
      <c r="C2" s="1">
        <v>23.89</v>
      </c>
    </row>
    <row r="3" spans="1:6">
      <c r="A3" s="4">
        <v>2</v>
      </c>
      <c r="B3" s="1">
        <v>22.76</v>
      </c>
      <c r="C3" s="1">
        <v>23.89</v>
      </c>
    </row>
    <row r="4" spans="1:6">
      <c r="A4" s="4">
        <v>3</v>
      </c>
      <c r="B4" s="1">
        <v>22.74</v>
      </c>
      <c r="C4" s="1">
        <v>23.9</v>
      </c>
    </row>
    <row r="5" spans="1:6">
      <c r="A5" s="4">
        <v>4</v>
      </c>
      <c r="B5" s="1">
        <v>22.76</v>
      </c>
      <c r="C5" s="1">
        <v>23.89</v>
      </c>
    </row>
    <row r="6" spans="1:6">
      <c r="A6" s="4">
        <v>5</v>
      </c>
      <c r="B6" s="1">
        <v>22.76</v>
      </c>
      <c r="C6" s="1">
        <v>23.9</v>
      </c>
    </row>
    <row r="7" spans="1:6">
      <c r="A7" s="4">
        <v>6</v>
      </c>
      <c r="B7" s="1">
        <v>22.74</v>
      </c>
      <c r="C7" s="1">
        <v>23.89</v>
      </c>
    </row>
    <row r="9" spans="1:6" ht="14">
      <c r="A9" s="5" t="s">
        <v>3</v>
      </c>
      <c r="B9" s="1">
        <v>27.47</v>
      </c>
      <c r="C9" s="1">
        <f>B9*10^-3</f>
        <v>2.7469999999999998E-2</v>
      </c>
    </row>
    <row r="11" spans="1:6" ht="14">
      <c r="A11" s="5" t="s">
        <v>4</v>
      </c>
      <c r="B11" s="1">
        <v>40</v>
      </c>
      <c r="C11" s="1">
        <f t="shared" ref="C11:C12" si="0">B11*10^-3</f>
        <v>0.04</v>
      </c>
    </row>
    <row r="12" spans="1:6" ht="14">
      <c r="A12" s="5" t="s">
        <v>5</v>
      </c>
      <c r="B12" s="1">
        <v>50</v>
      </c>
      <c r="C12" s="2">
        <f t="shared" si="0"/>
        <v>0.05</v>
      </c>
    </row>
    <row r="16" spans="1:6">
      <c r="A16" s="6" t="s">
        <v>6</v>
      </c>
      <c r="B16" s="2">
        <f>AVERAGE(B2:B7)</f>
        <v>22.753333333333334</v>
      </c>
      <c r="C16" s="8">
        <f>AVERAGE(C2:C7)</f>
        <v>23.893333333333334</v>
      </c>
      <c r="D16" s="6" t="s">
        <v>9</v>
      </c>
      <c r="E16" s="9">
        <f t="shared" ref="E16:E18" si="1">B16*10^-3</f>
        <v>2.2753333333333334E-2</v>
      </c>
      <c r="F16" s="2">
        <f t="shared" ref="F16:F18" si="2">C16*10^-3</f>
        <v>2.3893333333333336E-2</v>
      </c>
    </row>
    <row r="17" spans="1:9">
      <c r="A17" s="6" t="s">
        <v>7</v>
      </c>
      <c r="B17" s="2">
        <f>STDEV(B2:B7)/SQRT(6)</f>
        <v>4.2163702135584987E-3</v>
      </c>
      <c r="C17" s="8">
        <f>STDEV(C2:C7)/SQRT(6)</f>
        <v>2.1081851067785004E-3</v>
      </c>
      <c r="D17" s="6" t="s">
        <v>9</v>
      </c>
      <c r="E17" s="9">
        <f t="shared" si="1"/>
        <v>4.216370213558499E-6</v>
      </c>
      <c r="F17" s="2">
        <f t="shared" si="2"/>
        <v>2.1081851067785003E-6</v>
      </c>
    </row>
    <row r="18" spans="1:9">
      <c r="A18" s="6" t="s">
        <v>8</v>
      </c>
      <c r="B18" s="2">
        <f>B17*TINV(0.05,5)</f>
        <v>1.0838524683291486E-2</v>
      </c>
      <c r="C18" s="8">
        <f>C17*TINV(0.05,5)</f>
        <v>5.4192623416438185E-3</v>
      </c>
      <c r="D18" s="10" t="s">
        <v>9</v>
      </c>
      <c r="E18" s="9">
        <f t="shared" si="1"/>
        <v>1.0838524683291487E-5</v>
      </c>
      <c r="F18" s="2">
        <f t="shared" si="2"/>
        <v>5.4192623416438183E-6</v>
      </c>
    </row>
    <row r="19" spans="1:9">
      <c r="D19" s="12"/>
    </row>
    <row r="20" spans="1:9">
      <c r="A20" s="6" t="s">
        <v>14</v>
      </c>
      <c r="B20" s="2">
        <f>ABS(1/((C12-C11)*10^-3))</f>
        <v>99999.999999999971</v>
      </c>
      <c r="D20" s="11" t="s">
        <v>14</v>
      </c>
      <c r="E20" s="2">
        <f>ABS(4/(PI()*E16*((F16)^2)))</f>
        <v>98019.301996750699</v>
      </c>
    </row>
    <row r="21" spans="1:9">
      <c r="A21" s="6" t="s">
        <v>15</v>
      </c>
      <c r="B21" s="2">
        <f>ABS(C9/((C12-C11)*10^-3)^2)</f>
        <v>274699999.99999982</v>
      </c>
      <c r="D21" s="6" t="s">
        <v>16</v>
      </c>
      <c r="E21" s="2">
        <f>ABS((-8*C9)/(PI()*E16*(F16^3)))</f>
        <v>225384.22649420265</v>
      </c>
    </row>
    <row r="22" spans="1:9">
      <c r="D22" s="6" t="s">
        <v>17</v>
      </c>
      <c r="E22" s="2">
        <f>ABS((-4*C9)/(PI()*(E16^2)*(F16^2)))</f>
        <v>118338.27538166166</v>
      </c>
    </row>
    <row r="25" spans="1:9">
      <c r="A25" s="6" t="s">
        <v>18</v>
      </c>
      <c r="B25" s="2">
        <f>B12-B11</f>
        <v>10</v>
      </c>
      <c r="D25" s="6" t="s">
        <v>20</v>
      </c>
      <c r="E25" s="2">
        <f>C9/((C12-C11)*(10^-3))</f>
        <v>2746.9999999999991</v>
      </c>
    </row>
    <row r="26" spans="1:9">
      <c r="A26" s="6" t="s">
        <v>19</v>
      </c>
      <c r="B26" s="2">
        <f>(PI()*((F16^2)/4)*E16)*10^6</f>
        <v>10.202072241170924</v>
      </c>
      <c r="D26" s="6" t="s">
        <v>21</v>
      </c>
      <c r="E26" s="2">
        <f>C9/(B26*10^-6)</f>
        <v>2692.5902258507413</v>
      </c>
    </row>
    <row r="28" spans="1:9">
      <c r="D28" s="6" t="s">
        <v>22</v>
      </c>
      <c r="E28" s="2">
        <f>B20*0.00001+B21*0.000001</f>
        <v>275.69999999999982</v>
      </c>
      <c r="G28">
        <f>B20*0.00001</f>
        <v>0.99999999999999978</v>
      </c>
      <c r="H28">
        <f>B21*0.000001</f>
        <v>274.69999999999982</v>
      </c>
    </row>
    <row r="29" spans="1:9">
      <c r="D29" s="6" t="s">
        <v>23</v>
      </c>
      <c r="E29" s="2">
        <f>(E20*0.00001)+(E22*E18)+(E21*F18)</f>
        <v>3.4842215897103457</v>
      </c>
      <c r="G29">
        <f>E20*0.00001</f>
        <v>0.98019301996750707</v>
      </c>
      <c r="H29">
        <f>(E22*E18)</f>
        <v>1.2826123187022853</v>
      </c>
      <c r="I29">
        <f>(E21*F18)</f>
        <v>1.2214162510405533</v>
      </c>
    </row>
    <row r="30" spans="1:9">
      <c r="B30" s="6" t="s">
        <v>10</v>
      </c>
      <c r="C30" s="6" t="s">
        <v>13</v>
      </c>
    </row>
    <row r="31" spans="1:9">
      <c r="A31" s="7" t="s">
        <v>24</v>
      </c>
      <c r="B31" s="2">
        <f>((B20*0.00001)/E28)*100</f>
        <v>0.36271309394269147</v>
      </c>
      <c r="C31" s="2">
        <f>((B21*0.000001)/E28)*100</f>
        <v>99.637286906057312</v>
      </c>
    </row>
    <row r="33" spans="1:4">
      <c r="B33" s="6" t="s">
        <v>10</v>
      </c>
      <c r="C33" s="6" t="s">
        <v>11</v>
      </c>
      <c r="D33" s="6" t="s">
        <v>12</v>
      </c>
    </row>
    <row r="34" spans="1:4">
      <c r="A34" s="7" t="s">
        <v>25</v>
      </c>
      <c r="B34" s="2">
        <f>((E20*0.00001)/E29)*100</f>
        <v>28.132338737071933</v>
      </c>
      <c r="C34" s="2">
        <f>((E22*E18)/E29)*100</f>
        <v>36.812019146259665</v>
      </c>
      <c r="D34" s="2">
        <f>((E21*F18)/E29)*100</f>
        <v>35.055642116668402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2023-02-26T14:11:23Z</dcterms:modified>
</cp:coreProperties>
</file>