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13_ncr:1_{A19D9000-989F-D645-ADF7-B0497F0EEBE1}" xr6:coauthVersionLast="47" xr6:coauthVersionMax="47" xr10:uidLastSave="{00000000-0000-0000-0000-000000000000}"/>
  <bookViews>
    <workbookView xWindow="0" yWindow="500" windowWidth="28800" windowHeight="16100" xr2:uid="{B034E3F4-FF43-CA48-851F-B0D0B03F17A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J3" i="1"/>
  <c r="J4" i="1"/>
  <c r="J5" i="1"/>
  <c r="J6" i="1"/>
  <c r="J7" i="1"/>
  <c r="J2" i="1"/>
  <c r="H3" i="1"/>
  <c r="H4" i="1"/>
  <c r="H5" i="1"/>
  <c r="H6" i="1"/>
  <c r="H7" i="1"/>
  <c r="H2" i="1"/>
  <c r="I3" i="1" l="1"/>
  <c r="I4" i="1"/>
  <c r="I5" i="1"/>
  <c r="I6" i="1"/>
  <c r="I7" i="1"/>
  <c r="I2" i="1"/>
  <c r="B11" i="1"/>
  <c r="F4" i="1"/>
  <c r="F3" i="1"/>
  <c r="F2" i="1"/>
  <c r="E4" i="1"/>
  <c r="E3" i="1"/>
  <c r="E2" i="1"/>
  <c r="D4" i="1"/>
  <c r="D3" i="1"/>
  <c r="D2" i="1"/>
  <c r="C4" i="1"/>
  <c r="C3" i="1"/>
  <c r="C2" i="1"/>
  <c r="L3" i="1" l="1" a="1"/>
  <c r="L3" i="1" l="1"/>
  <c r="E13" i="1" s="1"/>
  <c r="E11" i="1"/>
  <c r="G11" i="1" s="1"/>
  <c r="E12" i="1"/>
  <c r="G12" i="1" s="1"/>
  <c r="E15" i="1"/>
  <c r="E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<sst xmlns="http://schemas.openxmlformats.org/spreadsheetml/2006/main" count="22" uniqueCount="22">
  <si>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č. m.</t>
  </si>
  <si>
    <t>Údaje o guľôčke</t>
  </si>
  <si>
    <r>
      <t>T</t>
    </r>
    <r>
      <rPr>
        <sz val="11"/>
        <color rgb="FF000000"/>
        <rFont val="Calibri"/>
        <family val="2"/>
        <scheme val="minor"/>
      </rPr>
      <t>/K</t>
    </r>
  </si>
  <si>
    <r>
      <t>t</t>
    </r>
    <r>
      <rPr>
        <sz val="11"/>
        <color rgb="FF000000"/>
        <rFont val="Calibri"/>
        <family val="2"/>
        <scheme val="minor"/>
      </rPr>
      <t>1/s</t>
    </r>
  </si>
  <si>
    <r>
      <t>t</t>
    </r>
    <r>
      <rPr>
        <sz val="11"/>
        <color rgb="FF000000"/>
        <rFont val="Calibri"/>
        <family val="2"/>
        <scheme val="minor"/>
      </rPr>
      <t>2/s</t>
    </r>
  </si>
  <si>
    <r>
      <t>t</t>
    </r>
    <r>
      <rPr>
        <sz val="11"/>
        <color rgb="FF000000"/>
        <rFont val="Calibri"/>
        <family val="2"/>
        <scheme val="minor"/>
      </rPr>
      <t>3/s</t>
    </r>
  </si>
  <si>
    <r>
      <t>t</t>
    </r>
    <r>
      <rPr>
        <sz val="11"/>
        <color rgb="FF000000"/>
        <rFont val="Calibri"/>
        <family val="2"/>
        <scheme val="minor"/>
      </rPr>
      <t>/s</t>
    </r>
  </si>
  <si>
    <r>
      <t>r</t>
    </r>
    <r>
      <rPr>
        <sz val="11"/>
        <color rgb="FF000000"/>
        <rFont val="Calibri"/>
        <family val="2"/>
        <scheme val="minor"/>
      </rPr>
      <t>/kg m</t>
    </r>
    <r>
      <rPr>
        <sz val="11"/>
        <color rgb="FF000000"/>
        <rFont val="Symbol"/>
        <charset val="2"/>
      </rPr>
      <t>-</t>
    </r>
    <r>
      <rPr>
        <sz val="11"/>
        <color rgb="FF000000"/>
        <rFont val="Calibri"/>
        <family val="2"/>
        <scheme val="minor"/>
      </rPr>
      <t>3</t>
    </r>
  </si>
  <si>
    <r>
      <t>h</t>
    </r>
    <r>
      <rPr>
        <sz val="11"/>
        <color rgb="FF000000"/>
        <rFont val="Calibri"/>
        <family val="2"/>
        <scheme val="minor"/>
      </rPr>
      <t>/Pa s</t>
    </r>
  </si>
  <si>
    <r>
      <t>T</t>
    </r>
    <r>
      <rPr>
        <sz val="11"/>
        <color rgb="FF000000"/>
        <rFont val="Symbol"/>
        <charset val="2"/>
      </rPr>
      <t>-</t>
    </r>
    <r>
      <rPr>
        <sz val="11"/>
        <color rgb="FF000000"/>
        <rFont val="Calibri"/>
        <family val="2"/>
        <scheme val="minor"/>
      </rPr>
      <t>1/K</t>
    </r>
    <r>
      <rPr>
        <sz val="11"/>
        <color rgb="FF000000"/>
        <rFont val="Symbol"/>
        <charset val="2"/>
      </rPr>
      <t>-</t>
    </r>
    <r>
      <rPr>
        <sz val="11"/>
        <color rgb="FF000000"/>
        <rFont val="Calibri"/>
        <family val="2"/>
        <scheme val="minor"/>
      </rPr>
      <t>1</t>
    </r>
  </si>
  <si>
    <r>
      <t>-</t>
    </r>
    <r>
      <rPr>
        <sz val="11"/>
        <color rgb="FF000000"/>
        <rFont val="Calibri"/>
        <family val="2"/>
        <scheme val="minor"/>
      </rPr>
      <t>ln(</t>
    </r>
    <r>
      <rPr>
        <i/>
        <sz val="11"/>
        <color rgb="FF000000"/>
        <rFont val="Symbol"/>
        <charset val="2"/>
      </rPr>
      <t>h</t>
    </r>
    <r>
      <rPr>
        <sz val="11"/>
        <color rgb="FF000000"/>
        <rFont val="Calibri"/>
        <family val="2"/>
        <scheme val="minor"/>
      </rPr>
      <t>/Pa s)</t>
    </r>
  </si>
  <si>
    <r>
      <t>K</t>
    </r>
    <r>
      <rPr>
        <sz val="11"/>
        <color rgb="FF000000"/>
        <rFont val="Calibri"/>
        <family val="2"/>
        <scheme val="minor"/>
      </rPr>
      <t>/m2 s</t>
    </r>
    <r>
      <rPr>
        <sz val="11"/>
        <color rgb="FF000000"/>
        <rFont val="Symbol"/>
        <charset val="2"/>
      </rPr>
      <t>-</t>
    </r>
    <r>
      <rPr>
        <sz val="11"/>
        <color rgb="FF000000"/>
        <rFont val="Calibri"/>
        <family val="2"/>
        <scheme val="minor"/>
      </rPr>
      <t>2</t>
    </r>
  </si>
  <si>
    <r>
      <t>r</t>
    </r>
    <r>
      <rPr>
        <sz val="11"/>
        <color rgb="FF000000"/>
        <rFont val="Calibri"/>
        <family val="2"/>
        <scheme val="minor"/>
      </rPr>
      <t>s/kg m</t>
    </r>
    <r>
      <rPr>
        <sz val="11"/>
        <color rgb="FF000000"/>
        <rFont val="Symbol"/>
        <charset val="2"/>
      </rPr>
      <t>-</t>
    </r>
    <r>
      <rPr>
        <sz val="11"/>
        <color rgb="FF000000"/>
        <rFont val="Calibri"/>
        <family val="2"/>
        <scheme val="minor"/>
      </rPr>
      <t>3</t>
    </r>
  </si>
  <si>
    <t>Δa</t>
  </si>
  <si>
    <t>Δb</t>
  </si>
  <si>
    <t>E vis</t>
  </si>
  <si>
    <t>lnA</t>
  </si>
  <si>
    <t>A</t>
  </si>
  <si>
    <t>ΔA</t>
  </si>
  <si>
    <t>Δevis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</si>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</sst>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Symbol"/>
      <charset val="2"/>
    </font>
    <font>
      <sz val="11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0" xfId="0" applyFont="1"/>
    <xf numFmtId="0" fontId="0" fillId="0" borderId="1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Závislosť dynamickej viskozity od funkcie teploty</a:t>
            </a:r>
          </a:p>
        </c:rich>
      </c:tx>
      <c:layout>
        <c:manualLayout>
          <c:xMode val="edge"/>
          <c:yMode val="edge"/>
          <c:x val="0.11199430792755434"/>
          <c:y val="2.82719179713674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Hárok1!$B$2:$B$7</c:f>
              <c:numCache>
                <c:formatCode>General</c:formatCode>
                <c:ptCount val="6"/>
                <c:pt idx="0">
                  <c:v>294.64999999999998</c:v>
                </c:pt>
                <c:pt idx="1">
                  <c:v>297.85000000000002</c:v>
                </c:pt>
                <c:pt idx="2">
                  <c:v>301.14999999999998</c:v>
                </c:pt>
                <c:pt idx="3">
                  <c:v>304.14999999999998</c:v>
                </c:pt>
                <c:pt idx="4">
                  <c:v>307.14999999999998</c:v>
                </c:pt>
                <c:pt idx="5">
                  <c:v>310.14999999999998</c:v>
                </c:pt>
              </c:numCache>
            </c:numRef>
          </c:xVal>
          <c:yVal>
            <c:numRef>
              <c:f>Hárok1!$H$2:$H$7</c:f>
              <c:numCache>
                <c:formatCode>General</c:formatCode>
                <c:ptCount val="6"/>
                <c:pt idx="0">
                  <c:v>1.8942282216000004E-2</c:v>
                </c:pt>
                <c:pt idx="1">
                  <c:v>1.6809244452000001E-2</c:v>
                </c:pt>
                <c:pt idx="2">
                  <c:v>1.4744427584000002E-2</c:v>
                </c:pt>
                <c:pt idx="3">
                  <c:v>1.3078030320000001E-2</c:v>
                </c:pt>
                <c:pt idx="4">
                  <c:v>1.1956519424000002E-2</c:v>
                </c:pt>
                <c:pt idx="5">
                  <c:v>1.0492829472000002E-2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B-A241-A6C8-9CAFA67A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689856"/>
        <c:axId val="719692128"/>
      </c:scatterChart>
      <c:valAx>
        <c:axId val="71968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19692128"/>
        <c:crosses val="autoZero"/>
        <c:crossBetween val="midCat"/>
      </c:valAx>
      <c:valAx>
        <c:axId val="719692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η</a:t>
                </a:r>
                <a:r>
                  <a:rPr lang="sk-S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/Pa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1968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Logaritmická závislosť dynamickej viskozity od prevrátenej</a:t>
            </a:r>
            <a:r>
              <a:rPr lang="sk-SK" baseline="0"/>
              <a:t> funkciu</a:t>
            </a:r>
            <a:r>
              <a:rPr lang="sk-SK"/>
              <a:t> teploty</a:t>
            </a:r>
          </a:p>
        </c:rich>
      </c:tx>
      <c:layout>
        <c:manualLayout>
          <c:xMode val="edge"/>
          <c:yMode val="edge"/>
          <c:x val="0.15603819331703653"/>
          <c:y val="2.8272019318367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830649590708477E-2"/>
                  <c:y val="0.312053613142096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-ln(</a:t>
                    </a:r>
                    <a:r>
                      <a:rPr lang="el-GR" baseline="0"/>
                      <a:t>η/</a:t>
                    </a:r>
                    <a:r>
                      <a:rPr lang="en-US" baseline="0"/>
                      <a:t>Pa s)=-3518T^-1 + 16,049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Hárok1!$I$2:$I$7</c:f>
              <c:numCache>
                <c:formatCode>General</c:formatCode>
                <c:ptCount val="6"/>
                <c:pt idx="0">
                  <c:v>3.3938571186153065E-3</c:v>
                </c:pt>
                <c:pt idx="1">
                  <c:v>3.3573946617424877E-3</c:v>
                </c:pt>
                <c:pt idx="2">
                  <c:v>3.3206043499916988E-3</c:v>
                </c:pt>
                <c:pt idx="3">
                  <c:v>3.287851389117212E-3</c:v>
                </c:pt>
                <c:pt idx="4">
                  <c:v>3.255738238645613E-3</c:v>
                </c:pt>
                <c:pt idx="5">
                  <c:v>3.224246332419797E-3</c:v>
                </c:pt>
              </c:numCache>
            </c:numRef>
          </c:xVal>
          <c:yVal>
            <c:numRef>
              <c:f>Hárok1!$J$2:$J$7</c:f>
              <c:numCache>
                <c:formatCode>General</c:formatCode>
                <c:ptCount val="6"/>
                <c:pt idx="0">
                  <c:v>3.9663587013345118</c:v>
                </c:pt>
                <c:pt idx="1">
                  <c:v>4.0858262789131929</c:v>
                </c:pt>
                <c:pt idx="2">
                  <c:v>4.2168900584925284</c:v>
                </c:pt>
                <c:pt idx="3">
                  <c:v>4.3368215314484315</c:v>
                </c:pt>
                <c:pt idx="4">
                  <c:v>4.4264785908738249</c:v>
                </c:pt>
                <c:pt idx="5">
                  <c:v>4.5570631625347238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21-D245-AC92-4F2B3FD2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689856"/>
        <c:axId val="719692128"/>
      </c:scatterChart>
      <c:valAx>
        <c:axId val="719689856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T^-1/K^-1</a:t>
                </a:r>
              </a:p>
            </c:rich>
          </c:tx>
          <c:layout>
            <c:manualLayout>
              <c:xMode val="edge"/>
              <c:yMode val="edge"/>
              <c:x val="0.46898570351627"/>
              <c:y val="0.246511393632180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19692128"/>
        <c:crosses val="autoZero"/>
        <c:crossBetween val="midCat"/>
      </c:valAx>
      <c:valAx>
        <c:axId val="71969212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-ln(h/Pa^-1 s^-1)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sk-SK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1968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2454</xdr:rowOff>
    </xdr:from>
    <xdr:to>
      <xdr:col>5</xdr:col>
      <xdr:colOff>262104</xdr:colOff>
      <xdr:row>30</xdr:row>
      <xdr:rowOff>100630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F6DC8B1-0F4B-FE9E-9B46-B24C7307A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242306</xdr:colOff>
      <xdr:row>17</xdr:row>
      <xdr:rowOff>6900</xdr:rowOff>
    </xdr:from>
    <xdr:to>
      <xdr:col>10</xdr:col>
      <xdr:colOff>707222</xdr:colOff>
      <xdr:row>30</xdr:row>
      <xdr:rowOff>105076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C9FE59C1-791B-7246-8F75-7060FA631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B198-8D70-984B-8691-890664A95EB7}">
  <dimension ref="A1:N16"/>
  <sheetViews>
    <sheetView tabSelected="1" topLeftCell="A12" zoomScale="125" zoomScaleNormal="125" workbookViewId="0">
      <selection activeCell="F35" sqref="F35"/>
    </sheetView>
  </sheetViews>
  <sheetFormatPr baseColWidth="10" defaultRowHeight="16" x14ac:dyDescent="0.2"/>
  <cols>
    <col min="1" max="1" width="13.5" customWidth="1"/>
    <col min="10" max="10" width="10.83203125" customWidth="1"/>
  </cols>
  <sheetData>
    <row r="1" spans="1:14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5" t="s">
        <v>10</v>
      </c>
      <c r="K1" s="1"/>
      <c r="L1" s="1"/>
      <c r="M1" s="1"/>
      <c r="N1" s="1"/>
    </row>
    <row r="2" spans="1:14" x14ac:dyDescent="0.2">
      <c r="A2" s="2">
        <v>1</v>
      </c>
      <c r="B2" s="2">
        <v>294.64999999999998</v>
      </c>
      <c r="C2" s="2">
        <f>100.89*2</f>
        <v>201.78</v>
      </c>
      <c r="D2" s="2">
        <f>98.98*2</f>
        <v>197.96</v>
      </c>
      <c r="E2" s="2">
        <f>100.91*2</f>
        <v>201.82</v>
      </c>
      <c r="F2" s="2">
        <f>100.26*2</f>
        <v>200.52</v>
      </c>
      <c r="G2" s="2">
        <v>1113</v>
      </c>
      <c r="H2" s="2">
        <f>(B$11 *(B$12-G2)*F2)</f>
        <v>1.8942282216000004E-2</v>
      </c>
      <c r="I2" s="2">
        <f>1/B2</f>
        <v>3.3938571186153065E-3</v>
      </c>
      <c r="J2" s="2">
        <f>-LN((H2))</f>
        <v>3.9663587013345118</v>
      </c>
      <c r="K2" s="1"/>
      <c r="M2" s="1"/>
      <c r="N2" s="1"/>
    </row>
    <row r="3" spans="1:14" x14ac:dyDescent="0.2">
      <c r="A3" s="2">
        <v>2</v>
      </c>
      <c r="B3" s="2">
        <v>297.85000000000002</v>
      </c>
      <c r="C3" s="2">
        <f>90.27*2</f>
        <v>180.54</v>
      </c>
      <c r="D3" s="2">
        <f>88.23*2</f>
        <v>176.46</v>
      </c>
      <c r="E3" s="2">
        <f>88.43*2</f>
        <v>176.86</v>
      </c>
      <c r="F3" s="2">
        <f>88.97*2</f>
        <v>177.94</v>
      </c>
      <c r="G3" s="2">
        <v>1113</v>
      </c>
      <c r="H3" s="2">
        <f t="shared" ref="H3:H7" si="0">(B$11 *(B$12-G3)*F3)</f>
        <v>1.6809244452000001E-2</v>
      </c>
      <c r="I3" s="2">
        <f t="shared" ref="I3:I7" si="1">1/B3</f>
        <v>3.3573946617424877E-3</v>
      </c>
      <c r="J3" s="2">
        <f t="shared" ref="J3:J7" si="2">-LN((H3))</f>
        <v>4.0858262789131929</v>
      </c>
      <c r="K3" s="1"/>
      <c r="L3" s="2" cm="1">
        <f t="array" ref="L3:M7">LINEST(J2:J7,I2:I7,1,1)</f>
        <v>-3453.1825881592003</v>
      </c>
      <c r="M3" s="2">
        <v>15.683252934177084</v>
      </c>
      <c r="N3" s="1"/>
    </row>
    <row r="4" spans="1:14" x14ac:dyDescent="0.2">
      <c r="A4" s="2">
        <v>3</v>
      </c>
      <c r="B4" s="2">
        <v>301.14999999999998</v>
      </c>
      <c r="C4" s="2">
        <f>79.44*2</f>
        <v>158.88</v>
      </c>
      <c r="D4" s="2">
        <f>77.98*2</f>
        <v>155.96</v>
      </c>
      <c r="E4" s="2">
        <f>76.83*2</f>
        <v>153.66</v>
      </c>
      <c r="F4" s="2">
        <f>77.92*2</f>
        <v>155.84</v>
      </c>
      <c r="G4" s="2">
        <v>1111</v>
      </c>
      <c r="H4" s="2">
        <f t="shared" si="0"/>
        <v>1.4744427584000002E-2</v>
      </c>
      <c r="I4" s="2">
        <f t="shared" si="1"/>
        <v>3.3206043499916988E-3</v>
      </c>
      <c r="J4" s="2">
        <f t="shared" si="2"/>
        <v>4.2168900584925284</v>
      </c>
      <c r="K4" s="1"/>
      <c r="L4" s="2">
        <v>64.139498883390246</v>
      </c>
      <c r="M4" s="2">
        <v>0.21211715657918928</v>
      </c>
      <c r="N4" s="1"/>
    </row>
    <row r="5" spans="1:14" x14ac:dyDescent="0.2">
      <c r="A5" s="2">
        <v>4</v>
      </c>
      <c r="B5" s="2">
        <v>304.14999999999998</v>
      </c>
      <c r="C5" s="2">
        <v>138.22999999999999</v>
      </c>
      <c r="D5" s="2">
        <v>137.84</v>
      </c>
      <c r="E5" s="2">
        <v>138.28</v>
      </c>
      <c r="F5" s="2">
        <v>138.12</v>
      </c>
      <c r="G5" s="2">
        <v>1110</v>
      </c>
      <c r="H5" s="2">
        <f t="shared" si="0"/>
        <v>1.3078030320000001E-2</v>
      </c>
      <c r="I5" s="2">
        <f t="shared" si="1"/>
        <v>3.287851389117212E-3</v>
      </c>
      <c r="J5" s="2">
        <f t="shared" si="2"/>
        <v>4.3368215314484315</v>
      </c>
      <c r="K5" s="1"/>
      <c r="L5" s="2">
        <v>0.99862192413109108</v>
      </c>
      <c r="M5" s="2">
        <v>9.0957359647220945E-3</v>
      </c>
      <c r="N5" s="1"/>
    </row>
    <row r="6" spans="1:14" x14ac:dyDescent="0.2">
      <c r="A6" s="2">
        <v>5</v>
      </c>
      <c r="B6" s="2">
        <v>307.14999999999998</v>
      </c>
      <c r="C6" s="2">
        <v>125.97</v>
      </c>
      <c r="D6" s="2">
        <v>127.1</v>
      </c>
      <c r="E6" s="2">
        <v>125.16</v>
      </c>
      <c r="F6" s="2">
        <v>126.08</v>
      </c>
      <c r="G6" s="2">
        <v>1108</v>
      </c>
      <c r="H6" s="2">
        <f t="shared" si="0"/>
        <v>1.1956519424000002E-2</v>
      </c>
      <c r="I6" s="2">
        <f t="shared" si="1"/>
        <v>3.255738238645613E-3</v>
      </c>
      <c r="J6" s="2">
        <f t="shared" si="2"/>
        <v>4.4264785908738249</v>
      </c>
      <c r="K6" s="1"/>
      <c r="L6" s="2">
        <v>2898.5978106467433</v>
      </c>
      <c r="M6" s="2">
        <v>4</v>
      </c>
      <c r="N6" s="1"/>
    </row>
    <row r="7" spans="1:14" x14ac:dyDescent="0.2">
      <c r="A7" s="2">
        <v>6</v>
      </c>
      <c r="B7" s="2">
        <v>310.14999999999998</v>
      </c>
      <c r="C7" s="2">
        <v>110.69</v>
      </c>
      <c r="D7" s="2">
        <v>110.31</v>
      </c>
      <c r="E7" s="2">
        <v>110.76</v>
      </c>
      <c r="F7" s="2">
        <v>110.56</v>
      </c>
      <c r="G7" s="2">
        <v>1107</v>
      </c>
      <c r="H7" s="2">
        <f t="shared" si="0"/>
        <v>1.0492829472000002E-2</v>
      </c>
      <c r="I7" s="2">
        <f t="shared" si="1"/>
        <v>3.224246332419797E-3</v>
      </c>
      <c r="J7" s="2">
        <f t="shared" si="2"/>
        <v>4.5570631625347238</v>
      </c>
      <c r="K7" s="1"/>
      <c r="L7" s="2">
        <v>0.23980799043750983</v>
      </c>
      <c r="M7" s="2">
        <v>3.3092965095975587E-4</v>
      </c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6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3" t="s">
        <v>11</v>
      </c>
      <c r="B11" s="2">
        <f>0.0734*10^-6</f>
        <v>7.3400000000000009E-8</v>
      </c>
      <c r="C11" s="1"/>
      <c r="D11" s="2" t="s">
        <v>13</v>
      </c>
      <c r="E11" s="2">
        <f>M4*TINV(0.05,4)</f>
        <v>0.58893164111276397</v>
      </c>
      <c r="F11" s="2" t="s">
        <v>18</v>
      </c>
      <c r="G11" s="2">
        <f>E15*E11</f>
        <v>3812546.0285218586</v>
      </c>
      <c r="H11" s="1"/>
      <c r="I11" s="1"/>
      <c r="J11" s="1"/>
      <c r="K11" s="1"/>
      <c r="L11" s="1"/>
      <c r="M11" s="1"/>
      <c r="N11" s="1"/>
    </row>
    <row r="12" spans="1:14" x14ac:dyDescent="0.2">
      <c r="A12" s="4" t="s">
        <v>12</v>
      </c>
      <c r="B12" s="2">
        <v>2400</v>
      </c>
      <c r="C12" s="1"/>
      <c r="D12" s="2" t="s">
        <v>14</v>
      </c>
      <c r="E12" s="2">
        <f>L4*TINV(0.05,4)</f>
        <v>178.07979772462818</v>
      </c>
      <c r="F12" s="2" t="s">
        <v>19</v>
      </c>
      <c r="G12" s="2">
        <f>8.854 *E12</f>
        <v>1576.7185290538578</v>
      </c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2" t="s">
        <v>15</v>
      </c>
      <c r="E13" s="2">
        <f>-(L3*8.314)</f>
        <v>28709.760037955592</v>
      </c>
      <c r="F13" s="7" t="s">
        <v>20</v>
      </c>
      <c r="G13" s="7">
        <f>L3</f>
        <v>-3453.1825881592003</v>
      </c>
      <c r="H13" s="1"/>
      <c r="I13" s="1"/>
      <c r="J13" s="1"/>
      <c r="K13" s="1"/>
      <c r="N13" s="1"/>
    </row>
    <row r="14" spans="1:14" x14ac:dyDescent="0.2">
      <c r="A14" s="1"/>
      <c r="B14" s="1"/>
      <c r="C14" s="1"/>
      <c r="D14" s="2" t="s">
        <v>16</v>
      </c>
      <c r="E14" s="2">
        <f>LN(E15)</f>
        <v>15.683252934177084</v>
      </c>
      <c r="F14" s="2" t="s">
        <v>21</v>
      </c>
      <c r="G14" s="2">
        <f>M3</f>
        <v>15.683252934177084</v>
      </c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2" t="s">
        <v>17</v>
      </c>
      <c r="E15" s="2">
        <f>EXP(M3)</f>
        <v>6473664.7895470476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Hlubík</dc:creator>
  <cp:lastModifiedBy>Filip Hlubík</cp:lastModifiedBy>
  <dcterms:created xsi:type="dcterms:W3CDTF">2023-10-02T11:12:05Z</dcterms:created>
  <dcterms:modified xsi:type="dcterms:W3CDTF">2023-10-15T10:27:52Z</dcterms:modified>
</cp:coreProperties>
</file>