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lubik03/Documents/fyzikala labaky/"/>
    </mc:Choice>
  </mc:AlternateContent>
  <xr:revisionPtr revIDLastSave="0" documentId="13_ncr:1_{4D41E817-CA4D-4A42-8FC1-F1381CBE7E98}" xr6:coauthVersionLast="47" xr6:coauthVersionMax="47" xr10:uidLastSave="{00000000-0000-0000-0000-000000000000}"/>
  <bookViews>
    <workbookView xWindow="0" yWindow="500" windowWidth="28800" windowHeight="16260" activeTab="1" xr2:uid="{019F2EF6-19AE-4FE5-849D-40716C3237D9}"/>
  </bookViews>
  <sheets>
    <sheet name="15-1" sheetId="1" r:id="rId1"/>
    <sheet name="15-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4" i="1" l="1"/>
  <c r="I2" i="2"/>
  <c r="E17" i="2"/>
  <c r="E18" i="2"/>
  <c r="E19" i="2"/>
  <c r="E20" i="2"/>
  <c r="E16" i="2"/>
  <c r="H16" i="2" l="1"/>
  <c r="F16" i="2"/>
  <c r="G3" i="1" l="1"/>
  <c r="I2" i="1"/>
  <c r="I3" i="1"/>
  <c r="I4" i="1"/>
  <c r="I5" i="1"/>
  <c r="I6" i="1"/>
  <c r="F17" i="2"/>
  <c r="J16" i="2" a="1"/>
  <c r="H17" i="2"/>
  <c r="H18" i="2"/>
  <c r="H19" i="2"/>
  <c r="H20" i="2"/>
  <c r="G17" i="2"/>
  <c r="G18" i="2"/>
  <c r="G19" i="2"/>
  <c r="G20" i="2"/>
  <c r="G16" i="2"/>
  <c r="F18" i="2"/>
  <c r="F19" i="2"/>
  <c r="F20" i="2"/>
  <c r="B16" i="2"/>
  <c r="J16" i="2" l="1"/>
  <c r="C16" i="2"/>
  <c r="D16" i="2" s="1"/>
  <c r="C17" i="2"/>
  <c r="C18" i="2"/>
  <c r="C19" i="2"/>
  <c r="C20" i="2"/>
  <c r="B17" i="2"/>
  <c r="B18" i="2"/>
  <c r="D18" i="2" s="1"/>
  <c r="B19" i="2"/>
  <c r="B20" i="2"/>
  <c r="B9" i="2"/>
  <c r="D20" i="2" l="1"/>
  <c r="D19" i="2"/>
  <c r="D17" i="2"/>
  <c r="K2" i="1" a="1"/>
  <c r="K2" i="1" s="1"/>
  <c r="B10" i="1"/>
  <c r="H3" i="1"/>
  <c r="H4" i="1"/>
  <c r="H5" i="1"/>
  <c r="H6" i="1"/>
  <c r="H2" i="1"/>
  <c r="G4" i="1"/>
  <c r="G5" i="1"/>
  <c r="G6" i="1"/>
  <c r="G2" i="1"/>
  <c r="E2" i="1"/>
  <c r="F2" i="1" s="1"/>
  <c r="E3" i="1"/>
  <c r="E4" i="1"/>
  <c r="E5" i="1"/>
  <c r="E6" i="1"/>
  <c r="F6" i="1" s="1"/>
  <c r="F3" i="1"/>
  <c r="F4" i="1"/>
  <c r="F5" i="1"/>
  <c r="L5" i="1" l="1"/>
  <c r="K4" i="1"/>
  <c r="L6" i="1"/>
  <c r="L2" i="1"/>
  <c r="K5" i="1"/>
  <c r="L4" i="1"/>
  <c r="L3" i="1"/>
  <c r="K3" i="1"/>
  <c r="K6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<sst xmlns="http://schemas.openxmlformats.org/spreadsheetml/2006/main" count="40" uniqueCount="35">
  <si>
    <r>
      <rPr>
        <i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/V</t>
    </r>
  </si>
  <si>
    <r>
      <t xml:space="preserve">log </t>
    </r>
    <r>
      <rPr>
        <i/>
        <sz val="11"/>
        <color theme="1"/>
        <rFont val="Calibri"/>
        <family val="2"/>
        <charset val="238"/>
        <scheme val="minor"/>
      </rPr>
      <t>f</t>
    </r>
    <r>
      <rPr>
        <sz val="11"/>
        <color theme="1"/>
        <rFont val="Calibri"/>
        <family val="2"/>
        <charset val="238"/>
        <scheme val="minor"/>
      </rPr>
      <t>(H</t>
    </r>
    <r>
      <rPr>
        <vertAlign val="superscript"/>
        <sz val="11"/>
        <color theme="1"/>
        <rFont val="Calibri"/>
        <family val="2"/>
        <charset val="238"/>
        <scheme val="minor"/>
      </rPr>
      <t>+</t>
    </r>
    <r>
      <rPr>
        <sz val="11"/>
        <color theme="1"/>
        <rFont val="Calibri"/>
        <family val="2"/>
        <charset val="238"/>
        <scheme val="minor"/>
      </rPr>
      <t>)</t>
    </r>
  </si>
  <si>
    <r>
      <rPr>
        <i/>
        <sz val="11"/>
        <color theme="1"/>
        <rFont val="Calibri"/>
        <family val="2"/>
        <charset val="238"/>
        <scheme val="minor"/>
      </rPr>
      <t>f</t>
    </r>
    <r>
      <rPr>
        <sz val="11"/>
        <color theme="1"/>
        <rFont val="Calibri"/>
        <family val="2"/>
        <charset val="238"/>
        <scheme val="minor"/>
      </rPr>
      <t>(H</t>
    </r>
    <r>
      <rPr>
        <vertAlign val="superscript"/>
        <sz val="11"/>
        <color theme="1"/>
        <rFont val="Calibri"/>
        <family val="2"/>
        <charset val="238"/>
        <scheme val="minor"/>
      </rPr>
      <t>+</t>
    </r>
    <r>
      <rPr>
        <sz val="11"/>
        <color theme="1"/>
        <rFont val="Calibri"/>
        <family val="2"/>
        <charset val="238"/>
        <scheme val="minor"/>
      </rPr>
      <t>)</t>
    </r>
  </si>
  <si>
    <r>
      <rPr>
        <i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(H</t>
    </r>
    <r>
      <rPr>
        <vertAlign val="superscript"/>
        <sz val="11"/>
        <color theme="1"/>
        <rFont val="Calibri"/>
        <family val="2"/>
        <charset val="238"/>
        <scheme val="minor"/>
      </rPr>
      <t>+</t>
    </r>
    <r>
      <rPr>
        <sz val="11"/>
        <color theme="1"/>
        <rFont val="Calibri"/>
        <family val="2"/>
        <charset val="238"/>
        <scheme val="minor"/>
      </rPr>
      <t>)</t>
    </r>
  </si>
  <si>
    <r>
      <t>ln(</t>
    </r>
    <r>
      <rPr>
        <i/>
        <sz val="11"/>
        <color theme="1"/>
        <rFont val="Calibri"/>
        <family val="2"/>
        <charset val="238"/>
        <scheme val="minor"/>
      </rPr>
      <t>a</t>
    </r>
    <r>
      <rPr>
        <sz val="11"/>
        <color theme="1"/>
        <rFont val="Calibri"/>
        <family val="2"/>
        <charset val="238"/>
        <scheme val="minor"/>
      </rPr>
      <t>(H</t>
    </r>
    <r>
      <rPr>
        <vertAlign val="superscript"/>
        <sz val="11"/>
        <color theme="1"/>
        <rFont val="Calibri"/>
        <family val="2"/>
        <charset val="238"/>
        <scheme val="minor"/>
      </rPr>
      <t>+</t>
    </r>
    <r>
      <rPr>
        <sz val="11"/>
        <color theme="1"/>
        <rFont val="Calibri"/>
        <family val="2"/>
        <charset val="238"/>
        <scheme val="minor"/>
      </rPr>
      <t>))</t>
    </r>
  </si>
  <si>
    <r>
      <rPr>
        <i/>
        <sz val="11"/>
        <color theme="1"/>
        <rFont val="Calibri"/>
        <family val="2"/>
        <charset val="238"/>
        <scheme val="minor"/>
      </rPr>
      <t>E</t>
    </r>
    <r>
      <rPr>
        <sz val="11"/>
        <color theme="1"/>
        <rFont val="Calibri"/>
        <family val="2"/>
        <charset val="238"/>
        <scheme val="minor"/>
      </rPr>
      <t>(Ch/HCh)/V</t>
    </r>
  </si>
  <si>
    <r>
      <rPr>
        <i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>(H</t>
    </r>
    <r>
      <rPr>
        <vertAlign val="superscript"/>
        <sz val="11"/>
        <color theme="1"/>
        <rFont val="Calibri"/>
        <family val="2"/>
        <charset val="238"/>
        <scheme val="minor"/>
      </rPr>
      <t>+</t>
    </r>
    <r>
      <rPr>
        <sz val="11"/>
        <color theme="1"/>
        <rFont val="Calibri"/>
        <family val="2"/>
        <charset val="238"/>
        <scheme val="minor"/>
      </rPr>
      <t>)/ mol L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</si>
  <si>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>I</t>
    </r>
    <r>
      <rPr>
        <i/>
        <vertAlign val="subscript"/>
        <sz val="11"/>
        <color theme="1"/>
        <rFont val="Calibri"/>
        <family val="2"/>
        <charset val="238"/>
        <scheme val="minor"/>
      </rPr>
      <t>c</t>
    </r>
    <r>
      <rPr>
        <sz val="11"/>
        <color theme="1"/>
        <rFont val="Calibri"/>
        <family val="2"/>
        <charset val="238"/>
        <scheme val="minor"/>
      </rPr>
      <t>/mol L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charset val="238"/>
        <scheme val="minor"/>
      </rPr>
      <t>1</t>
    </r>
  </si>
  <si>
    <r>
      <t>T</t>
    </r>
    <r>
      <rPr>
        <sz val="11"/>
        <color theme="1"/>
        <rFont val="Calibri"/>
        <family val="2"/>
        <scheme val="minor"/>
      </rPr>
      <t>/K</t>
    </r>
  </si>
  <si>
    <t>č. m.</t>
  </si>
  <si>
    <t xml:space="preserve"> 10 : 1</t>
  </si>
  <si>
    <t xml:space="preserve"> 5 : 1</t>
  </si>
  <si>
    <t xml:space="preserve"> 1 : 1</t>
  </si>
  <si>
    <t xml:space="preserve"> 1 : 5</t>
  </si>
  <si>
    <t xml:space="preserve"> 1 : 10</t>
  </si>
  <si>
    <r>
      <rPr>
        <i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charset val="238"/>
        <scheme val="minor"/>
      </rPr>
      <t>(Fe</t>
    </r>
    <r>
      <rPr>
        <vertAlign val="superscript"/>
        <sz val="11"/>
        <color theme="1"/>
        <rFont val="Calibri"/>
        <family val="2"/>
        <scheme val="minor"/>
      </rPr>
      <t>3+</t>
    </r>
    <r>
      <rPr>
        <sz val="11"/>
        <color theme="1"/>
        <rFont val="Calibri"/>
        <family val="2"/>
        <charset val="238"/>
        <scheme val="minor"/>
      </rPr>
      <t>) :</t>
    </r>
    <r>
      <rPr>
        <i/>
        <sz val="11"/>
        <color theme="1"/>
        <rFont val="Calibri"/>
        <family val="2"/>
        <scheme val="minor"/>
      </rPr>
      <t xml:space="preserve"> V</t>
    </r>
    <r>
      <rPr>
        <sz val="11"/>
        <color theme="1"/>
        <rFont val="Calibri"/>
        <family val="2"/>
        <charset val="238"/>
        <scheme val="minor"/>
      </rPr>
      <t>(Fe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charset val="238"/>
        <scheme val="minor"/>
      </rPr>
      <t>)</t>
    </r>
  </si>
  <si>
    <t>x</t>
  </si>
  <si>
    <r>
      <rPr>
        <i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charset val="238"/>
        <scheme val="minor"/>
      </rPr>
      <t>(Na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38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38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charset val="238"/>
        <scheme val="minor"/>
      </rPr>
      <t>)/cm</t>
    </r>
    <r>
      <rPr>
        <vertAlign val="superscript"/>
        <sz val="11"/>
        <color theme="1"/>
        <rFont val="Calibri"/>
        <family val="2"/>
        <scheme val="minor"/>
      </rPr>
      <t>3</t>
    </r>
  </si>
  <si>
    <r>
      <rPr>
        <i/>
        <sz val="11"/>
        <color theme="1"/>
        <rFont val="Calibri"/>
        <family val="2"/>
        <scheme val="minor"/>
      </rPr>
      <t>V</t>
    </r>
    <r>
      <rPr>
        <sz val="11"/>
        <color theme="1"/>
        <rFont val="Calibri"/>
        <family val="2"/>
        <charset val="238"/>
        <scheme val="minor"/>
      </rPr>
      <t>(KMnO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charset val="238"/>
        <scheme val="minor"/>
      </rPr>
      <t>)/cm</t>
    </r>
    <r>
      <rPr>
        <vertAlign val="superscript"/>
        <sz val="11"/>
        <color theme="1"/>
        <rFont val="Calibri"/>
        <family val="2"/>
        <scheme val="minor"/>
      </rPr>
      <t>3</t>
    </r>
  </si>
  <si>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charset val="238"/>
        <scheme val="minor"/>
      </rPr>
      <t>/V</t>
    </r>
  </si>
  <si>
    <r>
      <t>t</t>
    </r>
    <r>
      <rPr>
        <sz val="11"/>
        <color theme="1"/>
        <rFont val="Calibri"/>
        <family val="2"/>
        <scheme val="minor"/>
      </rPr>
      <t>/°C</t>
    </r>
  </si>
  <si>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charset val="238"/>
        <scheme val="minor"/>
      </rPr>
      <t>(KMnO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charset val="238"/>
        <scheme val="minor"/>
      </rPr>
      <t>)/mol dm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scheme val="minor"/>
      </rPr>
      <t>3</t>
    </r>
  </si>
  <si>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charset val="238"/>
        <scheme val="minor"/>
      </rPr>
      <t>(Na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38"/>
        <scheme val="minor"/>
      </rPr>
      <t>S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38"/>
        <scheme val="minor"/>
      </rPr>
      <t>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charset val="238"/>
        <scheme val="minor"/>
      </rPr>
      <t>)/mol dm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scheme val="minor"/>
      </rPr>
      <t>3</t>
    </r>
  </si>
  <si>
    <r>
      <rPr>
        <i/>
        <sz val="11"/>
        <color theme="1"/>
        <rFont val="Calibri"/>
        <family val="2"/>
        <scheme val="minor"/>
      </rPr>
      <t>V</t>
    </r>
    <r>
      <rPr>
        <vertAlign val="subscript"/>
        <sz val="11"/>
        <color theme="1"/>
        <rFont val="Calibri"/>
        <family val="2"/>
        <scheme val="minor"/>
      </rPr>
      <t>pipetovaný</t>
    </r>
    <r>
      <rPr>
        <sz val="11"/>
        <color theme="1"/>
        <rFont val="Calibri"/>
        <family val="2"/>
        <charset val="238"/>
        <scheme val="minor"/>
      </rPr>
      <t>/ml</t>
    </r>
  </si>
  <si>
    <r>
      <t xml:space="preserve">Δ(log </t>
    </r>
    <r>
      <rPr>
        <i/>
        <sz val="11"/>
        <color theme="1"/>
        <rFont val="Calibri"/>
        <family val="2"/>
        <scheme val="minor"/>
      </rPr>
      <t>f</t>
    </r>
    <r>
      <rPr>
        <sz val="11"/>
        <color theme="1"/>
        <rFont val="Calibri"/>
        <family val="2"/>
        <scheme val="minor"/>
      </rPr>
      <t>)</t>
    </r>
  </si>
  <si>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charset val="238"/>
        <scheme val="minor"/>
      </rPr>
      <t>(Fe</t>
    </r>
    <r>
      <rPr>
        <vertAlign val="superscript"/>
        <sz val="11"/>
        <color theme="1"/>
        <rFont val="Calibri"/>
        <family val="2"/>
        <scheme val="minor"/>
      </rPr>
      <t>3+</t>
    </r>
    <r>
      <rPr>
        <sz val="11"/>
        <color theme="1"/>
        <rFont val="Calibri"/>
        <family val="2"/>
        <charset val="238"/>
        <scheme val="minor"/>
      </rPr>
      <t>/Fe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charset val="238"/>
        <scheme val="minor"/>
      </rPr>
      <t>)/V</t>
    </r>
  </si>
  <si>
    <r>
      <rPr>
        <i/>
        <sz val="11"/>
        <color theme="1"/>
        <rFont val="Calibri"/>
        <family val="2"/>
        <scheme val="minor"/>
      </rPr>
      <t>y</t>
    </r>
    <r>
      <rPr>
        <sz val="11"/>
        <color theme="1"/>
        <rFont val="Calibri"/>
        <family val="2"/>
        <charset val="238"/>
        <scheme val="minor"/>
      </rPr>
      <t>/V</t>
    </r>
  </si>
  <si>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charset val="238"/>
        <scheme val="minor"/>
      </rPr>
      <t>(Fe</t>
    </r>
    <r>
      <rPr>
        <vertAlign val="superscript"/>
        <sz val="11"/>
        <color theme="1"/>
        <rFont val="Calibri"/>
        <family val="2"/>
        <scheme val="minor"/>
      </rPr>
      <t>3+</t>
    </r>
    <r>
      <rPr>
        <sz val="11"/>
        <color theme="1"/>
        <rFont val="Calibri"/>
        <family val="2"/>
        <charset val="238"/>
        <scheme val="minor"/>
      </rPr>
      <t>)/mol dm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scheme val="minor"/>
      </rPr>
      <t>3</t>
    </r>
  </si>
  <si>
    <r>
      <rPr>
        <i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charset val="238"/>
        <scheme val="minor"/>
      </rPr>
      <t>(Fe</t>
    </r>
    <r>
      <rPr>
        <vertAlign val="superscript"/>
        <sz val="11"/>
        <color theme="1"/>
        <rFont val="Calibri"/>
        <family val="2"/>
        <scheme val="minor"/>
      </rPr>
      <t>2+</t>
    </r>
    <r>
      <rPr>
        <sz val="11"/>
        <color theme="1"/>
        <rFont val="Calibri"/>
        <family val="2"/>
        <charset val="238"/>
        <scheme val="minor"/>
      </rPr>
      <t>)/mol dm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scheme val="minor"/>
      </rPr>
      <t>3</t>
    </r>
  </si>
  <si>
    <r>
      <rPr>
        <i/>
        <sz val="11"/>
        <color theme="1"/>
        <rFont val="Calibri"/>
        <family val="2"/>
        <scheme val="minor"/>
      </rPr>
      <t>I</t>
    </r>
    <r>
      <rPr>
        <vertAlign val="subscript"/>
        <sz val="11"/>
        <color theme="1"/>
        <rFont val="Calibri"/>
        <family val="2"/>
        <scheme val="minor"/>
      </rPr>
      <t>c</t>
    </r>
    <r>
      <rPr>
        <sz val="11"/>
        <color theme="1"/>
        <rFont val="Calibri"/>
        <family val="2"/>
        <charset val="238"/>
        <scheme val="minor"/>
      </rPr>
      <t>/mol dm</t>
    </r>
    <r>
      <rPr>
        <vertAlign val="superscript"/>
        <sz val="11"/>
        <color theme="1"/>
        <rFont val="Symbol"/>
        <family val="1"/>
        <charset val="2"/>
      </rPr>
      <t>-</t>
    </r>
    <r>
      <rPr>
        <vertAlign val="superscript"/>
        <sz val="11"/>
        <color theme="1"/>
        <rFont val="Calibri"/>
        <family val="2"/>
        <scheme val="minor"/>
      </rPr>
      <t>3</t>
    </r>
  </si>
  <si>
    <r>
      <rPr>
        <i/>
        <sz val="11"/>
        <color theme="1"/>
        <rFont val="Calibri"/>
        <family val="2"/>
        <scheme val="minor"/>
      </rPr>
      <t>E</t>
    </r>
    <r>
      <rPr>
        <sz val="11"/>
        <color theme="1"/>
        <rFont val="Calibri"/>
        <family val="2"/>
        <charset val="238"/>
        <scheme val="minor"/>
      </rPr>
      <t>(Hg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38"/>
        <scheme val="minor"/>
      </rPr>
      <t>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charset val="238"/>
        <scheme val="minor"/>
      </rPr>
      <t>/Hg,Cl</t>
    </r>
    <r>
      <rPr>
        <vertAlign val="superscript"/>
        <sz val="11"/>
        <color theme="1"/>
        <rFont val="Symbol"/>
        <family val="1"/>
        <charset val="2"/>
      </rPr>
      <t>-</t>
    </r>
    <r>
      <rPr>
        <sz val="11"/>
        <color theme="1"/>
        <rFont val="Calibri"/>
        <family val="2"/>
        <charset val="238"/>
        <scheme val="minor"/>
      </rPr>
      <t>)/V</t>
    </r>
  </si>
  <si>
    <t>MNŠ</t>
  </si>
  <si>
    <r>
      <rPr>
        <sz val="11"/>
        <color theme="1"/>
        <rFont val="Calibri"/>
        <family val="2"/>
      </rPr>
      <t>F / C.mol</t>
    </r>
    <r>
      <rPr>
        <vertAlign val="superscript"/>
        <sz val="11"/>
        <color theme="1"/>
        <rFont val="Calibri"/>
        <family val="2"/>
      </rPr>
      <t>-1</t>
    </r>
  </si>
  <si>
    <t>R</t>
  </si>
  <si>
    <t>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</si>
</sst>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charset val="238"/>
      <scheme val="minor"/>
    </font>
    <font>
      <i/>
      <sz val="11"/>
      <color theme="1"/>
      <name val="Calibri"/>
      <family val="2"/>
      <charset val="238"/>
      <scheme val="minor"/>
    </font>
    <font>
      <vertAlign val="superscript"/>
      <sz val="11"/>
      <color theme="1"/>
      <name val="Calibri"/>
      <family val="2"/>
      <charset val="238"/>
      <scheme val="minor"/>
    </font>
    <font>
      <i/>
      <vertAlign val="subscript"/>
      <sz val="11"/>
      <color theme="1"/>
      <name val="Calibri"/>
      <family val="2"/>
      <charset val="238"/>
      <scheme val="minor"/>
    </font>
    <font>
      <vertAlign val="superscript"/>
      <sz val="11"/>
      <color theme="1"/>
      <name val="Symbol"/>
      <family val="1"/>
      <charset val="2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vertAlign val="superscript"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B4C6E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  <xf numFmtId="0" fontId="0" fillId="3" borderId="1" xfId="0" applyFill="1" applyBorder="1"/>
    <xf numFmtId="0" fontId="6" fillId="0" borderId="1" xfId="0" applyFont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/>
    <xf numFmtId="20" fontId="0" fillId="2" borderId="1" xfId="0" applyNumberFormat="1" applyFill="1" applyBorder="1" applyAlignment="1">
      <alignment horizontal="center"/>
    </xf>
    <xf numFmtId="0" fontId="6" fillId="0" borderId="1" xfId="0" applyFont="1" applyBorder="1"/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0" fillId="3" borderId="0" xfId="0" applyFill="1"/>
    <xf numFmtId="0" fontId="9" fillId="0" borderId="3" xfId="0" applyFont="1" applyBorder="1"/>
    <xf numFmtId="0" fontId="9" fillId="0" borderId="3" xfId="0" applyFont="1" applyBorder="1" applyAlignment="1">
      <alignment horizontal="center" vertical="center"/>
    </xf>
    <xf numFmtId="0" fontId="9" fillId="4" borderId="3" xfId="0" applyFont="1" applyFill="1" applyBorder="1" applyAlignment="1">
      <alignment horizontal="right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sk-SK" sz="1400" b="0" i="0" u="none" strike="noStrike" kern="1200" baseline="0">
                <a:solidFill>
                  <a:schemeClr val="tx1"/>
                </a:solidFill>
              </a:rPr>
              <a:t>E(ChH) = f(ln(a[H+]))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'15-1'!$H$2:$H$6</c:f>
              <c:numCache>
                <c:formatCode>General</c:formatCode>
                <c:ptCount val="5"/>
                <c:pt idx="0">
                  <c:v>-1.1809964302794862</c:v>
                </c:pt>
                <c:pt idx="1">
                  <c:v>-2.5855485017875881</c:v>
                </c:pt>
                <c:pt idx="2">
                  <c:v>-4.0579482166294429</c:v>
                </c:pt>
                <c:pt idx="3">
                  <c:v>-5.5915189198541144</c:v>
                </c:pt>
                <c:pt idx="4">
                  <c:v>-7.1632949598756772</c:v>
                </c:pt>
              </c:numCache>
            </c:numRef>
          </c:xVal>
          <c:yVal>
            <c:numRef>
              <c:f>'15-1'!$I$2:$I$6</c:f>
              <c:numCache>
                <c:formatCode>General</c:formatCode>
                <c:ptCount val="5"/>
                <c:pt idx="0">
                  <c:v>0.49751999999999996</c:v>
                </c:pt>
                <c:pt idx="1">
                  <c:v>0.48351999999999995</c:v>
                </c:pt>
                <c:pt idx="2">
                  <c:v>0.46651999999999999</c:v>
                </c:pt>
                <c:pt idx="3">
                  <c:v>0.44652000000000003</c:v>
                </c:pt>
                <c:pt idx="4">
                  <c:v>0.42452000000000001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7D-434A-9066-BA7C5F7E47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52759231"/>
        <c:axId val="2078718863"/>
      </c:scatterChart>
      <c:valAx>
        <c:axId val="175275923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000" b="0" i="0" u="none" strike="noStrike" kern="1200" baseline="0">
                    <a:solidFill>
                      <a:srgbClr val="000000"/>
                    </a:solidFill>
                  </a:rPr>
                  <a:t>ln(a[H+])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2078718863"/>
        <c:crosses val="autoZero"/>
        <c:crossBetween val="midCat"/>
      </c:valAx>
      <c:valAx>
        <c:axId val="207871886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 marL="0" marR="0" lvl="0" indent="0" algn="ctr" defTabSz="914400" rtl="0" eaLnBrk="1" fontAlgn="auto" latinLnBrk="0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buClrTx/>
                  <a:buSzTx/>
                  <a:buFontTx/>
                  <a:buNone/>
                  <a:tabLst/>
                  <a:defRPr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 sz="1000" b="0" i="0" u="none" strike="noStrike" kern="1200" baseline="0">
                    <a:solidFill>
                      <a:srgbClr val="000000"/>
                    </a:solidFill>
                  </a:rPr>
                  <a:t>E(Ch/HCh)/V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 marL="0" marR="0" lvl="0" indent="0" algn="ctr" defTabSz="914400" rtl="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 sz="1000" b="0" i="0" u="none" strike="noStrike" kern="1200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175275923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sk-SK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k-SK"/>
              <a:t>y=f(x)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k-S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'15-2'!$G$16:$G$20</c:f>
              <c:numCache>
                <c:formatCode>General</c:formatCode>
                <c:ptCount val="5"/>
                <c:pt idx="0">
                  <c:v>5.6741820048799108</c:v>
                </c:pt>
                <c:pt idx="1">
                  <c:v>4.9553726154212061</c:v>
                </c:pt>
                <c:pt idx="2">
                  <c:v>4.3995012651971459</c:v>
                </c:pt>
                <c:pt idx="3">
                  <c:v>2.2026630679671579</c:v>
                </c:pt>
                <c:pt idx="4">
                  <c:v>0.95019228354983665</c:v>
                </c:pt>
              </c:numCache>
            </c:numRef>
          </c:xVal>
          <c:yVal>
            <c:numRef>
              <c:f>'15-2'!$H$16:$H$20</c:f>
              <c:numCache>
                <c:formatCode>General</c:formatCode>
                <c:ptCount val="5"/>
                <c:pt idx="0">
                  <c:v>0.68261204236949391</c:v>
                </c:pt>
                <c:pt idx="1">
                  <c:v>0.67339820618214008</c:v>
                </c:pt>
                <c:pt idx="2">
                  <c:v>0.64940370789673063</c:v>
                </c:pt>
                <c:pt idx="3">
                  <c:v>0.61103071667684339</c:v>
                </c:pt>
                <c:pt idx="4">
                  <c:v>0.58235216712864257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968-3A45-BD57-79F5789477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45784352"/>
        <c:axId val="645786080"/>
      </c:scatterChart>
      <c:valAx>
        <c:axId val="64578435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ln(c(Fe3+)/c(Fe2+))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45786080"/>
        <c:crosses val="autoZero"/>
        <c:crossBetween val="midCat"/>
      </c:valAx>
      <c:valAx>
        <c:axId val="6457860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sk-SK"/>
                  <a:t>y[V]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sk-S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k-SK"/>
          </a:p>
        </c:txPr>
        <c:crossAx val="6457843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k-S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722446</xdr:colOff>
      <xdr:row>7</xdr:row>
      <xdr:rowOff>18438</xdr:rowOff>
    </xdr:from>
    <xdr:to>
      <xdr:col>10</xdr:col>
      <xdr:colOff>163646</xdr:colOff>
      <xdr:row>21</xdr:row>
      <xdr:rowOff>36953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ACECF2E7-F181-7EC1-544E-756560046D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21</xdr:row>
      <xdr:rowOff>57150</xdr:rowOff>
    </xdr:from>
    <xdr:to>
      <xdr:col>3</xdr:col>
      <xdr:colOff>762000</xdr:colOff>
      <xdr:row>35</xdr:row>
      <xdr:rowOff>133350</xdr:rowOff>
    </xdr:to>
    <xdr:graphicFrame macro="">
      <xdr:nvGraphicFramePr>
        <xdr:cNvPr id="2" name="Graf 1">
          <a:extLst>
            <a:ext uri="{FF2B5EF4-FFF2-40B4-BE49-F238E27FC236}">
              <a16:creationId xmlns:a16="http://schemas.microsoft.com/office/drawing/2014/main" id="{B4609C50-EE95-7E5C-DB03-3312783D131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ív Office 2013 – 2022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F6BFB-46D1-4A79-AE96-AD29113B702D}">
  <dimension ref="A1:L14"/>
  <sheetViews>
    <sheetView workbookViewId="0">
      <selection activeCell="C29" sqref="C29"/>
    </sheetView>
  </sheetViews>
  <sheetFormatPr baseColWidth="10" defaultColWidth="8.83203125" defaultRowHeight="15" x14ac:dyDescent="0.2"/>
  <cols>
    <col min="1" max="1" width="17" bestFit="1" customWidth="1"/>
    <col min="2" max="2" width="11.83203125" bestFit="1" customWidth="1"/>
    <col min="4" max="4" width="10.1640625" customWidth="1"/>
    <col min="5" max="5" width="10.33203125" bestFit="1" customWidth="1"/>
    <col min="9" max="9" width="11.5" bestFit="1" customWidth="1"/>
  </cols>
  <sheetData>
    <row r="1" spans="1:12" ht="18" x14ac:dyDescent="0.25">
      <c r="A1" s="2" t="s">
        <v>9</v>
      </c>
      <c r="B1" s="1" t="s">
        <v>6</v>
      </c>
      <c r="C1" s="2" t="s">
        <v>0</v>
      </c>
      <c r="D1" s="3" t="s">
        <v>7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K1" s="12" t="s">
        <v>31</v>
      </c>
    </row>
    <row r="2" spans="1:12" x14ac:dyDescent="0.2">
      <c r="A2" s="11">
        <v>1</v>
      </c>
      <c r="B2" s="4">
        <v>0.5</v>
      </c>
      <c r="C2" s="4">
        <v>0.252</v>
      </c>
      <c r="D2" s="4">
        <v>0.5</v>
      </c>
      <c r="E2" s="1">
        <f>((-0.5115*SQRT(D2))/(1+SQRT(D2)))</f>
        <v>-0.21187023715383813</v>
      </c>
      <c r="F2" s="1">
        <f>10^(E2)</f>
        <v>0.61394541851104123</v>
      </c>
      <c r="G2" s="1">
        <f>B2*F2</f>
        <v>0.30697270925552061</v>
      </c>
      <c r="H2" s="1">
        <f>LN(G2)</f>
        <v>-1.1809964302794862</v>
      </c>
      <c r="I2" s="1">
        <f>C2+B$10</f>
        <v>0.49751999999999996</v>
      </c>
      <c r="K2" s="1">
        <f t="array" ref="K2:L6">LINEST(I2:I6,H2:H6,1,1)</f>
        <v>1.224192814673467E-2</v>
      </c>
      <c r="L2" s="1">
        <v>0.5141060795903174</v>
      </c>
    </row>
    <row r="3" spans="1:12" x14ac:dyDescent="0.2">
      <c r="A3" s="11">
        <v>2</v>
      </c>
      <c r="B3" s="4">
        <v>0.1</v>
      </c>
      <c r="C3" s="4">
        <v>0.23799999999999999</v>
      </c>
      <c r="D3" s="4">
        <v>0.1</v>
      </c>
      <c r="E3" s="1">
        <f t="shared" ref="E3:E6" si="0">((-0.5115*SQRT(D3))/(1+SQRT(D3)))</f>
        <v>-0.12288944701956954</v>
      </c>
      <c r="F3" s="1">
        <f t="shared" ref="F3:F6" si="1">10^(E3)</f>
        <v>0.75354736056230087</v>
      </c>
      <c r="G3" s="1">
        <f>B3*F3</f>
        <v>7.5354736056230096E-2</v>
      </c>
      <c r="H3" s="1">
        <f t="shared" ref="H3:H6" si="2">LN(G3)</f>
        <v>-2.5855485017875881</v>
      </c>
      <c r="I3" s="1">
        <f t="shared" ref="I3:I6" si="3">C3+B$10</f>
        <v>0.48351999999999995</v>
      </c>
      <c r="K3" s="1">
        <v>4.6222906515616311E-4</v>
      </c>
      <c r="L3" s="1">
        <v>2.1395228436461573E-3</v>
      </c>
    </row>
    <row r="4" spans="1:12" x14ac:dyDescent="0.2">
      <c r="A4" s="11">
        <v>3</v>
      </c>
      <c r="B4" s="4">
        <v>0.02</v>
      </c>
      <c r="C4" s="4">
        <v>0.221</v>
      </c>
      <c r="D4" s="4">
        <v>0.02</v>
      </c>
      <c r="E4" s="1">
        <f t="shared" si="0"/>
        <v>-6.3374513995289608E-2</v>
      </c>
      <c r="F4" s="1">
        <f t="shared" si="1"/>
        <v>0.86422233491798905</v>
      </c>
      <c r="G4" s="1">
        <f t="shared" ref="G4:G6" si="4">B4*F4</f>
        <v>1.7284446698359782E-2</v>
      </c>
      <c r="H4" s="1">
        <f t="shared" si="2"/>
        <v>-4.0579482166294429</v>
      </c>
      <c r="I4" s="1">
        <f t="shared" si="3"/>
        <v>0.46651999999999999</v>
      </c>
      <c r="K4" s="1">
        <v>0.99574124554801668</v>
      </c>
      <c r="L4" s="1">
        <v>2.1887930102039745E-3</v>
      </c>
    </row>
    <row r="5" spans="1:12" x14ac:dyDescent="0.2">
      <c r="A5" s="11">
        <v>4</v>
      </c>
      <c r="B5" s="4">
        <v>4.0000000000000001E-3</v>
      </c>
      <c r="C5" s="4">
        <v>0.20100000000000001</v>
      </c>
      <c r="D5" s="4">
        <v>4.0000000000000001E-3</v>
      </c>
      <c r="E5" s="1">
        <f t="shared" si="0"/>
        <v>-3.0425803678235462E-2</v>
      </c>
      <c r="F5" s="1">
        <f t="shared" si="1"/>
        <v>0.93233974077555171</v>
      </c>
      <c r="G5" s="1">
        <f t="shared" si="4"/>
        <v>3.7293589631022068E-3</v>
      </c>
      <c r="H5" s="1">
        <f t="shared" si="2"/>
        <v>-5.5915189198541144</v>
      </c>
      <c r="I5" s="1">
        <f t="shared" si="3"/>
        <v>0.44652000000000003</v>
      </c>
      <c r="K5" s="1">
        <v>701.4313152646962</v>
      </c>
      <c r="L5" s="1">
        <v>3</v>
      </c>
    </row>
    <row r="6" spans="1:12" x14ac:dyDescent="0.2">
      <c r="A6" s="11">
        <v>5</v>
      </c>
      <c r="B6" s="4">
        <v>8.0000000000000004E-4</v>
      </c>
      <c r="C6" s="4">
        <v>0.17899999999999999</v>
      </c>
      <c r="D6" s="4">
        <v>8.0000000000000004E-4</v>
      </c>
      <c r="E6" s="1">
        <f t="shared" si="0"/>
        <v>-1.4069460311325823E-2</v>
      </c>
      <c r="F6" s="1">
        <f t="shared" si="1"/>
        <v>0.96812300395259687</v>
      </c>
      <c r="G6" s="1">
        <f t="shared" si="4"/>
        <v>7.7449840316207749E-4</v>
      </c>
      <c r="H6" s="1">
        <f t="shared" si="2"/>
        <v>-7.1632949598756772</v>
      </c>
      <c r="I6" s="1">
        <f t="shared" si="3"/>
        <v>0.42452000000000001</v>
      </c>
      <c r="K6" s="1">
        <v>3.3604275554754404E-3</v>
      </c>
      <c r="L6" s="1">
        <v>1.4372444524553327E-5</v>
      </c>
    </row>
    <row r="9" spans="1:12" x14ac:dyDescent="0.2">
      <c r="A9" s="8" t="s">
        <v>8</v>
      </c>
      <c r="B9" s="4">
        <v>296.14999999999998</v>
      </c>
      <c r="C9" s="14">
        <v>23</v>
      </c>
    </row>
    <row r="10" spans="1:12" ht="17" x14ac:dyDescent="0.25">
      <c r="A10" s="1" t="s">
        <v>30</v>
      </c>
      <c r="B10" s="1">
        <f>(0.244-(7.6*10^-4)*(C9-25))</f>
        <v>0.24551999999999999</v>
      </c>
    </row>
    <row r="11" spans="1:12" ht="17" x14ac:dyDescent="0.2">
      <c r="A11" s="15" t="s">
        <v>32</v>
      </c>
      <c r="B11" s="16">
        <v>96485</v>
      </c>
    </row>
    <row r="12" spans="1:12" x14ac:dyDescent="0.2">
      <c r="A12" s="15" t="s">
        <v>33</v>
      </c>
      <c r="B12" s="16">
        <v>8.3140000000000001</v>
      </c>
    </row>
    <row r="14" spans="1:12" x14ac:dyDescent="0.2">
      <c r="A14" t="s">
        <v>34</v>
      </c>
      <c r="B14">
        <f>(L3/SQRT(5))*TINV(0.05,4)</f>
        <v>2.6565684882899746E-3</v>
      </c>
    </row>
  </sheetData>
  <pageMargins left="0.7" right="0.7" top="0.75" bottom="0.75" header="0.3" footer="0.3"/>
  <pageSetup paperSize="9" orientation="portrait" horizontalDpi="4294967294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93D1E-9995-499D-A223-0EA201D04151}">
  <dimension ref="A1:K20"/>
  <sheetViews>
    <sheetView tabSelected="1" zoomScale="85" workbookViewId="0">
      <selection activeCell="G27" sqref="G27"/>
    </sheetView>
  </sheetViews>
  <sheetFormatPr baseColWidth="10" defaultColWidth="8.83203125" defaultRowHeight="15" x14ac:dyDescent="0.2"/>
  <cols>
    <col min="1" max="1" width="18.33203125" bestFit="1" customWidth="1"/>
    <col min="2" max="3" width="15.83203125" bestFit="1" customWidth="1"/>
    <col min="4" max="4" width="13.83203125" bestFit="1" customWidth="1"/>
    <col min="6" max="6" width="13.5" bestFit="1" customWidth="1"/>
  </cols>
  <sheetData>
    <row r="1" spans="1:11" ht="18" x14ac:dyDescent="0.25">
      <c r="A1" s="2" t="s">
        <v>9</v>
      </c>
      <c r="B1" s="5" t="s">
        <v>15</v>
      </c>
      <c r="C1" s="5" t="s">
        <v>17</v>
      </c>
      <c r="D1" s="5" t="s">
        <v>18</v>
      </c>
      <c r="E1" s="5" t="s">
        <v>19</v>
      </c>
    </row>
    <row r="2" spans="1:11" x14ac:dyDescent="0.2">
      <c r="A2" s="11">
        <v>1</v>
      </c>
      <c r="B2" s="9" t="s">
        <v>10</v>
      </c>
      <c r="C2" s="6">
        <v>23.3</v>
      </c>
      <c r="D2" s="6">
        <v>2</v>
      </c>
      <c r="E2" s="6">
        <v>0.36099999999999999</v>
      </c>
      <c r="H2" t="s">
        <v>34</v>
      </c>
      <c r="I2">
        <f>(K17/SQRT(5))*TINV(0.05,4)</f>
        <v>6.4557459704031725E-3</v>
      </c>
    </row>
    <row r="3" spans="1:11" x14ac:dyDescent="0.2">
      <c r="A3" s="11">
        <v>2</v>
      </c>
      <c r="B3" s="9" t="s">
        <v>11</v>
      </c>
      <c r="C3" s="6">
        <v>17.600000000000001</v>
      </c>
      <c r="D3" s="6">
        <v>3.1</v>
      </c>
      <c r="E3" s="6">
        <v>0.35699999999999998</v>
      </c>
    </row>
    <row r="4" spans="1:11" x14ac:dyDescent="0.2">
      <c r="A4" s="11">
        <v>3</v>
      </c>
      <c r="B4" s="9" t="s">
        <v>12</v>
      </c>
      <c r="C4" s="6">
        <v>12.7</v>
      </c>
      <c r="D4" s="6">
        <v>3.9</v>
      </c>
      <c r="E4" s="6">
        <v>0.33900000000000002</v>
      </c>
    </row>
    <row r="5" spans="1:11" x14ac:dyDescent="0.2">
      <c r="A5" s="11">
        <v>4</v>
      </c>
      <c r="B5" s="9" t="s">
        <v>13</v>
      </c>
      <c r="C5" s="6">
        <v>5.9</v>
      </c>
      <c r="D5" s="6">
        <v>16.3</v>
      </c>
      <c r="E5" s="6">
        <v>0.313</v>
      </c>
    </row>
    <row r="6" spans="1:11" x14ac:dyDescent="0.2">
      <c r="A6" s="11">
        <v>5</v>
      </c>
      <c r="B6" s="9" t="s">
        <v>14</v>
      </c>
      <c r="C6" s="6">
        <v>1.8</v>
      </c>
      <c r="D6" s="6">
        <v>17.399999999999999</v>
      </c>
      <c r="E6" s="6">
        <v>0.3</v>
      </c>
    </row>
    <row r="8" spans="1:11" x14ac:dyDescent="0.2">
      <c r="A8" s="8" t="s">
        <v>20</v>
      </c>
      <c r="B8" s="4">
        <v>23</v>
      </c>
    </row>
    <row r="9" spans="1:11" ht="17" x14ac:dyDescent="0.25">
      <c r="A9" s="1" t="s">
        <v>30</v>
      </c>
      <c r="B9" s="1">
        <f>(0.244-(7.6*10^-4)*(B8-25))</f>
        <v>0.24551999999999999</v>
      </c>
    </row>
    <row r="10" spans="1:11" ht="17" x14ac:dyDescent="0.25">
      <c r="A10" s="10" t="s">
        <v>23</v>
      </c>
      <c r="B10" s="4">
        <v>10</v>
      </c>
    </row>
    <row r="11" spans="1:11" ht="18" x14ac:dyDescent="0.25">
      <c r="A11" s="1" t="s">
        <v>21</v>
      </c>
      <c r="B11" s="17">
        <v>0.01</v>
      </c>
    </row>
    <row r="12" spans="1:11" ht="18" x14ac:dyDescent="0.25">
      <c r="A12" s="1" t="s">
        <v>22</v>
      </c>
      <c r="B12" s="17">
        <v>0.05</v>
      </c>
    </row>
    <row r="15" spans="1:11" ht="18" x14ac:dyDescent="0.25">
      <c r="A15" s="2" t="s">
        <v>9</v>
      </c>
      <c r="B15" s="2" t="s">
        <v>27</v>
      </c>
      <c r="C15" s="2" t="s">
        <v>28</v>
      </c>
      <c r="D15" s="2" t="s">
        <v>29</v>
      </c>
      <c r="E15" s="2" t="s">
        <v>24</v>
      </c>
      <c r="F15" s="5" t="s">
        <v>25</v>
      </c>
      <c r="G15" s="7" t="s">
        <v>16</v>
      </c>
      <c r="H15" s="5" t="s">
        <v>26</v>
      </c>
      <c r="J15" s="13" t="s">
        <v>31</v>
      </c>
    </row>
    <row r="16" spans="1:11" x14ac:dyDescent="0.2">
      <c r="A16" s="11">
        <v>1</v>
      </c>
      <c r="B16" s="1">
        <f>($B$12*(C2/1000))/(($B$10/1000))</f>
        <v>0.11650000000000001</v>
      </c>
      <c r="C16" s="1">
        <f>($B$11*(D2/1000))/(5*($B$10/1000))</f>
        <v>4.0000000000000002E-4</v>
      </c>
      <c r="D16" s="1">
        <f>B16*9+C16*7</f>
        <v>1.0512999999999999</v>
      </c>
      <c r="E16" s="1">
        <f>-((0.5115*5*SQRT(D16))/(1+SQRT(D16)))</f>
        <v>-1.2947423305186856</v>
      </c>
      <c r="F16" s="1">
        <f>E2+$B$9</f>
        <v>0.60651999999999995</v>
      </c>
      <c r="G16" s="1">
        <f>LN((B16)/(C16))</f>
        <v>5.6741820048799108</v>
      </c>
      <c r="H16" s="1">
        <f>F16-((2.303*8.314*($B$8+273.15))/(96485)*E16)</f>
        <v>0.68261204236949391</v>
      </c>
      <c r="J16" s="1" cm="1">
        <f t="array" ref="J16:K20">LINEST(H16:H20,G16:G20,1,1)</f>
        <v>2.1240457193676673E-2</v>
      </c>
      <c r="K16" s="1">
        <v>0.56252094658495977</v>
      </c>
    </row>
    <row r="17" spans="1:11" x14ac:dyDescent="0.2">
      <c r="A17" s="11">
        <v>2</v>
      </c>
      <c r="B17" s="1">
        <f t="shared" ref="B17:B20" si="0">($B$12*(C3/1000))/(($B$10/1000))</f>
        <v>8.8000000000000009E-2</v>
      </c>
      <c r="C17" s="1">
        <f t="shared" ref="C17:C20" si="1">($B$11*(D3/1000))/(5*($B$10/1000))</f>
        <v>6.2E-4</v>
      </c>
      <c r="D17" s="1">
        <f t="shared" ref="D17:D20" si="2">B17*9+C17*7</f>
        <v>0.79634000000000005</v>
      </c>
      <c r="E17" s="1">
        <f t="shared" ref="E17:E20" si="3">-((0.5115*5*SQRT(D17))/(1+SQRT(D17)))</f>
        <v>-1.2060264253340516</v>
      </c>
      <c r="F17" s="1">
        <f>E3+$B$9</f>
        <v>0.60251999999999994</v>
      </c>
      <c r="G17" s="1">
        <f t="shared" ref="G17:G20" si="4">LN((B17)/(C17))</f>
        <v>4.9553726154212061</v>
      </c>
      <c r="H17" s="1">
        <f t="shared" ref="H17:H20" si="5">F17-((2.303*8.314*($B$8+273.15))/(96485)*E17)</f>
        <v>0.67339820618214008</v>
      </c>
      <c r="J17" s="1">
        <v>1.284947783192227E-3</v>
      </c>
      <c r="K17" s="1">
        <v>5.1992696733917446E-3</v>
      </c>
    </row>
    <row r="18" spans="1:11" x14ac:dyDescent="0.2">
      <c r="A18" s="11">
        <v>3</v>
      </c>
      <c r="B18" s="1">
        <f t="shared" si="0"/>
        <v>6.3500000000000001E-2</v>
      </c>
      <c r="C18" s="1">
        <f t="shared" si="1"/>
        <v>7.7999999999999999E-4</v>
      </c>
      <c r="D18" s="1">
        <f t="shared" si="2"/>
        <v>0.57696000000000003</v>
      </c>
      <c r="E18" s="1">
        <f t="shared" si="3"/>
        <v>-1.1040271828554045</v>
      </c>
      <c r="F18" s="1">
        <f t="shared" ref="F18:F20" si="6">E4+$B$9</f>
        <v>0.58452000000000004</v>
      </c>
      <c r="G18" s="1">
        <f t="shared" si="4"/>
        <v>4.3995012651971459</v>
      </c>
      <c r="H18" s="1">
        <f t="shared" si="5"/>
        <v>0.64940370789673063</v>
      </c>
      <c r="J18" s="1">
        <v>0.98914018718841124</v>
      </c>
      <c r="K18" s="1">
        <v>5.098811608108089E-3</v>
      </c>
    </row>
    <row r="19" spans="1:11" x14ac:dyDescent="0.2">
      <c r="A19" s="11">
        <v>4</v>
      </c>
      <c r="B19" s="1">
        <f t="shared" si="0"/>
        <v>2.9500000000000005E-2</v>
      </c>
      <c r="C19" s="1">
        <f t="shared" si="1"/>
        <v>3.2600000000000003E-3</v>
      </c>
      <c r="D19" s="1">
        <f t="shared" si="2"/>
        <v>0.28832000000000008</v>
      </c>
      <c r="E19" s="1">
        <f t="shared" si="3"/>
        <v>-0.89349484611336338</v>
      </c>
      <c r="F19" s="1">
        <f t="shared" si="6"/>
        <v>0.55852000000000002</v>
      </c>
      <c r="G19" s="1">
        <f t="shared" si="4"/>
        <v>2.2026630679671579</v>
      </c>
      <c r="H19" s="1">
        <f t="shared" si="5"/>
        <v>0.61103071667684339</v>
      </c>
      <c r="J19" s="1">
        <v>273.24785546935487</v>
      </c>
      <c r="K19" s="1">
        <v>3</v>
      </c>
    </row>
    <row r="20" spans="1:11" x14ac:dyDescent="0.2">
      <c r="A20" s="11">
        <v>5</v>
      </c>
      <c r="B20" s="1">
        <f t="shared" si="0"/>
        <v>9.0000000000000011E-3</v>
      </c>
      <c r="C20" s="1">
        <f t="shared" si="1"/>
        <v>3.48E-3</v>
      </c>
      <c r="D20" s="1">
        <f t="shared" si="2"/>
        <v>0.10536000000000001</v>
      </c>
      <c r="E20" s="1">
        <f t="shared" si="3"/>
        <v>-0.62671686054402753</v>
      </c>
      <c r="F20" s="1">
        <f t="shared" si="6"/>
        <v>0.54552</v>
      </c>
      <c r="G20" s="1">
        <f t="shared" si="4"/>
        <v>0.95019228354983665</v>
      </c>
      <c r="H20" s="1">
        <f t="shared" si="5"/>
        <v>0.58235216712864257</v>
      </c>
      <c r="J20" s="1">
        <v>7.1038649061927117E-3</v>
      </c>
      <c r="K20" s="1">
        <v>7.7993639444933388E-5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Hárky</vt:lpstr>
      </vt:variant>
      <vt:variant>
        <vt:i4>2</vt:i4>
      </vt:variant>
    </vt:vector>
  </HeadingPairs>
  <TitlesOfParts>
    <vt:vector size="2" baseType="lpstr">
      <vt:lpstr>15-1</vt:lpstr>
      <vt:lpstr>15-2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</dc:creator>
  <cp:lastModifiedBy>Filip Hlubík</cp:lastModifiedBy>
  <dcterms:created xsi:type="dcterms:W3CDTF">2021-03-01T15:07:08Z</dcterms:created>
  <dcterms:modified xsi:type="dcterms:W3CDTF">2024-03-08T10:48:44Z</dcterms:modified>
</cp:coreProperties>
</file>