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fyzikala labaky/"/>
    </mc:Choice>
  </mc:AlternateContent>
  <xr:revisionPtr revIDLastSave="0" documentId="13_ncr:1_{5EEDEAB7-3A37-864D-905B-E221EBB16B42}" xr6:coauthVersionLast="47" xr6:coauthVersionMax="47" xr10:uidLastSave="{00000000-0000-0000-0000-000000000000}"/>
  <bookViews>
    <workbookView minimized="1" xWindow="13900" yWindow="840" windowWidth="13060" windowHeight="1618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E3" i="1"/>
  <c r="G15" i="1"/>
  <c r="D16" i="1" l="1"/>
  <c r="K12" i="1"/>
  <c r="L12" i="1"/>
  <c r="M12" i="1"/>
  <c r="C17" i="1" l="1"/>
  <c r="B18" i="1"/>
  <c r="E18" i="1" s="1"/>
  <c r="B16" i="1"/>
  <c r="E16" i="1" s="1"/>
  <c r="C16" i="1"/>
  <c r="B15" i="1"/>
  <c r="B14" i="1"/>
  <c r="H4" i="1"/>
  <c r="E4" i="1" s="1"/>
  <c r="D15" i="1" s="1"/>
  <c r="H5" i="1"/>
  <c r="E5" i="1" s="1"/>
  <c r="H6" i="1"/>
  <c r="E6" i="1" s="1"/>
  <c r="H7" i="1"/>
  <c r="E7" i="1" s="1"/>
  <c r="H3" i="1"/>
  <c r="E17" i="1"/>
  <c r="D17" i="1" l="1"/>
  <c r="D18" i="1"/>
  <c r="F16" i="1"/>
  <c r="G16" i="1" s="1"/>
  <c r="C15" i="1"/>
  <c r="C14" i="1"/>
  <c r="F14" i="1" s="1"/>
  <c r="G14" i="1" s="1"/>
  <c r="E15" i="1" l="1"/>
  <c r="F15" i="1" s="1"/>
</calcChain>
</file>

<file path=xl/sharedStrings.xml><?xml version="1.0" encoding="utf-8"?>
<sst xmlns="http://schemas.openxmlformats.org/spreadsheetml/2006/main" count="37" uniqueCount="36">
  <si>
    <t>č. m.</t>
  </si>
  <si>
    <r>
      <rPr>
        <i/>
        <sz val="11"/>
        <color theme="1"/>
        <rFont val="Symbol"/>
        <family val="1"/>
        <charset val="2"/>
      </rPr>
      <t>j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</si>
  <si>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</si>
  <si>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</si>
  <si>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r>
      <rPr>
        <i/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  <charset val="238"/>
        <scheme val="minor"/>
      </rPr>
      <t>12</t>
    </r>
    <r>
      <rPr>
        <sz val="11"/>
        <color theme="1"/>
        <rFont val="Calibri"/>
        <family val="2"/>
        <charset val="238"/>
        <scheme val="minor"/>
      </rPr>
      <t>/kg m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</si>
  <si>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12</t>
    </r>
  </si>
  <si>
    <t>Zložka č. 1</t>
  </si>
  <si>
    <t>Zložka č. 2</t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</si>
  <si>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/kg mol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</si>
  <si>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/kg mol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</si>
  <si>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rPr>
        <i/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/kg m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</si>
  <si>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r>
      <rPr>
        <i/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/kg m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</si>
  <si>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</si>
  <si>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</si>
  <si>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 xml:space="preserve">Tabuľka 1: </t>
    </r>
    <r>
      <rPr>
        <sz val="11"/>
        <color theme="1"/>
        <rFont val="Calibri"/>
        <family val="2"/>
        <charset val="238"/>
        <scheme val="minor"/>
      </rPr>
      <t>Zloženie, hustoty a indexy lomu pripravených roztokov.</t>
    </r>
  </si>
  <si>
    <r>
      <t xml:space="preserve">Tabuľka 3: </t>
    </r>
    <r>
      <rPr>
        <sz val="11"/>
        <color theme="1"/>
        <rFont val="Calibri"/>
        <family val="2"/>
        <charset val="238"/>
        <scheme val="minor"/>
      </rPr>
      <t>Výsledky výpočtov.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</si>
  <si>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kg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</si>
  <si>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kg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</si>
  <si>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rPr>
        <i/>
        <sz val="11"/>
        <color theme="1"/>
        <rFont val="Calibri"/>
        <family val="2"/>
        <charset val="238"/>
        <scheme val="minor"/>
      </rPr>
      <t>w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</si>
  <si>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rPr>
        <i/>
        <sz val="11"/>
        <color theme="1"/>
        <rFont val="Calibri"/>
        <family val="2"/>
        <charset val="238"/>
        <scheme val="minor"/>
      </rPr>
      <t>w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</si>
  <si>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12</t>
    </r>
    <r>
      <rPr>
        <sz val="11"/>
        <color theme="1"/>
        <rFont val="Calibri"/>
        <family val="2"/>
        <charset val="238"/>
        <scheme val="minor"/>
      </rPr>
      <t>(exp)/m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kg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</si>
  <si>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12</t>
    </r>
    <r>
      <rPr>
        <sz val="11"/>
        <color theme="1"/>
        <rFont val="Calibri"/>
        <family val="2"/>
        <charset val="238"/>
        <scheme val="minor"/>
      </rPr>
      <t>(vyp)/m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kg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</si>
  <si>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rPr>
        <sz val="11"/>
        <color theme="1"/>
        <rFont val="Symbol"/>
        <family val="1"/>
        <charset val="2"/>
      </rPr>
      <t>D</t>
    </r>
    <r>
      <rPr>
        <i/>
        <sz val="11"/>
        <color theme="1"/>
        <rFont val="Calibri"/>
        <family val="2"/>
        <charset val="238"/>
        <scheme val="minor"/>
      </rPr>
      <t>r</t>
    </r>
    <r>
      <rPr>
        <vertAlign val="subscript"/>
        <sz val="11"/>
        <color theme="1"/>
        <rFont val="Calibri"/>
        <family val="2"/>
        <charset val="238"/>
        <scheme val="minor"/>
      </rPr>
      <t>12</t>
    </r>
    <r>
      <rPr>
        <sz val="11"/>
        <color theme="1"/>
        <rFont val="Calibri"/>
        <family val="2"/>
        <charset val="238"/>
        <scheme val="minor"/>
      </rPr>
      <t>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kg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</si>
  <si>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Tabuľka 2:</t>
    </r>
    <r>
      <rPr>
        <sz val="11"/>
        <color theme="1"/>
        <rFont val="Calibri"/>
        <family val="2"/>
        <charset val="238"/>
        <scheme val="minor"/>
      </rPr>
      <t xml:space="preserve"> Údaje o zložkách.</t>
    </r>
  </si>
  <si>
    <t xml:space="preserve">etanol </t>
  </si>
  <si>
    <t>2-propanol</t>
  </si>
  <si>
    <t>voda</t>
  </si>
  <si>
    <t>Zložka č. 3</t>
  </si>
  <si>
    <r>
      <t>M</t>
    </r>
    <r>
      <rPr>
        <i/>
        <vertAlign val="subscript"/>
        <sz val="11"/>
        <color rgb="FF000000"/>
        <rFont val="Calibri"/>
        <family val="2"/>
        <charset val="238"/>
        <scheme val="minor"/>
      </rPr>
      <t>3</t>
    </r>
    <r>
      <rPr>
        <sz val="11"/>
        <color rgb="FF000000"/>
        <rFont val="Calibri"/>
        <family val="2"/>
        <charset val="238"/>
        <scheme val="minor"/>
      </rPr>
      <t>/kg mol</t>
    </r>
    <r>
      <rPr>
        <vertAlign val="superscript"/>
        <sz val="11"/>
        <color rgb="FF000000"/>
        <rFont val="Symbol"/>
        <family val="1"/>
        <charset val="2"/>
      </rPr>
      <t>-</t>
    </r>
    <r>
      <rPr>
        <vertAlign val="superscript"/>
        <sz val="11"/>
        <color rgb="FF000000"/>
        <rFont val="Calibri"/>
        <family val="2"/>
        <charset val="238"/>
        <scheme val="minor"/>
      </rPr>
      <t>1</t>
    </r>
  </si>
  <si>
    <r>
      <t>r</t>
    </r>
    <r>
      <rPr>
        <i/>
        <vertAlign val="subscript"/>
        <sz val="11"/>
        <color rgb="FF000000"/>
        <rFont val="Symbol"/>
        <family val="1"/>
        <charset val="2"/>
      </rPr>
      <t>3</t>
    </r>
    <r>
      <rPr>
        <sz val="11"/>
        <color rgb="FF000000"/>
        <rFont val="Calibri"/>
        <family val="2"/>
        <charset val="238"/>
        <scheme val="minor"/>
      </rPr>
      <t>/kg m</t>
    </r>
    <r>
      <rPr>
        <vertAlign val="superscript"/>
        <sz val="11"/>
        <color rgb="FF000000"/>
        <rFont val="Symbol"/>
        <family val="1"/>
        <charset val="2"/>
      </rPr>
      <t>-</t>
    </r>
    <r>
      <rPr>
        <vertAlign val="superscript"/>
        <sz val="11"/>
        <color rgb="FF000000"/>
        <rFont val="Calibri"/>
        <family val="2"/>
        <charset val="238"/>
        <scheme val="minor"/>
      </rPr>
      <t>3</t>
    </r>
  </si>
  <si>
    <r>
      <t>n</t>
    </r>
    <r>
      <rPr>
        <i/>
        <vertAlign val="subscript"/>
        <sz val="11"/>
        <color rgb="FF000000"/>
        <rFont val="Calibri"/>
        <family val="2"/>
        <charset val="238"/>
        <scheme val="minor"/>
      </rPr>
      <t>3</t>
    </r>
  </si>
  <si>
    <r>
      <t>r</t>
    </r>
    <r>
      <rPr>
        <i/>
        <vertAlign val="subscript"/>
        <sz val="11"/>
        <color rgb="FF000000"/>
        <rFont val="Calibri"/>
        <family val="2"/>
        <charset val="238"/>
        <scheme val="minor"/>
      </rPr>
      <t>3</t>
    </r>
    <r>
      <rPr>
        <sz val="11"/>
        <color rgb="FF000000"/>
        <rFont val="Calibri"/>
        <family val="2"/>
        <charset val="238"/>
        <scheme val="minor"/>
      </rPr>
      <t>/m</t>
    </r>
    <r>
      <rPr>
        <vertAlign val="superscript"/>
        <sz val="11"/>
        <color rgb="FF000000"/>
        <rFont val="Calibri"/>
        <family val="2"/>
        <charset val="238"/>
        <scheme val="minor"/>
      </rPr>
      <t xml:space="preserve">3 </t>
    </r>
    <r>
      <rPr>
        <sz val="11"/>
        <color rgb="FF000000"/>
        <rFont val="Calibri"/>
        <family val="2"/>
        <charset val="238"/>
        <scheme val="minor"/>
      </rPr>
      <t>kg</t>
    </r>
    <r>
      <rPr>
        <vertAlign val="superscript"/>
        <sz val="11"/>
        <color rgb="FF000000"/>
        <rFont val="Symbol"/>
        <family val="1"/>
        <charset val="2"/>
      </rPr>
      <t>-</t>
    </r>
    <r>
      <rPr>
        <vertAlign val="superscript"/>
        <sz val="11"/>
        <color rgb="FF000000"/>
        <rFont val="Calibri"/>
        <family val="2"/>
        <charset val="238"/>
        <scheme val="minor"/>
      </rPr>
      <t>1</t>
    </r>
  </si>
  <si>
    <r>
      <t>m</t>
    </r>
    <r>
      <rPr>
        <i/>
        <vertAlign val="subscript"/>
        <sz val="11"/>
        <color rgb="FF000000"/>
        <rFont val="Calibri"/>
        <family val="2"/>
        <charset val="238"/>
        <scheme val="minor"/>
      </rPr>
      <t>i</t>
    </r>
    <r>
      <rPr>
        <i/>
        <sz val="11"/>
        <color rgb="FF000000"/>
        <rFont val="Calibri"/>
        <family val="2"/>
        <charset val="238"/>
        <scheme val="minor"/>
      </rPr>
      <t>/g</t>
    </r>
  </si>
  <si>
    <r>
      <t>m</t>
    </r>
    <r>
      <rPr>
        <i/>
        <vertAlign val="subscript"/>
        <sz val="11"/>
        <color rgb="FF000000"/>
        <rFont val="Calibri"/>
        <family val="2"/>
        <charset val="238"/>
        <scheme val="minor"/>
      </rPr>
      <t>12</t>
    </r>
    <r>
      <rPr>
        <i/>
        <sz val="11"/>
        <color rgb="FF000000"/>
        <rFont val="Calibri"/>
        <family val="2"/>
        <charset val="238"/>
        <scheme val="minor"/>
      </rPr>
      <t>/g</t>
    </r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</si>
  <si>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/g</t>
    </r>
  </si>
  <si>
    <r>
      <t>δ</t>
    </r>
    <r>
      <rPr>
        <sz val="9.15"/>
        <color theme="1"/>
        <rFont val="Calibri"/>
        <family val="2"/>
        <charset val="238"/>
      </rPr>
      <t>r</t>
    </r>
    <r>
      <rPr>
        <vertAlign val="subscript"/>
        <sz val="9.15"/>
        <color theme="1"/>
        <rFont val="Calibri"/>
        <family val="2"/>
        <charset val="238"/>
      </rPr>
      <t>12</t>
    </r>
    <r>
      <rPr>
        <sz val="11"/>
        <color theme="1"/>
        <rFont val="Calibri"/>
        <family val="2"/>
        <charset val="238"/>
      </rPr>
      <t>/%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</si>
</sst>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"/>
  </numFmts>
  <fonts count="19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i/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i/>
      <sz val="11"/>
      <color rgb="FF000000"/>
      <name val="Calibri"/>
      <family val="2"/>
      <charset val="238"/>
      <scheme val="minor"/>
    </font>
    <font>
      <i/>
      <vertAlign val="subscript"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vertAlign val="superscript"/>
      <sz val="11"/>
      <color rgb="FF000000"/>
      <name val="Symbol"/>
      <family val="1"/>
      <charset val="2"/>
    </font>
    <font>
      <vertAlign val="superscript"/>
      <sz val="11"/>
      <color rgb="FF000000"/>
      <name val="Calibri"/>
      <family val="2"/>
      <charset val="238"/>
      <scheme val="minor"/>
    </font>
    <font>
      <i/>
      <sz val="11"/>
      <color rgb="FF000000"/>
      <name val="Symbol"/>
      <family val="1"/>
      <charset val="2"/>
    </font>
    <font>
      <i/>
      <vertAlign val="subscript"/>
      <sz val="11"/>
      <color rgb="FF000000"/>
      <name val="Symbol"/>
      <family val="1"/>
      <charset val="2"/>
    </font>
    <font>
      <sz val="11"/>
      <color theme="1"/>
      <name val="Calibri"/>
      <family val="2"/>
      <charset val="238"/>
    </font>
    <font>
      <sz val="9.15"/>
      <color theme="1"/>
      <name val="Calibri"/>
      <family val="2"/>
      <charset val="238"/>
    </font>
    <font>
      <vertAlign val="subscript"/>
      <sz val="9.15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65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2" xfId="0" applyBorder="1"/>
    <xf numFmtId="0" fontId="16" fillId="0" borderId="1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3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r12(exp)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Hárok1!$C$14:$C$16</c:f>
              <c:numCache>
                <c:formatCode>General</c:formatCode>
                <c:ptCount val="3"/>
                <c:pt idx="0">
                  <c:v>0.75272318680846806</c:v>
                </c:pt>
                <c:pt idx="1">
                  <c:v>0.46516307797092937</c:v>
                </c:pt>
                <c:pt idx="2">
                  <c:v>0.12660307723419673</c:v>
                </c:pt>
              </c:numCache>
            </c:numRef>
          </c:xVal>
          <c:yVal>
            <c:numRef>
              <c:f>Hárok1!$D$14:$D$16</c:f>
              <c:numCache>
                <c:formatCode>General</c:formatCode>
                <c:ptCount val="3"/>
                <c:pt idx="0">
                  <c:v>3.4746714140645188E-4</c:v>
                </c:pt>
                <c:pt idx="1">
                  <c:v>3.4718740729793783E-4</c:v>
                </c:pt>
                <c:pt idx="2">
                  <c:v>3.4660447617376874E-4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A3-42EB-B9B0-A0F5370BA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793136"/>
        <c:axId val="801796880"/>
      </c:scatterChart>
      <c:valAx>
        <c:axId val="80179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w2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801796880"/>
        <c:crosses val="autoZero"/>
        <c:crossBetween val="midCat"/>
      </c:valAx>
      <c:valAx>
        <c:axId val="801796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1" u="none" strike="noStrike" baseline="0">
                    <a:effectLst/>
                  </a:rPr>
                  <a:t>r</a:t>
                </a:r>
                <a:r>
                  <a:rPr lang="sk-SK" sz="1000" b="0" i="0" u="none" strike="noStrike" baseline="-25000">
                    <a:effectLst/>
                  </a:rPr>
                  <a:t>12</a:t>
                </a:r>
                <a:r>
                  <a:rPr lang="sk-SK" sz="1000" b="0" i="0" u="none" strike="noStrike" baseline="0">
                    <a:effectLst/>
                  </a:rPr>
                  <a:t>(exp)/m</a:t>
                </a:r>
                <a:r>
                  <a:rPr lang="sk-SK" sz="1000" b="0" i="0" u="none" strike="noStrike" baseline="30000">
                    <a:effectLst/>
                  </a:rPr>
                  <a:t>3</a:t>
                </a:r>
                <a:r>
                  <a:rPr lang="sk-SK" sz="1000" b="0" i="0" u="none" strike="noStrike" baseline="0">
                    <a:effectLst/>
                  </a:rPr>
                  <a:t> kg</a:t>
                </a:r>
                <a:r>
                  <a:rPr lang="sk-SK" sz="1000" b="0" i="0" u="none" strike="noStrike" baseline="30000">
                    <a:effectLst/>
                  </a:rPr>
                  <a:t>-1</a:t>
                </a:r>
                <a:r>
                  <a:rPr lang="sk-SK" sz="1000" b="0" i="0" u="none" strike="noStrike" baseline="0"/>
                  <a:t> 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80179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r12(vyp)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Hárok1!$C$14:$C$16</c:f>
              <c:numCache>
                <c:formatCode>General</c:formatCode>
                <c:ptCount val="3"/>
                <c:pt idx="0">
                  <c:v>0.75272318680846806</c:v>
                </c:pt>
                <c:pt idx="1">
                  <c:v>0.46516307797092937</c:v>
                </c:pt>
                <c:pt idx="2">
                  <c:v>0.12660307723419673</c:v>
                </c:pt>
              </c:numCache>
            </c:numRef>
          </c:xVal>
          <c:yVal>
            <c:numRef>
              <c:f>Hárok1!$E$14:$E$16</c:f>
              <c:numCache>
                <c:formatCode>General</c:formatCode>
                <c:ptCount val="3"/>
                <c:pt idx="0">
                  <c:v>2.9390496876325283E-4</c:v>
                </c:pt>
                <c:pt idx="1">
                  <c:v>2.9071845248857979E-4</c:v>
                </c:pt>
                <c:pt idx="2">
                  <c:v>2.8696679529015235E-4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CD-4245-8F3D-8DD2DDEFC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01263"/>
        <c:axId val="341309871"/>
      </c:scatterChart>
      <c:valAx>
        <c:axId val="331901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w2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41309871"/>
        <c:crosses val="autoZero"/>
        <c:crossBetween val="midCat"/>
      </c:valAx>
      <c:valAx>
        <c:axId val="3413098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1" u="none" strike="noStrike" baseline="0">
                    <a:effectLst/>
                  </a:rPr>
                  <a:t>r</a:t>
                </a:r>
                <a:r>
                  <a:rPr lang="sk-SK" sz="1000" b="0" i="0" u="none" strike="noStrike" baseline="-25000">
                    <a:effectLst/>
                  </a:rPr>
                  <a:t>12</a:t>
                </a:r>
                <a:r>
                  <a:rPr lang="sk-SK" sz="1000" b="0" i="0" u="none" strike="noStrike" baseline="0">
                    <a:effectLst/>
                  </a:rPr>
                  <a:t>(vyp)/m</a:t>
                </a:r>
                <a:r>
                  <a:rPr lang="sk-SK" sz="1000" b="0" i="0" u="none" strike="noStrike" baseline="30000">
                    <a:effectLst/>
                  </a:rPr>
                  <a:t>3</a:t>
                </a:r>
                <a:r>
                  <a:rPr lang="sk-SK" sz="1000" b="0" i="0" u="none" strike="noStrike" baseline="0">
                    <a:effectLst/>
                  </a:rPr>
                  <a:t> kg</a:t>
                </a:r>
                <a:r>
                  <a:rPr lang="sk-SK" sz="1000" b="0" i="0" u="none" strike="noStrike" baseline="30000">
                    <a:effectLst/>
                  </a:rPr>
                  <a:t>-1</a:t>
                </a:r>
                <a:r>
                  <a:rPr lang="sk-SK" sz="1000" b="0" i="0" u="none" strike="noStrike" baseline="0"/>
                  <a:t> 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3190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982870</xdr:colOff>
      <xdr:row>20</xdr:row>
      <xdr:rowOff>3123</xdr:rowOff>
    </xdr:from>
    <xdr:to>
      <xdr:col>5</xdr:col>
      <xdr:colOff>158037</xdr:colOff>
      <xdr:row>34</xdr:row>
      <xdr:rowOff>79323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1079786</xdr:colOff>
      <xdr:row>19</xdr:row>
      <xdr:rowOff>181008</xdr:rowOff>
    </xdr:from>
    <xdr:to>
      <xdr:col>11</xdr:col>
      <xdr:colOff>585209</xdr:colOff>
      <xdr:row>34</xdr:row>
      <xdr:rowOff>69469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078D5615-3C36-9297-56A5-801F15964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E1" zoomScale="75" zoomScaleNormal="115" workbookViewId="0">
      <selection activeCell="E14" sqref="E14"/>
    </sheetView>
  </sheetViews>
  <sheetFormatPr baseColWidth="10" defaultColWidth="8.83203125" defaultRowHeight="15" x14ac:dyDescent="0.2"/>
  <cols>
    <col min="1" max="3" width="15.6640625" customWidth="1"/>
    <col min="4" max="5" width="15.6640625" bestFit="1" customWidth="1"/>
    <col min="6" max="6" width="15.6640625" customWidth="1"/>
    <col min="7" max="7" width="12.6640625" bestFit="1" customWidth="1"/>
    <col min="8" max="9" width="12.33203125" bestFit="1" customWidth="1"/>
    <col min="10" max="10" width="9.5" customWidth="1"/>
    <col min="11" max="11" width="12.33203125" customWidth="1"/>
    <col min="12" max="12" width="11.5" customWidth="1"/>
    <col min="13" max="13" width="12.33203125" bestFit="1" customWidth="1"/>
  </cols>
  <sheetData>
    <row r="1" spans="1:13" x14ac:dyDescent="0.2">
      <c r="A1" s="1" t="s">
        <v>14</v>
      </c>
    </row>
    <row r="2" spans="1:13" ht="18" x14ac:dyDescent="0.25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15" t="s">
        <v>5</v>
      </c>
      <c r="G2" s="10" t="s">
        <v>32</v>
      </c>
      <c r="H2" s="10" t="s">
        <v>33</v>
      </c>
      <c r="K2" s="8" t="s">
        <v>23</v>
      </c>
      <c r="L2" s="7"/>
      <c r="M2" s="7"/>
    </row>
    <row r="3" spans="1:13" ht="18.75" customHeight="1" x14ac:dyDescent="0.2">
      <c r="A3" s="6">
        <v>1</v>
      </c>
      <c r="B3" s="28">
        <v>0.3</v>
      </c>
      <c r="C3" s="7">
        <v>6</v>
      </c>
      <c r="D3" s="7">
        <v>14</v>
      </c>
      <c r="E3" s="7">
        <f>(((H3/(20-$I$11))*0.9975))*1000</f>
        <v>655.04475653985651</v>
      </c>
      <c r="F3" s="7">
        <v>1.3726</v>
      </c>
      <c r="G3" s="7">
        <v>15.551</v>
      </c>
      <c r="H3" s="14">
        <f>G3-$I$11</f>
        <v>8.51</v>
      </c>
      <c r="K3" s="2" t="s">
        <v>6</v>
      </c>
      <c r="L3" s="2" t="s">
        <v>7</v>
      </c>
      <c r="M3" s="9" t="s">
        <v>27</v>
      </c>
    </row>
    <row r="4" spans="1:13" ht="16" x14ac:dyDescent="0.2">
      <c r="A4" s="6">
        <v>2</v>
      </c>
      <c r="B4" s="28">
        <v>0.6</v>
      </c>
      <c r="C4" s="7">
        <v>12</v>
      </c>
      <c r="D4" s="7">
        <v>8</v>
      </c>
      <c r="E4" s="7">
        <f>(((H4/(20-$I$11))*0.9975))*1000</f>
        <v>659.97106258198937</v>
      </c>
      <c r="F4" s="7">
        <v>1.3754</v>
      </c>
      <c r="G4" s="7">
        <v>15.615</v>
      </c>
      <c r="H4" s="14">
        <f t="shared" ref="H4:H7" si="0">G4-$I$11</f>
        <v>8.5739999999999998</v>
      </c>
      <c r="K4" s="27" t="s">
        <v>24</v>
      </c>
      <c r="L4" s="27" t="s">
        <v>25</v>
      </c>
      <c r="M4" s="27" t="s">
        <v>26</v>
      </c>
    </row>
    <row r="5" spans="1:13" ht="18.75" customHeight="1" x14ac:dyDescent="0.25">
      <c r="A5" s="16">
        <v>3</v>
      </c>
      <c r="B5" s="29">
        <v>0.9</v>
      </c>
      <c r="C5" s="17">
        <v>18</v>
      </c>
      <c r="D5" s="17">
        <v>2</v>
      </c>
      <c r="E5" s="17">
        <f t="shared" ref="E5:E7" si="1">(((H5/(20-$I$11))*0.9975))*1000</f>
        <v>667.36052164518878</v>
      </c>
      <c r="F5" s="17">
        <v>1.3794</v>
      </c>
      <c r="G5" s="7">
        <v>15.711</v>
      </c>
      <c r="H5" s="14">
        <f t="shared" si="0"/>
        <v>8.67</v>
      </c>
      <c r="K5" s="4" t="s">
        <v>8</v>
      </c>
      <c r="L5" s="4" t="s">
        <v>9</v>
      </c>
      <c r="M5" s="10" t="s">
        <v>28</v>
      </c>
    </row>
    <row r="6" spans="1:13" x14ac:dyDescent="0.2">
      <c r="A6" s="6">
        <v>4</v>
      </c>
      <c r="B6" s="27">
        <v>1</v>
      </c>
      <c r="C6" s="12">
        <v>20</v>
      </c>
      <c r="D6" s="12">
        <v>0</v>
      </c>
      <c r="E6" s="7">
        <f t="shared" si="1"/>
        <v>662.4342156030558</v>
      </c>
      <c r="F6" s="7">
        <v>1.3672</v>
      </c>
      <c r="G6" s="7">
        <v>15.647</v>
      </c>
      <c r="H6" s="14">
        <f t="shared" si="0"/>
        <v>8.6059999999999999</v>
      </c>
      <c r="K6" s="27">
        <v>46.067999999999998</v>
      </c>
      <c r="L6" s="27">
        <v>60.1</v>
      </c>
      <c r="M6" s="27">
        <v>18.02</v>
      </c>
    </row>
    <row r="7" spans="1:13" ht="18.75" customHeight="1" x14ac:dyDescent="0.25">
      <c r="A7" s="6">
        <v>5</v>
      </c>
      <c r="B7" s="27">
        <v>1</v>
      </c>
      <c r="C7" s="12">
        <v>0</v>
      </c>
      <c r="D7" s="12">
        <v>20</v>
      </c>
      <c r="E7" s="7">
        <f t="shared" si="1"/>
        <v>623.793502585076</v>
      </c>
      <c r="F7" s="7">
        <v>1.3809</v>
      </c>
      <c r="G7" s="7">
        <v>15.145</v>
      </c>
      <c r="H7" s="14">
        <f t="shared" si="0"/>
        <v>8.1039999999999992</v>
      </c>
      <c r="K7" s="5" t="s">
        <v>10</v>
      </c>
      <c r="L7" s="5" t="s">
        <v>11</v>
      </c>
      <c r="M7" s="11" t="s">
        <v>29</v>
      </c>
    </row>
    <row r="8" spans="1:13" ht="18.75" customHeight="1" x14ac:dyDescent="0.2">
      <c r="A8" s="18"/>
      <c r="K8" s="26">
        <v>786.7</v>
      </c>
      <c r="L8" s="26">
        <v>782.5</v>
      </c>
      <c r="M8" s="27">
        <v>997.5</v>
      </c>
    </row>
    <row r="9" spans="1:13" ht="18.75" customHeight="1" x14ac:dyDescent="0.25">
      <c r="K9" s="4" t="s">
        <v>12</v>
      </c>
      <c r="L9" s="4" t="s">
        <v>13</v>
      </c>
      <c r="M9" s="10" t="s">
        <v>30</v>
      </c>
    </row>
    <row r="10" spans="1:13" x14ac:dyDescent="0.2">
      <c r="K10" s="12">
        <v>1.3672</v>
      </c>
      <c r="L10" s="7">
        <v>1.3809</v>
      </c>
      <c r="M10" s="12">
        <v>1.3380000000000001</v>
      </c>
    </row>
    <row r="11" spans="1:13" ht="18.75" customHeight="1" x14ac:dyDescent="0.25">
      <c r="H11" s="7" t="s">
        <v>34</v>
      </c>
      <c r="I11" s="7">
        <v>7.0410000000000004</v>
      </c>
      <c r="K11" s="4" t="s">
        <v>16</v>
      </c>
      <c r="L11" s="4" t="s">
        <v>17</v>
      </c>
      <c r="M11" s="10" t="s">
        <v>31</v>
      </c>
    </row>
    <row r="12" spans="1:13" x14ac:dyDescent="0.2">
      <c r="A12" s="1" t="s">
        <v>15</v>
      </c>
      <c r="K12" s="7">
        <f>(((K10^2)-1)/((K10^2)+2))*(1/K8)</f>
        <v>2.855638789828061E-4</v>
      </c>
      <c r="L12" s="7">
        <f>(((L10^2)-1)/((L10^2)+2))*(1/L8)</f>
        <v>2.9664509705423656E-4</v>
      </c>
      <c r="M12" s="13">
        <f>(((M10^2)-1)/((M10^2)+2))*(1/M8)</f>
        <v>2.0901677079457388E-4</v>
      </c>
    </row>
    <row r="13" spans="1:13" ht="18" x14ac:dyDescent="0.25">
      <c r="A13" s="2" t="s">
        <v>0</v>
      </c>
      <c r="B13" s="2" t="s">
        <v>19</v>
      </c>
      <c r="C13" s="2" t="s">
        <v>18</v>
      </c>
      <c r="D13" s="4" t="s">
        <v>20</v>
      </c>
      <c r="E13" s="4" t="s">
        <v>21</v>
      </c>
      <c r="F13" s="19" t="s">
        <v>22</v>
      </c>
      <c r="G13" s="21" t="s">
        <v>35</v>
      </c>
    </row>
    <row r="14" spans="1:13" ht="18.75" customHeight="1" x14ac:dyDescent="0.2">
      <c r="A14" s="6">
        <v>1</v>
      </c>
      <c r="B14" s="7">
        <f>(B3*$K$6)/(B3*$K$6+0.7*$L$6)</f>
        <v>0.247276813191532</v>
      </c>
      <c r="C14" s="7">
        <f>1-B14</f>
        <v>0.75272318680846806</v>
      </c>
      <c r="D14" s="7">
        <f>(($F3^2-1)/($F3^2+2))*(1/$E3)</f>
        <v>3.4746714140645188E-4</v>
      </c>
      <c r="E14" s="7">
        <f>B14*$K$12+C14*$L$12</f>
        <v>2.9390496876325283E-4</v>
      </c>
      <c r="F14" s="20">
        <f>ABS(D14-E14)</f>
        <v>5.3562172643199053E-5</v>
      </c>
      <c r="G14" s="7">
        <f>(F14/D14)*100</f>
        <v>15.415032462175859</v>
      </c>
    </row>
    <row r="15" spans="1:13" ht="18.75" customHeight="1" x14ac:dyDescent="0.2">
      <c r="A15" s="6">
        <v>2</v>
      </c>
      <c r="B15" s="7">
        <f>(B4*$K$6)/(B4*$K$6+0.4*$L$6)</f>
        <v>0.53483692202907063</v>
      </c>
      <c r="C15" s="7">
        <f t="shared" ref="C15:C16" si="2">1-B15</f>
        <v>0.46516307797092937</v>
      </c>
      <c r="D15" s="7">
        <f t="shared" ref="D15:D18" si="3">(($F4^2-1)/($F4^2+2))*(1/$E4)</f>
        <v>3.4718740729793783E-4</v>
      </c>
      <c r="E15" s="7">
        <f t="shared" ref="E15:E16" si="4">B15*$K$12+C15*$L$12</f>
        <v>2.9071845248857979E-4</v>
      </c>
      <c r="F15" s="20">
        <f t="shared" ref="F15:F16" si="5">ABS(D15-E15)</f>
        <v>5.6468954809358045E-5</v>
      </c>
      <c r="G15" s="7">
        <f>(F15/D15)*100</f>
        <v>16.264689796453183</v>
      </c>
    </row>
    <row r="16" spans="1:13" ht="18.75" customHeight="1" x14ac:dyDescent="0.2">
      <c r="A16" s="6">
        <v>3</v>
      </c>
      <c r="B16" s="7">
        <f>(B5*$K$6)/(B5*$K$6+0.1*$L$6)</f>
        <v>0.87339692276580327</v>
      </c>
      <c r="C16" s="7">
        <f t="shared" si="2"/>
        <v>0.12660307723419673</v>
      </c>
      <c r="D16" s="7">
        <f>(($F5^2-1)/($F5^2+2))*(1/$E5)</f>
        <v>3.4660447617376874E-4</v>
      </c>
      <c r="E16" s="7">
        <f t="shared" si="4"/>
        <v>2.8696679529015235E-4</v>
      </c>
      <c r="F16" s="20">
        <f t="shared" si="5"/>
        <v>5.9637680883616387E-5</v>
      </c>
      <c r="G16" s="7">
        <f t="shared" ref="G15:G18" si="6">(F16/D16)*100</f>
        <v>17.206263906908482</v>
      </c>
    </row>
    <row r="17" spans="1:7" ht="18.75" customHeight="1" x14ac:dyDescent="0.2">
      <c r="A17" s="6">
        <v>4</v>
      </c>
      <c r="B17" s="7">
        <v>0</v>
      </c>
      <c r="C17" s="7">
        <f>(B6*$K$6)/(B6*$K$6+0*$L$6)</f>
        <v>1</v>
      </c>
      <c r="D17" s="7">
        <f t="shared" si="3"/>
        <v>3.391326992239639E-4</v>
      </c>
      <c r="E17" s="7">
        <f>B17*$K$12+C17*$L$12</f>
        <v>2.9664509705423656E-4</v>
      </c>
      <c r="F17" s="20"/>
      <c r="G17" s="7"/>
    </row>
    <row r="18" spans="1:7" ht="18.75" customHeight="1" x14ac:dyDescent="0.2">
      <c r="A18" s="16">
        <v>5</v>
      </c>
      <c r="B18" s="17">
        <f>(B7*$K$6)/(B7*$K$6+0*$L$6)</f>
        <v>1</v>
      </c>
      <c r="C18" s="17">
        <v>0</v>
      </c>
      <c r="D18" s="17">
        <f t="shared" si="3"/>
        <v>3.7211799655332536E-4</v>
      </c>
      <c r="E18" s="17">
        <f t="shared" ref="E18" si="7">B18*$K$12+C18*$L$12</f>
        <v>2.855638789828061E-4</v>
      </c>
      <c r="F18" s="22"/>
      <c r="G18" s="17"/>
    </row>
    <row r="19" spans="1:7" ht="18.75" customHeight="1" x14ac:dyDescent="0.2">
      <c r="A19" s="25"/>
      <c r="B19" s="24"/>
      <c r="C19" s="24"/>
      <c r="D19" s="24"/>
      <c r="E19" s="24"/>
      <c r="F19" s="24"/>
      <c r="G19" s="24"/>
    </row>
    <row r="20" spans="1:7" x14ac:dyDescent="0.2">
      <c r="A20" s="23"/>
      <c r="B20" s="23"/>
      <c r="C20" s="23"/>
      <c r="D20" s="23"/>
      <c r="E20" s="23"/>
      <c r="F20" s="23"/>
      <c r="G20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Filip Hlubík</cp:lastModifiedBy>
  <dcterms:created xsi:type="dcterms:W3CDTF">2022-08-08T08:57:17Z</dcterms:created>
  <dcterms:modified xsi:type="dcterms:W3CDTF">2023-11-12T12:59:58Z</dcterms:modified>
</cp:coreProperties>
</file>