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0730\OneDrive\Documents\Hlumela\Data analysis for portforlio\"/>
    </mc:Choice>
  </mc:AlternateContent>
  <xr:revisionPtr revIDLastSave="0" documentId="13_ncr:1_{40CA1679-8071-4E54-95E3-6B7073C71018}" xr6:coauthVersionLast="47" xr6:coauthVersionMax="47" xr10:uidLastSave="{00000000-0000-0000-0000-000000000000}"/>
  <bookViews>
    <workbookView xWindow="-120" yWindow="-120" windowWidth="20730" windowHeight="11040" firstSheet="1" activeTab="3" xr2:uid="{00000000-000D-0000-FFFF-FFFF00000000}"/>
  </bookViews>
  <sheets>
    <sheet name="Supply chain data" sheetId="3" r:id="rId1"/>
    <sheet name="Worksheet" sheetId="1" r:id="rId2"/>
    <sheet name="Pivot tables" sheetId="2" r:id="rId3"/>
    <sheet name="Dashboard" sheetId="4" r:id="rId4"/>
  </sheets>
  <definedNames>
    <definedName name="_xlchart.v1.0" hidden="1">'Pivot tables'!$A$4:$A$13</definedName>
    <definedName name="_xlchart.v1.1" hidden="1">'Pivot tables'!$F$4:$F$13</definedName>
    <definedName name="_xlchart.v1.10" hidden="1">'Pivot tables'!$A$4:$A$13</definedName>
    <definedName name="_xlchart.v1.11" hidden="1">'Pivot tables'!$D$4:$D$13</definedName>
    <definedName name="_xlchart.v1.12" hidden="1">'Pivot tables'!$A$4:$A$13</definedName>
    <definedName name="_xlchart.v1.13" hidden="1">'Pivot tables'!$F$4:$F$13</definedName>
    <definedName name="_xlchart.v1.14" hidden="1">'Pivot tables'!$A$4:$A$13</definedName>
    <definedName name="_xlchart.v1.15" hidden="1">'Pivot tables'!$H$4:$H$13</definedName>
    <definedName name="_xlchart.v1.16" hidden="1">'Pivot tables'!$A$4:$A$13</definedName>
    <definedName name="_xlchart.v1.17" hidden="1">'Pivot tables'!$H$4:$H$13</definedName>
    <definedName name="_xlchart.v1.18" hidden="1">'Pivot tables'!$A$4:$A$13</definedName>
    <definedName name="_xlchart.v1.19" hidden="1">'Pivot tables'!$B$4:$B$13</definedName>
    <definedName name="_xlchart.v1.2" hidden="1">'Pivot tables'!$A$3:$A$13</definedName>
    <definedName name="_xlchart.v1.20" hidden="1">'Pivot tables'!$A$4:$A$13</definedName>
    <definedName name="_xlchart.v1.21" hidden="1">'Pivot tables'!$F$4:$F$13</definedName>
    <definedName name="_xlchart.v1.22" hidden="1">'Pivot tables'!$A$4:$A$13</definedName>
    <definedName name="_xlchart.v1.23" hidden="1">'Pivot tables'!$F$4:$F$13</definedName>
    <definedName name="_xlchart.v1.24" hidden="1">'Pivot tables'!$A$4:$A$13</definedName>
    <definedName name="_xlchart.v1.25" hidden="1">'Pivot tables'!$D$4:$D$13</definedName>
    <definedName name="_xlchart.v1.3" hidden="1">'Pivot tables'!$B$3:$B$13</definedName>
    <definedName name="_xlchart.v1.4" hidden="1">'Pivot tables'!$A$4:$A$13</definedName>
    <definedName name="_xlchart.v1.5" hidden="1">'Pivot tables'!$B$4:$B$13</definedName>
    <definedName name="_xlchart.v1.6" hidden="1">'Pivot tables'!$A$4:$A$13</definedName>
    <definedName name="_xlchart.v1.7" hidden="1">'Pivot tables'!$F$4:$F$13</definedName>
    <definedName name="_xlchart.v1.8" hidden="1">'Pivot tables'!$A$4:$A$13</definedName>
    <definedName name="_xlchart.v1.9" hidden="1">'Pivot tables'!$F$4:$F$13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D10" i="2"/>
  <c r="H12" i="2"/>
  <c r="H11" i="2"/>
  <c r="H13" i="2" s="1"/>
  <c r="H10" i="2"/>
  <c r="H9" i="2"/>
  <c r="H8" i="2"/>
  <c r="H7" i="2"/>
  <c r="H6" i="2"/>
  <c r="H5" i="2"/>
  <c r="F12" i="2"/>
  <c r="F13" i="2" s="1"/>
  <c r="F11" i="2"/>
  <c r="F10" i="2"/>
  <c r="F9" i="2"/>
  <c r="F8" i="2"/>
  <c r="F7" i="2"/>
  <c r="F6" i="2"/>
  <c r="F5" i="2"/>
  <c r="F4" i="2"/>
  <c r="D12" i="2"/>
  <c r="D13" i="2" s="1"/>
  <c r="D11" i="2"/>
  <c r="D9" i="2"/>
  <c r="D8" i="2"/>
  <c r="D7" i="2"/>
  <c r="B6" i="2"/>
  <c r="D6" i="2"/>
  <c r="D5" i="2"/>
  <c r="D4" i="2"/>
  <c r="B11" i="2"/>
  <c r="B13" i="2" s="1"/>
  <c r="B12" i="2"/>
  <c r="B10" i="2"/>
  <c r="B9" i="2"/>
  <c r="B8" i="2"/>
  <c r="B7" i="2"/>
  <c r="B5" i="2"/>
  <c r="B4" i="2"/>
</calcChain>
</file>

<file path=xl/sharedStrings.xml><?xml version="1.0" encoding="utf-8"?>
<sst xmlns="http://schemas.openxmlformats.org/spreadsheetml/2006/main" count="2539" uniqueCount="756">
  <si>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</si>
  <si>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</si>
  <si>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</si>
  <si>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</si>
  <si>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</si>
  <si>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</si>
  <si>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</si>
  <si>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</si>
  <si>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</si>
  <si>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</si>
  <si>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</si>
  <si>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</si>
  <si>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</si>
  <si>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</si>
  <si>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</si>
  <si>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</si>
  <si>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</si>
  <si>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</si>
  <si>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</si>
  <si>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</si>
  <si>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</si>
  <si>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</si>
  <si>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</si>
  <si>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</si>
  <si>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</si>
  <si>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</si>
  <si>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</si>
  <si>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</si>
  <si>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</si>
  <si>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</si>
  <si>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</si>
  <si>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</si>
  <si>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</si>
  <si>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</si>
  <si>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</si>
  <si>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</si>
  <si>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</si>
  <si>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</si>
  <si>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</si>
  <si>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</si>
  <si>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</si>
  <si>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</si>
  <si>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</si>
  <si>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</si>
  <si>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</si>
  <si>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</si>
  <si>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</si>
  <si>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</si>
  <si>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</si>
  <si>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</si>
  <si>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</si>
  <si>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</si>
  <si>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</si>
  <si>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</si>
  <si>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</si>
  <si>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</si>
  <si>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</si>
  <si>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</si>
  <si>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</si>
  <si>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</si>
  <si>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</si>
  <si>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</si>
  <si>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</si>
  <si>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</si>
  <si>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</si>
  <si>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</si>
  <si>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</si>
  <si>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</si>
  <si>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</si>
  <si>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</si>
  <si>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</si>
  <si>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</si>
  <si>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</si>
  <si>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</si>
  <si>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</si>
  <si>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</si>
  <si>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</si>
  <si>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</si>
  <si>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</si>
  <si>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</si>
  <si>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</si>
  <si>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</si>
  <si>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</si>
  <si>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</si>
  <si>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</si>
  <si>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</si>
  <si>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</si>
  <si>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</si>
  <si>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</si>
  <si>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</si>
  <si>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</si>
  <si>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</si>
  <si>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</si>
  <si>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</si>
  <si>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</si>
  <si>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</si>
  <si>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</si>
  <si>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</si>
  <si>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</si>
  <si>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</si>
  <si>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</si>
  <si>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</si>
  <si>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</si>
  <si>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</si>
  <si>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</si>
  <si>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</si>
  <si>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</si>
  <si>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</si>
  <si>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</si>
  <si>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</si>
  <si>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</si>
  <si>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</si>
  <si>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</si>
  <si>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</si>
  <si>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</si>
  <si>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</si>
  <si>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</si>
  <si>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</si>
  <si>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</si>
  <si>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</si>
  <si>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</si>
  <si>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</si>
  <si>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</si>
  <si>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</si>
  <si>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</si>
  <si>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</si>
  <si>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</si>
  <si>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</si>
  <si>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</si>
  <si>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</si>
  <si>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</si>
  <si>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</si>
  <si>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</si>
  <si>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</si>
  <si>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</si>
  <si>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</si>
  <si>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</si>
  <si>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</si>
  <si>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</si>
  <si>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</si>
  <si>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</si>
  <si>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</si>
  <si>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</si>
  <si>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</si>
  <si>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</si>
  <si>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</si>
  <si>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</si>
  <si>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</si>
  <si>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</si>
  <si>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</si>
  <si>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 xml:space="preserve">Product type </t>
  </si>
  <si>
    <t>Haircare</t>
  </si>
  <si>
    <t>Skincare</t>
  </si>
  <si>
    <t>Cosmetics</t>
  </si>
  <si>
    <t xml:space="preserve">Anaysis of Central Tendency and Dispersion </t>
  </si>
  <si>
    <t>Mean</t>
  </si>
  <si>
    <t>Mode</t>
  </si>
  <si>
    <t>Median</t>
  </si>
  <si>
    <t>Range</t>
  </si>
  <si>
    <t>Variance</t>
  </si>
  <si>
    <t>Standard deviation</t>
  </si>
  <si>
    <t>IQR</t>
  </si>
  <si>
    <t>Q2</t>
  </si>
  <si>
    <t>Numer of products sold</t>
  </si>
  <si>
    <t>Revenue</t>
  </si>
  <si>
    <t>Product and customer analysis</t>
  </si>
  <si>
    <t>Row Labels</t>
  </si>
  <si>
    <t>Grand Total</t>
  </si>
  <si>
    <t>Sum of Revenue generated</t>
  </si>
  <si>
    <t>Average of Lead times</t>
  </si>
  <si>
    <t>Average of Stock levels</t>
  </si>
  <si>
    <t>Trend analysis by product type</t>
  </si>
  <si>
    <t>Count of Customer demographics</t>
  </si>
  <si>
    <t>Column Labels</t>
  </si>
  <si>
    <t>Customer segmentation analysis</t>
  </si>
  <si>
    <t>Sum of Availability</t>
  </si>
  <si>
    <t>Sum of Price</t>
  </si>
  <si>
    <t>Sum of Number of products sold</t>
  </si>
  <si>
    <t>Predictive analysis for future planning</t>
  </si>
  <si>
    <t>Product type</t>
  </si>
  <si>
    <t>haircare</t>
  </si>
  <si>
    <t>69.80800554211577</t>
  </si>
  <si>
    <t>8661.996792392383</t>
  </si>
  <si>
    <t>2.956572139430807</t>
  </si>
  <si>
    <t>46.27987924050832</t>
  </si>
  <si>
    <t>0.22641036084992516</t>
  </si>
  <si>
    <t>187.75207545920392</t>
  </si>
  <si>
    <t>skincare</t>
  </si>
  <si>
    <t>14.843523275084339</t>
  </si>
  <si>
    <t>7460.900065445849</t>
  </si>
  <si>
    <t>4.854068026388706</t>
  </si>
  <si>
    <t>503.0655791496692</t>
  </si>
  <si>
    <t>11.319683293090566</t>
  </si>
  <si>
    <t>8.054479261732155</t>
  </si>
  <si>
    <t>30.688019348284204</t>
  </si>
  <si>
    <t>4.580592619199229</t>
  </si>
  <si>
    <t>141.92028177151906</t>
  </si>
  <si>
    <t>61.163343016437736</t>
  </si>
  <si>
    <t>7766.836425685233</t>
  </si>
  <si>
    <t>1.7295685635434288</t>
  </si>
  <si>
    <t>35.62474139712503</t>
  </si>
  <si>
    <t>254.77615921928663</t>
  </si>
  <si>
    <t>4.805496036345893</t>
  </si>
  <si>
    <t>2686.505151567447</t>
  </si>
  <si>
    <t>3.8905479158706715</t>
  </si>
  <si>
    <t>92.06516059871285</t>
  </si>
  <si>
    <t>3.145579522833002</t>
  </si>
  <si>
    <t>923.4406317119222</t>
  </si>
  <si>
    <t>1.6999760138659377</t>
  </si>
  <si>
    <t>2828.348745975759</t>
  </si>
  <si>
    <t>4.444098864382293</t>
  </si>
  <si>
    <t>2.7791935115711617</t>
  </si>
  <si>
    <t>235.4612367355375</t>
  </si>
  <si>
    <t>4.078332863107945</t>
  </si>
  <si>
    <t>7823.476559531737</t>
  </si>
  <si>
    <t>3.8807633029520034</t>
  </si>
  <si>
    <t>1.0850685695870688</t>
  </si>
  <si>
    <t>1.0009106193041357</t>
  </si>
  <si>
    <t>134.36909686103172</t>
  </si>
  <si>
    <t>cosmetics</t>
  </si>
  <si>
    <t>42.95838438246007</t>
  </si>
  <si>
    <t>8496.103813089838</t>
  </si>
  <si>
    <t>2.3483387844177805</t>
  </si>
  <si>
    <t>99.46610860359912</t>
  </si>
  <si>
    <t>0.3981771868506506</t>
  </si>
  <si>
    <t>802.0563118175586</t>
  </si>
  <si>
    <t>68.71759674852733</t>
  </si>
  <si>
    <t>7517.363210631127</t>
  </si>
  <si>
    <t>3.4047338570830266</t>
  </si>
  <si>
    <t>11.423027139565695</t>
  </si>
  <si>
    <t>2.7098626911099615</t>
  </si>
  <si>
    <t>505.55713422546415</t>
  </si>
  <si>
    <t>64.01573294127854</t>
  </si>
  <si>
    <t>4971.145987585558</t>
  </si>
  <si>
    <t>7.166645291048216</t>
  </si>
  <si>
    <t>47.95760163495158</t>
  </si>
  <si>
    <t>3.844614478767585</t>
  </si>
  <si>
    <t>995.9294614986417</t>
  </si>
  <si>
    <t>15.707795681912138</t>
  </si>
  <si>
    <t>2330.965802091949</t>
  </si>
  <si>
    <t>8.673211211278613</t>
  </si>
  <si>
    <t>96.52735278531091</t>
  </si>
  <si>
    <t>1.7273139283559424</t>
  </si>
  <si>
    <t>90.63545998228867</t>
  </si>
  <si>
    <t>6099.944115581452</t>
  </si>
  <si>
    <t>4.523943124316663</t>
  </si>
  <si>
    <t>27.592363086663696</t>
  </si>
  <si>
    <t>126.72303340940725</t>
  </si>
  <si>
    <t>71.21338907536008</t>
  </si>
  <si>
    <t>2873.7414460214413</t>
  </si>
  <si>
    <t>1.325274010184522</t>
  </si>
  <si>
    <t>32.32128621342403</t>
  </si>
  <si>
    <t>2.1612537475559117</t>
  </si>
  <si>
    <t>402.9687890737706</t>
  </si>
  <si>
    <t>16.160393317379977</t>
  </si>
  <si>
    <t>4052.7384162378667</t>
  </si>
  <si>
    <t>9.537283061108338</t>
  </si>
  <si>
    <t>97.82905011017327</t>
  </si>
  <si>
    <t>1.6310742300715386</t>
  </si>
  <si>
    <t>547.2410051609685</t>
  </si>
  <si>
    <t>99.17132863862419</t>
  </si>
  <si>
    <t>8653.570926469802</t>
  </si>
  <si>
    <t>2.0397701894493316</t>
  </si>
  <si>
    <t>5.791436629862989</t>
  </si>
  <si>
    <t>0.10068285156509371</t>
  </si>
  <si>
    <t>929.2352899608896</t>
  </si>
  <si>
    <t>36.98924492862691</t>
  </si>
  <si>
    <t>5442.086785397673</t>
  </si>
  <si>
    <t>2.4220397232752044</t>
  </si>
  <si>
    <t>97.12128175147431</t>
  </si>
  <si>
    <t>2.264405761198549</t>
  </si>
  <si>
    <t>127.86180000162541</t>
  </si>
  <si>
    <t>7.547172109791272</t>
  </si>
  <si>
    <t>6453.797968176285</t>
  </si>
  <si>
    <t>4.191324585705502</t>
  </si>
  <si>
    <t>77.10634249785001</t>
  </si>
  <si>
    <t>1.012563089258049</t>
  </si>
  <si>
    <t>865.5257797712403</t>
  </si>
  <si>
    <t>81.46253436923702</t>
  </si>
  <si>
    <t>2629.396434845262</t>
  </si>
  <si>
    <t>3.585418958232342</t>
  </si>
  <si>
    <t>47.679680368355335</t>
  </si>
  <si>
    <t>0.10202075491817619</t>
  </si>
  <si>
    <t>670.9343907924103</t>
  </si>
  <si>
    <t>36.443627770460935</t>
  </si>
  <si>
    <t>9364.673505076173</t>
  </si>
  <si>
    <t>4.339224714110709</t>
  </si>
  <si>
    <t>27.10798085484392</t>
  </si>
  <si>
    <t>2.2319391107292637</t>
  </si>
  <si>
    <t>593.4802587206518</t>
  </si>
  <si>
    <t>51.12387008796474</t>
  </si>
  <si>
    <t>2553.495584991215</t>
  </si>
  <si>
    <t>4.742635882841877</t>
  </si>
  <si>
    <t>82.37332058799021</t>
  </si>
  <si>
    <t>3.6464508654170293</t>
  </si>
  <si>
    <t>477.30763109090344</t>
  </si>
  <si>
    <t>96.34107243996338</t>
  </si>
  <si>
    <t>8128.027696851192</t>
  </si>
  <si>
    <t>65.68625960848863</t>
  </si>
  <si>
    <t>4.231416573534539</t>
  </si>
  <si>
    <t>493.87121531620585</t>
  </si>
  <si>
    <t>84.89386898495083</t>
  </si>
  <si>
    <t>7087.052696357437</t>
  </si>
  <si>
    <t>6.037883769218298</t>
  </si>
  <si>
    <t>61.73572895416093</t>
  </si>
  <si>
    <t>27.67978088650196</t>
  </si>
  <si>
    <t>2390.8078665561734</t>
  </si>
  <si>
    <t>50.12083961297735</t>
  </si>
  <si>
    <t>2.591275473211116</t>
  </si>
  <si>
    <t>205.57199582694707</t>
  </si>
  <si>
    <t>4.324341185864164</t>
  </si>
  <si>
    <t>8858.367571011484</t>
  </si>
  <si>
    <t>2.924857601145554</t>
  </si>
  <si>
    <t>98.60995724270387</t>
  </si>
  <si>
    <t>1.3422915627227339</t>
  </si>
  <si>
    <t>196.32944611241268</t>
  </si>
  <si>
    <t>4.156308359311108</t>
  </si>
  <si>
    <t>9049.077860939897</t>
  </si>
  <si>
    <t>9.741291689284369</t>
  </si>
  <si>
    <t>40.382359702924816</t>
  </si>
  <si>
    <t>3.691310292628728</t>
  </si>
  <si>
    <t>758.7247726029383</t>
  </si>
  <si>
    <t>39.629343985092625</t>
  </si>
  <si>
    <t>2174.777054350654</t>
  </si>
  <si>
    <t>2.231073681281728</t>
  </si>
  <si>
    <t>78.28038311841539</t>
  </si>
  <si>
    <t>3.797231217114183</t>
  </si>
  <si>
    <t>458.53594573920907</t>
  </si>
  <si>
    <t>97.44694661789282</t>
  </si>
  <si>
    <t>3716.493325894037</t>
  </si>
  <si>
    <t>6.507548621078551</t>
  </si>
  <si>
    <t>15.972229757181761</t>
  </si>
  <si>
    <t>2.119319736724923</t>
  </si>
  <si>
    <t>617.8669164583772</t>
  </si>
  <si>
    <t>92.55736081240202</t>
  </si>
  <si>
    <t>2686.4572235759833</t>
  </si>
  <si>
    <t>7.406750952998074</t>
  </si>
  <si>
    <t>10.528245070042162</t>
  </si>
  <si>
    <t>2.864667837883373</t>
  </si>
  <si>
    <t>762.4591821556837</t>
  </si>
  <si>
    <t>2.397274705597141</t>
  </si>
  <si>
    <t>6117.324615083992</t>
  </si>
  <si>
    <t>9.898140508069222</t>
  </si>
  <si>
    <t>59.42938181069157</t>
  </si>
  <si>
    <t>123.43702751182708</t>
  </si>
  <si>
    <t>63.44755918520733</t>
  </si>
  <si>
    <t>8318.903194617178</t>
  </si>
  <si>
    <t>8.100973145397031</t>
  </si>
  <si>
    <t>39.29287558606575</t>
  </si>
  <si>
    <t>3.878098936588488</t>
  </si>
  <si>
    <t>764.9353759407081</t>
  </si>
  <si>
    <t>8.022859210526393</t>
  </si>
  <si>
    <t>2766.342366866089</t>
  </si>
  <si>
    <t>8.954528315318015</t>
  </si>
  <si>
    <t>51.634893400109334</t>
  </si>
  <si>
    <t>0.9653947053523931</t>
  </si>
  <si>
    <t>9655.135102719398</t>
  </si>
  <si>
    <t>2.6796609649814065</t>
  </si>
  <si>
    <t>60.25114566159808</t>
  </si>
  <si>
    <t>2.9890000066550746</t>
  </si>
  <si>
    <t>609.3792066184267</t>
  </si>
  <si>
    <t>79.20993601565672</t>
  </si>
  <si>
    <t>9571.550487327819</t>
  </si>
  <si>
    <t>6.599104901238584</t>
  </si>
  <si>
    <t>29.692467153749774</t>
  </si>
  <si>
    <t>1.946036119386113</t>
  </si>
  <si>
    <t>761.1739095148776</t>
  </si>
  <si>
    <t>5149.9983504080365</t>
  </si>
  <si>
    <t>23.853427512896133</t>
  </si>
  <si>
    <t>3.541046012250923</t>
  </si>
  <si>
    <t>37.46759232984246</t>
  </si>
  <si>
    <t>9061.710895507724</t>
  </si>
  <si>
    <t>1.019487570822119</t>
  </si>
  <si>
    <t>10.754272815029333</t>
  </si>
  <si>
    <t>0.6466045593720549</t>
  </si>
  <si>
    <t>510.3580004335235</t>
  </si>
  <si>
    <t>84.95778681635043</t>
  </si>
  <si>
    <t>6541.329344802465</t>
  </si>
  <si>
    <t>5.288189990327409</t>
  </si>
  <si>
    <t>58.004787044743765</t>
  </si>
  <si>
    <t>0.5411540980605811</t>
  </si>
  <si>
    <t>553.4204712303558</t>
  </si>
  <si>
    <t>9.813002578754052</t>
  </si>
  <si>
    <t>7573.402457848733</t>
  </si>
  <si>
    <t>2.107951267159081</t>
  </si>
  <si>
    <t>45.531364237162144</t>
  </si>
  <si>
    <t>3.8055333792433537</t>
  </si>
  <si>
    <t>403.8089742481805</t>
  </si>
  <si>
    <t>23.39984475261435</t>
  </si>
  <si>
    <t>2438.339930470029</t>
  </si>
  <si>
    <t>1.5326552735904306</t>
  </si>
  <si>
    <t>34.34327746507538</t>
  </si>
  <si>
    <t>2.610288084848113</t>
  </si>
  <si>
    <t>183.93296804359437</t>
  </si>
  <si>
    <t>9692.318040218432</t>
  </si>
  <si>
    <t>9.235931437249228</t>
  </si>
  <si>
    <t>5.930693645528318</t>
  </si>
  <si>
    <t>0.6133268991645074</t>
  </si>
  <si>
    <t>339.67286994860615</t>
  </si>
  <si>
    <t>19.127477265823256</t>
  </si>
  <si>
    <t>1912.4656631007608</t>
  </si>
  <si>
    <t>5.562503778830384</t>
  </si>
  <si>
    <t>9.005807428781642</t>
  </si>
  <si>
    <t>1.451972203996816</t>
  </si>
  <si>
    <t>653.6729945520332</t>
  </si>
  <si>
    <t>80.54142417094033</t>
  </si>
  <si>
    <t>5724.959350456265</t>
  </si>
  <si>
    <t>7.229595139736474</t>
  </si>
  <si>
    <t>88.17940710421746</t>
  </si>
  <si>
    <t>4.213269430586566</t>
  </si>
  <si>
    <t>529.8087239806919</t>
  </si>
  <si>
    <t>99.11329161531717</t>
  </si>
  <si>
    <t>5521.2052590109715</t>
  </si>
  <si>
    <t>5.773263743766654</t>
  </si>
  <si>
    <t>275.5243711313098</t>
  </si>
  <si>
    <t>46.52916761451677</t>
  </si>
  <si>
    <t>1839.609425856764</t>
  </si>
  <si>
    <t>7.526248326851508</t>
  </si>
  <si>
    <t>96.42282063957187</t>
  </si>
  <si>
    <t>4.939255288620948</t>
  </si>
  <si>
    <t>635.6571205019919</t>
  </si>
  <si>
    <t>11.74327177630924</t>
  </si>
  <si>
    <t>5737.425599119023</t>
  </si>
  <si>
    <t>3.6940212683884543</t>
  </si>
  <si>
    <t>26.27736595733241</t>
  </si>
  <si>
    <t>0.3723047679850977</t>
  </si>
  <si>
    <t>716.0441197593407</t>
  </si>
  <si>
    <t>51.35579091311039</t>
  </si>
  <si>
    <t>7152.2860494355145</t>
  </si>
  <si>
    <t>7.577449657376693</t>
  </si>
  <si>
    <t>22.554106620887744</t>
  </si>
  <si>
    <t>2.962626320454882</t>
  </si>
  <si>
    <t>610.4532696192277</t>
  </si>
  <si>
    <t>33.78413803306551</t>
  </si>
  <si>
    <t>5267.956807510521</t>
  </si>
  <si>
    <t>66.31254443999165</t>
  </si>
  <si>
    <t>3.219604612084106</t>
  </si>
  <si>
    <t>495.30569702847396</t>
  </si>
  <si>
    <t>2556.7673606335957</t>
  </si>
  <si>
    <t>4.070955837084083</t>
  </si>
  <si>
    <t>77.32235321105162</t>
  </si>
  <si>
    <t>3.6486105925362033</t>
  </si>
  <si>
    <t>380.4359371119643</t>
  </si>
  <si>
    <t>95.71213588093609</t>
  </si>
  <si>
    <t>7089.474249934186</t>
  </si>
  <si>
    <t>19.712992911293647</t>
  </si>
  <si>
    <t>0.38057358671321373</t>
  </si>
  <si>
    <t>581.6023550505868</t>
  </si>
  <si>
    <t>76.03554442689172</t>
  </si>
  <si>
    <t>7.0958331565551385</t>
  </si>
  <si>
    <t>23.126363582464776</t>
  </si>
  <si>
    <t>1.6981125407144038</t>
  </si>
  <si>
    <t>78.89791320564004</t>
  </si>
  <si>
    <t>8001.613206519002</t>
  </si>
  <si>
    <t>2.5056210329009154</t>
  </si>
  <si>
    <t>14.147815443979217</t>
  </si>
  <si>
    <t>2.825813985400132</t>
  </si>
  <si>
    <t>336.8901685199779</t>
  </si>
  <si>
    <t>14.203484264803022</t>
  </si>
  <si>
    <t>5910.885389668899</t>
  </si>
  <si>
    <t>6.247860914975991</t>
  </si>
  <si>
    <t>45.17875792463452</t>
  </si>
  <si>
    <t>4.754800804671185</t>
  </si>
  <si>
    <t>496.24865029194046</t>
  </si>
  <si>
    <t>26.70076097246173</t>
  </si>
  <si>
    <t>9866.465457979697</t>
  </si>
  <si>
    <t>4.783000557947665</t>
  </si>
  <si>
    <t>14.19032834456998</t>
  </si>
  <si>
    <t>1.7729511720835571</t>
  </si>
  <si>
    <t>694.9823175794459</t>
  </si>
  <si>
    <t>98.03182965646508</t>
  </si>
  <si>
    <t>8.631052179768947</t>
  </si>
  <si>
    <t>9.166849148597151</t>
  </si>
  <si>
    <t>2.1224716191438247</t>
  </si>
  <si>
    <t>602.8984988383834</t>
  </si>
  <si>
    <t>30.341470711214214</t>
  </si>
  <si>
    <t>8232.334829425821</t>
  </si>
  <si>
    <t>1.0134865660958963</t>
  </si>
  <si>
    <t>83.34405899167797</t>
  </si>
  <si>
    <t>1.4103475760760271</t>
  </si>
  <si>
    <t>750.7378406682709</t>
  </si>
  <si>
    <t>31.146243160240854</t>
  </si>
  <si>
    <t>6088.021479940859</t>
  </si>
  <si>
    <t>4.3051034712876355</t>
  </si>
  <si>
    <t>30.186023375822508</t>
  </si>
  <si>
    <t>2.4787719755397477</t>
  </si>
  <si>
    <t>814.0699965821875</t>
  </si>
  <si>
    <t>79.85505834078943</t>
  </si>
  <si>
    <t>2925.6751703038126</t>
  </si>
  <si>
    <t>5.014364955030907</t>
  </si>
  <si>
    <t>4.548919659396385</t>
  </si>
  <si>
    <t>323.01292795247883</t>
  </si>
  <si>
    <t>20.986386037043378</t>
  </si>
  <si>
    <t>4767.020484344137</t>
  </si>
  <si>
    <t>1.7744297140717396</t>
  </si>
  <si>
    <t>12.836284572832753</t>
  </si>
  <si>
    <t>1.173755495387454</t>
  </si>
  <si>
    <t>832.2108087060217</t>
  </si>
  <si>
    <t>49.263205350734154</t>
  </si>
  <si>
    <t>1605.8669003924058</t>
  </si>
  <si>
    <t>67.77962298707814</t>
  </si>
  <si>
    <t>2.511174830212707</t>
  </si>
  <si>
    <t>482.19123860252813</t>
  </si>
  <si>
    <t>59.84156137728931</t>
  </si>
  <si>
    <t>2021.1498103371077</t>
  </si>
  <si>
    <t>65.04741509469146</t>
  </si>
  <si>
    <t>1.7303747198591968</t>
  </si>
  <si>
    <t>110.36433523136472</t>
  </si>
  <si>
    <t>63.828398347710966</t>
  </si>
  <si>
    <t>1061.618523013288</t>
  </si>
  <si>
    <t>7.293722596867728</t>
  </si>
  <si>
    <t>1.900762243519458</t>
  </si>
  <si>
    <t>0.4471940154638232</t>
  </si>
  <si>
    <t>312.5742736100933</t>
  </si>
  <si>
    <t>17.028027920188702</t>
  </si>
  <si>
    <t>8864.084349586436</t>
  </si>
  <si>
    <t>4.3813681581023145</t>
  </si>
  <si>
    <t>87.21305781513568</t>
  </si>
  <si>
    <t>2.853090616649054</t>
  </si>
  <si>
    <t>430.16909697513654</t>
  </si>
  <si>
    <t>52.02874990329492</t>
  </si>
  <si>
    <t>6885.589350896253</t>
  </si>
  <si>
    <t>9.030340422521949</t>
  </si>
  <si>
    <t>4.367470538205053</t>
  </si>
  <si>
    <t>164.36652824341942</t>
  </si>
  <si>
    <t>72.79635395558736</t>
  </si>
  <si>
    <t>3899.7468337292244</t>
  </si>
  <si>
    <t>7.291701388776776</t>
  </si>
  <si>
    <t>21.048642725168644</t>
  </si>
  <si>
    <t>1.8740014040443747</t>
  </si>
  <si>
    <t>320.8465157591116</t>
  </si>
  <si>
    <t>13.017376785287857</t>
  </si>
  <si>
    <t>4256.949140850225</t>
  </si>
  <si>
    <t>20.075003975630484</t>
  </si>
  <si>
    <t>3.6328432903821337</t>
  </si>
  <si>
    <t>687.2861778664173</t>
  </si>
  <si>
    <t>89.63409560813533</t>
  </si>
  <si>
    <t>8458.730878367178</t>
  </si>
  <si>
    <t>4.585353468194652</t>
  </si>
  <si>
    <t>8.693042425877287</t>
  </si>
  <si>
    <t>0.15948631471751462</t>
  </si>
  <si>
    <t>771.2250846811575</t>
  </si>
  <si>
    <t>33.69771720664313</t>
  </si>
  <si>
    <t>8354.579686481995</t>
  </si>
  <si>
    <t>6.580541347884595</t>
  </si>
  <si>
    <t>1.5972227430506774</t>
  </si>
  <si>
    <t>4.911095954842331</t>
  </si>
  <si>
    <t>555.8591036717435</t>
  </si>
  <si>
    <t>26.034869773962086</t>
  </si>
  <si>
    <t>8367.721618020154</t>
  </si>
  <si>
    <t>2.2161427287713633</t>
  </si>
  <si>
    <t>42.08443673830996</t>
  </si>
  <si>
    <t>3.4480632883402618</t>
  </si>
  <si>
    <t>393.8433485784279</t>
  </si>
  <si>
    <t>87.75543235400107</t>
  </si>
  <si>
    <t>9473.798032508337</t>
  </si>
  <si>
    <t>9.147811544710633</t>
  </si>
  <si>
    <t>7.057876146978231</t>
  </si>
  <si>
    <t>0.13195544431181483</t>
  </si>
  <si>
    <t>169.2718013847869</t>
  </si>
  <si>
    <t>37.93181238279032</t>
  </si>
  <si>
    <t>3550.218432780992</t>
  </si>
  <si>
    <t>1.1942518648849991</t>
  </si>
  <si>
    <t>299.70630311810316</t>
  </si>
  <si>
    <t>54.86552851706979</t>
  </si>
  <si>
    <t>1752.3810874841247</t>
  </si>
  <si>
    <t>9.705286790120349</t>
  </si>
  <si>
    <t>77.62776581274817</t>
  </si>
  <si>
    <t>1.3623879886491086</t>
  </si>
  <si>
    <t>207.66320620857562</t>
  </si>
  <si>
    <t>47.914541824058766</t>
  </si>
  <si>
    <t>7014.887987203389</t>
  </si>
  <si>
    <t>6.315717754600723</t>
  </si>
  <si>
    <t>11.440781823761265</t>
  </si>
  <si>
    <t>1.8305755986122314</t>
  </si>
  <si>
    <t>183.27289874871101</t>
  </si>
  <si>
    <t>6.381533162747966</t>
  </si>
  <si>
    <t>8180.337085425443</t>
  </si>
  <si>
    <t>9.228190317052517</t>
  </si>
  <si>
    <t>30.661677477859556</t>
  </si>
  <si>
    <t>2.078750607874969</t>
  </si>
  <si>
    <t>405.16706788885585</t>
  </si>
  <si>
    <t>90.20442752052807</t>
  </si>
  <si>
    <t>2633.1219813122557</t>
  </si>
  <si>
    <t>6.599614159689544</t>
  </si>
  <si>
    <t>55.76049289524421</t>
  </si>
  <si>
    <t>3.213329607438309</t>
  </si>
  <si>
    <t>677.9445698461833</t>
  </si>
  <si>
    <t>7910.886916140686</t>
  </si>
  <si>
    <t>1.5129368369160772</t>
  </si>
  <si>
    <t>46.870238797617155</t>
  </si>
  <si>
    <t>4.620546064513706</t>
  </si>
  <si>
    <t>866.4728001296578</t>
  </si>
  <si>
    <t>3.170011413566155</t>
  </si>
  <si>
    <t>5709.945295969287</t>
  </si>
  <si>
    <t>5.237654650037448</t>
  </si>
  <si>
    <t>80.58085215644782</t>
  </si>
  <si>
    <t>0.3966127241099354</t>
  </si>
  <si>
    <t>341.55265678322337</t>
  </si>
  <si>
    <t>92.99688423397066</t>
  </si>
  <si>
    <t>1889.073589779335</t>
  </si>
  <si>
    <t>2.473897761045461</t>
  </si>
  <si>
    <t>48.06478264000659</t>
  </si>
  <si>
    <t>2.0300690886687516</t>
  </si>
  <si>
    <t>873.1296480176514</t>
  </si>
  <si>
    <t>69.10879954743032</t>
  </si>
  <si>
    <t>5328.375984297758</t>
  </si>
  <si>
    <t>7.054538336836926</t>
  </si>
  <si>
    <t>64.32359779560022</t>
  </si>
  <si>
    <t>2.1800374515822165</t>
  </si>
  <si>
    <t>997.4134501331946</t>
  </si>
  <si>
    <t>57.44974295897148</t>
  </si>
  <si>
    <t>2483.7601775427947</t>
  </si>
  <si>
    <t>6.780946625617895</t>
  </si>
  <si>
    <t>42.95244474899184</t>
  </si>
  <si>
    <t>3.055141818307548</t>
  </si>
  <si>
    <t>6.306883176111915</t>
  </si>
  <si>
    <t>1292.4584179377562</t>
  </si>
  <si>
    <t>71.12651472040338</t>
  </si>
  <si>
    <t>4.096881332470452</t>
  </si>
  <si>
    <t>323.59220343132216</t>
  </si>
  <si>
    <t>57.05703122110322</t>
  </si>
  <si>
    <t>7888.723268427081</t>
  </si>
  <si>
    <t>6.4963253642950445</t>
  </si>
  <si>
    <t>57.87090292403628</t>
  </si>
  <si>
    <t>0.16587162748060824</t>
  </si>
  <si>
    <t>351.50421933503867</t>
  </si>
  <si>
    <t>91.12831835044433</t>
  </si>
  <si>
    <t>8651.672682982065</t>
  </si>
  <si>
    <t>2.8331846794189746</t>
  </si>
  <si>
    <t>76.96122802382001</t>
  </si>
  <si>
    <t>2.8496621985053308</t>
  </si>
  <si>
    <t>787.7798504943445</t>
  </si>
  <si>
    <t>72.81920693031822</t>
  </si>
  <si>
    <t>4384.4134000458625</t>
  </si>
  <si>
    <t>4.066277501512044</t>
  </si>
  <si>
    <t>19.789592941903603</t>
  </si>
  <si>
    <t>2.5475471215487118</t>
  </si>
  <si>
    <t>276.77833594679885</t>
  </si>
  <si>
    <t>17.034930739467917</t>
  </si>
  <si>
    <t>2943.3818676094515</t>
  </si>
  <si>
    <t>4.137877048622357</t>
  </si>
  <si>
    <t>589.9785556280407</t>
  </si>
  <si>
    <t>68.91124621160633</t>
  </si>
  <si>
    <t>2411.754632110491</t>
  </si>
  <si>
    <t>4.949839577996949</t>
  </si>
  <si>
    <t>97.73059380053304</t>
  </si>
  <si>
    <t>0.7730061340672478</t>
  </si>
  <si>
    <t>682.9710182260933</t>
  </si>
  <si>
    <t>89.10436729210225</t>
  </si>
  <si>
    <t>2048.2900998487103</t>
  </si>
  <si>
    <t>8.381615624922631</t>
  </si>
  <si>
    <t>33.808636513209095</t>
  </si>
  <si>
    <t>4.843456577118041</t>
  </si>
  <si>
    <t>465.45700596368795</t>
  </si>
  <si>
    <t>76.96299441519388</t>
  </si>
  <si>
    <t>8684.613059253858</t>
  </si>
  <si>
    <t>8.249168704871728</t>
  </si>
  <si>
    <t>1.3744289997457582</t>
  </si>
  <si>
    <t>842.6868300046415</t>
  </si>
  <si>
    <t>19.99817694040422</t>
  </si>
  <si>
    <t>1229.5910285649834</t>
  </si>
  <si>
    <t>1.4543053101535515</t>
  </si>
  <si>
    <t>74.60896999519468</t>
  </si>
  <si>
    <t>2.0515129307662465</t>
  </si>
  <si>
    <t>264.2548898358665</t>
  </si>
  <si>
    <t>80.41403665035574</t>
  </si>
  <si>
    <t>5133.846701086692</t>
  </si>
  <si>
    <t>6.575803797548535</t>
  </si>
  <si>
    <t>28.69699682414317</t>
  </si>
  <si>
    <t>3.6937377878392756</t>
  </si>
  <si>
    <t>879.3592177349243</t>
  </si>
  <si>
    <t>75.27040697572501</t>
  </si>
  <si>
    <t>3.8012531329310777</t>
  </si>
  <si>
    <t>68.18491905704117</t>
  </si>
  <si>
    <t>103.91624796070495</t>
  </si>
  <si>
    <t>97.76008558193867</t>
  </si>
  <si>
    <t>5924.682566853231</t>
  </si>
  <si>
    <t>9.929816245277259</t>
  </si>
  <si>
    <t>46.60387338164447</t>
  </si>
  <si>
    <t>1.9076657339590746</t>
  </si>
  <si>
    <t>517.4999739290605</t>
  </si>
  <si>
    <t>13.881913501359142</t>
  </si>
  <si>
    <t>9592.633570280312</t>
  </si>
  <si>
    <t>7.674430708112694</t>
  </si>
  <si>
    <t>85.67596333579797</t>
  </si>
  <si>
    <t>1.2193822244013885</t>
  </si>
  <si>
    <t>990.0784725058112</t>
  </si>
  <si>
    <t>62.11196546396179</t>
  </si>
  <si>
    <t>1935.206793507599</t>
  </si>
  <si>
    <t>7.471514084401146</t>
  </si>
  <si>
    <t>39.772882502339975</t>
  </si>
  <si>
    <t>0.6260018582093946</t>
  </si>
  <si>
    <t>996.7783149506238</t>
  </si>
  <si>
    <t>47.71423307582023</t>
  </si>
  <si>
    <t>2100.1297546259366</t>
  </si>
  <si>
    <t>4.469500026123601</t>
  </si>
  <si>
    <t>62.612690395614344</t>
  </si>
  <si>
    <t>0.33343182522473924</t>
  </si>
  <si>
    <t>230.09278253676294</t>
  </si>
  <si>
    <t>69.29083100290549</t>
  </si>
  <si>
    <t>4531.4021336919095</t>
  </si>
  <si>
    <t>7.0064320590043945</t>
  </si>
  <si>
    <t>35.633652343343876</t>
  </si>
  <si>
    <t>4.165781795424145</t>
  </si>
  <si>
    <t>823.5238458881558</t>
  </si>
  <si>
    <t>3.037688724631414</t>
  </si>
  <si>
    <t>7888.356546661873</t>
  </si>
  <si>
    <t>6.942945942032581</t>
  </si>
  <si>
    <t>60.38737861486212</t>
  </si>
  <si>
    <t>1.4636074984727798</t>
  </si>
  <si>
    <t>846.6652569866948</t>
  </si>
  <si>
    <t>77.90392721944775</t>
  </si>
  <si>
    <t>7386.363944048664</t>
  </si>
  <si>
    <t>8.630338869602754</t>
  </si>
  <si>
    <t>58.89068576858998</t>
  </si>
  <si>
    <t>1.2108821295850665</t>
  </si>
  <si>
    <t>778.8642413766479</t>
  </si>
  <si>
    <t>24.42313142037338</t>
  </si>
  <si>
    <t>7698.424765632117</t>
  </si>
  <si>
    <t>5.352878043996809</t>
  </si>
  <si>
    <t>17.80375633139127</t>
  </si>
  <si>
    <t>3.872047681482133</t>
  </si>
  <si>
    <t>188.74214114905698</t>
  </si>
  <si>
    <t>3.526111259143416</t>
  </si>
  <si>
    <t>4370.916579984536</t>
  </si>
  <si>
    <t>7.904845611209675</t>
  </si>
  <si>
    <t>65.76515592636746</t>
  </si>
  <si>
    <t>3.376237834717981</t>
  </si>
  <si>
    <t>540.1324228679678</t>
  </si>
  <si>
    <t>8525.952559683526</t>
  </si>
  <si>
    <t>1.409801095138073</t>
  </si>
  <si>
    <t>5.604690864371781</t>
  </si>
  <si>
    <t>2.908122169351261</t>
  </si>
  <si>
    <t>882.1988635470415</t>
  </si>
  <si>
    <t>68.51783269927664</t>
  </si>
  <si>
    <t>9185.185829181704</t>
  </si>
  <si>
    <t>1.3110237561206226</t>
  </si>
  <si>
    <t>38.07289852062604</t>
  </si>
  <si>
    <t>0.3460272907055034</t>
  </si>
  <si>
    <t>210.74300896424614</t>
  </si>
  <si>
    <t>Supply Chain Analysis</t>
  </si>
  <si>
    <t>Supply chain performnace evaluation</t>
  </si>
  <si>
    <t>Average of Lead time</t>
  </si>
  <si>
    <t>Average of Manufacturing lead time</t>
  </si>
  <si>
    <t>Count of Inspection results</t>
  </si>
  <si>
    <t>Average of Defect rates %</t>
  </si>
  <si>
    <t>Cost Management analysis</t>
  </si>
  <si>
    <t>Sum of Shipping costs</t>
  </si>
  <si>
    <t>Sum of Manufacturing costs</t>
  </si>
  <si>
    <t>Profitably Review</t>
  </si>
  <si>
    <t>Sum of Costs</t>
  </si>
  <si>
    <t>Logistics Optimization Study</t>
  </si>
  <si>
    <t>Average of Shipping times</t>
  </si>
  <si>
    <t>Supply Chain Dashboard</t>
  </si>
  <si>
    <t>IQR: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</si>
</sst>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4"/>
      <color theme="1"/>
      <name val="Arial"/>
      <family val="2"/>
    </font>
    <font>
      <b/>
      <u/>
      <sz val="22"/>
      <color theme="1"/>
      <name val="Arial Rounded MT Bold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" fontId="0" fillId="0" borderId="0" xfId="0" quotePrefix="1" applyNumberFormat="1"/>
    <xf numFmtId="2" fontId="0" fillId="0" borderId="0" xfId="0" applyNumberFormat="1"/>
    <xf numFmtId="1" fontId="0" fillId="0" borderId="0" xfId="0" quotePrefix="1" applyNumberFormat="1"/>
    <xf numFmtId="1" fontId="0" fillId="0" borderId="0" xfId="0" applyNumberFormat="1"/>
    <xf numFmtId="0" fontId="19" fillId="0" borderId="0" xfId="0" applyFont="1"/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23" fillId="0" borderId="0" xfId="0" applyFont="1" applyAlignment="1">
      <alignment horizontal="left"/>
    </xf>
    <xf numFmtId="0" fontId="23" fillId="0" borderId="0" xfId="0" applyFont="1"/>
    <xf numFmtId="0" fontId="0" fillId="35" borderId="0" xfId="0" applyFill="1"/>
    <xf numFmtId="0" fontId="24" fillId="35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0" fillId="34" borderId="0" xfId="0" applyFill="1"/>
    <xf numFmtId="0" fontId="16" fillId="0" borderId="0" xfId="0" applyFont="1" applyAlignment="1">
      <alignment horizontal="left"/>
    </xf>
    <xf numFmtId="0" fontId="20" fillId="33" borderId="0" xfId="0" applyFont="1" applyFill="1"/>
    <xf numFmtId="0" fontId="16" fillId="0" borderId="0" xfId="0" applyFont="1"/>
    <xf numFmtId="0" fontId="20" fillId="34" borderId="0" xfId="0" applyFont="1" applyFill="1"/>
    <xf numFmtId="0" fontId="23" fillId="0" borderId="0" xfId="0" applyFont="1"/>
    <xf numFmtId="0" fontId="25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Customer</a:t>
            </a:r>
            <a:r>
              <a:rPr lang="en-ZA" baseline="0"/>
              <a:t> demographics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tables'!$A$26:$A$29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tables'!$B$26:$B$29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0-4F1F-B86C-CACDD73F5FD3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tables'!$A$26:$A$29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tables'!$C$26:$C$29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0-4F1F-B86C-CACDD73F5FD3}"/>
            </c:ext>
          </c:extLst>
        </c:ser>
        <c:ser>
          <c:idx val="2"/>
          <c:order val="2"/>
          <c:tx>
            <c:strRef>
              <c:f>'Pivot tables'!$D$24:$D$25</c:f>
              <c:strCache>
                <c:ptCount val="1"/>
                <c:pt idx="0">
                  <c:v>Non-binary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tables'!$A$26:$A$29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tables'!$D$26:$D$29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0-4F1F-B86C-CACDD73F5FD3}"/>
            </c:ext>
          </c:extLst>
        </c:ser>
        <c:ser>
          <c:idx val="3"/>
          <c:order val="3"/>
          <c:tx>
            <c:strRef>
              <c:f>'Pivot tables'!$E$24:$E$25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tables'!$A$26:$A$29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tables'!$E$26:$E$29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0-4F1F-B86C-CACDD73F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202847"/>
        <c:axId val="810212927"/>
      </c:barChart>
      <c:catAx>
        <c:axId val="8102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Products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2927"/>
        <c:crosses val="autoZero"/>
        <c:auto val="1"/>
        <c:lblAlgn val="ctr"/>
        <c:lblOffset val="100"/>
        <c:noMultiLvlLbl val="0"/>
      </c:catAx>
      <c:valAx>
        <c:axId val="81021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customers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Average shipping times per carrier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tables'!$B$100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E9-42A2-8F81-F051DED5C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E9-42A2-8F81-F051DED5C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E9-42A2-8F81-F051DED5C4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tables'!$A$101:$A$104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tables'!$B$101:$B$104</c:f>
              <c:numCache>
                <c:formatCode>0</c:formatCode>
                <c:ptCount val="3"/>
                <c:pt idx="0">
                  <c:v>6.1428571428571432</c:v>
                </c:pt>
                <c:pt idx="1">
                  <c:v>5.3023255813953485</c:v>
                </c:pt>
                <c:pt idx="2">
                  <c:v>6.0344827586206895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E9-42A2-8F81-F051DED5C4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Costs</a:t>
            </a:r>
            <a:r>
              <a:rPr lang="en-ZA" baseline="0"/>
              <a:t> and shipping times per route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tables'!$B$106</c:f>
              <c:strCache>
                <c:ptCount val="1"/>
                <c:pt idx="0">
                  <c:v>Sum of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tables'!$A$107:$A$110</c:f>
              <c:strCache>
                <c:ptCount val="3"/>
                <c:pt idx="0">
                  <c:v>Route A</c:v>
                </c:pt>
                <c:pt idx="1">
                  <c:v>Route B</c:v>
                </c:pt>
                <c:pt idx="2">
                  <c:v>Route C</c:v>
                </c:pt>
              </c:strCache>
            </c:strRef>
          </c:cat>
          <c:val>
            <c:numRef>
              <c:f>'Pivot tables'!$B$107:$B$110</c:f>
              <c:numCache>
                <c:formatCode>0.00</c:formatCode>
                <c:ptCount val="3"/>
                <c:pt idx="0">
                  <c:v>20875.774494353162</c:v>
                </c:pt>
                <c:pt idx="1">
                  <c:v>22039.384025601335</c:v>
                </c:pt>
                <c:pt idx="2">
                  <c:v>10009.419695859558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30E-84B3-EF3308D5854D}"/>
            </c:ext>
          </c:extLst>
        </c:ser>
        <c:ser>
          <c:idx val="1"/>
          <c:order val="1"/>
          <c:tx>
            <c:strRef>
              <c:f>'Pivot tables'!$C$106</c:f>
              <c:strCache>
                <c:ptCount val="1"/>
                <c:pt idx="0">
                  <c:v>Average of Shipping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tables'!$A$107:$A$110</c:f>
              <c:strCache>
                <c:ptCount val="3"/>
                <c:pt idx="0">
                  <c:v>Route A</c:v>
                </c:pt>
                <c:pt idx="1">
                  <c:v>Route B</c:v>
                </c:pt>
                <c:pt idx="2">
                  <c:v>Route C</c:v>
                </c:pt>
              </c:strCache>
            </c:strRef>
          </c:cat>
          <c:val>
            <c:numRef>
              <c:f>'Pivot tables'!$C$107:$C$110</c:f>
              <c:numCache>
                <c:formatCode>0</c:formatCode>
                <c:ptCount val="3"/>
                <c:pt idx="0">
                  <c:v>6.0232558139534884</c:v>
                </c:pt>
                <c:pt idx="1">
                  <c:v>5.7027027027027026</c:v>
                </c:pt>
                <c:pt idx="2">
                  <c:v>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5-430E-84B3-EF3308D58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6910608"/>
        <c:axId val="1906913008"/>
      </c:barChart>
      <c:catAx>
        <c:axId val="190691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Route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13008"/>
        <c:crosses val="autoZero"/>
        <c:auto val="1"/>
        <c:lblAlgn val="ctr"/>
        <c:lblOffset val="100"/>
        <c:noMultiLvlLbl val="0"/>
      </c:catAx>
      <c:valAx>
        <c:axId val="1906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Costs</a:t>
                </a:r>
                <a:r>
                  <a:rPr lang="en-ZA" baseline="0"/>
                  <a:t> in Rnds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9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</a:t>
            </a:r>
            <a:r>
              <a:rPr lang="en-ZA" baseline="0"/>
              <a:t> lead times and stock levels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Average of Stock levels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tables'!$A$18:$A$21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tables'!$B$18:$B$21</c:f>
              <c:numCache>
                <c:formatCode>0</c:formatCode>
                <c:ptCount val="3"/>
                <c:pt idx="0">
                  <c:v>58.653846153846153</c:v>
                </c:pt>
                <c:pt idx="1">
                  <c:v>48.352941176470587</c:v>
                </c:pt>
                <c:pt idx="2">
                  <c:v>40.200000000000003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632-A0A6-E5FDD1354470}"/>
            </c:ext>
          </c:extLst>
        </c:ser>
        <c:ser>
          <c:idx val="1"/>
          <c:order val="1"/>
          <c:tx>
            <c:strRef>
              <c:f>'Pivot tables'!$C$17</c:f>
              <c:strCache>
                <c:ptCount val="1"/>
                <c:pt idx="0">
                  <c:v>Average of Lead times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tables'!$A$18:$A$21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tables'!$C$18:$C$21</c:f>
              <c:numCache>
                <c:formatCode>0</c:formatCode>
                <c:ptCount val="3"/>
                <c:pt idx="0">
                  <c:v>15.384615384615385</c:v>
                </c:pt>
                <c:pt idx="1">
                  <c:v>15.529411764705882</c:v>
                </c:pt>
                <c:pt idx="2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7-4632-A0A6-E5FDD1354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33663"/>
        <c:axId val="861939903"/>
      </c:barChart>
      <c:catAx>
        <c:axId val="86193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Product</a:t>
                </a:r>
                <a:r>
                  <a:rPr lang="en-ZA" baseline="0"/>
                  <a:t> Type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39903"/>
        <c:crosses val="autoZero"/>
        <c:auto val="1"/>
        <c:lblAlgn val="ctr"/>
        <c:lblOffset val="100"/>
        <c:noMultiLvlLbl val="0"/>
      </c:catAx>
      <c:valAx>
        <c:axId val="8619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lead</a:t>
                </a:r>
                <a:r>
                  <a:rPr lang="en-ZA" baseline="0"/>
                  <a:t> time and stock levels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3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demographic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tables'!$A$32:$A$36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'Pivot tables'!$B$32:$B$36</c:f>
              <c:numCache>
                <c:formatCode>0.00</c:formatCode>
                <c:ptCount val="4"/>
                <c:pt idx="0">
                  <c:v>161514.48912163053</c:v>
                </c:pt>
                <c:pt idx="1">
                  <c:v>126634.3942597939</c:v>
                </c:pt>
                <c:pt idx="2">
                  <c:v>116365.80151960922</c:v>
                </c:pt>
                <c:pt idx="3">
                  <c:v>173090.13383697456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F-4C64-9A82-CA0B35D0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23439"/>
        <c:axId val="162318639"/>
      </c:barChart>
      <c:catAx>
        <c:axId val="16232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Demographic</a:t>
                </a:r>
              </a:p>
            </c:rich>
          </c:tx>
          <c:layout>
            <c:manualLayout>
              <c:xMode val="edge"/>
              <c:yMode val="edge"/>
              <c:x val="0.48446094644673482"/>
              <c:y val="0.80508800220430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8639"/>
        <c:crosses val="autoZero"/>
        <c:auto val="1"/>
        <c:lblAlgn val="ctr"/>
        <c:lblOffset val="100"/>
        <c:noMultiLvlLbl val="0"/>
      </c:catAx>
      <c:valAx>
        <c:axId val="162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Revenue</a:t>
                </a:r>
                <a:r>
                  <a:rPr lang="en-ZA" baseline="0"/>
                  <a:t> per gender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Manufacturing</a:t>
            </a:r>
            <a:r>
              <a:rPr lang="en-ZA" baseline="0"/>
              <a:t> and lead time by products type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tables'!$B$50</c:f>
              <c:strCache>
                <c:ptCount val="1"/>
                <c:pt idx="0">
                  <c:v>Average of Lead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tables'!$A$51:$A$54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tables'!$B$51:$B$54</c:f>
              <c:numCache>
                <c:formatCode>0</c:formatCode>
                <c:ptCount val="3"/>
                <c:pt idx="0">
                  <c:v>13.538461538461538</c:v>
                </c:pt>
                <c:pt idx="1">
                  <c:v>18.705882352941178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4FCC-BCB7-1335DF54EC5F}"/>
            </c:ext>
          </c:extLst>
        </c:ser>
        <c:ser>
          <c:idx val="1"/>
          <c:order val="1"/>
          <c:tx>
            <c:strRef>
              <c:f>'Pivot tables'!$C$50</c:f>
              <c:strCache>
                <c:ptCount val="1"/>
                <c:pt idx="0">
                  <c:v>Average of Manufacturing lead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tables'!$A$51:$A$54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tables'!$C$51:$C$54</c:f>
              <c:numCache>
                <c:formatCode>0.00</c:formatCode>
                <c:ptCount val="3"/>
                <c:pt idx="0">
                  <c:v>13.307692307692308</c:v>
                </c:pt>
                <c:pt idx="1">
                  <c:v>17.058823529411764</c:v>
                </c:pt>
                <c:pt idx="2">
                  <c:v>13.775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4FCC-BCB7-1335DF54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394000"/>
        <c:axId val="1696399760"/>
      </c:barChart>
      <c:catAx>
        <c:axId val="169639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99760"/>
        <c:crosses val="autoZero"/>
        <c:auto val="1"/>
        <c:lblAlgn val="ctr"/>
        <c:lblOffset val="100"/>
        <c:noMultiLvlLbl val="0"/>
      </c:catAx>
      <c:valAx>
        <c:axId val="16963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9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Supplier</a:t>
            </a:r>
            <a:r>
              <a:rPr lang="en-ZA" baseline="0"/>
              <a:t> lead times and defect rate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tables'!$B$56</c:f>
              <c:strCache>
                <c:ptCount val="1"/>
                <c:pt idx="0">
                  <c:v>Average of Lead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tables'!$A$57:$A$62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tables'!$B$57:$B$62</c:f>
              <c:numCache>
                <c:formatCode>0</c:formatCode>
                <c:ptCount val="5"/>
                <c:pt idx="0">
                  <c:v>14.777777777777779</c:v>
                </c:pt>
                <c:pt idx="1">
                  <c:v>18.545454545454547</c:v>
                </c:pt>
                <c:pt idx="2">
                  <c:v>20.133333333333333</c:v>
                </c:pt>
                <c:pt idx="3">
                  <c:v>15.222222222222221</c:v>
                </c:pt>
                <c:pt idx="4">
                  <c:v>18.055555555555557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D-4C09-A118-4E4469AF9C21}"/>
            </c:ext>
          </c:extLst>
        </c:ser>
        <c:ser>
          <c:idx val="1"/>
          <c:order val="1"/>
          <c:tx>
            <c:strRef>
              <c:f>'Pivot tables'!$C$56</c:f>
              <c:strCache>
                <c:ptCount val="1"/>
                <c:pt idx="0">
                  <c:v>Average of Defect rates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tables'!$A$57:$A$62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tables'!$C$57:$C$62</c:f>
              <c:numCache>
                <c:formatCode>0</c:formatCode>
                <c:ptCount val="5"/>
                <c:pt idx="0">
                  <c:v>1.8036297116882485</c:v>
                </c:pt>
                <c:pt idx="1">
                  <c:v>2.3627501450718764</c:v>
                </c:pt>
                <c:pt idx="2">
                  <c:v>2.4657860307644657</c:v>
                </c:pt>
                <c:pt idx="3">
                  <c:v>2.3373974005913354</c:v>
                </c:pt>
                <c:pt idx="4">
                  <c:v>2.6654083441491982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D-4C09-A118-4E4469AF9C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4186832"/>
        <c:axId val="1904182032"/>
      </c:barChart>
      <c:catAx>
        <c:axId val="1904186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</a:t>
                </a:r>
                <a:r>
                  <a:rPr lang="en-ZA" baseline="0"/>
                  <a:t> name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2032"/>
        <c:crosses val="autoZero"/>
        <c:auto val="1"/>
        <c:lblAlgn val="ctr"/>
        <c:lblOffset val="100"/>
        <c:noMultiLvlLbl val="0"/>
      </c:catAx>
      <c:valAx>
        <c:axId val="19041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Lead</a:t>
                </a:r>
                <a:r>
                  <a:rPr lang="en-ZA" baseline="0"/>
                  <a:t> time  &amp; defect rate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68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Supplier</a:t>
            </a:r>
            <a:r>
              <a:rPr lang="en-ZA" baseline="0"/>
              <a:t> inspection results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tables'!$B$64:$B$65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tables'!$B$66:$B$71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12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2-4D58-B673-6678D5D63B9C}"/>
            </c:ext>
          </c:extLst>
        </c:ser>
        <c:ser>
          <c:idx val="1"/>
          <c:order val="1"/>
          <c:tx>
            <c:strRef>
              <c:f>'Pivot tables'!$C$64:$C$65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tables'!$C$66:$C$71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2-4D58-B673-6678D5D63B9C}"/>
            </c:ext>
          </c:extLst>
        </c:ser>
        <c:ser>
          <c:idx val="2"/>
          <c:order val="2"/>
          <c:tx>
            <c:strRef>
              <c:f>'Pivot tables'!$D$64:$D$65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tables'!$A$66:$A$71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tables'!$D$66:$D$71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2-4D58-B673-6678D5D63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6400240"/>
        <c:axId val="1696396400"/>
      </c:barChart>
      <c:catAx>
        <c:axId val="169640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</a:t>
                </a:r>
                <a:r>
                  <a:rPr lang="en-ZA" baseline="0"/>
                  <a:t> name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96400"/>
        <c:crosses val="autoZero"/>
        <c:auto val="1"/>
        <c:lblAlgn val="ctr"/>
        <c:lblOffset val="100"/>
        <c:noMultiLvlLbl val="0"/>
      </c:catAx>
      <c:valAx>
        <c:axId val="16963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Inspection</a:t>
                </a:r>
                <a:r>
                  <a:rPr lang="en-ZA" baseline="0"/>
                  <a:t> results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4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Shipping</a:t>
            </a:r>
            <a:r>
              <a:rPr lang="en-ZA" baseline="0"/>
              <a:t> and Manufacturing Costs per supplier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tables'!$B$75</c:f>
              <c:strCache>
                <c:ptCount val="1"/>
                <c:pt idx="0">
                  <c:v>Sum of Shipping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tables'!$A$76:$A$81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tables'!$B$76:$B$81</c:f>
              <c:numCache>
                <c:formatCode>0.00</c:formatCode>
                <c:ptCount val="5"/>
                <c:pt idx="0">
                  <c:v>148.8321493708728</c:v>
                </c:pt>
                <c:pt idx="1">
                  <c:v>126.26191735216142</c:v>
                </c:pt>
                <c:pt idx="2">
                  <c:v>71.831559378292084</c:v>
                </c:pt>
                <c:pt idx="3">
                  <c:v>103.67231354211495</c:v>
                </c:pt>
                <c:pt idx="4">
                  <c:v>104.21696755851701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B-45F5-8809-AC394363BEE1}"/>
            </c:ext>
          </c:extLst>
        </c:ser>
        <c:ser>
          <c:idx val="1"/>
          <c:order val="1"/>
          <c:tx>
            <c:strRef>
              <c:f>'Pivot tables'!$C$75</c:f>
              <c:strCache>
                <c:ptCount val="1"/>
                <c:pt idx="0">
                  <c:v>Sum of Manufacturing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tables'!$A$76:$A$81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tables'!$C$76:$C$81</c:f>
              <c:numCache>
                <c:formatCode>0.00</c:formatCode>
                <c:ptCount val="5"/>
                <c:pt idx="0">
                  <c:v>1221.8587342657502</c:v>
                </c:pt>
                <c:pt idx="1">
                  <c:v>915.69531209935963</c:v>
                </c:pt>
                <c:pt idx="2">
                  <c:v>654.51181970671382</c:v>
                </c:pt>
                <c:pt idx="3">
                  <c:v>1128.7750838737536</c:v>
                </c:pt>
                <c:pt idx="4">
                  <c:v>805.82837420141072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B-45F5-8809-AC394363B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185872"/>
        <c:axId val="1904177232"/>
      </c:barChart>
      <c:catAx>
        <c:axId val="190418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Supplier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77232"/>
        <c:crosses val="autoZero"/>
        <c:auto val="1"/>
        <c:lblAlgn val="ctr"/>
        <c:lblOffset val="100"/>
        <c:noMultiLvlLbl val="0"/>
      </c:catAx>
      <c:valAx>
        <c:axId val="19041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Costs</a:t>
                </a:r>
                <a:r>
                  <a:rPr lang="en-ZA" baseline="0"/>
                  <a:t> in Rands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Costs</a:t>
            </a:r>
            <a:r>
              <a:rPr lang="en-ZA" baseline="0"/>
              <a:t> and revenue generated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tables'!$B$85</c:f>
              <c:strCache>
                <c:ptCount val="1"/>
                <c:pt idx="0">
                  <c:v>Sum of 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tables'!$A$86:$A$89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tables'!$B$86:$B$89</c:f>
              <c:numCache>
                <c:formatCode>0.00</c:formatCode>
                <c:ptCount val="3"/>
                <c:pt idx="0">
                  <c:v>13366.397283157634</c:v>
                </c:pt>
                <c:pt idx="1">
                  <c:v>17328.862864887476</c:v>
                </c:pt>
                <c:pt idx="2">
                  <c:v>22229.318067768949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0-4645-835E-A7F51A6DA768}"/>
            </c:ext>
          </c:extLst>
        </c:ser>
        <c:ser>
          <c:idx val="1"/>
          <c:order val="1"/>
          <c:tx>
            <c:strRef>
              <c:f>'Pivot tables'!$C$85</c:f>
              <c:strCache>
                <c:ptCount val="1"/>
                <c:pt idx="0">
                  <c:v>Sum of Revenue generated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tables'!$A$86:$A$89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tables'!$C$86:$C$89</c:f>
              <c:numCache>
                <c:formatCode>0.00</c:formatCode>
                <c:ptCount val="3"/>
                <c:pt idx="0">
                  <c:v>161521.26599948306</c:v>
                </c:pt>
                <c:pt idx="1">
                  <c:v>174455.39060546222</c:v>
                </c:pt>
                <c:pt idx="2">
                  <c:v>241628.16213306302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0-4645-835E-A7F51A6DA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454384"/>
        <c:axId val="892442816"/>
      </c:barChart>
      <c:catAx>
        <c:axId val="8924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Product</a:t>
                </a:r>
                <a:r>
                  <a:rPr lang="en-ZA" baseline="0"/>
                  <a:t> type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42816"/>
        <c:crosses val="autoZero"/>
        <c:auto val="1"/>
        <c:lblAlgn val="ctr"/>
        <c:lblOffset val="100"/>
        <c:noMultiLvlLbl val="0"/>
      </c:catAx>
      <c:valAx>
        <c:axId val="8924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Costs</a:t>
                </a:r>
                <a:r>
                  <a:rPr lang="en-ZA" baseline="0"/>
                  <a:t> in Rands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5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 chain analysis.xlsx]Pivot tables!PivotTable10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shipping times per transportation</a:t>
            </a:r>
            <a:r>
              <a:rPr lang="en-US" baseline="0"/>
              <a:t>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41-4DFA-B9F5-C258D307B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41-4DFA-B9F5-C258D307B8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41-4DFA-B9F5-C258D307B8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841-4DFA-B9F5-C258D307B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tables'!$A$94:$A$98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'Pivot tables'!$B$94:$B$98</c:f>
              <c:numCache>
                <c:formatCode>0</c:formatCode>
                <c:ptCount val="4"/>
                <c:pt idx="0">
                  <c:v>5.115384615384615</c:v>
                </c:pt>
                <c:pt idx="1">
                  <c:v>6.5714285714285712</c:v>
                </c:pt>
                <c:pt idx="2">
                  <c:v>4.7241379310344831</c:v>
                </c:pt>
                <c:pt idx="3">
                  <c:v>7.117647058823529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41-4DFA-B9F5-C258D307B8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968522E2-1C26-4ABB-A994-3D35272403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Analysis for Central Tendency and Dispersion for revenue</a:t>
            </a:r>
            <a:endParaRPr lang="en-ZA" sz="1400">
              <a:effectLst/>
            </a:endParaRPr>
          </a:p>
        </cx:rich>
      </cx:tx>
    </cx:title>
    <cx:plotArea>
      <cx:plotAreaRegion>
        <cx:series layoutId="boxWhisker" uniqueId="{2B84F98C-C69E-4DE1-A64A-2515122C9F1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Analysis for Central Tendency and Dispersion for Price</a:t>
            </a:r>
            <a:endParaRPr lang="en-ZA" sz="1400">
              <a:effectLst/>
            </a:endParaRPr>
          </a:p>
        </cx:rich>
      </cx:tx>
    </cx:title>
    <cx:plotArea>
      <cx:plotAreaRegion>
        <cx:series layoutId="boxWhisker" uniqueId="{1D3FCA5F-6C35-4400-98F9-97B125B9691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400" b="0" i="0" baseline="0">
                <a:effectLst/>
              </a:rPr>
              <a:t>Analysis for Central Tendency and Dispersion for Availability</a:t>
            </a:r>
            <a:endParaRPr lang="en-ZA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3234537-8896-4603-AC8E-16B945D651C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Analysis for Central Tendency and Dispersion for number of products sold</a:t>
            </a:r>
            <a:endParaRPr lang="en-ZA" sz="1400">
              <a:effectLst/>
            </a:endParaRPr>
          </a:p>
        </cx:rich>
      </cx:tx>
    </cx:title>
    <cx:plotArea>
      <cx:plotAreaRegion>
        <cx:series layoutId="boxWhisker" uniqueId="{2B84F98C-C69E-4DE1-A64A-2515122C9F1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Analysis for Central Tendency and Dispersion for revenue</a:t>
            </a:r>
            <a:endParaRPr lang="en-ZA" sz="1400">
              <a:effectLst/>
            </a:endParaRPr>
          </a:p>
        </cx:rich>
      </cx:tx>
    </cx:title>
    <cx:plotArea>
      <cx:plotAreaRegion>
        <cx:series layoutId="boxWhisker" uniqueId="{2B84F98C-C69E-4DE1-A64A-2515122C9F1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4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microsoft.com/office/2014/relationships/chartEx" Target="../charts/chartEx6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2</xdr:row>
      <xdr:rowOff>52386</xdr:rowOff>
    </xdr:from>
    <xdr:to>
      <xdr:col>6</xdr:col>
      <xdr:colOff>528637</xdr:colOff>
      <xdr:row>20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AA38941-7246-5D7A-2D5A-8D07D303C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471486"/>
              <a:ext cx="4572000" cy="3586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300037</xdr:colOff>
      <xdr:row>2</xdr:row>
      <xdr:rowOff>52386</xdr:rowOff>
    </xdr:from>
    <xdr:to>
      <xdr:col>6</xdr:col>
      <xdr:colOff>528637</xdr:colOff>
      <xdr:row>16</xdr:row>
      <xdr:rowOff>61911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3CA4441-B303-4093-99B1-79ED7E17DD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3662" y="47148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266701</xdr:colOff>
      <xdr:row>2</xdr:row>
      <xdr:rowOff>1</xdr:rowOff>
    </xdr:from>
    <xdr:to>
      <xdr:col>10</xdr:col>
      <xdr:colOff>400051</xdr:colOff>
      <xdr:row>14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ADA96-2522-497E-ABB7-ECD5F6A95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2</xdr:row>
      <xdr:rowOff>0</xdr:rowOff>
    </xdr:from>
    <xdr:to>
      <xdr:col>5</xdr:col>
      <xdr:colOff>257175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CE27E2-7CD2-45B4-AA72-A15F37C85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16</xdr:col>
      <xdr:colOff>600075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41E51-47CA-4D58-89F3-1315D3B3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9526</xdr:colOff>
      <xdr:row>14</xdr:row>
      <xdr:rowOff>161926</xdr:rowOff>
    </xdr:from>
    <xdr:to>
      <xdr:col>11</xdr:col>
      <xdr:colOff>28575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CABFD-6E4F-4CCD-823A-534362C50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14</xdr:row>
      <xdr:rowOff>161926</xdr:rowOff>
    </xdr:from>
    <xdr:to>
      <xdr:col>17</xdr:col>
      <xdr:colOff>0</xdr:colOff>
      <xdr:row>21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CC0E4E-C3F0-4D2E-ACBC-B62EB099D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5</xdr:col>
      <xdr:colOff>9524</xdr:colOff>
      <xdr:row>31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63479C-BDEF-4E58-AECF-556DF2E5E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9525</xdr:colOff>
      <xdr:row>21</xdr:row>
      <xdr:rowOff>142874</xdr:rowOff>
    </xdr:from>
    <xdr:to>
      <xdr:col>10</xdr:col>
      <xdr:colOff>419100</xdr:colOff>
      <xdr:row>35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CFFB39-735D-490E-93DA-77BA96F82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428626</xdr:colOff>
      <xdr:row>21</xdr:row>
      <xdr:rowOff>152400</xdr:rowOff>
    </xdr:from>
    <xdr:to>
      <xdr:col>17</xdr:col>
      <xdr:colOff>9526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627F1D-D8E7-4AC5-884B-7139054A9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31</xdr:row>
      <xdr:rowOff>104775</xdr:rowOff>
    </xdr:from>
    <xdr:to>
      <xdr:col>5</xdr:col>
      <xdr:colOff>19050</xdr:colOff>
      <xdr:row>48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2A7118-5F83-460F-B0AA-6B92B7DC3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28575</xdr:colOff>
      <xdr:row>35</xdr:row>
      <xdr:rowOff>142875</xdr:rowOff>
    </xdr:from>
    <xdr:to>
      <xdr:col>9</xdr:col>
      <xdr:colOff>533400</xdr:colOff>
      <xdr:row>48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6159C3-F1C4-45FC-B736-20DE7391B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533400</xdr:colOff>
      <xdr:row>35</xdr:row>
      <xdr:rowOff>142875</xdr:rowOff>
    </xdr:from>
    <xdr:to>
      <xdr:col>17</xdr:col>
      <xdr:colOff>9525</xdr:colOff>
      <xdr:row>48</xdr:row>
      <xdr:rowOff>133351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1FB80-2CB3-4B1D-A8FC-852856277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</xdr:row>
      <xdr:rowOff>152400</xdr:rowOff>
    </xdr:from>
    <xdr:to>
      <xdr:col>7</xdr:col>
      <xdr:colOff>247650</xdr:colOff>
      <xdr:row>60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E4DC0B7E-4A19-4912-924A-CCA14A063D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248900"/>
              <a:ext cx="4514850" cy="23240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247650</xdr:colOff>
      <xdr:row>48</xdr:row>
      <xdr:rowOff>152400</xdr:rowOff>
    </xdr:from>
    <xdr:to>
      <xdr:col>17</xdr:col>
      <xdr:colOff>9525</xdr:colOff>
      <xdr:row>62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88BECAE-4705-42E4-A3B0-F630477286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10248900"/>
              <a:ext cx="5857875" cy="2566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61</xdr:row>
      <xdr:rowOff>0</xdr:rowOff>
    </xdr:from>
    <xdr:to>
      <xdr:col>7</xdr:col>
      <xdr:colOff>257174</xdr:colOff>
      <xdr:row>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3199068B-4BEF-431E-A4CE-D34E44011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73000"/>
              <a:ext cx="45243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257174</xdr:colOff>
      <xdr:row>62</xdr:row>
      <xdr:rowOff>19050</xdr:rowOff>
    </xdr:from>
    <xdr:to>
      <xdr:col>17</xdr:col>
      <xdr:colOff>19049</xdr:colOff>
      <xdr:row>75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4842AE92-D877-48E6-AA46-C07B629BAB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4374" y="12782550"/>
              <a:ext cx="5857875" cy="2533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ho Komane" refreshedDate="45348.641433564815" createdVersion="8" refreshedVersion="8" minRefreshableVersion="3" recordCount="100" xr:uid="{00000000-000A-0000-FFFF-FFFF0B000000}">
  <cacheSource type="worksheet">
    <worksheetSource name="Table1"/>
  </cacheSource>
  <cacheFields count="24">
    <cacheField name="Product type " numFmtId="0">
      <sharedItems count="3">
        <s v="Haircare"/>
        <s v="Skincare"/>
        <s v="Cosmetics"/>
      </sharedItems>
    </cacheField>
    <cacheField name="SKU" numFmtId="0">
      <sharedItems/>
    </cacheField>
    <cacheField name="Price" numFmtId="2">
      <sharedItems containsSemiMixedTypes="0" containsString="0" containsNumber="1" minValue="1.6999760138659299" maxValue="99.171328638624104"/>
    </cacheField>
    <cacheField name="Availability" numFmtId="1">
      <sharedItems containsSemiMixedTypes="0" containsString="0" containsNumber="1" containsInteger="1" minValue="1" maxValue="100"/>
    </cacheField>
    <cacheField name="Number of products sold" numFmtId="1">
      <sharedItems containsSemiMixedTypes="0" containsString="0" containsNumber="1" containsInteger="1" minValue="8" maxValue="996"/>
    </cacheField>
    <cacheField name="Revenue generated" numFmtId="2">
      <sharedItems containsSemiMixedTypes="0" containsString="0" containsNumber="1" minValue="1061.6185230132801" maxValue="9866.4654579796897" count="100">
        <n v="8661.9967923923796"/>
        <n v="7460.9000654458396"/>
        <n v="9577.7496258687297"/>
        <n v="7766.8364256852301"/>
        <n v="2686.50515156744"/>
        <n v="2828.3487459757498"/>
        <n v="7823.4765595317303"/>
        <n v="8496.1038130898305"/>
        <n v="7517.3632106311197"/>
        <n v="4971.1459875855498"/>
        <n v="2330.9658020919401"/>
        <n v="6099.9441155814502"/>
        <n v="2873.74144602144"/>
        <n v="4052.7384162378598"/>
        <n v="8653.5709264697998"/>
        <n v="5442.0867853976697"/>
        <n v="6453.7979681762799"/>
        <n v="2629.39643484526"/>
        <n v="9364.6735050761708"/>
        <n v="2553.4955849912099"/>
        <n v="8128.0276968511898"/>
        <n v="7087.0526963574302"/>
        <n v="2390.8078665561702"/>
        <n v="8858.3675710114803"/>
        <n v="9049.0778609398894"/>
        <n v="2174.7770543506499"/>
        <n v="3716.49332589403"/>
        <n v="2686.4572235759802"/>
        <n v="6117.3246150839896"/>
        <n v="8318.9031946171708"/>
        <n v="2766.3423668660798"/>
        <n v="9655.1351027193905"/>
        <n v="9571.5504873278096"/>
        <n v="5149.9983504080301"/>
        <n v="9061.7108955077201"/>
        <n v="6541.3293448024597"/>
        <n v="7573.4024578487297"/>
        <n v="2438.3399304700201"/>
        <n v="9692.3180402184298"/>
        <n v="1912.4656631007599"/>
        <n v="5724.9593504562599"/>
        <n v="5521.2052590109697"/>
        <n v="1839.60942585676"/>
        <n v="5737.4255991190203"/>
        <n v="7152.28604943551"/>
        <n v="5267.9568075105199"/>
        <n v="2556.7673606335902"/>
        <n v="7089.4742499341801"/>
        <n v="7397.0710045871801"/>
        <n v="8001.6132065190004"/>
        <n v="5910.8853896688897"/>
        <n v="9866.4654579796897"/>
        <n v="9435.7626089121295"/>
        <n v="8232.3348294258194"/>
        <n v="6088.0214799408504"/>
        <n v="2925.6751703038099"/>
        <n v="4767.0204843441297"/>
        <n v="1605.8669003924001"/>
        <n v="2021.1498103371"/>
        <n v="1061.6185230132801"/>
        <n v="8864.0843495864301"/>
        <n v="6885.5893508962499"/>
        <n v="3899.7468337292198"/>
        <n v="4256.9491408502199"/>
        <n v="8458.7308783671706"/>
        <n v="8354.5796864819895"/>
        <n v="8367.7216180201503"/>
        <n v="9473.7980325083299"/>
        <n v="3550.21843278099"/>
        <n v="1752.3810874841199"/>
        <n v="7014.8879872033804"/>
        <n v="8180.3370854254399"/>
        <n v="2633.1219813122498"/>
        <n v="7910.8869161406801"/>
        <n v="5709.9452959692799"/>
        <n v="1889.07358977933"/>
        <n v="5328.3759842977497"/>
        <n v="2483.7601775427902"/>
        <n v="1292.45841793775"/>
        <n v="7888.7232684270803"/>
        <n v="8651.67268298206"/>
        <n v="4384.4134000458598"/>
        <n v="2943.3818676094502"/>
        <n v="2411.7546321104901"/>
        <n v="2048.2900998487098"/>
        <n v="8684.6130592538502"/>
        <n v="1229.59102856498"/>
        <n v="5133.8467010866898"/>
        <n v="9444.7420330629793"/>
        <n v="5924.6825668532301"/>
        <n v="9592.6335702803099"/>
        <n v="1935.20679350759"/>
        <n v="2100.1297546259302"/>
        <n v="4531.4021336919004"/>
        <n v="7888.3565466618702"/>
        <n v="7386.3639440486604"/>
        <n v="7698.4247656321104"/>
        <n v="4370.9165799845296"/>
        <n v="8525.9525596835192"/>
        <n v="9185.1858291817007"/>
      </sharedItems>
    </cacheField>
    <cacheField name="Customer demographics" numFmtId="0">
      <sharedItems count="4">
        <s v="Non-binary"/>
        <s v="Female"/>
        <s v="Unknown"/>
        <s v="Male"/>
      </sharedItems>
    </cacheField>
    <cacheField name="Stock levels" numFmtId="1">
      <sharedItems containsSemiMixedTypes="0" containsString="0" containsNumber="1" containsInteger="1" minValue="0" maxValue="100"/>
    </cacheField>
    <cacheField name="Lead times" numFmtId="1">
      <sharedItems containsSemiMixedTypes="0" containsString="0" containsNumber="1" containsInteger="1" minValue="1" maxValue="30" count="29">
        <n v="7"/>
        <n v="30"/>
        <n v="10"/>
        <n v="13"/>
        <n v="3"/>
        <n v="27"/>
        <n v="15"/>
        <n v="17"/>
        <n v="23"/>
        <n v="8"/>
        <n v="29"/>
        <n v="5"/>
        <n v="11"/>
        <n v="12"/>
        <n v="25"/>
        <n v="1"/>
        <n v="26"/>
        <n v="16"/>
        <n v="9"/>
        <n v="20"/>
        <n v="19"/>
        <n v="24"/>
        <n v="4"/>
        <n v="22"/>
        <n v="18"/>
        <n v="2"/>
        <n v="6"/>
        <n v="28"/>
        <n v="14"/>
      </sharedItems>
    </cacheField>
    <cacheField name="Order quantities" numFmtId="1">
      <sharedItems containsSemiMixedTypes="0" containsString="0" containsNumber="1" containsInteger="1" minValue="1" maxValue="96"/>
    </cacheField>
    <cacheField name="Shipping times" numFmtId="1">
      <sharedItems containsSemiMixedTypes="0" containsString="0" containsNumber="1" containsInteger="1" minValue="1" maxValue="10"/>
    </cacheField>
    <cacheField name="Shipping carriers" numFmtId="0">
      <sharedItems count="3">
        <s v="Carrier B"/>
        <s v="Carrier A"/>
        <s v="Carrier C"/>
      </sharedItems>
    </cacheField>
    <cacheField name="Shipping costs" numFmtId="2">
      <sharedItems containsSemiMixedTypes="0" containsString="0" containsNumber="1" minValue="1.0134865660958901" maxValue="9.9298162452772498"/>
    </cacheField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/>
    </cacheField>
    <cacheField name="Lead time" numFmtId="1">
      <sharedItems containsSemiMixedTypes="0" containsString="0" containsNumber="1" containsInteger="1" minValue="1" maxValue="30"/>
    </cacheField>
    <cacheField name="Production volumes" numFmtId="1">
      <sharedItems containsSemiMixedTypes="0" containsString="0" containsNumber="1" containsInteger="1" minValue="104" maxValue="985"/>
    </cacheField>
    <cacheField name="Manufacturing lead time" numFmtId="0">
      <sharedItems containsSemiMixedTypes="0" containsString="0" containsNumber="1" containsInteger="1" minValue="1" maxValue="30"/>
    </cacheField>
    <cacheField name="Manufacturing costs" numFmtId="2">
      <sharedItems containsSemiMixedTypes="0" containsString="0" containsNumber="1" minValue="1.0850685695870601" maxValue="99.466108603599096"/>
    </cacheField>
    <cacheField name="Inspection results" numFmtId="0">
      <sharedItems count="3">
        <s v="Pending"/>
        <s v="Fail"/>
        <s v="Pass"/>
      </sharedItems>
    </cacheField>
    <cacheField name="Defect rates" numFmtId="1">
      <sharedItems containsSemiMixedTypes="0" containsString="0" containsNumber="1" minValue="1.8607567631014899E-2" maxValue="4.9392552886209398"/>
    </cacheField>
    <cacheField name="Transportation modes" numFmtId="0">
      <sharedItems count="4">
        <s v="Road"/>
        <s v="Air"/>
        <s v="Rail"/>
        <s v="Sea"/>
      </sharedItems>
    </cacheField>
    <cacheField name="Routes" numFmtId="0">
      <sharedItems count="3">
        <s v="Route B"/>
        <s v="Route C"/>
        <s v="Route A"/>
      </sharedItems>
    </cacheField>
    <cacheField name="Costs" numFmtId="2">
      <sharedItems containsSemiMixedTypes="0" containsString="0" containsNumber="1" minValue="103.916247960704" maxValue="997.41345013319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SKU0"/>
    <n v="69.808005542115694"/>
    <n v="55"/>
    <n v="802"/>
    <x v="0"/>
    <x v="0"/>
    <n v="58"/>
    <x v="0"/>
    <n v="96"/>
    <n v="4"/>
    <x v="0"/>
    <n v="2.9565721394308002"/>
    <x v="0"/>
    <s v="Mumbai"/>
    <n v="29"/>
    <n v="215"/>
    <n v="29"/>
    <n v="46.279879240508301"/>
    <x v="0"/>
    <n v="0.226410360849925"/>
    <x v="0"/>
    <x v="0"/>
    <n v="187.75207545920301"/>
  </r>
  <r>
    <x v="1"/>
    <s v="SKU1"/>
    <n v="14.8435232750843"/>
    <n v="95"/>
    <n v="736"/>
    <x v="1"/>
    <x v="1"/>
    <n v="53"/>
    <x v="1"/>
    <n v="37"/>
    <n v="2"/>
    <x v="1"/>
    <n v="9.7165747714313095"/>
    <x v="0"/>
    <s v="Mumbai"/>
    <n v="23"/>
    <n v="517"/>
    <n v="30"/>
    <n v="33.616768953730002"/>
    <x v="0"/>
    <n v="4.8540680263886999"/>
    <x v="0"/>
    <x v="0"/>
    <n v="503.06557914966902"/>
  </r>
  <r>
    <x v="0"/>
    <s v="SKU2"/>
    <n v="11.319683293090501"/>
    <n v="34"/>
    <n v="8"/>
    <x v="2"/>
    <x v="2"/>
    <n v="1"/>
    <x v="2"/>
    <n v="88"/>
    <n v="2"/>
    <x v="0"/>
    <n v="8.0544792617321495"/>
    <x v="1"/>
    <s v="Mumbai"/>
    <n v="12"/>
    <n v="971"/>
    <n v="27"/>
    <n v="30.6880193482842"/>
    <x v="0"/>
    <n v="4.5805926191992201"/>
    <x v="1"/>
    <x v="1"/>
    <n v="141.920281771519"/>
  </r>
  <r>
    <x v="1"/>
    <s v="SKU3"/>
    <n v="61.1633430164377"/>
    <n v="68"/>
    <n v="83"/>
    <x v="3"/>
    <x v="0"/>
    <n v="23"/>
    <x v="3"/>
    <n v="59"/>
    <n v="6"/>
    <x v="2"/>
    <n v="1.7295685635434199"/>
    <x v="2"/>
    <s v="Kolkata"/>
    <n v="24"/>
    <n v="937"/>
    <n v="18"/>
    <n v="35.624741397125"/>
    <x v="1"/>
    <n v="4.7466486206477496"/>
    <x v="2"/>
    <x v="2"/>
    <n v="254.776159219286"/>
  </r>
  <r>
    <x v="1"/>
    <s v="SKU4"/>
    <n v="4.8054960363458896"/>
    <n v="26"/>
    <n v="871"/>
    <x v="4"/>
    <x v="0"/>
    <n v="5"/>
    <x v="4"/>
    <n v="56"/>
    <n v="8"/>
    <x v="1"/>
    <n v="3.8905479158706702"/>
    <x v="1"/>
    <s v="Delhi"/>
    <n v="5"/>
    <n v="414"/>
    <n v="3"/>
    <n v="92.065160598712794"/>
    <x v="1"/>
    <n v="3.1455795228330001"/>
    <x v="1"/>
    <x v="2"/>
    <n v="923.44063171192204"/>
  </r>
  <r>
    <x v="0"/>
    <s v="SKU5"/>
    <n v="1.6999760138659299"/>
    <n v="87"/>
    <n v="147"/>
    <x v="5"/>
    <x v="0"/>
    <n v="90"/>
    <x v="5"/>
    <n v="66"/>
    <n v="3"/>
    <x v="0"/>
    <n v="4.4440988643822896"/>
    <x v="3"/>
    <s v="Bangalore"/>
    <n v="10"/>
    <n v="104"/>
    <n v="17"/>
    <n v="56.766475557431797"/>
    <x v="1"/>
    <n v="2.7791935115711599"/>
    <x v="0"/>
    <x v="2"/>
    <n v="235.461236735537"/>
  </r>
  <r>
    <x v="1"/>
    <s v="SKU6"/>
    <n v="4.0783328631079403"/>
    <n v="48"/>
    <n v="65"/>
    <x v="6"/>
    <x v="3"/>
    <n v="11"/>
    <x v="6"/>
    <n v="58"/>
    <n v="8"/>
    <x v="2"/>
    <n v="3.8807633029519999"/>
    <x v="0"/>
    <s v="Kolkata"/>
    <n v="14"/>
    <n v="314"/>
    <n v="24"/>
    <n v="1.0850685695870601"/>
    <x v="0"/>
    <n v="1.0009106193041299"/>
    <x v="3"/>
    <x v="2"/>
    <n v="134.36909686103101"/>
  </r>
  <r>
    <x v="2"/>
    <s v="SKU7"/>
    <n v="42.958384382459997"/>
    <n v="59"/>
    <n v="426"/>
    <x v="7"/>
    <x v="1"/>
    <n v="93"/>
    <x v="7"/>
    <n v="11"/>
    <n v="1"/>
    <x v="0"/>
    <n v="2.3483387844177801"/>
    <x v="3"/>
    <s v="Bangalore"/>
    <n v="22"/>
    <n v="564"/>
    <n v="1"/>
    <n v="99.466108603599096"/>
    <x v="1"/>
    <n v="0.39817718685065001"/>
    <x v="0"/>
    <x v="1"/>
    <n v="802.05631181755803"/>
  </r>
  <r>
    <x v="2"/>
    <s v="SKU8"/>
    <n v="68.717596748527299"/>
    <n v="78"/>
    <n v="150"/>
    <x v="8"/>
    <x v="1"/>
    <n v="5"/>
    <x v="2"/>
    <n v="15"/>
    <n v="7"/>
    <x v="2"/>
    <n v="3.4047338570830199"/>
    <x v="3"/>
    <s v="Mumbai"/>
    <n v="13"/>
    <n v="769"/>
    <n v="8"/>
    <n v="11.423027139565599"/>
    <x v="0"/>
    <n v="2.7098626911099601"/>
    <x v="3"/>
    <x v="0"/>
    <n v="505.55713422546398"/>
  </r>
  <r>
    <x v="1"/>
    <s v="SKU9"/>
    <n v="64.0157329412785"/>
    <n v="35"/>
    <n v="980"/>
    <x v="9"/>
    <x v="2"/>
    <n v="14"/>
    <x v="5"/>
    <n v="83"/>
    <n v="1"/>
    <x v="1"/>
    <n v="7.1666452910482104"/>
    <x v="4"/>
    <s v="Chennai"/>
    <n v="29"/>
    <n v="963"/>
    <n v="23"/>
    <n v="47.957601634951502"/>
    <x v="0"/>
    <n v="3.8446144787675798"/>
    <x v="2"/>
    <x v="0"/>
    <n v="995.92946149864099"/>
  </r>
  <r>
    <x v="1"/>
    <s v="SKU10"/>
    <n v="15.707795681912099"/>
    <n v="11"/>
    <n v="996"/>
    <x v="10"/>
    <x v="0"/>
    <n v="51"/>
    <x v="3"/>
    <n v="80"/>
    <n v="2"/>
    <x v="2"/>
    <n v="8.6732112112786108"/>
    <x v="2"/>
    <s v="Kolkata"/>
    <n v="18"/>
    <n v="830"/>
    <n v="5"/>
    <n v="96.527352785310896"/>
    <x v="2"/>
    <n v="1.72731392835594"/>
    <x v="0"/>
    <x v="0"/>
    <n v="806.10317770292295"/>
  </r>
  <r>
    <x v="1"/>
    <s v="SKU11"/>
    <n v="90.635459982288594"/>
    <n v="95"/>
    <n v="960"/>
    <x v="11"/>
    <x v="1"/>
    <n v="46"/>
    <x v="8"/>
    <n v="60"/>
    <n v="1"/>
    <x v="1"/>
    <n v="4.5239431243166601"/>
    <x v="4"/>
    <s v="Kolkata"/>
    <n v="28"/>
    <n v="362"/>
    <n v="11"/>
    <n v="27.5923630866636"/>
    <x v="0"/>
    <n v="2.1169821372994301E-2"/>
    <x v="1"/>
    <x v="2"/>
    <n v="126.72303340940699"/>
  </r>
  <r>
    <x v="0"/>
    <s v="SKU12"/>
    <n v="71.213389075359999"/>
    <n v="41"/>
    <n v="336"/>
    <x v="12"/>
    <x v="2"/>
    <n v="100"/>
    <x v="1"/>
    <n v="85"/>
    <n v="4"/>
    <x v="1"/>
    <n v="1.32527401018452"/>
    <x v="3"/>
    <s v="Kolkata"/>
    <n v="3"/>
    <n v="563"/>
    <n v="3"/>
    <n v="32.321286213424003"/>
    <x v="1"/>
    <n v="2.1612537475559099"/>
    <x v="0"/>
    <x v="0"/>
    <n v="402.96878907376998"/>
  </r>
  <r>
    <x v="1"/>
    <s v="SKU13"/>
    <n v="16.160393317379899"/>
    <n v="5"/>
    <n v="249"/>
    <x v="13"/>
    <x v="3"/>
    <n v="80"/>
    <x v="9"/>
    <n v="48"/>
    <n v="9"/>
    <x v="1"/>
    <n v="9.5372830611083295"/>
    <x v="2"/>
    <s v="Bangalore"/>
    <n v="23"/>
    <n v="173"/>
    <n v="10"/>
    <n v="97.829050110173199"/>
    <x v="0"/>
    <n v="1.63107423007153"/>
    <x v="0"/>
    <x v="0"/>
    <n v="547.24100516096803"/>
  </r>
  <r>
    <x v="1"/>
    <s v="SKU14"/>
    <n v="99.171328638624104"/>
    <n v="26"/>
    <n v="562"/>
    <x v="14"/>
    <x v="0"/>
    <n v="54"/>
    <x v="10"/>
    <n v="78"/>
    <n v="5"/>
    <x v="0"/>
    <n v="2.0397701894493299"/>
    <x v="1"/>
    <s v="Kolkata"/>
    <n v="25"/>
    <n v="558"/>
    <n v="14"/>
    <n v="5.7914366298629796"/>
    <x v="0"/>
    <n v="0.100682851565093"/>
    <x v="1"/>
    <x v="0"/>
    <n v="929.23528996088896"/>
  </r>
  <r>
    <x v="1"/>
    <s v="SKU15"/>
    <n v="36.989244928626903"/>
    <n v="94"/>
    <n v="469"/>
    <x v="15"/>
    <x v="0"/>
    <n v="9"/>
    <x v="9"/>
    <n v="69"/>
    <n v="7"/>
    <x v="0"/>
    <n v="2.4220397232752"/>
    <x v="1"/>
    <s v="Bangalore"/>
    <n v="14"/>
    <n v="580"/>
    <n v="7"/>
    <n v="97.121281751474299"/>
    <x v="2"/>
    <n v="2.2644057611985402"/>
    <x v="3"/>
    <x v="0"/>
    <n v="127.861800001625"/>
  </r>
  <r>
    <x v="1"/>
    <s v="SKU16"/>
    <n v="7.5471721097912701"/>
    <n v="74"/>
    <n v="280"/>
    <x v="16"/>
    <x v="1"/>
    <n v="2"/>
    <x v="11"/>
    <n v="78"/>
    <n v="1"/>
    <x v="0"/>
    <n v="4.1913245857054999"/>
    <x v="1"/>
    <s v="Bangalore"/>
    <n v="3"/>
    <n v="399"/>
    <n v="21"/>
    <n v="77.106342497849994"/>
    <x v="2"/>
    <n v="1.01256308925804"/>
    <x v="1"/>
    <x v="2"/>
    <n v="865.52577977123997"/>
  </r>
  <r>
    <x v="2"/>
    <s v="SKU17"/>
    <n v="81.462534369237005"/>
    <n v="82"/>
    <n v="126"/>
    <x v="17"/>
    <x v="1"/>
    <n v="45"/>
    <x v="7"/>
    <n v="85"/>
    <n v="9"/>
    <x v="2"/>
    <n v="3.5854189582323399"/>
    <x v="1"/>
    <s v="Chennai"/>
    <n v="7"/>
    <n v="453"/>
    <n v="16"/>
    <n v="47.679680368355299"/>
    <x v="1"/>
    <n v="0.102020754918176"/>
    <x v="1"/>
    <x v="1"/>
    <n v="670.93439079241"/>
  </r>
  <r>
    <x v="0"/>
    <s v="SKU18"/>
    <n v="36.4436277704609"/>
    <n v="23"/>
    <n v="620"/>
    <x v="18"/>
    <x v="2"/>
    <n v="10"/>
    <x v="2"/>
    <n v="46"/>
    <n v="8"/>
    <x v="2"/>
    <n v="4.3392247141107001"/>
    <x v="4"/>
    <s v="Kolkata"/>
    <n v="18"/>
    <n v="374"/>
    <n v="17"/>
    <n v="27.107980854843898"/>
    <x v="0"/>
    <n v="2.2319391107292601"/>
    <x v="3"/>
    <x v="2"/>
    <n v="593.48025872065102"/>
  </r>
  <r>
    <x v="1"/>
    <s v="SKU19"/>
    <n v="51.123870087964697"/>
    <n v="100"/>
    <n v="187"/>
    <x v="19"/>
    <x v="2"/>
    <n v="48"/>
    <x v="12"/>
    <n v="94"/>
    <n v="3"/>
    <x v="1"/>
    <n v="4.7426358828418698"/>
    <x v="3"/>
    <s v="Chennai"/>
    <n v="20"/>
    <n v="694"/>
    <n v="16"/>
    <n v="82.373320587990193"/>
    <x v="1"/>
    <n v="3.64645086541702"/>
    <x v="0"/>
    <x v="1"/>
    <n v="477.30763109090299"/>
  </r>
  <r>
    <x v="1"/>
    <s v="SKU20"/>
    <n v="96.341072439963298"/>
    <n v="22"/>
    <n v="320"/>
    <x v="20"/>
    <x v="2"/>
    <n v="27"/>
    <x v="13"/>
    <n v="68"/>
    <n v="6"/>
    <x v="1"/>
    <n v="8.8783346509268402"/>
    <x v="1"/>
    <s v="Chennai"/>
    <n v="29"/>
    <n v="309"/>
    <n v="6"/>
    <n v="65.686259608488598"/>
    <x v="2"/>
    <n v="4.2314165735345304"/>
    <x v="1"/>
    <x v="0"/>
    <n v="493.871215316205"/>
  </r>
  <r>
    <x v="2"/>
    <s v="SKU21"/>
    <n v="84.893868984950799"/>
    <n v="60"/>
    <n v="601"/>
    <x v="21"/>
    <x v="2"/>
    <n v="69"/>
    <x v="14"/>
    <n v="7"/>
    <n v="6"/>
    <x v="0"/>
    <n v="6.0378837692182898"/>
    <x v="2"/>
    <s v="Chennai"/>
    <n v="19"/>
    <n v="791"/>
    <n v="4"/>
    <n v="61.735728954160898"/>
    <x v="0"/>
    <n v="1.8607567631014899E-2"/>
    <x v="1"/>
    <x v="1"/>
    <n v="523.36091472015801"/>
  </r>
  <r>
    <x v="0"/>
    <s v="SKU22"/>
    <n v="27.679780886501899"/>
    <n v="55"/>
    <n v="884"/>
    <x v="22"/>
    <x v="2"/>
    <n v="71"/>
    <x v="15"/>
    <n v="63"/>
    <n v="10"/>
    <x v="1"/>
    <n v="9.5676489209230393"/>
    <x v="3"/>
    <s v="Kolkata"/>
    <n v="22"/>
    <n v="780"/>
    <n v="28"/>
    <n v="50.120839612977299"/>
    <x v="1"/>
    <n v="2.5912754732111098"/>
    <x v="2"/>
    <x v="1"/>
    <n v="205.57199582694699"/>
  </r>
  <r>
    <x v="2"/>
    <s v="SKU23"/>
    <n v="4.3243411858641601"/>
    <n v="30"/>
    <n v="391"/>
    <x v="23"/>
    <x v="2"/>
    <n v="84"/>
    <x v="11"/>
    <n v="29"/>
    <n v="7"/>
    <x v="1"/>
    <n v="2.92485760114555"/>
    <x v="2"/>
    <s v="Kolkata"/>
    <n v="11"/>
    <n v="568"/>
    <n v="29"/>
    <n v="98.6099572427038"/>
    <x v="0"/>
    <n v="1.3422915627227301"/>
    <x v="2"/>
    <x v="2"/>
    <n v="196.329446112412"/>
  </r>
  <r>
    <x v="0"/>
    <s v="SKU24"/>
    <n v="4.1563083593111001"/>
    <n v="32"/>
    <n v="209"/>
    <x v="24"/>
    <x v="3"/>
    <n v="4"/>
    <x v="16"/>
    <n v="2"/>
    <n v="8"/>
    <x v="2"/>
    <n v="9.7412916892843597"/>
    <x v="4"/>
    <s v="Bangalore"/>
    <n v="28"/>
    <n v="447"/>
    <n v="3"/>
    <n v="40.382359702924802"/>
    <x v="0"/>
    <n v="3.69131029262872"/>
    <x v="1"/>
    <x v="2"/>
    <n v="758.72477260293795"/>
  </r>
  <r>
    <x v="0"/>
    <s v="SKU25"/>
    <n v="39.629343985092603"/>
    <n v="73"/>
    <n v="142"/>
    <x v="25"/>
    <x v="3"/>
    <n v="82"/>
    <x v="12"/>
    <n v="52"/>
    <n v="3"/>
    <x v="2"/>
    <n v="2.2310736812817198"/>
    <x v="3"/>
    <s v="Kolkata"/>
    <n v="19"/>
    <n v="934"/>
    <n v="23"/>
    <n v="78.280383118415301"/>
    <x v="0"/>
    <n v="3.79723121711418"/>
    <x v="0"/>
    <x v="0"/>
    <n v="458.53594573920901"/>
  </r>
  <r>
    <x v="0"/>
    <s v="SKU26"/>
    <n v="97.446946617892806"/>
    <n v="9"/>
    <n v="353"/>
    <x v="26"/>
    <x v="3"/>
    <n v="59"/>
    <x v="17"/>
    <n v="48"/>
    <n v="4"/>
    <x v="0"/>
    <n v="6.5075486210785503"/>
    <x v="4"/>
    <s v="Bangalore"/>
    <n v="26"/>
    <n v="171"/>
    <n v="4"/>
    <n v="15.972229757181699"/>
    <x v="2"/>
    <n v="2.1193197367249201"/>
    <x v="2"/>
    <x v="2"/>
    <n v="617.86691645837698"/>
  </r>
  <r>
    <x v="2"/>
    <s v="SKU27"/>
    <n v="92.557360812401996"/>
    <n v="42"/>
    <n v="352"/>
    <x v="27"/>
    <x v="2"/>
    <n v="47"/>
    <x v="18"/>
    <n v="62"/>
    <n v="8"/>
    <x v="2"/>
    <n v="7.4067509529980704"/>
    <x v="2"/>
    <s v="Mumbai"/>
    <n v="25"/>
    <n v="291"/>
    <n v="4"/>
    <n v="10.5282450700421"/>
    <x v="1"/>
    <n v="2.8646678378833701"/>
    <x v="3"/>
    <x v="0"/>
    <n v="762.45918215568304"/>
  </r>
  <r>
    <x v="2"/>
    <s v="SKU28"/>
    <n v="2.3972747055971402"/>
    <n v="12"/>
    <n v="394"/>
    <x v="28"/>
    <x v="1"/>
    <n v="48"/>
    <x v="6"/>
    <n v="24"/>
    <n v="4"/>
    <x v="0"/>
    <n v="9.8981405080692202"/>
    <x v="1"/>
    <s v="Mumbai"/>
    <n v="13"/>
    <n v="171"/>
    <n v="7"/>
    <n v="59.429381810691503"/>
    <x v="1"/>
    <n v="0.81575707929567198"/>
    <x v="1"/>
    <x v="2"/>
    <n v="123.437027511827"/>
  </r>
  <r>
    <x v="2"/>
    <s v="SKU29"/>
    <n v="63.447559185207297"/>
    <n v="3"/>
    <n v="253"/>
    <x v="29"/>
    <x v="1"/>
    <n v="45"/>
    <x v="11"/>
    <n v="67"/>
    <n v="7"/>
    <x v="0"/>
    <n v="8.1009731453970293"/>
    <x v="1"/>
    <s v="Kolkata"/>
    <n v="16"/>
    <n v="329"/>
    <n v="7"/>
    <n v="39.292875586065698"/>
    <x v="2"/>
    <n v="3.8780989365884802"/>
    <x v="0"/>
    <x v="0"/>
    <n v="764.93537594070801"/>
  </r>
  <r>
    <x v="0"/>
    <s v="SKU30"/>
    <n v="8.0228592105263896"/>
    <n v="10"/>
    <n v="327"/>
    <x v="30"/>
    <x v="3"/>
    <n v="60"/>
    <x v="16"/>
    <n v="35"/>
    <n v="7"/>
    <x v="0"/>
    <n v="8.9545283153180097"/>
    <x v="3"/>
    <s v="Kolkata"/>
    <n v="27"/>
    <n v="806"/>
    <n v="30"/>
    <n v="51.634893400109299"/>
    <x v="0"/>
    <n v="0.96539470535239302"/>
    <x v="0"/>
    <x v="1"/>
    <n v="880.08098824716103"/>
  </r>
  <r>
    <x v="1"/>
    <s v="SKU31"/>
    <n v="50.847393051718697"/>
    <n v="28"/>
    <n v="168"/>
    <x v="31"/>
    <x v="3"/>
    <n v="6"/>
    <x v="7"/>
    <n v="44"/>
    <n v="4"/>
    <x v="0"/>
    <n v="2.6796609649813998"/>
    <x v="0"/>
    <s v="Chennai"/>
    <n v="24"/>
    <n v="461"/>
    <n v="8"/>
    <n v="60.251145661598002"/>
    <x v="0"/>
    <n v="2.9890000066550702"/>
    <x v="2"/>
    <x v="1"/>
    <n v="609.379206618426"/>
  </r>
  <r>
    <x v="1"/>
    <s v="SKU32"/>
    <n v="79.209936015656695"/>
    <n v="43"/>
    <n v="781"/>
    <x v="32"/>
    <x v="2"/>
    <n v="89"/>
    <x v="3"/>
    <n v="64"/>
    <n v="4"/>
    <x v="2"/>
    <n v="6.5991049012385803"/>
    <x v="0"/>
    <s v="Kolkata"/>
    <n v="30"/>
    <n v="737"/>
    <n v="7"/>
    <n v="29.6924671537497"/>
    <x v="2"/>
    <n v="1.94603611938611"/>
    <x v="0"/>
    <x v="2"/>
    <n v="761.17390951487698"/>
  </r>
  <r>
    <x v="2"/>
    <s v="SKU33"/>
    <n v="64.795435000155607"/>
    <n v="63"/>
    <n v="616"/>
    <x v="33"/>
    <x v="0"/>
    <n v="4"/>
    <x v="7"/>
    <n v="95"/>
    <n v="9"/>
    <x v="2"/>
    <n v="4.85827050343664"/>
    <x v="2"/>
    <s v="Chennai"/>
    <n v="1"/>
    <n v="251"/>
    <n v="23"/>
    <n v="23.853427512896101"/>
    <x v="1"/>
    <n v="3.54104601225092"/>
    <x v="3"/>
    <x v="2"/>
    <n v="371.25529551987103"/>
  </r>
  <r>
    <x v="1"/>
    <s v="SKU34"/>
    <n v="37.467592329842397"/>
    <n v="96"/>
    <n v="602"/>
    <x v="34"/>
    <x v="2"/>
    <n v="1"/>
    <x v="16"/>
    <n v="21"/>
    <n v="7"/>
    <x v="1"/>
    <n v="1.0194875708221101"/>
    <x v="1"/>
    <s v="Chennai"/>
    <n v="4"/>
    <n v="452"/>
    <n v="10"/>
    <n v="10.754272815029299"/>
    <x v="2"/>
    <n v="0.64660455937205397"/>
    <x v="0"/>
    <x v="0"/>
    <n v="510.35800043352299"/>
  </r>
  <r>
    <x v="2"/>
    <s v="SKU35"/>
    <n v="84.957786816350406"/>
    <n v="11"/>
    <n v="449"/>
    <x v="35"/>
    <x v="1"/>
    <n v="42"/>
    <x v="5"/>
    <n v="85"/>
    <n v="8"/>
    <x v="2"/>
    <n v="5.2881899903273997"/>
    <x v="1"/>
    <s v="Delhi"/>
    <n v="3"/>
    <n v="367"/>
    <n v="2"/>
    <n v="58.004787044743701"/>
    <x v="2"/>
    <n v="0.54115409806058101"/>
    <x v="3"/>
    <x v="1"/>
    <n v="553.42047123035502"/>
  </r>
  <r>
    <x v="1"/>
    <s v="SKU36"/>
    <n v="9.81300257875405"/>
    <n v="34"/>
    <n v="963"/>
    <x v="36"/>
    <x v="1"/>
    <n v="18"/>
    <x v="8"/>
    <n v="28"/>
    <n v="3"/>
    <x v="0"/>
    <n v="2.1079512671590801"/>
    <x v="4"/>
    <s v="Delhi"/>
    <n v="26"/>
    <n v="671"/>
    <n v="19"/>
    <n v="45.531364237162101"/>
    <x v="1"/>
    <n v="3.8055333792433501"/>
    <x v="1"/>
    <x v="1"/>
    <n v="403.80897424817999"/>
  </r>
  <r>
    <x v="1"/>
    <s v="SKU37"/>
    <n v="23.3998447526143"/>
    <n v="5"/>
    <n v="963"/>
    <x v="37"/>
    <x v="1"/>
    <n v="25"/>
    <x v="9"/>
    <n v="21"/>
    <n v="9"/>
    <x v="1"/>
    <n v="1.53265527359043"/>
    <x v="0"/>
    <s v="Kolkata"/>
    <n v="24"/>
    <n v="867"/>
    <n v="15"/>
    <n v="34.343277465075303"/>
    <x v="0"/>
    <n v="2.61028808484811"/>
    <x v="3"/>
    <x v="2"/>
    <n v="183.932968043594"/>
  </r>
  <r>
    <x v="2"/>
    <s v="SKU38"/>
    <n v="52.075930682707799"/>
    <n v="75"/>
    <n v="705"/>
    <x v="38"/>
    <x v="0"/>
    <n v="69"/>
    <x v="15"/>
    <n v="88"/>
    <n v="5"/>
    <x v="0"/>
    <n v="9.2359314372492207"/>
    <x v="2"/>
    <s v="Mumbai"/>
    <n v="10"/>
    <n v="841"/>
    <n v="12"/>
    <n v="5.9306936455283097"/>
    <x v="0"/>
    <n v="0.613326899164507"/>
    <x v="1"/>
    <x v="0"/>
    <n v="339.67286994860598"/>
  </r>
  <r>
    <x v="1"/>
    <s v="SKU39"/>
    <n v="19.127477265823199"/>
    <n v="26"/>
    <n v="176"/>
    <x v="39"/>
    <x v="1"/>
    <n v="78"/>
    <x v="10"/>
    <n v="34"/>
    <n v="3"/>
    <x v="1"/>
    <n v="5.5625037788303802"/>
    <x v="4"/>
    <s v="Kolkata"/>
    <n v="30"/>
    <n v="791"/>
    <n v="6"/>
    <n v="9.0058074287816403"/>
    <x v="1"/>
    <n v="1.4519722039968099"/>
    <x v="1"/>
    <x v="0"/>
    <n v="653.67299455203295"/>
  </r>
  <r>
    <x v="1"/>
    <s v="SKU40"/>
    <n v="80.541424170940303"/>
    <n v="97"/>
    <n v="933"/>
    <x v="40"/>
    <x v="1"/>
    <n v="90"/>
    <x v="19"/>
    <n v="39"/>
    <n v="8"/>
    <x v="2"/>
    <n v="7.2295951397364702"/>
    <x v="1"/>
    <s v="Kolkata"/>
    <n v="18"/>
    <n v="793"/>
    <n v="1"/>
    <n v="88.179407104217404"/>
    <x v="0"/>
    <n v="4.2132694305865597"/>
    <x v="0"/>
    <x v="2"/>
    <n v="529.80872398069096"/>
  </r>
  <r>
    <x v="1"/>
    <s v="SKU41"/>
    <n v="99.113291615317095"/>
    <n v="35"/>
    <n v="556"/>
    <x v="41"/>
    <x v="1"/>
    <n v="64"/>
    <x v="20"/>
    <n v="38"/>
    <n v="8"/>
    <x v="0"/>
    <n v="5.7732637437666501"/>
    <x v="3"/>
    <s v="Chennai"/>
    <n v="18"/>
    <n v="892"/>
    <n v="7"/>
    <n v="95.332064548772493"/>
    <x v="1"/>
    <n v="4.5302262398259602E-2"/>
    <x v="3"/>
    <x v="2"/>
    <n v="275.52437113130901"/>
  </r>
  <r>
    <x v="1"/>
    <s v="SKU42"/>
    <n v="46.529167614516702"/>
    <n v="98"/>
    <n v="155"/>
    <x v="42"/>
    <x v="1"/>
    <n v="22"/>
    <x v="5"/>
    <n v="57"/>
    <n v="4"/>
    <x v="2"/>
    <n v="7.5262483268515004"/>
    <x v="2"/>
    <s v="Bangalore"/>
    <n v="26"/>
    <n v="179"/>
    <n v="7"/>
    <n v="96.422820639571796"/>
    <x v="1"/>
    <n v="4.9392552886209398"/>
    <x v="0"/>
    <x v="2"/>
    <n v="635.65712050199102"/>
  </r>
  <r>
    <x v="0"/>
    <s v="SKU43"/>
    <n v="11.7432717763092"/>
    <n v="6"/>
    <n v="598"/>
    <x v="43"/>
    <x v="2"/>
    <n v="36"/>
    <x v="10"/>
    <n v="85"/>
    <n v="9"/>
    <x v="0"/>
    <n v="3.6940212683884499"/>
    <x v="2"/>
    <s v="Mumbai"/>
    <n v="1"/>
    <n v="206"/>
    <n v="23"/>
    <n v="26.2773659573324"/>
    <x v="0"/>
    <n v="0.37230476798509698"/>
    <x v="1"/>
    <x v="2"/>
    <n v="716.04411975933999"/>
  </r>
  <r>
    <x v="2"/>
    <s v="SKU44"/>
    <n v="51.355790913110297"/>
    <n v="34"/>
    <n v="919"/>
    <x v="44"/>
    <x v="1"/>
    <n v="13"/>
    <x v="20"/>
    <n v="72"/>
    <n v="6"/>
    <x v="2"/>
    <n v="7.5774496573766896"/>
    <x v="4"/>
    <s v="Delhi"/>
    <n v="7"/>
    <n v="834"/>
    <n v="18"/>
    <n v="22.554106620887701"/>
    <x v="1"/>
    <n v="2.9626263204548802"/>
    <x v="2"/>
    <x v="2"/>
    <n v="610.45326961922694"/>
  </r>
  <r>
    <x v="0"/>
    <s v="SKU45"/>
    <n v="33.784138033065503"/>
    <n v="1"/>
    <n v="24"/>
    <x v="45"/>
    <x v="3"/>
    <n v="93"/>
    <x v="0"/>
    <n v="52"/>
    <n v="6"/>
    <x v="0"/>
    <n v="5.2151550087119096"/>
    <x v="4"/>
    <s v="Chennai"/>
    <n v="25"/>
    <n v="794"/>
    <n v="25"/>
    <n v="66.312544439991598"/>
    <x v="2"/>
    <n v="3.2196046120841002"/>
    <x v="2"/>
    <x v="2"/>
    <n v="495.30569702847299"/>
  </r>
  <r>
    <x v="0"/>
    <s v="SKU46"/>
    <n v="27.082207199888899"/>
    <n v="75"/>
    <n v="859"/>
    <x v="46"/>
    <x v="0"/>
    <n v="92"/>
    <x v="10"/>
    <n v="6"/>
    <n v="8"/>
    <x v="0"/>
    <n v="4.0709558370840799"/>
    <x v="0"/>
    <s v="Chennai"/>
    <n v="18"/>
    <n v="870"/>
    <n v="23"/>
    <n v="77.322353211051606"/>
    <x v="0"/>
    <n v="3.6486105925361998"/>
    <x v="0"/>
    <x v="0"/>
    <n v="380.43593711196399"/>
  </r>
  <r>
    <x v="1"/>
    <s v="SKU47"/>
    <n v="95.712135880936003"/>
    <n v="93"/>
    <n v="910"/>
    <x v="47"/>
    <x v="3"/>
    <n v="4"/>
    <x v="6"/>
    <n v="51"/>
    <n v="9"/>
    <x v="0"/>
    <n v="8.9787507559499709"/>
    <x v="1"/>
    <s v="Kolkata"/>
    <n v="10"/>
    <n v="964"/>
    <n v="20"/>
    <n v="19.7129929112936"/>
    <x v="0"/>
    <n v="0.38057358671321301"/>
    <x v="2"/>
    <x v="2"/>
    <n v="581.60235505058597"/>
  </r>
  <r>
    <x v="0"/>
    <s v="SKU48"/>
    <n v="76.035544426891704"/>
    <n v="28"/>
    <n v="29"/>
    <x v="48"/>
    <x v="0"/>
    <n v="30"/>
    <x v="17"/>
    <n v="9"/>
    <n v="3"/>
    <x v="2"/>
    <n v="7.0958331565551296"/>
    <x v="4"/>
    <s v="Mumbai"/>
    <n v="9"/>
    <n v="109"/>
    <n v="18"/>
    <n v="23.126363582464698"/>
    <x v="1"/>
    <n v="1.6981125407144"/>
    <x v="2"/>
    <x v="0"/>
    <n v="768.65191395437"/>
  </r>
  <r>
    <x v="2"/>
    <s v="SKU49"/>
    <n v="78.897913205639995"/>
    <n v="19"/>
    <n v="99"/>
    <x v="49"/>
    <x v="2"/>
    <n v="97"/>
    <x v="21"/>
    <n v="9"/>
    <n v="6"/>
    <x v="2"/>
    <n v="2.5056210329009101"/>
    <x v="2"/>
    <s v="Delhi"/>
    <n v="28"/>
    <n v="177"/>
    <n v="28"/>
    <n v="14.1478154439792"/>
    <x v="2"/>
    <n v="2.8258139854001301"/>
    <x v="2"/>
    <x v="2"/>
    <n v="336.89016851997701"/>
  </r>
  <r>
    <x v="2"/>
    <s v="SKU50"/>
    <n v="14.203484264803"/>
    <n v="91"/>
    <n v="633"/>
    <x v="50"/>
    <x v="1"/>
    <n v="31"/>
    <x v="8"/>
    <n v="82"/>
    <n v="10"/>
    <x v="1"/>
    <n v="6.2478609149759903"/>
    <x v="4"/>
    <s v="Delhi"/>
    <n v="20"/>
    <n v="306"/>
    <n v="21"/>
    <n v="45.178757924634503"/>
    <x v="1"/>
    <n v="4.7548008046711798"/>
    <x v="2"/>
    <x v="0"/>
    <n v="496.24865029194001"/>
  </r>
  <r>
    <x v="0"/>
    <s v="SKU51"/>
    <n v="26.700760972461701"/>
    <n v="61"/>
    <n v="154"/>
    <x v="51"/>
    <x v="3"/>
    <n v="100"/>
    <x v="22"/>
    <n v="52"/>
    <n v="1"/>
    <x v="1"/>
    <n v="4.78300055794766"/>
    <x v="2"/>
    <s v="Bangalore"/>
    <n v="18"/>
    <n v="673"/>
    <n v="28"/>
    <n v="14.190328344569901"/>
    <x v="0"/>
    <n v="1.77295117208355"/>
    <x v="0"/>
    <x v="2"/>
    <n v="694.98231757944495"/>
  </r>
  <r>
    <x v="1"/>
    <s v="SKU52"/>
    <n v="98.031829656465007"/>
    <n v="1"/>
    <n v="820"/>
    <x v="52"/>
    <x v="3"/>
    <n v="64"/>
    <x v="12"/>
    <n v="11"/>
    <n v="1"/>
    <x v="0"/>
    <n v="8.6310521797689397"/>
    <x v="1"/>
    <s v="Mumbai"/>
    <n v="10"/>
    <n v="727"/>
    <n v="27"/>
    <n v="9.1668491485971497"/>
    <x v="0"/>
    <n v="2.1224716191438202"/>
    <x v="1"/>
    <x v="1"/>
    <n v="602.89849883838303"/>
  </r>
  <r>
    <x v="1"/>
    <s v="SKU53"/>
    <n v="30.3414707112142"/>
    <n v="93"/>
    <n v="242"/>
    <x v="53"/>
    <x v="3"/>
    <n v="96"/>
    <x v="14"/>
    <n v="54"/>
    <n v="3"/>
    <x v="0"/>
    <n v="1.0134865660958901"/>
    <x v="1"/>
    <s v="Delhi"/>
    <n v="1"/>
    <n v="631"/>
    <n v="17"/>
    <n v="83.344058991677898"/>
    <x v="0"/>
    <n v="1.41034757607602"/>
    <x v="1"/>
    <x v="0"/>
    <n v="750.73784066827"/>
  </r>
  <r>
    <x v="0"/>
    <s v="SKU54"/>
    <n v="31.1462431602408"/>
    <n v="11"/>
    <n v="622"/>
    <x v="54"/>
    <x v="0"/>
    <n v="33"/>
    <x v="23"/>
    <n v="61"/>
    <n v="3"/>
    <x v="0"/>
    <n v="4.3051034712876302"/>
    <x v="1"/>
    <s v="Kolkata"/>
    <n v="26"/>
    <n v="497"/>
    <n v="29"/>
    <n v="30.186023375822501"/>
    <x v="2"/>
    <n v="2.4787719755397402"/>
    <x v="0"/>
    <x v="0"/>
    <n v="814.06999658218695"/>
  </r>
  <r>
    <x v="0"/>
    <s v="SKU55"/>
    <n v="79.855058340789398"/>
    <n v="16"/>
    <n v="701"/>
    <x v="55"/>
    <x v="3"/>
    <n v="97"/>
    <x v="12"/>
    <n v="11"/>
    <n v="5"/>
    <x v="1"/>
    <n v="5.0143649550309002"/>
    <x v="4"/>
    <s v="Delhi"/>
    <n v="27"/>
    <n v="918"/>
    <n v="5"/>
    <n v="30.323545256616502"/>
    <x v="1"/>
    <n v="4.5489196593963799"/>
    <x v="3"/>
    <x v="0"/>
    <n v="323.01292795247798"/>
  </r>
  <r>
    <x v="1"/>
    <s v="SKU56"/>
    <n v="20.9863860370433"/>
    <n v="90"/>
    <n v="93"/>
    <x v="56"/>
    <x v="0"/>
    <n v="25"/>
    <x v="8"/>
    <n v="83"/>
    <n v="5"/>
    <x v="2"/>
    <n v="1.77442971407173"/>
    <x v="1"/>
    <s v="Mumbai"/>
    <n v="24"/>
    <n v="826"/>
    <n v="28"/>
    <n v="12.8362845728327"/>
    <x v="2"/>
    <n v="1.1737554953874501"/>
    <x v="1"/>
    <x v="0"/>
    <n v="832.210808706021"/>
  </r>
  <r>
    <x v="0"/>
    <s v="SKU57"/>
    <n v="49.263205350734097"/>
    <n v="65"/>
    <n v="227"/>
    <x v="57"/>
    <x v="2"/>
    <n v="5"/>
    <x v="24"/>
    <n v="51"/>
    <n v="1"/>
    <x v="0"/>
    <n v="9.1605585353818704"/>
    <x v="4"/>
    <s v="Delhi"/>
    <n v="21"/>
    <n v="588"/>
    <n v="25"/>
    <n v="67.779622987078099"/>
    <x v="0"/>
    <n v="2.5111748302126999"/>
    <x v="2"/>
    <x v="2"/>
    <n v="482.19123860252802"/>
  </r>
  <r>
    <x v="1"/>
    <s v="SKU58"/>
    <n v="59.841561377289302"/>
    <n v="81"/>
    <n v="896"/>
    <x v="58"/>
    <x v="0"/>
    <n v="10"/>
    <x v="11"/>
    <n v="44"/>
    <n v="7"/>
    <x v="1"/>
    <n v="4.9384385647120901"/>
    <x v="0"/>
    <s v="Delhi"/>
    <n v="18"/>
    <n v="396"/>
    <n v="7"/>
    <n v="65.047415094691402"/>
    <x v="1"/>
    <n v="1.7303747198591899"/>
    <x v="0"/>
    <x v="0"/>
    <n v="110.364335231364"/>
  </r>
  <r>
    <x v="2"/>
    <s v="SKU59"/>
    <n v="63.828398347710902"/>
    <n v="30"/>
    <n v="484"/>
    <x v="59"/>
    <x v="0"/>
    <n v="100"/>
    <x v="17"/>
    <n v="26"/>
    <n v="7"/>
    <x v="0"/>
    <n v="7.2937225968677204"/>
    <x v="1"/>
    <s v="Kolkata"/>
    <n v="11"/>
    <n v="176"/>
    <n v="4"/>
    <n v="1.90076224351945"/>
    <x v="1"/>
    <n v="0.44719401546382298"/>
    <x v="1"/>
    <x v="2"/>
    <n v="312.57427361009297"/>
  </r>
  <r>
    <x v="1"/>
    <s v="SKU60"/>
    <n v="17.028027920188698"/>
    <n v="16"/>
    <n v="380"/>
    <x v="60"/>
    <x v="1"/>
    <n v="41"/>
    <x v="5"/>
    <n v="72"/>
    <n v="8"/>
    <x v="2"/>
    <n v="4.3813681581023101"/>
    <x v="3"/>
    <s v="Mumbai"/>
    <n v="29"/>
    <n v="929"/>
    <n v="24"/>
    <n v="87.213057815135599"/>
    <x v="1"/>
    <n v="2.8530906166490499"/>
    <x v="2"/>
    <x v="2"/>
    <n v="430.16909697513597"/>
  </r>
  <r>
    <x v="0"/>
    <s v="SKU61"/>
    <n v="52.028749903294901"/>
    <n v="23"/>
    <n v="117"/>
    <x v="61"/>
    <x v="2"/>
    <n v="32"/>
    <x v="8"/>
    <n v="36"/>
    <n v="7"/>
    <x v="2"/>
    <n v="9.0303404225219399"/>
    <x v="3"/>
    <s v="Kolkata"/>
    <n v="14"/>
    <n v="480"/>
    <n v="12"/>
    <n v="78.702393968878894"/>
    <x v="1"/>
    <n v="4.3674705382050503"/>
    <x v="1"/>
    <x v="2"/>
    <n v="164.366528243419"/>
  </r>
  <r>
    <x v="2"/>
    <s v="SKU62"/>
    <n v="72.796353955587307"/>
    <n v="89"/>
    <n v="270"/>
    <x v="62"/>
    <x v="2"/>
    <n v="86"/>
    <x v="25"/>
    <n v="40"/>
    <n v="7"/>
    <x v="2"/>
    <n v="7.2917013887767697"/>
    <x v="4"/>
    <s v="Mumbai"/>
    <n v="13"/>
    <n v="751"/>
    <n v="14"/>
    <n v="21.048642725168602"/>
    <x v="2"/>
    <n v="1.87400140404437"/>
    <x v="3"/>
    <x v="1"/>
    <n v="320.84651575911101"/>
  </r>
  <r>
    <x v="1"/>
    <s v="SKU63"/>
    <n v="13.0173767852878"/>
    <n v="55"/>
    <n v="246"/>
    <x v="63"/>
    <x v="0"/>
    <n v="54"/>
    <x v="20"/>
    <n v="10"/>
    <n v="4"/>
    <x v="1"/>
    <n v="2.45793352798733"/>
    <x v="0"/>
    <s v="Bangalore"/>
    <n v="18"/>
    <n v="736"/>
    <n v="10"/>
    <n v="20.075003975630398"/>
    <x v="0"/>
    <n v="3.6328432903821302"/>
    <x v="3"/>
    <x v="2"/>
    <n v="687.28617786641701"/>
  </r>
  <r>
    <x v="1"/>
    <s v="SKU64"/>
    <n v="89.634095608135297"/>
    <n v="11"/>
    <n v="134"/>
    <x v="64"/>
    <x v="1"/>
    <n v="73"/>
    <x v="5"/>
    <n v="75"/>
    <n v="6"/>
    <x v="2"/>
    <n v="4.5853534681946497"/>
    <x v="1"/>
    <s v="Delhi"/>
    <n v="17"/>
    <n v="328"/>
    <n v="6"/>
    <n v="8.6930424258772803"/>
    <x v="1"/>
    <n v="0.15948631471751401"/>
    <x v="1"/>
    <x v="1"/>
    <n v="771.225084681157"/>
  </r>
  <r>
    <x v="1"/>
    <s v="SKU65"/>
    <n v="33.697717206643098"/>
    <n v="72"/>
    <n v="457"/>
    <x v="65"/>
    <x v="3"/>
    <n v="57"/>
    <x v="21"/>
    <n v="54"/>
    <n v="8"/>
    <x v="2"/>
    <n v="6.5805413478845898"/>
    <x v="2"/>
    <s v="Kolkata"/>
    <n v="16"/>
    <n v="358"/>
    <n v="21"/>
    <n v="1.59722274305067"/>
    <x v="1"/>
    <n v="4.9110959548423301"/>
    <x v="2"/>
    <x v="1"/>
    <n v="555.85910367174301"/>
  </r>
  <r>
    <x v="1"/>
    <s v="SKU66"/>
    <n v="26.034869773962001"/>
    <n v="52"/>
    <n v="704"/>
    <x v="66"/>
    <x v="1"/>
    <n v="13"/>
    <x v="7"/>
    <n v="19"/>
    <n v="8"/>
    <x v="1"/>
    <n v="2.2161427287713602"/>
    <x v="2"/>
    <s v="Kolkata"/>
    <n v="24"/>
    <n v="867"/>
    <n v="28"/>
    <n v="42.084436738309897"/>
    <x v="1"/>
    <n v="3.44806328834026"/>
    <x v="0"/>
    <x v="2"/>
    <n v="393.84334857842703"/>
  </r>
  <r>
    <x v="1"/>
    <s v="SKU67"/>
    <n v="87.755432354001002"/>
    <n v="16"/>
    <n v="513"/>
    <x v="67"/>
    <x v="2"/>
    <n v="12"/>
    <x v="18"/>
    <n v="71"/>
    <n v="9"/>
    <x v="2"/>
    <n v="9.1478115447106294"/>
    <x v="1"/>
    <s v="Mumbai"/>
    <n v="10"/>
    <n v="198"/>
    <n v="11"/>
    <n v="7.0578761469782298"/>
    <x v="2"/>
    <n v="0.131955444311814"/>
    <x v="3"/>
    <x v="1"/>
    <n v="169.27180138478599"/>
  </r>
  <r>
    <x v="0"/>
    <s v="SKU68"/>
    <n v="37.931812382790298"/>
    <n v="29"/>
    <n v="163"/>
    <x v="68"/>
    <x v="0"/>
    <n v="0"/>
    <x v="9"/>
    <n v="58"/>
    <n v="8"/>
    <x v="0"/>
    <n v="1.19425186488499"/>
    <x v="4"/>
    <s v="Bangalore"/>
    <n v="2"/>
    <n v="375"/>
    <n v="18"/>
    <n v="97.113581563462205"/>
    <x v="1"/>
    <n v="1.9834678721741801"/>
    <x v="2"/>
    <x v="2"/>
    <n v="299.70630311810299"/>
  </r>
  <r>
    <x v="1"/>
    <s v="SKU69"/>
    <n v="54.865528517069698"/>
    <n v="62"/>
    <n v="511"/>
    <x v="69"/>
    <x v="0"/>
    <n v="95"/>
    <x v="15"/>
    <n v="27"/>
    <n v="3"/>
    <x v="0"/>
    <n v="9.7052867901203399"/>
    <x v="3"/>
    <s v="Kolkata"/>
    <n v="9"/>
    <n v="862"/>
    <n v="7"/>
    <n v="77.627765812748095"/>
    <x v="0"/>
    <n v="1.3623879886490999"/>
    <x v="1"/>
    <x v="2"/>
    <n v="207.66320620857499"/>
  </r>
  <r>
    <x v="0"/>
    <s v="SKU70"/>
    <n v="47.914541824058702"/>
    <n v="90"/>
    <n v="32"/>
    <x v="70"/>
    <x v="1"/>
    <n v="10"/>
    <x v="13"/>
    <n v="22"/>
    <n v="4"/>
    <x v="0"/>
    <n v="6.3157177546007199"/>
    <x v="1"/>
    <s v="Bangalore"/>
    <n v="22"/>
    <n v="775"/>
    <n v="16"/>
    <n v="11.440781823761199"/>
    <x v="2"/>
    <n v="1.8305755986122301"/>
    <x v="0"/>
    <x v="1"/>
    <n v="183.27289874871099"/>
  </r>
  <r>
    <x v="2"/>
    <s v="SKU71"/>
    <n v="6.3815331627479601"/>
    <n v="14"/>
    <n v="637"/>
    <x v="71"/>
    <x v="1"/>
    <n v="76"/>
    <x v="25"/>
    <n v="26"/>
    <n v="6"/>
    <x v="1"/>
    <n v="9.2281903170525101"/>
    <x v="4"/>
    <s v="Bangalore"/>
    <n v="2"/>
    <n v="258"/>
    <n v="10"/>
    <n v="30.661677477859499"/>
    <x v="0"/>
    <n v="2.07875060787496"/>
    <x v="0"/>
    <x v="2"/>
    <n v="405.167067888855"/>
  </r>
  <r>
    <x v="2"/>
    <s v="SKU72"/>
    <n v="90.204427520528"/>
    <n v="88"/>
    <n v="478"/>
    <x v="72"/>
    <x v="0"/>
    <n v="57"/>
    <x v="10"/>
    <n v="77"/>
    <n v="9"/>
    <x v="1"/>
    <n v="6.5996141596895397"/>
    <x v="1"/>
    <s v="Bangalore"/>
    <n v="21"/>
    <n v="152"/>
    <n v="11"/>
    <n v="55.760492895244198"/>
    <x v="0"/>
    <n v="3.2133296074383"/>
    <x v="2"/>
    <x v="0"/>
    <n v="677.94456984618296"/>
  </r>
  <r>
    <x v="2"/>
    <s v="SKU73"/>
    <n v="83.851017681304597"/>
    <n v="41"/>
    <n v="375"/>
    <x v="73"/>
    <x v="3"/>
    <n v="17"/>
    <x v="14"/>
    <n v="66"/>
    <n v="5"/>
    <x v="0"/>
    <n v="1.5129368369160701"/>
    <x v="3"/>
    <s v="Chennai"/>
    <n v="13"/>
    <n v="444"/>
    <n v="4"/>
    <n v="46.870238797617098"/>
    <x v="1"/>
    <n v="4.6205460645137002"/>
    <x v="0"/>
    <x v="2"/>
    <n v="866.472800129657"/>
  </r>
  <r>
    <x v="0"/>
    <s v="SKU74"/>
    <n v="3.1700114135661499"/>
    <n v="64"/>
    <n v="904"/>
    <x v="74"/>
    <x v="1"/>
    <n v="41"/>
    <x v="26"/>
    <n v="1"/>
    <n v="5"/>
    <x v="1"/>
    <n v="5.2376546500374399"/>
    <x v="3"/>
    <s v="Delhi"/>
    <n v="1"/>
    <n v="919"/>
    <n v="9"/>
    <n v="80.580852156447804"/>
    <x v="1"/>
    <n v="0.39661272410993498"/>
    <x v="2"/>
    <x v="2"/>
    <n v="341.55265678322297"/>
  </r>
  <r>
    <x v="1"/>
    <s v="SKU75"/>
    <n v="92.996884233970604"/>
    <n v="29"/>
    <n v="106"/>
    <x v="75"/>
    <x v="0"/>
    <n v="16"/>
    <x v="19"/>
    <n v="56"/>
    <n v="10"/>
    <x v="2"/>
    <n v="2.47389776104546"/>
    <x v="1"/>
    <s v="Chennai"/>
    <n v="25"/>
    <n v="759"/>
    <n v="11"/>
    <n v="48.064782640006499"/>
    <x v="2"/>
    <n v="2.0300690886687498"/>
    <x v="1"/>
    <x v="1"/>
    <n v="873.12964801765099"/>
  </r>
  <r>
    <x v="0"/>
    <s v="SKU76"/>
    <n v="69.108799547430294"/>
    <n v="23"/>
    <n v="241"/>
    <x v="76"/>
    <x v="3"/>
    <n v="38"/>
    <x v="15"/>
    <n v="22"/>
    <n v="10"/>
    <x v="1"/>
    <n v="7.0545383368369201"/>
    <x v="4"/>
    <s v="Bangalore"/>
    <n v="25"/>
    <n v="985"/>
    <n v="24"/>
    <n v="64.323597795600193"/>
    <x v="0"/>
    <n v="2.1800374515822099"/>
    <x v="2"/>
    <x v="2"/>
    <n v="997.41345013319403"/>
  </r>
  <r>
    <x v="0"/>
    <s v="SKU77"/>
    <n v="57.449742958971399"/>
    <n v="14"/>
    <n v="359"/>
    <x v="77"/>
    <x v="2"/>
    <n v="96"/>
    <x v="27"/>
    <n v="57"/>
    <n v="4"/>
    <x v="0"/>
    <n v="6.7809466256178901"/>
    <x v="1"/>
    <s v="Kolkata"/>
    <n v="26"/>
    <n v="334"/>
    <n v="5"/>
    <n v="42.952444748991802"/>
    <x v="2"/>
    <n v="3.0551418183075398"/>
    <x v="0"/>
    <x v="0"/>
    <n v="852.56809891984994"/>
  </r>
  <r>
    <x v="0"/>
    <s v="SKU78"/>
    <n v="6.30688317611191"/>
    <n v="50"/>
    <n v="946"/>
    <x v="78"/>
    <x v="2"/>
    <n v="5"/>
    <x v="22"/>
    <n v="51"/>
    <n v="5"/>
    <x v="0"/>
    <n v="8.4670497708619905"/>
    <x v="2"/>
    <s v="Mumbai"/>
    <n v="25"/>
    <n v="858"/>
    <n v="21"/>
    <n v="71.126514720403307"/>
    <x v="0"/>
    <n v="4.0968813324704501"/>
    <x v="3"/>
    <x v="1"/>
    <n v="323.59220343132199"/>
  </r>
  <r>
    <x v="0"/>
    <s v="SKU79"/>
    <n v="57.057031221103202"/>
    <n v="56"/>
    <n v="198"/>
    <x v="79"/>
    <x v="0"/>
    <n v="31"/>
    <x v="14"/>
    <n v="20"/>
    <n v="1"/>
    <x v="0"/>
    <n v="6.49632536429504"/>
    <x v="0"/>
    <s v="Bangalore"/>
    <n v="5"/>
    <n v="228"/>
    <n v="12"/>
    <n v="57.870902924036201"/>
    <x v="0"/>
    <n v="0.16587162748060799"/>
    <x v="1"/>
    <x v="1"/>
    <n v="351.50421933503799"/>
  </r>
  <r>
    <x v="1"/>
    <s v="SKU80"/>
    <n v="91.128318350444303"/>
    <n v="75"/>
    <n v="872"/>
    <x v="80"/>
    <x v="2"/>
    <n v="39"/>
    <x v="28"/>
    <n v="41"/>
    <n v="2"/>
    <x v="2"/>
    <n v="2.8331846794189701"/>
    <x v="0"/>
    <s v="Chennai"/>
    <n v="8"/>
    <n v="202"/>
    <n v="5"/>
    <n v="76.961228023819999"/>
    <x v="1"/>
    <n v="2.8496621985053299"/>
    <x v="3"/>
    <x v="0"/>
    <n v="787.77985049434403"/>
  </r>
  <r>
    <x v="0"/>
    <s v="SKU81"/>
    <n v="72.819206930318202"/>
    <n v="9"/>
    <n v="774"/>
    <x v="81"/>
    <x v="2"/>
    <n v="48"/>
    <x v="26"/>
    <n v="8"/>
    <n v="5"/>
    <x v="0"/>
    <n v="4.0662775015120403"/>
    <x v="0"/>
    <s v="Delhi"/>
    <n v="28"/>
    <n v="698"/>
    <n v="1"/>
    <n v="19.789592941903599"/>
    <x v="0"/>
    <n v="2.54754712154871"/>
    <x v="2"/>
    <x v="0"/>
    <n v="276.77833594679799"/>
  </r>
  <r>
    <x v="1"/>
    <s v="SKU82"/>
    <n v="17.034930739467899"/>
    <n v="13"/>
    <n v="336"/>
    <x v="82"/>
    <x v="2"/>
    <n v="42"/>
    <x v="20"/>
    <n v="72"/>
    <n v="1"/>
    <x v="1"/>
    <n v="4.7081818735419301"/>
    <x v="4"/>
    <s v="Mumbai"/>
    <n v="6"/>
    <n v="955"/>
    <n v="26"/>
    <n v="4.4652784349432402"/>
    <x v="0"/>
    <n v="4.1378770486223502"/>
    <x v="0"/>
    <x v="1"/>
    <n v="589.97855562804"/>
  </r>
  <r>
    <x v="0"/>
    <s v="SKU83"/>
    <n v="68.911246211606297"/>
    <n v="82"/>
    <n v="663"/>
    <x v="83"/>
    <x v="2"/>
    <n v="65"/>
    <x v="21"/>
    <n v="7"/>
    <n v="8"/>
    <x v="0"/>
    <n v="4.94983957799694"/>
    <x v="1"/>
    <s v="Bangalore"/>
    <n v="20"/>
    <n v="443"/>
    <n v="5"/>
    <n v="97.730593800533001"/>
    <x v="1"/>
    <n v="0.77300613406724705"/>
    <x v="0"/>
    <x v="2"/>
    <n v="682.97101822609295"/>
  </r>
  <r>
    <x v="0"/>
    <s v="SKU84"/>
    <n v="89.104367292102197"/>
    <n v="99"/>
    <n v="618"/>
    <x v="84"/>
    <x v="2"/>
    <n v="73"/>
    <x v="16"/>
    <n v="80"/>
    <n v="10"/>
    <x v="1"/>
    <n v="8.3816156249226292"/>
    <x v="2"/>
    <s v="Chennai"/>
    <n v="24"/>
    <n v="589"/>
    <n v="22"/>
    <n v="33.808636513209002"/>
    <x v="2"/>
    <n v="4.8434565771180402"/>
    <x v="1"/>
    <x v="0"/>
    <n v="465.45700596368698"/>
  </r>
  <r>
    <x v="2"/>
    <s v="SKU85"/>
    <n v="76.962994415193805"/>
    <n v="83"/>
    <n v="25"/>
    <x v="85"/>
    <x v="1"/>
    <n v="15"/>
    <x v="24"/>
    <n v="66"/>
    <n v="2"/>
    <x v="2"/>
    <n v="8.2491687048717193"/>
    <x v="2"/>
    <s v="Chennai"/>
    <n v="4"/>
    <n v="211"/>
    <n v="2"/>
    <n v="69.929345518672307"/>
    <x v="1"/>
    <n v="1.3744289997457499"/>
    <x v="0"/>
    <x v="0"/>
    <n v="842.68683000464102"/>
  </r>
  <r>
    <x v="1"/>
    <s v="SKU86"/>
    <n v="19.9981769404042"/>
    <n v="18"/>
    <n v="223"/>
    <x v="86"/>
    <x v="2"/>
    <n v="32"/>
    <x v="28"/>
    <n v="22"/>
    <n v="6"/>
    <x v="0"/>
    <n v="1.4543053101535499"/>
    <x v="1"/>
    <s v="Mumbai"/>
    <n v="4"/>
    <n v="569"/>
    <n v="18"/>
    <n v="74.608969995194599"/>
    <x v="2"/>
    <n v="2.0515129307662399"/>
    <x v="2"/>
    <x v="2"/>
    <n v="264.25488983586598"/>
  </r>
  <r>
    <x v="0"/>
    <s v="SKU87"/>
    <n v="80.414036650355698"/>
    <n v="24"/>
    <n v="79"/>
    <x v="87"/>
    <x v="3"/>
    <n v="5"/>
    <x v="0"/>
    <n v="55"/>
    <n v="10"/>
    <x v="1"/>
    <n v="6.5758037975485299"/>
    <x v="0"/>
    <s v="Chennai"/>
    <n v="27"/>
    <n v="523"/>
    <n v="17"/>
    <n v="28.696996824143099"/>
    <x v="1"/>
    <n v="3.6937377878392699"/>
    <x v="3"/>
    <x v="0"/>
    <n v="879.35921773492396"/>
  </r>
  <r>
    <x v="2"/>
    <s v="SKU88"/>
    <n v="75.270406975724995"/>
    <n v="58"/>
    <n v="737"/>
    <x v="88"/>
    <x v="3"/>
    <n v="60"/>
    <x v="24"/>
    <n v="85"/>
    <n v="7"/>
    <x v="1"/>
    <n v="3.8012531329310701"/>
    <x v="4"/>
    <s v="Mumbai"/>
    <n v="21"/>
    <n v="953"/>
    <n v="11"/>
    <n v="68.1849190570411"/>
    <x v="0"/>
    <n v="0.722204401882931"/>
    <x v="3"/>
    <x v="2"/>
    <n v="103.916247960704"/>
  </r>
  <r>
    <x v="2"/>
    <s v="SKU89"/>
    <n v="97.760085581938597"/>
    <n v="10"/>
    <n v="134"/>
    <x v="89"/>
    <x v="2"/>
    <n v="90"/>
    <x v="15"/>
    <n v="27"/>
    <n v="8"/>
    <x v="0"/>
    <n v="9.9298162452772498"/>
    <x v="1"/>
    <s v="Kolkata"/>
    <n v="23"/>
    <n v="370"/>
    <n v="11"/>
    <n v="46.603873381644398"/>
    <x v="0"/>
    <n v="1.9076657339590699"/>
    <x v="2"/>
    <x v="0"/>
    <n v="517.49997392906005"/>
  </r>
  <r>
    <x v="1"/>
    <s v="SKU90"/>
    <n v="13.881913501359101"/>
    <n v="56"/>
    <n v="320"/>
    <x v="90"/>
    <x v="0"/>
    <n v="66"/>
    <x v="24"/>
    <n v="96"/>
    <n v="7"/>
    <x v="0"/>
    <n v="7.6744307081126903"/>
    <x v="0"/>
    <s v="Bangalore"/>
    <n v="8"/>
    <n v="585"/>
    <n v="8"/>
    <n v="85.675963335797903"/>
    <x v="2"/>
    <n v="1.2193822244013801"/>
    <x v="2"/>
    <x v="0"/>
    <n v="990.07847250581096"/>
  </r>
  <r>
    <x v="2"/>
    <s v="SKU91"/>
    <n v="62.111965463961702"/>
    <n v="90"/>
    <n v="916"/>
    <x v="91"/>
    <x v="3"/>
    <n v="98"/>
    <x v="23"/>
    <n v="85"/>
    <n v="7"/>
    <x v="0"/>
    <n v="7.4715140844011403"/>
    <x v="3"/>
    <s v="Delhi"/>
    <n v="5"/>
    <n v="207"/>
    <n v="28"/>
    <n v="39.772882502339897"/>
    <x v="0"/>
    <n v="0.62600185820939402"/>
    <x v="2"/>
    <x v="0"/>
    <n v="996.77831495062298"/>
  </r>
  <r>
    <x v="2"/>
    <s v="SKU92"/>
    <n v="47.714233075820196"/>
    <n v="44"/>
    <n v="276"/>
    <x v="92"/>
    <x v="3"/>
    <n v="90"/>
    <x v="14"/>
    <n v="10"/>
    <n v="8"/>
    <x v="0"/>
    <n v="4.4695000261236002"/>
    <x v="4"/>
    <s v="Mumbai"/>
    <n v="4"/>
    <n v="671"/>
    <n v="29"/>
    <n v="62.612690395614301"/>
    <x v="2"/>
    <n v="0.33343182522473902"/>
    <x v="2"/>
    <x v="0"/>
    <n v="230.092782536762"/>
  </r>
  <r>
    <x v="0"/>
    <s v="SKU93"/>
    <n v="69.290831002905406"/>
    <n v="88"/>
    <n v="114"/>
    <x v="93"/>
    <x v="2"/>
    <n v="63"/>
    <x v="7"/>
    <n v="66"/>
    <n v="1"/>
    <x v="2"/>
    <n v="7.00643205900439"/>
    <x v="3"/>
    <s v="Chennai"/>
    <n v="21"/>
    <n v="824"/>
    <n v="20"/>
    <n v="35.633652343343797"/>
    <x v="1"/>
    <n v="4.1657817954241398"/>
    <x v="1"/>
    <x v="2"/>
    <n v="823.52384588815505"/>
  </r>
  <r>
    <x v="2"/>
    <s v="SKU94"/>
    <n v="3.0376887246314102"/>
    <n v="97"/>
    <n v="987"/>
    <x v="94"/>
    <x v="2"/>
    <n v="77"/>
    <x v="16"/>
    <n v="72"/>
    <n v="9"/>
    <x v="0"/>
    <n v="6.9429459420325799"/>
    <x v="4"/>
    <s v="Delhi"/>
    <n v="12"/>
    <n v="908"/>
    <n v="14"/>
    <n v="60.387378614862101"/>
    <x v="2"/>
    <n v="1.4636074984727701"/>
    <x v="2"/>
    <x v="0"/>
    <n v="846.66525698669398"/>
  </r>
  <r>
    <x v="0"/>
    <s v="SKU95"/>
    <n v="77.903927219447695"/>
    <n v="65"/>
    <n v="672"/>
    <x v="95"/>
    <x v="2"/>
    <n v="15"/>
    <x v="28"/>
    <n v="26"/>
    <n v="9"/>
    <x v="0"/>
    <n v="8.6303388696027508"/>
    <x v="3"/>
    <s v="Mumbai"/>
    <n v="18"/>
    <n v="450"/>
    <n v="26"/>
    <n v="58.890685768589897"/>
    <x v="0"/>
    <n v="1.21088212958506"/>
    <x v="1"/>
    <x v="2"/>
    <n v="778.86424137664699"/>
  </r>
  <r>
    <x v="2"/>
    <s v="SKU96"/>
    <n v="24.423131420373299"/>
    <n v="29"/>
    <n v="324"/>
    <x v="96"/>
    <x v="0"/>
    <n v="67"/>
    <x v="25"/>
    <n v="32"/>
    <n v="3"/>
    <x v="2"/>
    <n v="5.3528780439967996"/>
    <x v="0"/>
    <s v="Mumbai"/>
    <n v="28"/>
    <n v="648"/>
    <n v="28"/>
    <n v="17.803756331391199"/>
    <x v="0"/>
    <n v="3.8720476814821301"/>
    <x v="0"/>
    <x v="2"/>
    <n v="188.74214114905601"/>
  </r>
  <r>
    <x v="0"/>
    <s v="SKU97"/>
    <n v="3.5261112591434101"/>
    <n v="56"/>
    <n v="62"/>
    <x v="97"/>
    <x v="3"/>
    <n v="46"/>
    <x v="20"/>
    <n v="4"/>
    <n v="9"/>
    <x v="1"/>
    <n v="7.9048456112096703"/>
    <x v="3"/>
    <s v="Mumbai"/>
    <n v="10"/>
    <n v="535"/>
    <n v="13"/>
    <n v="65.765155926367399"/>
    <x v="1"/>
    <n v="3.3762378347179798"/>
    <x v="0"/>
    <x v="2"/>
    <n v="540.13242286796697"/>
  </r>
  <r>
    <x v="1"/>
    <s v="SKU98"/>
    <n v="19.754604866878601"/>
    <n v="43"/>
    <n v="913"/>
    <x v="98"/>
    <x v="1"/>
    <n v="53"/>
    <x v="15"/>
    <n v="27"/>
    <n v="7"/>
    <x v="0"/>
    <n v="1.4098010951380699"/>
    <x v="2"/>
    <s v="Chennai"/>
    <n v="28"/>
    <n v="581"/>
    <n v="9"/>
    <n v="5.6046908643717801"/>
    <x v="0"/>
    <n v="2.9081221693512598"/>
    <x v="2"/>
    <x v="2"/>
    <n v="882.19886354704101"/>
  </r>
  <r>
    <x v="0"/>
    <s v="SKU99"/>
    <n v="68.517832699276596"/>
    <n v="17"/>
    <n v="627"/>
    <x v="99"/>
    <x v="2"/>
    <n v="55"/>
    <x v="9"/>
    <n v="59"/>
    <n v="6"/>
    <x v="0"/>
    <n v="1.3110237561206199"/>
    <x v="4"/>
    <s v="Chennai"/>
    <n v="29"/>
    <n v="921"/>
    <n v="2"/>
    <n v="38.072898520625998"/>
    <x v="1"/>
    <n v="0.34602729070550298"/>
    <x v="2"/>
    <x v="0"/>
    <n v="210.7430089642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7AD16-81C9-4FF9-9D35-49CF19AFD96A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5:C89" firstHeaderRow="0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" showAll="0"/>
    <pivotField dataField="1" numFmtId="2" showAll="0"/>
    <pivotField showAll="0"/>
    <pivotField numFmtId="1" showAll="0"/>
    <pivotField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dataField="1"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s" fld="23" baseField="0" baseItem="0" numFmtId="2"/>
    <dataField name="Sum of Revenue generated" fld="5" baseField="0" baseItem="0" numFmtId="2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17:C21" firstHeaderRow="0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" showAll="0"/>
    <pivotField numFmtId="2" showAll="0"/>
    <pivotField showAll="0"/>
    <pivotField dataField="1" numFmtId="1" showAll="0"/>
    <pivotField dataField="1"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tock levels" fld="7" subtotal="average" baseField="0" baseItem="2" numFmtId="1"/>
    <dataField name="Average of Lead times" fld="8" subtotal="average" baseField="0" baseItem="0" numFmtId="1"/>
  </dataFields>
  <formats count="2"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4"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58F57-8F9A-4E19-820E-BB7725DA8CE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64:E71" firstHeaderRow="1" firstDataRow="2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numFmtId="1" showAll="0"/>
    <pivotField showAll="0"/>
    <pivotField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numFmtId="1" showAll="0"/>
    <pivotField numFmtId="1" showAll="0"/>
    <pivotField showAll="0"/>
    <pivotField numFmtId="2" showAll="0"/>
    <pivotField axis="axisCol" dataField="1" showAll="0">
      <items count="4">
        <item x="1"/>
        <item x="2"/>
        <item x="0"/>
        <item t="default"/>
      </items>
    </pivotField>
    <pivotField numFmtId="1" showAll="0"/>
    <pivotField showAll="0"/>
    <pivotField showAll="0"/>
    <pivotField numFmtId="2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Inspection results" fld="19" subtotal="count" baseField="13" baseItem="1"/>
  </dataField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FDEF9-BB48-4119-8E63-E38C410FB4F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6:C62" firstHeaderRow="0" firstDataRow="1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numFmtId="1" showAll="0"/>
    <pivotField showAll="0"/>
    <pivotField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dataField="1" numFmtId="1" showAll="0"/>
    <pivotField numFmtId="1" showAll="0"/>
    <pivotField showAll="0"/>
    <pivotField numFmtId="2" showAll="0"/>
    <pivotField showAll="0"/>
    <pivotField dataField="1" numFmtId="1" showAll="0"/>
    <pivotField showAll="0"/>
    <pivotField showAll="0"/>
    <pivotField numFmtId="2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ead time" fld="15" subtotal="average" baseField="13" baseItem="4" numFmtId="1"/>
    <dataField name="Average of Defect rates %" fld="20" subtotal="average" baseField="13" baseItem="0" numFmtId="1"/>
  </dataFields>
  <formats count="2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F1A41-21B2-4B30-A97E-3958FA4F4F2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6:E20" firstHeaderRow="0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dataField="1" numFmtId="2" showAll="0"/>
    <pivotField dataField="1" numFmtId="1" showAll="0"/>
    <pivotField dataField="1" numFmtId="1" showAll="0"/>
    <pivotField numFmtId="2" showAll="0"/>
    <pivotField showAll="0"/>
    <pivotField numFmtId="1" showAll="0"/>
    <pivotField dataField="1"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ead times" fld="8" subtotal="average" baseField="0" baseItem="0" numFmtId="1"/>
    <dataField name="Sum of Availability" fld="3" baseField="0" baseItem="0"/>
    <dataField name="Sum of Number of products sold" fld="4" baseField="0" baseItem="0"/>
    <dataField name="Sum of Price" fld="2" baseField="0" baseItem="0" numFmtId="2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dataOnly="0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F29" firstHeaderRow="1" firstDataRow="2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" showAll="0"/>
    <pivotField numFmtId="2" showAll="0"/>
    <pivotField axis="axisCol" dataField="1" showAll="0">
      <items count="5">
        <item x="1"/>
        <item x="3"/>
        <item x="0"/>
        <item x="2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 demographics" fld="6" subtotal="count" baseField="0" baseItem="0"/>
  </dataFields>
  <chartFormats count="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6F302-5E68-4FAC-B95B-6A9ABE1DF2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50:C54" firstHeaderRow="0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>
      <items count="30">
        <item x="15"/>
        <item x="25"/>
        <item x="4"/>
        <item x="22"/>
        <item x="11"/>
        <item x="26"/>
        <item x="0"/>
        <item x="9"/>
        <item x="18"/>
        <item x="2"/>
        <item x="12"/>
        <item x="13"/>
        <item x="3"/>
        <item x="28"/>
        <item x="6"/>
        <item x="17"/>
        <item x="7"/>
        <item x="24"/>
        <item x="20"/>
        <item x="19"/>
        <item x="23"/>
        <item x="8"/>
        <item x="21"/>
        <item x="14"/>
        <item x="16"/>
        <item x="5"/>
        <item x="27"/>
        <item x="10"/>
        <item x="1"/>
        <item t="default"/>
      </items>
    </pivotField>
    <pivotField numFmtId="1" showAll="0"/>
    <pivotField numFmtId="1" showAll="0"/>
    <pivotField showAll="0"/>
    <pivotField numFmtId="2" showAll="0"/>
    <pivotField showAll="0"/>
    <pivotField showAll="0"/>
    <pivotField dataField="1" numFmtId="1" showAll="0"/>
    <pivotField numFmtId="1" showAll="0"/>
    <pivotField dataField="1"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ead time" fld="15" subtotal="average" baseField="0" baseItem="0" numFmtId="1"/>
    <dataField name="Average of Manufacturing lead time" fld="17" subtotal="average" baseField="0" baseItem="0" numFmtId="2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06685-92EF-45FA-BA56-B3BC4466CF3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5:C81" firstHeaderRow="0" firstDataRow="1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numFmtId="1" showAll="0"/>
    <pivotField showAll="0"/>
    <pivotField dataField="1" numFmtId="2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numFmtId="1" showAll="0"/>
    <pivotField numFmtId="1" showAll="0"/>
    <pivotField showAll="0"/>
    <pivotField dataField="1" numFmtId="2" showAll="0"/>
    <pivotField showAll="0"/>
    <pivotField numFmtId="1" showAll="0"/>
    <pivotField showAll="0"/>
    <pivotField showAll="0"/>
    <pivotField numFmtId="2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costs" fld="12" baseField="0" baseItem="0" numFmtId="2"/>
    <dataField name="Sum of Manufacturing costs" fld="18" baseField="0" baseItem="0" numFmtId="2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1:B36" firstHeaderRow="1" firstDataRow="1" firstDataCol="1"/>
  <pivotFields count="24">
    <pivotField showAll="0"/>
    <pivotField showAll="0"/>
    <pivotField numFmtId="2" showAll="0"/>
    <pivotField numFmtId="1" showAll="0"/>
    <pivotField numFmtId="1" showAll="0"/>
    <pivotField dataField="1" numFmtId="2" showAll="0"/>
    <pivotField axis="axisRow" showAll="0">
      <items count="5">
        <item x="1"/>
        <item x="3"/>
        <item x="0"/>
        <item x="2"/>
        <item t="default"/>
      </items>
    </pivotField>
    <pivotField numFmtId="1" showAll="0"/>
    <pivotField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 generated" fld="5" baseField="0" baseItem="0"/>
  </dataFields>
  <formats count="1">
    <format dxfId="12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35E6A-8C44-4251-A258-C6C1DAF3970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0:B104" firstHeaderRow="1" firstDataRow="1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dataField="1" numFmtId="1" showAll="0"/>
    <pivotField axis="axisRow" showAll="0">
      <items count="4">
        <item x="1"/>
        <item x="0"/>
        <item x="2"/>
        <item t="default"/>
      </items>
    </pivotField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hipping times" fld="10" subtotal="average" baseField="11" baseItem="0" numFmtId="1"/>
  </dataFields>
  <formats count="1">
    <format dxfId="1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F9113-9A57-4864-B4EF-596FEA7E445B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93:B98" firstHeaderRow="1" firstDataRow="1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dataField="1" numFmtId="1" showAll="0"/>
    <pivotField showAll="0">
      <items count="4">
        <item x="1"/>
        <item x="0"/>
        <item x="2"/>
        <item t="default"/>
      </items>
    </pivotField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axis="axisRow" showAll="0">
      <items count="5">
        <item x="1"/>
        <item x="2"/>
        <item x="0"/>
        <item x="3"/>
        <item t="default"/>
      </items>
    </pivotField>
    <pivotField showAll="0"/>
    <pivotField numFmtId="2"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hipping times" fld="10" subtotal="average" baseField="21" baseItem="0" numFmtId="1"/>
  </dataFields>
  <formats count="1">
    <format dxfId="1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0:E44" firstHeaderRow="0" firstDataRow="1" firstDataCol="1"/>
  <pivotFields count="24">
    <pivotField axis="axisRow" showAll="0">
      <items count="4">
        <item x="2"/>
        <item x="0"/>
        <item x="1"/>
        <item t="default"/>
      </items>
    </pivotField>
    <pivotField showAll="0"/>
    <pivotField dataField="1" numFmtId="2" showAll="0"/>
    <pivotField dataField="1" numFmtId="1" showAll="0"/>
    <pivotField dataField="1" numFmtId="1" showAll="0"/>
    <pivotField numFmtId="2" showAll="0"/>
    <pivotField showAll="0"/>
    <pivotField numFmtId="1" showAll="0"/>
    <pivotField dataField="1" numFmtId="1" showAll="0"/>
    <pivotField numFmtId="1" showAll="0"/>
    <pivotField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showAll="0"/>
    <pivotField numFmtId="2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ead times" fld="8" subtotal="average" baseField="0" baseItem="0" numFmtId="1"/>
    <dataField name="Sum of Availability" fld="3" baseField="0" baseItem="0"/>
    <dataField name="Sum of Number of products sold" fld="4" baseField="0" baseItem="0"/>
    <dataField name="Sum of Price" fld="2" baseField="0" baseItem="0" numFmtId="2"/>
  </dataFields>
  <formats count="3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C6EBF-DDA5-4F3E-A4A9-5C12AFD3FB97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6:C110" firstHeaderRow="0" firstDataRow="1" firstDataCol="1"/>
  <pivotFields count="24">
    <pivotField showAll="0"/>
    <pivotField showAll="0"/>
    <pivotField numFmtId="2" showAll="0"/>
    <pivotField numFmtId="1" showAll="0"/>
    <pivotField numFmtId="1" showAll="0"/>
    <pivotField numFmtId="2" showAll="0"/>
    <pivotField showAll="0"/>
    <pivotField numFmtId="1" showAll="0"/>
    <pivotField numFmtId="1" showAll="0"/>
    <pivotField numFmtId="1" showAll="0"/>
    <pivotField dataField="1" numFmtId="1" showAll="0"/>
    <pivotField showAll="0"/>
    <pivotField numFmtId="2" showAll="0"/>
    <pivotField showAll="0"/>
    <pivotField showAll="0"/>
    <pivotField numFmtId="1" showAll="0"/>
    <pivotField numFmtId="1" showAll="0"/>
    <pivotField showAll="0"/>
    <pivotField numFmtId="2" showAll="0"/>
    <pivotField showAll="0"/>
    <pivotField numFmtId="1"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2" showAl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s" fld="23" baseField="0" baseItem="0" numFmtId="2"/>
    <dataField name="Average of Shipping times" fld="10" subtotal="average" baseField="22" baseItem="0" numFmtId="1"/>
  </dataFields>
  <formats count="2"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101" totalsRowShown="0">
  <autoFilter ref="A1:X101" xr:uid="{00000000-0009-0000-0100-000001000000}"/>
  <tableColumns count="24">
    <tableColumn id="26" xr3:uid="{00000000-0010-0000-0000-00001A000000}" name="Product type "/>
    <tableColumn id="2" xr3:uid="{00000000-0010-0000-0000-000002000000}" name="SKU"/>
    <tableColumn id="3" xr3:uid="{00000000-0010-0000-0000-000003000000}" name="Price" dataDxfId="37"/>
    <tableColumn id="4" xr3:uid="{00000000-0010-0000-0000-000004000000}" name="Availability" dataDxfId="36"/>
    <tableColumn id="5" xr3:uid="{00000000-0010-0000-0000-000005000000}" name="Number of products sold" dataDxfId="35"/>
    <tableColumn id="6" xr3:uid="{00000000-0010-0000-0000-000006000000}" name="Revenue generated" dataDxfId="34"/>
    <tableColumn id="7" xr3:uid="{00000000-0010-0000-0000-000007000000}" name="Customer demographics"/>
    <tableColumn id="8" xr3:uid="{00000000-0010-0000-0000-000008000000}" name="Stock levels" dataDxfId="33"/>
    <tableColumn id="9" xr3:uid="{00000000-0010-0000-0000-000009000000}" name="Lead times" dataDxfId="32"/>
    <tableColumn id="10" xr3:uid="{00000000-0010-0000-0000-00000A000000}" name="Order quantities" dataDxfId="31"/>
    <tableColumn id="11" xr3:uid="{00000000-0010-0000-0000-00000B000000}" name="Shipping times" dataDxfId="30"/>
    <tableColumn id="12" xr3:uid="{00000000-0010-0000-0000-00000C000000}" name="Shipping carriers"/>
    <tableColumn id="13" xr3:uid="{00000000-0010-0000-0000-00000D000000}" name="Shipping costs" dataDxfId="29"/>
    <tableColumn id="14" xr3:uid="{00000000-0010-0000-0000-00000E000000}" name="Supplier name"/>
    <tableColumn id="15" xr3:uid="{00000000-0010-0000-0000-00000F000000}" name="Location"/>
    <tableColumn id="16" xr3:uid="{00000000-0010-0000-0000-000010000000}" name="Lead time" dataDxfId="28"/>
    <tableColumn id="17" xr3:uid="{00000000-0010-0000-0000-000011000000}" name="Production volumes" dataDxfId="27"/>
    <tableColumn id="18" xr3:uid="{00000000-0010-0000-0000-000012000000}" name="Manufacturing lead time"/>
    <tableColumn id="19" xr3:uid="{00000000-0010-0000-0000-000013000000}" name="Manufacturing costs" dataDxfId="26"/>
    <tableColumn id="20" xr3:uid="{00000000-0010-0000-0000-000014000000}" name="Inspection results"/>
    <tableColumn id="21" xr3:uid="{00000000-0010-0000-0000-000015000000}" name="Defect rates" dataDxfId="25"/>
    <tableColumn id="22" xr3:uid="{00000000-0010-0000-0000-000016000000}" name="Transportation modes"/>
    <tableColumn id="23" xr3:uid="{00000000-0010-0000-0000-000017000000}" name="Routes"/>
    <tableColumn id="24" xr3:uid="{00000000-0010-0000-0000-000018000000}" name="Costs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101D3-9034-4023-A3C4-1DC685CA06E1}">
  <dimension ref="A1:X101"/>
  <sheetViews>
    <sheetView workbookViewId="0">
      <selection activeCell="P18" sqref="P18"/>
    </sheetView>
  </sheetViews>
  <sheetFormatPr defaultRowHeight="15" x14ac:dyDescent="0.25"/>
  <sheetData>
    <row r="1" spans="1:24" x14ac:dyDescent="0.25">
      <c r="A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180</v>
      </c>
      <c r="B2" t="s">
        <v>23</v>
      </c>
      <c r="C2" t="s">
        <v>181</v>
      </c>
      <c r="D2">
        <v>55</v>
      </c>
      <c r="E2">
        <v>802</v>
      </c>
      <c r="F2" t="s">
        <v>182</v>
      </c>
      <c r="G2" t="s">
        <v>24</v>
      </c>
      <c r="H2">
        <v>58</v>
      </c>
      <c r="I2">
        <v>7</v>
      </c>
      <c r="J2">
        <v>96</v>
      </c>
      <c r="K2">
        <v>4</v>
      </c>
      <c r="L2" t="s">
        <v>25</v>
      </c>
      <c r="M2" t="s">
        <v>183</v>
      </c>
      <c r="N2" t="s">
        <v>26</v>
      </c>
      <c r="O2" t="s">
        <v>27</v>
      </c>
      <c r="P2">
        <v>29</v>
      </c>
      <c r="Q2">
        <v>215</v>
      </c>
      <c r="R2">
        <v>29</v>
      </c>
      <c r="S2" t="s">
        <v>184</v>
      </c>
      <c r="T2" t="s">
        <v>28</v>
      </c>
      <c r="U2" t="s">
        <v>185</v>
      </c>
      <c r="V2" t="s">
        <v>29</v>
      </c>
      <c r="W2" t="s">
        <v>30</v>
      </c>
      <c r="X2" t="s">
        <v>186</v>
      </c>
    </row>
    <row r="3" spans="1:24" x14ac:dyDescent="0.25">
      <c r="A3" t="s">
        <v>187</v>
      </c>
      <c r="B3" t="s">
        <v>31</v>
      </c>
      <c r="C3" t="s">
        <v>188</v>
      </c>
      <c r="D3">
        <v>95</v>
      </c>
      <c r="E3">
        <v>736</v>
      </c>
      <c r="F3" t="s">
        <v>189</v>
      </c>
      <c r="G3" t="s">
        <v>32</v>
      </c>
      <c r="H3">
        <v>53</v>
      </c>
      <c r="I3">
        <v>30</v>
      </c>
      <c r="J3">
        <v>37</v>
      </c>
      <c r="K3">
        <v>2</v>
      </c>
      <c r="L3" t="s">
        <v>33</v>
      </c>
      <c r="M3">
        <v>9.7165747714313095</v>
      </c>
      <c r="N3" t="s">
        <v>26</v>
      </c>
      <c r="O3" t="s">
        <v>27</v>
      </c>
      <c r="P3">
        <v>23</v>
      </c>
      <c r="Q3">
        <v>517</v>
      </c>
      <c r="R3">
        <v>30</v>
      </c>
      <c r="S3">
        <v>33.616768953730002</v>
      </c>
      <c r="T3" t="s">
        <v>28</v>
      </c>
      <c r="U3" t="s">
        <v>190</v>
      </c>
      <c r="V3" t="s">
        <v>29</v>
      </c>
      <c r="W3" t="s">
        <v>30</v>
      </c>
      <c r="X3" t="s">
        <v>191</v>
      </c>
    </row>
    <row r="4" spans="1:24" x14ac:dyDescent="0.25">
      <c r="A4" t="s">
        <v>180</v>
      </c>
      <c r="B4" t="s">
        <v>34</v>
      </c>
      <c r="C4" t="s">
        <v>192</v>
      </c>
      <c r="D4">
        <v>34</v>
      </c>
      <c r="E4">
        <v>8</v>
      </c>
      <c r="F4">
        <v>9577.7496258687297</v>
      </c>
      <c r="G4" t="s">
        <v>35</v>
      </c>
      <c r="H4">
        <v>1</v>
      </c>
      <c r="I4">
        <v>10</v>
      </c>
      <c r="J4">
        <v>88</v>
      </c>
      <c r="K4">
        <v>2</v>
      </c>
      <c r="L4" t="s">
        <v>25</v>
      </c>
      <c r="M4" t="s">
        <v>193</v>
      </c>
      <c r="N4" t="s">
        <v>36</v>
      </c>
      <c r="O4" t="s">
        <v>27</v>
      </c>
      <c r="P4">
        <v>12</v>
      </c>
      <c r="Q4">
        <v>971</v>
      </c>
      <c r="R4">
        <v>27</v>
      </c>
      <c r="S4" t="s">
        <v>194</v>
      </c>
      <c r="T4" t="s">
        <v>28</v>
      </c>
      <c r="U4" t="s">
        <v>195</v>
      </c>
      <c r="V4" t="s">
        <v>37</v>
      </c>
      <c r="W4" t="s">
        <v>38</v>
      </c>
      <c r="X4" t="s">
        <v>196</v>
      </c>
    </row>
    <row r="5" spans="1:24" x14ac:dyDescent="0.25">
      <c r="A5" t="s">
        <v>187</v>
      </c>
      <c r="B5" t="s">
        <v>39</v>
      </c>
      <c r="C5" t="s">
        <v>197</v>
      </c>
      <c r="D5">
        <v>68</v>
      </c>
      <c r="E5">
        <v>83</v>
      </c>
      <c r="F5" t="s">
        <v>198</v>
      </c>
      <c r="G5" t="s">
        <v>24</v>
      </c>
      <c r="H5">
        <v>23</v>
      </c>
      <c r="I5">
        <v>13</v>
      </c>
      <c r="J5">
        <v>59</v>
      </c>
      <c r="K5">
        <v>6</v>
      </c>
      <c r="L5" t="s">
        <v>40</v>
      </c>
      <c r="M5" t="s">
        <v>199</v>
      </c>
      <c r="N5" t="s">
        <v>41</v>
      </c>
      <c r="O5" t="s">
        <v>42</v>
      </c>
      <c r="P5">
        <v>24</v>
      </c>
      <c r="Q5">
        <v>937</v>
      </c>
      <c r="R5">
        <v>18</v>
      </c>
      <c r="S5" t="s">
        <v>200</v>
      </c>
      <c r="T5" t="s">
        <v>43</v>
      </c>
      <c r="U5">
        <v>4.7466486206477496</v>
      </c>
      <c r="V5" t="s">
        <v>44</v>
      </c>
      <c r="W5" t="s">
        <v>45</v>
      </c>
      <c r="X5" t="s">
        <v>201</v>
      </c>
    </row>
    <row r="6" spans="1:24" x14ac:dyDescent="0.25">
      <c r="A6" t="s">
        <v>187</v>
      </c>
      <c r="B6" t="s">
        <v>46</v>
      </c>
      <c r="C6" t="s">
        <v>202</v>
      </c>
      <c r="D6">
        <v>26</v>
      </c>
      <c r="E6">
        <v>871</v>
      </c>
      <c r="F6" t="s">
        <v>203</v>
      </c>
      <c r="G6" t="s">
        <v>24</v>
      </c>
      <c r="H6">
        <v>5</v>
      </c>
      <c r="I6">
        <v>3</v>
      </c>
      <c r="J6">
        <v>56</v>
      </c>
      <c r="K6">
        <v>8</v>
      </c>
      <c r="L6" t="s">
        <v>33</v>
      </c>
      <c r="M6" t="s">
        <v>204</v>
      </c>
      <c r="N6" t="s">
        <v>36</v>
      </c>
      <c r="O6" t="s">
        <v>47</v>
      </c>
      <c r="P6">
        <v>5</v>
      </c>
      <c r="Q6">
        <v>414</v>
      </c>
      <c r="R6">
        <v>3</v>
      </c>
      <c r="S6" t="s">
        <v>205</v>
      </c>
      <c r="T6" t="s">
        <v>43</v>
      </c>
      <c r="U6" t="s">
        <v>206</v>
      </c>
      <c r="V6" t="s">
        <v>37</v>
      </c>
      <c r="W6" t="s">
        <v>45</v>
      </c>
      <c r="X6" t="s">
        <v>207</v>
      </c>
    </row>
    <row r="7" spans="1:24" x14ac:dyDescent="0.25">
      <c r="A7" t="s">
        <v>180</v>
      </c>
      <c r="B7" t="s">
        <v>48</v>
      </c>
      <c r="C7" t="s">
        <v>208</v>
      </c>
      <c r="D7">
        <v>87</v>
      </c>
      <c r="E7">
        <v>147</v>
      </c>
      <c r="F7" t="s">
        <v>209</v>
      </c>
      <c r="G7" t="s">
        <v>24</v>
      </c>
      <c r="H7">
        <v>90</v>
      </c>
      <c r="I7">
        <v>27</v>
      </c>
      <c r="J7">
        <v>66</v>
      </c>
      <c r="K7">
        <v>3</v>
      </c>
      <c r="L7" t="s">
        <v>25</v>
      </c>
      <c r="M7" t="s">
        <v>210</v>
      </c>
      <c r="N7" t="s">
        <v>49</v>
      </c>
      <c r="O7" t="s">
        <v>50</v>
      </c>
      <c r="P7">
        <v>10</v>
      </c>
      <c r="Q7">
        <v>104</v>
      </c>
      <c r="R7">
        <v>17</v>
      </c>
      <c r="S7">
        <v>56.766475557431797</v>
      </c>
      <c r="T7" t="s">
        <v>43</v>
      </c>
      <c r="U7" t="s">
        <v>211</v>
      </c>
      <c r="V7" t="s">
        <v>29</v>
      </c>
      <c r="W7" t="s">
        <v>45</v>
      </c>
      <c r="X7" t="s">
        <v>212</v>
      </c>
    </row>
    <row r="8" spans="1:24" x14ac:dyDescent="0.25">
      <c r="A8" t="s">
        <v>187</v>
      </c>
      <c r="B8" t="s">
        <v>51</v>
      </c>
      <c r="C8" t="s">
        <v>213</v>
      </c>
      <c r="D8">
        <v>48</v>
      </c>
      <c r="E8">
        <v>65</v>
      </c>
      <c r="F8" t="s">
        <v>214</v>
      </c>
      <c r="G8" t="s">
        <v>52</v>
      </c>
      <c r="H8">
        <v>11</v>
      </c>
      <c r="I8">
        <v>15</v>
      </c>
      <c r="J8">
        <v>58</v>
      </c>
      <c r="K8">
        <v>8</v>
      </c>
      <c r="L8" t="s">
        <v>40</v>
      </c>
      <c r="M8" t="s">
        <v>215</v>
      </c>
      <c r="N8" t="s">
        <v>26</v>
      </c>
      <c r="O8" t="s">
        <v>42</v>
      </c>
      <c r="P8">
        <v>14</v>
      </c>
      <c r="Q8">
        <v>314</v>
      </c>
      <c r="R8">
        <v>24</v>
      </c>
      <c r="S8" t="s">
        <v>216</v>
      </c>
      <c r="T8" t="s">
        <v>28</v>
      </c>
      <c r="U8" t="s">
        <v>217</v>
      </c>
      <c r="V8" t="s">
        <v>53</v>
      </c>
      <c r="W8" t="s">
        <v>45</v>
      </c>
      <c r="X8" t="s">
        <v>218</v>
      </c>
    </row>
    <row r="9" spans="1:24" x14ac:dyDescent="0.25">
      <c r="A9" t="s">
        <v>219</v>
      </c>
      <c r="B9" t="s">
        <v>54</v>
      </c>
      <c r="C9" t="s">
        <v>220</v>
      </c>
      <c r="D9">
        <v>59</v>
      </c>
      <c r="E9">
        <v>426</v>
      </c>
      <c r="F9" t="s">
        <v>221</v>
      </c>
      <c r="G9" t="s">
        <v>32</v>
      </c>
      <c r="H9">
        <v>93</v>
      </c>
      <c r="I9">
        <v>17</v>
      </c>
      <c r="J9">
        <v>11</v>
      </c>
      <c r="K9">
        <v>1</v>
      </c>
      <c r="L9" t="s">
        <v>25</v>
      </c>
      <c r="M9" t="s">
        <v>222</v>
      </c>
      <c r="N9" t="s">
        <v>49</v>
      </c>
      <c r="O9" t="s">
        <v>50</v>
      </c>
      <c r="P9">
        <v>22</v>
      </c>
      <c r="Q9">
        <v>564</v>
      </c>
      <c r="R9">
        <v>1</v>
      </c>
      <c r="S9" t="s">
        <v>223</v>
      </c>
      <c r="T9" t="s">
        <v>43</v>
      </c>
      <c r="U9" t="s">
        <v>224</v>
      </c>
      <c r="V9" t="s">
        <v>29</v>
      </c>
      <c r="W9" t="s">
        <v>38</v>
      </c>
      <c r="X9" t="s">
        <v>225</v>
      </c>
    </row>
    <row r="10" spans="1:24" x14ac:dyDescent="0.25">
      <c r="A10" t="s">
        <v>219</v>
      </c>
      <c r="B10" t="s">
        <v>55</v>
      </c>
      <c r="C10" t="s">
        <v>226</v>
      </c>
      <c r="D10">
        <v>78</v>
      </c>
      <c r="E10">
        <v>150</v>
      </c>
      <c r="F10" t="s">
        <v>227</v>
      </c>
      <c r="G10" t="s">
        <v>32</v>
      </c>
      <c r="H10">
        <v>5</v>
      </c>
      <c r="I10">
        <v>10</v>
      </c>
      <c r="J10">
        <v>15</v>
      </c>
      <c r="K10">
        <v>7</v>
      </c>
      <c r="L10" t="s">
        <v>40</v>
      </c>
      <c r="M10" t="s">
        <v>228</v>
      </c>
      <c r="N10" t="s">
        <v>49</v>
      </c>
      <c r="O10" t="s">
        <v>27</v>
      </c>
      <c r="P10">
        <v>13</v>
      </c>
      <c r="Q10">
        <v>769</v>
      </c>
      <c r="R10">
        <v>8</v>
      </c>
      <c r="S10" t="s">
        <v>229</v>
      </c>
      <c r="T10" t="s">
        <v>28</v>
      </c>
      <c r="U10" t="s">
        <v>230</v>
      </c>
      <c r="V10" t="s">
        <v>53</v>
      </c>
      <c r="W10" t="s">
        <v>30</v>
      </c>
      <c r="X10" t="s">
        <v>231</v>
      </c>
    </row>
    <row r="11" spans="1:24" x14ac:dyDescent="0.25">
      <c r="A11" t="s">
        <v>187</v>
      </c>
      <c r="B11" t="s">
        <v>56</v>
      </c>
      <c r="C11" t="s">
        <v>232</v>
      </c>
      <c r="D11">
        <v>35</v>
      </c>
      <c r="E11">
        <v>980</v>
      </c>
      <c r="F11" t="s">
        <v>233</v>
      </c>
      <c r="G11" t="s">
        <v>35</v>
      </c>
      <c r="H11">
        <v>14</v>
      </c>
      <c r="I11">
        <v>27</v>
      </c>
      <c r="J11">
        <v>83</v>
      </c>
      <c r="K11">
        <v>1</v>
      </c>
      <c r="L11" t="s">
        <v>33</v>
      </c>
      <c r="M11" t="s">
        <v>234</v>
      </c>
      <c r="N11" t="s">
        <v>57</v>
      </c>
      <c r="O11" t="s">
        <v>58</v>
      </c>
      <c r="P11">
        <v>29</v>
      </c>
      <c r="Q11">
        <v>963</v>
      </c>
      <c r="R11">
        <v>23</v>
      </c>
      <c r="S11" t="s">
        <v>235</v>
      </c>
      <c r="T11" t="s">
        <v>28</v>
      </c>
      <c r="U11" t="s">
        <v>236</v>
      </c>
      <c r="V11" t="s">
        <v>44</v>
      </c>
      <c r="W11" t="s">
        <v>30</v>
      </c>
      <c r="X11" t="s">
        <v>237</v>
      </c>
    </row>
    <row r="12" spans="1:24" x14ac:dyDescent="0.25">
      <c r="A12" t="s">
        <v>187</v>
      </c>
      <c r="B12" t="s">
        <v>59</v>
      </c>
      <c r="C12" t="s">
        <v>238</v>
      </c>
      <c r="D12">
        <v>11</v>
      </c>
      <c r="E12">
        <v>996</v>
      </c>
      <c r="F12" t="s">
        <v>239</v>
      </c>
      <c r="G12" t="s">
        <v>24</v>
      </c>
      <c r="H12">
        <v>51</v>
      </c>
      <c r="I12">
        <v>13</v>
      </c>
      <c r="J12">
        <v>80</v>
      </c>
      <c r="K12">
        <v>2</v>
      </c>
      <c r="L12" t="s">
        <v>40</v>
      </c>
      <c r="M12" t="s">
        <v>240</v>
      </c>
      <c r="N12" t="s">
        <v>41</v>
      </c>
      <c r="O12" t="s">
        <v>42</v>
      </c>
      <c r="P12">
        <v>18</v>
      </c>
      <c r="Q12">
        <v>830</v>
      </c>
      <c r="R12">
        <v>5</v>
      </c>
      <c r="S12" t="s">
        <v>241</v>
      </c>
      <c r="T12" t="s">
        <v>60</v>
      </c>
      <c r="U12" t="s">
        <v>242</v>
      </c>
      <c r="V12" t="s">
        <v>29</v>
      </c>
      <c r="W12" t="s">
        <v>30</v>
      </c>
      <c r="X12">
        <v>806.10317770292295</v>
      </c>
    </row>
    <row r="13" spans="1:24" x14ac:dyDescent="0.25">
      <c r="A13" t="s">
        <v>187</v>
      </c>
      <c r="B13" t="s">
        <v>61</v>
      </c>
      <c r="C13" t="s">
        <v>243</v>
      </c>
      <c r="D13">
        <v>95</v>
      </c>
      <c r="E13">
        <v>960</v>
      </c>
      <c r="F13" t="s">
        <v>244</v>
      </c>
      <c r="G13" t="s">
        <v>32</v>
      </c>
      <c r="H13">
        <v>46</v>
      </c>
      <c r="I13">
        <v>23</v>
      </c>
      <c r="J13">
        <v>60</v>
      </c>
      <c r="K13">
        <v>1</v>
      </c>
      <c r="L13" t="s">
        <v>33</v>
      </c>
      <c r="M13" t="s">
        <v>245</v>
      </c>
      <c r="N13" t="s">
        <v>57</v>
      </c>
      <c r="O13" t="s">
        <v>42</v>
      </c>
      <c r="P13">
        <v>28</v>
      </c>
      <c r="Q13">
        <v>362</v>
      </c>
      <c r="R13">
        <v>11</v>
      </c>
      <c r="S13" t="s">
        <v>246</v>
      </c>
      <c r="T13" t="s">
        <v>28</v>
      </c>
      <c r="U13">
        <v>2.1169821372994301E-2</v>
      </c>
      <c r="V13" t="s">
        <v>37</v>
      </c>
      <c r="W13" t="s">
        <v>45</v>
      </c>
      <c r="X13" t="s">
        <v>247</v>
      </c>
    </row>
    <row r="14" spans="1:24" x14ac:dyDescent="0.25">
      <c r="A14" t="s">
        <v>180</v>
      </c>
      <c r="B14" t="s">
        <v>62</v>
      </c>
      <c r="C14" t="s">
        <v>248</v>
      </c>
      <c r="D14">
        <v>41</v>
      </c>
      <c r="E14">
        <v>336</v>
      </c>
      <c r="F14" t="s">
        <v>249</v>
      </c>
      <c r="G14" t="s">
        <v>35</v>
      </c>
      <c r="H14">
        <v>100</v>
      </c>
      <c r="I14">
        <v>30</v>
      </c>
      <c r="J14">
        <v>85</v>
      </c>
      <c r="K14">
        <v>4</v>
      </c>
      <c r="L14" t="s">
        <v>33</v>
      </c>
      <c r="M14" t="s">
        <v>250</v>
      </c>
      <c r="N14" t="s">
        <v>49</v>
      </c>
      <c r="O14" t="s">
        <v>42</v>
      </c>
      <c r="P14">
        <v>3</v>
      </c>
      <c r="Q14">
        <v>563</v>
      </c>
      <c r="R14">
        <v>3</v>
      </c>
      <c r="S14" t="s">
        <v>251</v>
      </c>
      <c r="T14" t="s">
        <v>43</v>
      </c>
      <c r="U14" t="s">
        <v>252</v>
      </c>
      <c r="V14" t="s">
        <v>29</v>
      </c>
      <c r="W14" t="s">
        <v>30</v>
      </c>
      <c r="X14" t="s">
        <v>253</v>
      </c>
    </row>
    <row r="15" spans="1:24" x14ac:dyDescent="0.25">
      <c r="A15" t="s">
        <v>187</v>
      </c>
      <c r="B15" t="s">
        <v>63</v>
      </c>
      <c r="C15" t="s">
        <v>254</v>
      </c>
      <c r="D15">
        <v>5</v>
      </c>
      <c r="E15">
        <v>249</v>
      </c>
      <c r="F15" t="s">
        <v>255</v>
      </c>
      <c r="G15" t="s">
        <v>52</v>
      </c>
      <c r="H15">
        <v>80</v>
      </c>
      <c r="I15">
        <v>8</v>
      </c>
      <c r="J15">
        <v>48</v>
      </c>
      <c r="K15">
        <v>9</v>
      </c>
      <c r="L15" t="s">
        <v>33</v>
      </c>
      <c r="M15" t="s">
        <v>256</v>
      </c>
      <c r="N15" t="s">
        <v>41</v>
      </c>
      <c r="O15" t="s">
        <v>50</v>
      </c>
      <c r="P15">
        <v>23</v>
      </c>
      <c r="Q15">
        <v>173</v>
      </c>
      <c r="R15">
        <v>10</v>
      </c>
      <c r="S15" t="s">
        <v>257</v>
      </c>
      <c r="T15" t="s">
        <v>28</v>
      </c>
      <c r="U15" t="s">
        <v>258</v>
      </c>
      <c r="V15" t="s">
        <v>29</v>
      </c>
      <c r="W15" t="s">
        <v>30</v>
      </c>
      <c r="X15" t="s">
        <v>259</v>
      </c>
    </row>
    <row r="16" spans="1:24" x14ac:dyDescent="0.25">
      <c r="A16" t="s">
        <v>187</v>
      </c>
      <c r="B16" t="s">
        <v>64</v>
      </c>
      <c r="C16" t="s">
        <v>260</v>
      </c>
      <c r="D16">
        <v>26</v>
      </c>
      <c r="E16">
        <v>562</v>
      </c>
      <c r="F16" t="s">
        <v>261</v>
      </c>
      <c r="G16" t="s">
        <v>24</v>
      </c>
      <c r="H16">
        <v>54</v>
      </c>
      <c r="I16">
        <v>29</v>
      </c>
      <c r="J16">
        <v>78</v>
      </c>
      <c r="K16">
        <v>5</v>
      </c>
      <c r="L16" t="s">
        <v>25</v>
      </c>
      <c r="M16" t="s">
        <v>262</v>
      </c>
      <c r="N16" t="s">
        <v>36</v>
      </c>
      <c r="O16" t="s">
        <v>42</v>
      </c>
      <c r="P16">
        <v>25</v>
      </c>
      <c r="Q16">
        <v>558</v>
      </c>
      <c r="R16">
        <v>14</v>
      </c>
      <c r="S16" t="s">
        <v>263</v>
      </c>
      <c r="T16" t="s">
        <v>28</v>
      </c>
      <c r="U16" t="s">
        <v>264</v>
      </c>
      <c r="V16" t="s">
        <v>37</v>
      </c>
      <c r="W16" t="s">
        <v>30</v>
      </c>
      <c r="X16" t="s">
        <v>265</v>
      </c>
    </row>
    <row r="17" spans="1:24" x14ac:dyDescent="0.25">
      <c r="A17" t="s">
        <v>187</v>
      </c>
      <c r="B17" t="s">
        <v>65</v>
      </c>
      <c r="C17" t="s">
        <v>266</v>
      </c>
      <c r="D17">
        <v>94</v>
      </c>
      <c r="E17">
        <v>469</v>
      </c>
      <c r="F17" t="s">
        <v>267</v>
      </c>
      <c r="G17" t="s">
        <v>24</v>
      </c>
      <c r="H17">
        <v>9</v>
      </c>
      <c r="I17">
        <v>8</v>
      </c>
      <c r="J17">
        <v>69</v>
      </c>
      <c r="K17">
        <v>7</v>
      </c>
      <c r="L17" t="s">
        <v>25</v>
      </c>
      <c r="M17" t="s">
        <v>268</v>
      </c>
      <c r="N17" t="s">
        <v>36</v>
      </c>
      <c r="O17" t="s">
        <v>50</v>
      </c>
      <c r="P17">
        <v>14</v>
      </c>
      <c r="Q17">
        <v>580</v>
      </c>
      <c r="R17">
        <v>7</v>
      </c>
      <c r="S17" t="s">
        <v>269</v>
      </c>
      <c r="T17" t="s">
        <v>60</v>
      </c>
      <c r="U17" t="s">
        <v>270</v>
      </c>
      <c r="V17" t="s">
        <v>53</v>
      </c>
      <c r="W17" t="s">
        <v>30</v>
      </c>
      <c r="X17" t="s">
        <v>271</v>
      </c>
    </row>
    <row r="18" spans="1:24" x14ac:dyDescent="0.25">
      <c r="A18" t="s">
        <v>187</v>
      </c>
      <c r="B18" t="s">
        <v>66</v>
      </c>
      <c r="C18" t="s">
        <v>272</v>
      </c>
      <c r="D18">
        <v>74</v>
      </c>
      <c r="E18">
        <v>280</v>
      </c>
      <c r="F18" t="s">
        <v>273</v>
      </c>
      <c r="G18" t="s">
        <v>32</v>
      </c>
      <c r="H18">
        <v>2</v>
      </c>
      <c r="I18">
        <v>5</v>
      </c>
      <c r="J18">
        <v>78</v>
      </c>
      <c r="K18">
        <v>1</v>
      </c>
      <c r="L18" t="s">
        <v>25</v>
      </c>
      <c r="M18" t="s">
        <v>274</v>
      </c>
      <c r="N18" t="s">
        <v>36</v>
      </c>
      <c r="O18" t="s">
        <v>50</v>
      </c>
      <c r="P18">
        <v>3</v>
      </c>
      <c r="Q18">
        <v>399</v>
      </c>
      <c r="R18">
        <v>21</v>
      </c>
      <c r="S18" t="s">
        <v>275</v>
      </c>
      <c r="T18" t="s">
        <v>60</v>
      </c>
      <c r="U18" t="s">
        <v>276</v>
      </c>
      <c r="V18" t="s">
        <v>37</v>
      </c>
      <c r="W18" t="s">
        <v>45</v>
      </c>
      <c r="X18" t="s">
        <v>277</v>
      </c>
    </row>
    <row r="19" spans="1:24" x14ac:dyDescent="0.25">
      <c r="A19" t="s">
        <v>219</v>
      </c>
      <c r="B19" t="s">
        <v>67</v>
      </c>
      <c r="C19" t="s">
        <v>278</v>
      </c>
      <c r="D19">
        <v>82</v>
      </c>
      <c r="E19">
        <v>126</v>
      </c>
      <c r="F19" t="s">
        <v>279</v>
      </c>
      <c r="G19" t="s">
        <v>32</v>
      </c>
      <c r="H19">
        <v>45</v>
      </c>
      <c r="I19">
        <v>17</v>
      </c>
      <c r="J19">
        <v>85</v>
      </c>
      <c r="K19">
        <v>9</v>
      </c>
      <c r="L19" t="s">
        <v>40</v>
      </c>
      <c r="M19" t="s">
        <v>280</v>
      </c>
      <c r="N19" t="s">
        <v>36</v>
      </c>
      <c r="O19" t="s">
        <v>58</v>
      </c>
      <c r="P19">
        <v>7</v>
      </c>
      <c r="Q19">
        <v>453</v>
      </c>
      <c r="R19">
        <v>16</v>
      </c>
      <c r="S19" t="s">
        <v>281</v>
      </c>
      <c r="T19" t="s">
        <v>43</v>
      </c>
      <c r="U19" t="s">
        <v>282</v>
      </c>
      <c r="V19" t="s">
        <v>37</v>
      </c>
      <c r="W19" t="s">
        <v>38</v>
      </c>
      <c r="X19" t="s">
        <v>283</v>
      </c>
    </row>
    <row r="20" spans="1:24" x14ac:dyDescent="0.25">
      <c r="A20" t="s">
        <v>180</v>
      </c>
      <c r="B20" t="s">
        <v>68</v>
      </c>
      <c r="C20" t="s">
        <v>284</v>
      </c>
      <c r="D20">
        <v>23</v>
      </c>
      <c r="E20">
        <v>620</v>
      </c>
      <c r="F20" t="s">
        <v>285</v>
      </c>
      <c r="G20" t="s">
        <v>35</v>
      </c>
      <c r="H20">
        <v>10</v>
      </c>
      <c r="I20">
        <v>10</v>
      </c>
      <c r="J20">
        <v>46</v>
      </c>
      <c r="K20">
        <v>8</v>
      </c>
      <c r="L20" t="s">
        <v>40</v>
      </c>
      <c r="M20" t="s">
        <v>286</v>
      </c>
      <c r="N20" t="s">
        <v>57</v>
      </c>
      <c r="O20" t="s">
        <v>42</v>
      </c>
      <c r="P20">
        <v>18</v>
      </c>
      <c r="Q20">
        <v>374</v>
      </c>
      <c r="R20">
        <v>17</v>
      </c>
      <c r="S20" t="s">
        <v>287</v>
      </c>
      <c r="T20" t="s">
        <v>28</v>
      </c>
      <c r="U20" t="s">
        <v>288</v>
      </c>
      <c r="V20" t="s">
        <v>53</v>
      </c>
      <c r="W20" t="s">
        <v>45</v>
      </c>
      <c r="X20" t="s">
        <v>289</v>
      </c>
    </row>
    <row r="21" spans="1:24" x14ac:dyDescent="0.25">
      <c r="A21" t="s">
        <v>187</v>
      </c>
      <c r="B21" t="s">
        <v>69</v>
      </c>
      <c r="C21" t="s">
        <v>290</v>
      </c>
      <c r="D21">
        <v>100</v>
      </c>
      <c r="E21">
        <v>187</v>
      </c>
      <c r="F21" t="s">
        <v>291</v>
      </c>
      <c r="G21" t="s">
        <v>35</v>
      </c>
      <c r="H21">
        <v>48</v>
      </c>
      <c r="I21">
        <v>11</v>
      </c>
      <c r="J21">
        <v>94</v>
      </c>
      <c r="K21">
        <v>3</v>
      </c>
      <c r="L21" t="s">
        <v>33</v>
      </c>
      <c r="M21" t="s">
        <v>292</v>
      </c>
      <c r="N21" t="s">
        <v>49</v>
      </c>
      <c r="O21" t="s">
        <v>58</v>
      </c>
      <c r="P21">
        <v>20</v>
      </c>
      <c r="Q21">
        <v>694</v>
      </c>
      <c r="R21">
        <v>16</v>
      </c>
      <c r="S21" t="s">
        <v>293</v>
      </c>
      <c r="T21" t="s">
        <v>43</v>
      </c>
      <c r="U21" t="s">
        <v>294</v>
      </c>
      <c r="V21" t="s">
        <v>29</v>
      </c>
      <c r="W21" t="s">
        <v>38</v>
      </c>
      <c r="X21" t="s">
        <v>295</v>
      </c>
    </row>
    <row r="22" spans="1:24" x14ac:dyDescent="0.25">
      <c r="A22" t="s">
        <v>187</v>
      </c>
      <c r="B22" t="s">
        <v>70</v>
      </c>
      <c r="C22" t="s">
        <v>296</v>
      </c>
      <c r="D22">
        <v>22</v>
      </c>
      <c r="E22">
        <v>320</v>
      </c>
      <c r="F22" t="s">
        <v>297</v>
      </c>
      <c r="G22" t="s">
        <v>35</v>
      </c>
      <c r="H22">
        <v>27</v>
      </c>
      <c r="I22">
        <v>12</v>
      </c>
      <c r="J22">
        <v>68</v>
      </c>
      <c r="K22">
        <v>6</v>
      </c>
      <c r="L22" t="s">
        <v>33</v>
      </c>
      <c r="M22">
        <v>8.8783346509268402</v>
      </c>
      <c r="N22" t="s">
        <v>36</v>
      </c>
      <c r="O22" t="s">
        <v>58</v>
      </c>
      <c r="P22">
        <v>29</v>
      </c>
      <c r="Q22">
        <v>309</v>
      </c>
      <c r="R22">
        <v>6</v>
      </c>
      <c r="S22" t="s">
        <v>298</v>
      </c>
      <c r="T22" t="s">
        <v>60</v>
      </c>
      <c r="U22" t="s">
        <v>299</v>
      </c>
      <c r="V22" t="s">
        <v>37</v>
      </c>
      <c r="W22" t="s">
        <v>30</v>
      </c>
      <c r="X22" t="s">
        <v>300</v>
      </c>
    </row>
    <row r="23" spans="1:24" x14ac:dyDescent="0.25">
      <c r="A23" t="s">
        <v>219</v>
      </c>
      <c r="B23" t="s">
        <v>71</v>
      </c>
      <c r="C23" t="s">
        <v>301</v>
      </c>
      <c r="D23">
        <v>60</v>
      </c>
      <c r="E23">
        <v>601</v>
      </c>
      <c r="F23" t="s">
        <v>302</v>
      </c>
      <c r="G23" t="s">
        <v>35</v>
      </c>
      <c r="H23">
        <v>69</v>
      </c>
      <c r="I23">
        <v>25</v>
      </c>
      <c r="J23">
        <v>7</v>
      </c>
      <c r="K23">
        <v>6</v>
      </c>
      <c r="L23" t="s">
        <v>25</v>
      </c>
      <c r="M23" t="s">
        <v>303</v>
      </c>
      <c r="N23" t="s">
        <v>41</v>
      </c>
      <c r="O23" t="s">
        <v>58</v>
      </c>
      <c r="P23">
        <v>19</v>
      </c>
      <c r="Q23">
        <v>791</v>
      </c>
      <c r="R23">
        <v>4</v>
      </c>
      <c r="S23" t="s">
        <v>304</v>
      </c>
      <c r="T23" t="s">
        <v>28</v>
      </c>
      <c r="U23">
        <v>1.8607567631014899E-2</v>
      </c>
      <c r="V23" t="s">
        <v>37</v>
      </c>
      <c r="W23" t="s">
        <v>38</v>
      </c>
      <c r="X23">
        <v>523.36091472015801</v>
      </c>
    </row>
    <row r="24" spans="1:24" x14ac:dyDescent="0.25">
      <c r="A24" t="s">
        <v>180</v>
      </c>
      <c r="B24" t="s">
        <v>72</v>
      </c>
      <c r="C24" t="s">
        <v>305</v>
      </c>
      <c r="D24">
        <v>55</v>
      </c>
      <c r="E24">
        <v>884</v>
      </c>
      <c r="F24" t="s">
        <v>306</v>
      </c>
      <c r="G24" t="s">
        <v>35</v>
      </c>
      <c r="H24">
        <v>71</v>
      </c>
      <c r="I24">
        <v>1</v>
      </c>
      <c r="J24">
        <v>63</v>
      </c>
      <c r="K24">
        <v>10</v>
      </c>
      <c r="L24" t="s">
        <v>33</v>
      </c>
      <c r="M24">
        <v>9.5676489209230393</v>
      </c>
      <c r="N24" t="s">
        <v>49</v>
      </c>
      <c r="O24" t="s">
        <v>42</v>
      </c>
      <c r="P24">
        <v>22</v>
      </c>
      <c r="Q24">
        <v>780</v>
      </c>
      <c r="R24">
        <v>28</v>
      </c>
      <c r="S24" t="s">
        <v>307</v>
      </c>
      <c r="T24" t="s">
        <v>43</v>
      </c>
      <c r="U24" t="s">
        <v>308</v>
      </c>
      <c r="V24" t="s">
        <v>44</v>
      </c>
      <c r="W24" t="s">
        <v>38</v>
      </c>
      <c r="X24" t="s">
        <v>309</v>
      </c>
    </row>
    <row r="25" spans="1:24" x14ac:dyDescent="0.25">
      <c r="A25" t="s">
        <v>219</v>
      </c>
      <c r="B25" t="s">
        <v>73</v>
      </c>
      <c r="C25" t="s">
        <v>310</v>
      </c>
      <c r="D25">
        <v>30</v>
      </c>
      <c r="E25">
        <v>391</v>
      </c>
      <c r="F25" t="s">
        <v>311</v>
      </c>
      <c r="G25" t="s">
        <v>35</v>
      </c>
      <c r="H25">
        <v>84</v>
      </c>
      <c r="I25">
        <v>5</v>
      </c>
      <c r="J25">
        <v>29</v>
      </c>
      <c r="K25">
        <v>7</v>
      </c>
      <c r="L25" t="s">
        <v>33</v>
      </c>
      <c r="M25" t="s">
        <v>312</v>
      </c>
      <c r="N25" t="s">
        <v>41</v>
      </c>
      <c r="O25" t="s">
        <v>42</v>
      </c>
      <c r="P25">
        <v>11</v>
      </c>
      <c r="Q25">
        <v>568</v>
      </c>
      <c r="R25">
        <v>29</v>
      </c>
      <c r="S25" t="s">
        <v>313</v>
      </c>
      <c r="T25" t="s">
        <v>28</v>
      </c>
      <c r="U25" t="s">
        <v>314</v>
      </c>
      <c r="V25" t="s">
        <v>44</v>
      </c>
      <c r="W25" t="s">
        <v>45</v>
      </c>
      <c r="X25" t="s">
        <v>315</v>
      </c>
    </row>
    <row r="26" spans="1:24" x14ac:dyDescent="0.25">
      <c r="A26" t="s">
        <v>180</v>
      </c>
      <c r="B26" t="s">
        <v>74</v>
      </c>
      <c r="C26" t="s">
        <v>316</v>
      </c>
      <c r="D26">
        <v>32</v>
      </c>
      <c r="E26">
        <v>209</v>
      </c>
      <c r="F26" t="s">
        <v>317</v>
      </c>
      <c r="G26" t="s">
        <v>52</v>
      </c>
      <c r="H26">
        <v>4</v>
      </c>
      <c r="I26">
        <v>26</v>
      </c>
      <c r="J26">
        <v>2</v>
      </c>
      <c r="K26">
        <v>8</v>
      </c>
      <c r="L26" t="s">
        <v>40</v>
      </c>
      <c r="M26" t="s">
        <v>318</v>
      </c>
      <c r="N26" t="s">
        <v>57</v>
      </c>
      <c r="O26" t="s">
        <v>50</v>
      </c>
      <c r="P26">
        <v>28</v>
      </c>
      <c r="Q26">
        <v>447</v>
      </c>
      <c r="R26">
        <v>3</v>
      </c>
      <c r="S26" t="s">
        <v>319</v>
      </c>
      <c r="T26" t="s">
        <v>28</v>
      </c>
      <c r="U26" t="s">
        <v>320</v>
      </c>
      <c r="V26" t="s">
        <v>37</v>
      </c>
      <c r="W26" t="s">
        <v>45</v>
      </c>
      <c r="X26" t="s">
        <v>321</v>
      </c>
    </row>
    <row r="27" spans="1:24" x14ac:dyDescent="0.25">
      <c r="A27" t="s">
        <v>180</v>
      </c>
      <c r="B27" t="s">
        <v>75</v>
      </c>
      <c r="C27" t="s">
        <v>322</v>
      </c>
      <c r="D27">
        <v>73</v>
      </c>
      <c r="E27">
        <v>142</v>
      </c>
      <c r="F27" t="s">
        <v>323</v>
      </c>
      <c r="G27" t="s">
        <v>52</v>
      </c>
      <c r="H27">
        <v>82</v>
      </c>
      <c r="I27">
        <v>11</v>
      </c>
      <c r="J27">
        <v>52</v>
      </c>
      <c r="K27">
        <v>3</v>
      </c>
      <c r="L27" t="s">
        <v>40</v>
      </c>
      <c r="M27" t="s">
        <v>324</v>
      </c>
      <c r="N27" t="s">
        <v>49</v>
      </c>
      <c r="O27" t="s">
        <v>42</v>
      </c>
      <c r="P27">
        <v>19</v>
      </c>
      <c r="Q27">
        <v>934</v>
      </c>
      <c r="R27">
        <v>23</v>
      </c>
      <c r="S27" t="s">
        <v>325</v>
      </c>
      <c r="T27" t="s">
        <v>28</v>
      </c>
      <c r="U27" t="s">
        <v>326</v>
      </c>
      <c r="V27" t="s">
        <v>29</v>
      </c>
      <c r="W27" t="s">
        <v>30</v>
      </c>
      <c r="X27" t="s">
        <v>327</v>
      </c>
    </row>
    <row r="28" spans="1:24" x14ac:dyDescent="0.25">
      <c r="A28" t="s">
        <v>180</v>
      </c>
      <c r="B28" t="s">
        <v>76</v>
      </c>
      <c r="C28" t="s">
        <v>328</v>
      </c>
      <c r="D28">
        <v>9</v>
      </c>
      <c r="E28">
        <v>353</v>
      </c>
      <c r="F28" t="s">
        <v>329</v>
      </c>
      <c r="G28" t="s">
        <v>52</v>
      </c>
      <c r="H28">
        <v>59</v>
      </c>
      <c r="I28">
        <v>16</v>
      </c>
      <c r="J28">
        <v>48</v>
      </c>
      <c r="K28">
        <v>4</v>
      </c>
      <c r="L28" t="s">
        <v>25</v>
      </c>
      <c r="M28" t="s">
        <v>330</v>
      </c>
      <c r="N28" t="s">
        <v>57</v>
      </c>
      <c r="O28" t="s">
        <v>50</v>
      </c>
      <c r="P28">
        <v>26</v>
      </c>
      <c r="Q28">
        <v>171</v>
      </c>
      <c r="R28">
        <v>4</v>
      </c>
      <c r="S28" t="s">
        <v>331</v>
      </c>
      <c r="T28" t="s">
        <v>60</v>
      </c>
      <c r="U28" t="s">
        <v>332</v>
      </c>
      <c r="V28" t="s">
        <v>44</v>
      </c>
      <c r="W28" t="s">
        <v>45</v>
      </c>
      <c r="X28" t="s">
        <v>333</v>
      </c>
    </row>
    <row r="29" spans="1:24" x14ac:dyDescent="0.25">
      <c r="A29" t="s">
        <v>219</v>
      </c>
      <c r="B29" t="s">
        <v>77</v>
      </c>
      <c r="C29" t="s">
        <v>334</v>
      </c>
      <c r="D29">
        <v>42</v>
      </c>
      <c r="E29">
        <v>352</v>
      </c>
      <c r="F29" t="s">
        <v>335</v>
      </c>
      <c r="G29" t="s">
        <v>35</v>
      </c>
      <c r="H29">
        <v>47</v>
      </c>
      <c r="I29">
        <v>9</v>
      </c>
      <c r="J29">
        <v>62</v>
      </c>
      <c r="K29">
        <v>8</v>
      </c>
      <c r="L29" t="s">
        <v>40</v>
      </c>
      <c r="M29" t="s">
        <v>336</v>
      </c>
      <c r="N29" t="s">
        <v>41</v>
      </c>
      <c r="O29" t="s">
        <v>27</v>
      </c>
      <c r="P29">
        <v>25</v>
      </c>
      <c r="Q29">
        <v>291</v>
      </c>
      <c r="R29">
        <v>4</v>
      </c>
      <c r="S29" t="s">
        <v>337</v>
      </c>
      <c r="T29" t="s">
        <v>43</v>
      </c>
      <c r="U29" t="s">
        <v>338</v>
      </c>
      <c r="V29" t="s">
        <v>53</v>
      </c>
      <c r="W29" t="s">
        <v>30</v>
      </c>
      <c r="X29" t="s">
        <v>339</v>
      </c>
    </row>
    <row r="30" spans="1:24" x14ac:dyDescent="0.25">
      <c r="A30" t="s">
        <v>219</v>
      </c>
      <c r="B30" t="s">
        <v>78</v>
      </c>
      <c r="C30" t="s">
        <v>340</v>
      </c>
      <c r="D30">
        <v>12</v>
      </c>
      <c r="E30">
        <v>394</v>
      </c>
      <c r="F30" t="s">
        <v>341</v>
      </c>
      <c r="G30" t="s">
        <v>32</v>
      </c>
      <c r="H30">
        <v>48</v>
      </c>
      <c r="I30">
        <v>15</v>
      </c>
      <c r="J30">
        <v>24</v>
      </c>
      <c r="K30">
        <v>4</v>
      </c>
      <c r="L30" t="s">
        <v>25</v>
      </c>
      <c r="M30" t="s">
        <v>342</v>
      </c>
      <c r="N30" t="s">
        <v>36</v>
      </c>
      <c r="O30" t="s">
        <v>27</v>
      </c>
      <c r="P30">
        <v>13</v>
      </c>
      <c r="Q30">
        <v>171</v>
      </c>
      <c r="R30">
        <v>7</v>
      </c>
      <c r="S30" t="s">
        <v>343</v>
      </c>
      <c r="T30" t="s">
        <v>43</v>
      </c>
      <c r="U30">
        <v>0.81575707929567198</v>
      </c>
      <c r="V30" t="s">
        <v>37</v>
      </c>
      <c r="W30" t="s">
        <v>45</v>
      </c>
      <c r="X30" t="s">
        <v>344</v>
      </c>
    </row>
    <row r="31" spans="1:24" x14ac:dyDescent="0.25">
      <c r="A31" t="s">
        <v>219</v>
      </c>
      <c r="B31" t="s">
        <v>79</v>
      </c>
      <c r="C31" t="s">
        <v>345</v>
      </c>
      <c r="D31">
        <v>3</v>
      </c>
      <c r="E31">
        <v>253</v>
      </c>
      <c r="F31" t="s">
        <v>346</v>
      </c>
      <c r="G31" t="s">
        <v>32</v>
      </c>
      <c r="H31">
        <v>45</v>
      </c>
      <c r="I31">
        <v>5</v>
      </c>
      <c r="J31">
        <v>67</v>
      </c>
      <c r="K31">
        <v>7</v>
      </c>
      <c r="L31" t="s">
        <v>25</v>
      </c>
      <c r="M31" t="s">
        <v>347</v>
      </c>
      <c r="N31" t="s">
        <v>36</v>
      </c>
      <c r="O31" t="s">
        <v>42</v>
      </c>
      <c r="P31">
        <v>16</v>
      </c>
      <c r="Q31">
        <v>329</v>
      </c>
      <c r="R31">
        <v>7</v>
      </c>
      <c r="S31" t="s">
        <v>348</v>
      </c>
      <c r="T31" t="s">
        <v>60</v>
      </c>
      <c r="U31" t="s">
        <v>349</v>
      </c>
      <c r="V31" t="s">
        <v>29</v>
      </c>
      <c r="W31" t="s">
        <v>30</v>
      </c>
      <c r="X31" t="s">
        <v>350</v>
      </c>
    </row>
    <row r="32" spans="1:24" x14ac:dyDescent="0.25">
      <c r="A32" t="s">
        <v>180</v>
      </c>
      <c r="B32" t="s">
        <v>80</v>
      </c>
      <c r="C32" t="s">
        <v>351</v>
      </c>
      <c r="D32">
        <v>10</v>
      </c>
      <c r="E32">
        <v>327</v>
      </c>
      <c r="F32" t="s">
        <v>352</v>
      </c>
      <c r="G32" t="s">
        <v>52</v>
      </c>
      <c r="H32">
        <v>60</v>
      </c>
      <c r="I32">
        <v>26</v>
      </c>
      <c r="J32">
        <v>35</v>
      </c>
      <c r="K32">
        <v>7</v>
      </c>
      <c r="L32" t="s">
        <v>25</v>
      </c>
      <c r="M32" t="s">
        <v>353</v>
      </c>
      <c r="N32" t="s">
        <v>49</v>
      </c>
      <c r="O32" t="s">
        <v>42</v>
      </c>
      <c r="P32">
        <v>27</v>
      </c>
      <c r="Q32">
        <v>806</v>
      </c>
      <c r="R32">
        <v>30</v>
      </c>
      <c r="S32" t="s">
        <v>354</v>
      </c>
      <c r="T32" t="s">
        <v>28</v>
      </c>
      <c r="U32" t="s">
        <v>355</v>
      </c>
      <c r="V32" t="s">
        <v>29</v>
      </c>
      <c r="W32" t="s">
        <v>38</v>
      </c>
      <c r="X32">
        <v>880.08098824716103</v>
      </c>
    </row>
    <row r="33" spans="1:24" x14ac:dyDescent="0.25">
      <c r="A33" t="s">
        <v>187</v>
      </c>
      <c r="B33" t="s">
        <v>81</v>
      </c>
      <c r="C33">
        <v>50.847393051718697</v>
      </c>
      <c r="D33">
        <v>28</v>
      </c>
      <c r="E33">
        <v>168</v>
      </c>
      <c r="F33" t="s">
        <v>356</v>
      </c>
      <c r="G33" t="s">
        <v>52</v>
      </c>
      <c r="H33">
        <v>6</v>
      </c>
      <c r="I33">
        <v>17</v>
      </c>
      <c r="J33">
        <v>44</v>
      </c>
      <c r="K33">
        <v>4</v>
      </c>
      <c r="L33" t="s">
        <v>25</v>
      </c>
      <c r="M33" t="s">
        <v>357</v>
      </c>
      <c r="N33" t="s">
        <v>26</v>
      </c>
      <c r="O33" t="s">
        <v>58</v>
      </c>
      <c r="P33">
        <v>24</v>
      </c>
      <c r="Q33">
        <v>461</v>
      </c>
      <c r="R33">
        <v>8</v>
      </c>
      <c r="S33" t="s">
        <v>358</v>
      </c>
      <c r="T33" t="s">
        <v>28</v>
      </c>
      <c r="U33" t="s">
        <v>359</v>
      </c>
      <c r="V33" t="s">
        <v>44</v>
      </c>
      <c r="W33" t="s">
        <v>38</v>
      </c>
      <c r="X33" t="s">
        <v>360</v>
      </c>
    </row>
    <row r="34" spans="1:24" x14ac:dyDescent="0.25">
      <c r="A34" t="s">
        <v>187</v>
      </c>
      <c r="B34" t="s">
        <v>82</v>
      </c>
      <c r="C34" t="s">
        <v>361</v>
      </c>
      <c r="D34">
        <v>43</v>
      </c>
      <c r="E34">
        <v>781</v>
      </c>
      <c r="F34" t="s">
        <v>362</v>
      </c>
      <c r="G34" t="s">
        <v>35</v>
      </c>
      <c r="H34">
        <v>89</v>
      </c>
      <c r="I34">
        <v>13</v>
      </c>
      <c r="J34">
        <v>64</v>
      </c>
      <c r="K34">
        <v>4</v>
      </c>
      <c r="L34" t="s">
        <v>40</v>
      </c>
      <c r="M34" t="s">
        <v>363</v>
      </c>
      <c r="N34" t="s">
        <v>26</v>
      </c>
      <c r="O34" t="s">
        <v>42</v>
      </c>
      <c r="P34">
        <v>30</v>
      </c>
      <c r="Q34">
        <v>737</v>
      </c>
      <c r="R34">
        <v>7</v>
      </c>
      <c r="S34" t="s">
        <v>364</v>
      </c>
      <c r="T34" t="s">
        <v>60</v>
      </c>
      <c r="U34" t="s">
        <v>365</v>
      </c>
      <c r="V34" t="s">
        <v>29</v>
      </c>
      <c r="W34" t="s">
        <v>45</v>
      </c>
      <c r="X34" t="s">
        <v>366</v>
      </c>
    </row>
    <row r="35" spans="1:24" x14ac:dyDescent="0.25">
      <c r="A35" t="s">
        <v>219</v>
      </c>
      <c r="B35" t="s">
        <v>83</v>
      </c>
      <c r="C35">
        <v>64.795435000155607</v>
      </c>
      <c r="D35">
        <v>63</v>
      </c>
      <c r="E35">
        <v>616</v>
      </c>
      <c r="F35" t="s">
        <v>367</v>
      </c>
      <c r="G35" t="s">
        <v>24</v>
      </c>
      <c r="H35">
        <v>4</v>
      </c>
      <c r="I35">
        <v>17</v>
      </c>
      <c r="J35">
        <v>95</v>
      </c>
      <c r="K35">
        <v>9</v>
      </c>
      <c r="L35" t="s">
        <v>40</v>
      </c>
      <c r="M35">
        <v>4.85827050343664</v>
      </c>
      <c r="N35" t="s">
        <v>41</v>
      </c>
      <c r="O35" t="s">
        <v>58</v>
      </c>
      <c r="P35">
        <v>1</v>
      </c>
      <c r="Q35">
        <v>251</v>
      </c>
      <c r="R35">
        <v>23</v>
      </c>
      <c r="S35" t="s">
        <v>368</v>
      </c>
      <c r="T35" t="s">
        <v>43</v>
      </c>
      <c r="U35" t="s">
        <v>369</v>
      </c>
      <c r="V35" t="s">
        <v>53</v>
      </c>
      <c r="W35" t="s">
        <v>45</v>
      </c>
      <c r="X35">
        <v>371.25529551987103</v>
      </c>
    </row>
    <row r="36" spans="1:24" x14ac:dyDescent="0.25">
      <c r="A36" t="s">
        <v>187</v>
      </c>
      <c r="B36" t="s">
        <v>84</v>
      </c>
      <c r="C36" t="s">
        <v>370</v>
      </c>
      <c r="D36">
        <v>96</v>
      </c>
      <c r="E36">
        <v>602</v>
      </c>
      <c r="F36" t="s">
        <v>371</v>
      </c>
      <c r="G36" t="s">
        <v>35</v>
      </c>
      <c r="H36">
        <v>1</v>
      </c>
      <c r="I36">
        <v>26</v>
      </c>
      <c r="J36">
        <v>21</v>
      </c>
      <c r="K36">
        <v>7</v>
      </c>
      <c r="L36" t="s">
        <v>33</v>
      </c>
      <c r="M36" t="s">
        <v>372</v>
      </c>
      <c r="N36" t="s">
        <v>36</v>
      </c>
      <c r="O36" t="s">
        <v>58</v>
      </c>
      <c r="P36">
        <v>4</v>
      </c>
      <c r="Q36">
        <v>452</v>
      </c>
      <c r="R36">
        <v>10</v>
      </c>
      <c r="S36" t="s">
        <v>373</v>
      </c>
      <c r="T36" t="s">
        <v>60</v>
      </c>
      <c r="U36" t="s">
        <v>374</v>
      </c>
      <c r="V36" t="s">
        <v>29</v>
      </c>
      <c r="W36" t="s">
        <v>30</v>
      </c>
      <c r="X36" t="s">
        <v>375</v>
      </c>
    </row>
    <row r="37" spans="1:24" x14ac:dyDescent="0.25">
      <c r="A37" t="s">
        <v>219</v>
      </c>
      <c r="B37" t="s">
        <v>85</v>
      </c>
      <c r="C37" t="s">
        <v>376</v>
      </c>
      <c r="D37">
        <v>11</v>
      </c>
      <c r="E37">
        <v>449</v>
      </c>
      <c r="F37" t="s">
        <v>377</v>
      </c>
      <c r="G37" t="s">
        <v>32</v>
      </c>
      <c r="H37">
        <v>42</v>
      </c>
      <c r="I37">
        <v>27</v>
      </c>
      <c r="J37">
        <v>85</v>
      </c>
      <c r="K37">
        <v>8</v>
      </c>
      <c r="L37" t="s">
        <v>40</v>
      </c>
      <c r="M37" t="s">
        <v>378</v>
      </c>
      <c r="N37" t="s">
        <v>36</v>
      </c>
      <c r="O37" t="s">
        <v>47</v>
      </c>
      <c r="P37">
        <v>3</v>
      </c>
      <c r="Q37">
        <v>367</v>
      </c>
      <c r="R37">
        <v>2</v>
      </c>
      <c r="S37" t="s">
        <v>379</v>
      </c>
      <c r="T37" t="s">
        <v>60</v>
      </c>
      <c r="U37" t="s">
        <v>380</v>
      </c>
      <c r="V37" t="s">
        <v>53</v>
      </c>
      <c r="W37" t="s">
        <v>38</v>
      </c>
      <c r="X37" t="s">
        <v>381</v>
      </c>
    </row>
    <row r="38" spans="1:24" x14ac:dyDescent="0.25">
      <c r="A38" t="s">
        <v>187</v>
      </c>
      <c r="B38" t="s">
        <v>86</v>
      </c>
      <c r="C38" t="s">
        <v>382</v>
      </c>
      <c r="D38">
        <v>34</v>
      </c>
      <c r="E38">
        <v>963</v>
      </c>
      <c r="F38" t="s">
        <v>383</v>
      </c>
      <c r="G38" t="s">
        <v>32</v>
      </c>
      <c r="H38">
        <v>18</v>
      </c>
      <c r="I38">
        <v>23</v>
      </c>
      <c r="J38">
        <v>28</v>
      </c>
      <c r="K38">
        <v>3</v>
      </c>
      <c r="L38" t="s">
        <v>25</v>
      </c>
      <c r="M38" t="s">
        <v>384</v>
      </c>
      <c r="N38" t="s">
        <v>57</v>
      </c>
      <c r="O38" t="s">
        <v>47</v>
      </c>
      <c r="P38">
        <v>26</v>
      </c>
      <c r="Q38">
        <v>671</v>
      </c>
      <c r="R38">
        <v>19</v>
      </c>
      <c r="S38" t="s">
        <v>385</v>
      </c>
      <c r="T38" t="s">
        <v>43</v>
      </c>
      <c r="U38" t="s">
        <v>386</v>
      </c>
      <c r="V38" t="s">
        <v>37</v>
      </c>
      <c r="W38" t="s">
        <v>38</v>
      </c>
      <c r="X38" t="s">
        <v>387</v>
      </c>
    </row>
    <row r="39" spans="1:24" x14ac:dyDescent="0.25">
      <c r="A39" t="s">
        <v>187</v>
      </c>
      <c r="B39" t="s">
        <v>87</v>
      </c>
      <c r="C39" t="s">
        <v>388</v>
      </c>
      <c r="D39">
        <v>5</v>
      </c>
      <c r="E39">
        <v>963</v>
      </c>
      <c r="F39" t="s">
        <v>389</v>
      </c>
      <c r="G39" t="s">
        <v>32</v>
      </c>
      <c r="H39">
        <v>25</v>
      </c>
      <c r="I39">
        <v>8</v>
      </c>
      <c r="J39">
        <v>21</v>
      </c>
      <c r="K39">
        <v>9</v>
      </c>
      <c r="L39" t="s">
        <v>33</v>
      </c>
      <c r="M39" t="s">
        <v>390</v>
      </c>
      <c r="N39" t="s">
        <v>26</v>
      </c>
      <c r="O39" t="s">
        <v>42</v>
      </c>
      <c r="P39">
        <v>24</v>
      </c>
      <c r="Q39">
        <v>867</v>
      </c>
      <c r="R39">
        <v>15</v>
      </c>
      <c r="S39" t="s">
        <v>391</v>
      </c>
      <c r="T39" t="s">
        <v>28</v>
      </c>
      <c r="U39" t="s">
        <v>392</v>
      </c>
      <c r="V39" t="s">
        <v>53</v>
      </c>
      <c r="W39" t="s">
        <v>45</v>
      </c>
      <c r="X39" t="s">
        <v>393</v>
      </c>
    </row>
    <row r="40" spans="1:24" x14ac:dyDescent="0.25">
      <c r="A40" t="s">
        <v>219</v>
      </c>
      <c r="B40" t="s">
        <v>88</v>
      </c>
      <c r="C40">
        <v>52.075930682707799</v>
      </c>
      <c r="D40">
        <v>75</v>
      </c>
      <c r="E40">
        <v>705</v>
      </c>
      <c r="F40" t="s">
        <v>394</v>
      </c>
      <c r="G40" t="s">
        <v>24</v>
      </c>
      <c r="H40">
        <v>69</v>
      </c>
      <c r="I40">
        <v>1</v>
      </c>
      <c r="J40">
        <v>88</v>
      </c>
      <c r="K40">
        <v>5</v>
      </c>
      <c r="L40" t="s">
        <v>25</v>
      </c>
      <c r="M40" t="s">
        <v>395</v>
      </c>
      <c r="N40" t="s">
        <v>41</v>
      </c>
      <c r="O40" t="s">
        <v>27</v>
      </c>
      <c r="P40">
        <v>10</v>
      </c>
      <c r="Q40">
        <v>841</v>
      </c>
      <c r="R40">
        <v>12</v>
      </c>
      <c r="S40" t="s">
        <v>396</v>
      </c>
      <c r="T40" t="s">
        <v>28</v>
      </c>
      <c r="U40" t="s">
        <v>397</v>
      </c>
      <c r="V40" t="s">
        <v>37</v>
      </c>
      <c r="W40" t="s">
        <v>30</v>
      </c>
      <c r="X40" t="s">
        <v>398</v>
      </c>
    </row>
    <row r="41" spans="1:24" x14ac:dyDescent="0.25">
      <c r="A41" t="s">
        <v>187</v>
      </c>
      <c r="B41" t="s">
        <v>89</v>
      </c>
      <c r="C41" t="s">
        <v>399</v>
      </c>
      <c r="D41">
        <v>26</v>
      </c>
      <c r="E41">
        <v>176</v>
      </c>
      <c r="F41" t="s">
        <v>400</v>
      </c>
      <c r="G41" t="s">
        <v>32</v>
      </c>
      <c r="H41">
        <v>78</v>
      </c>
      <c r="I41">
        <v>29</v>
      </c>
      <c r="J41">
        <v>34</v>
      </c>
      <c r="K41">
        <v>3</v>
      </c>
      <c r="L41" t="s">
        <v>33</v>
      </c>
      <c r="M41" t="s">
        <v>401</v>
      </c>
      <c r="N41" t="s">
        <v>57</v>
      </c>
      <c r="O41" t="s">
        <v>42</v>
      </c>
      <c r="P41">
        <v>30</v>
      </c>
      <c r="Q41">
        <v>791</v>
      </c>
      <c r="R41">
        <v>6</v>
      </c>
      <c r="S41" t="s">
        <v>402</v>
      </c>
      <c r="T41" t="s">
        <v>43</v>
      </c>
      <c r="U41" t="s">
        <v>403</v>
      </c>
      <c r="V41" t="s">
        <v>37</v>
      </c>
      <c r="W41" t="s">
        <v>30</v>
      </c>
      <c r="X41" t="s">
        <v>404</v>
      </c>
    </row>
    <row r="42" spans="1:24" x14ac:dyDescent="0.25">
      <c r="A42" t="s">
        <v>187</v>
      </c>
      <c r="B42" t="s">
        <v>90</v>
      </c>
      <c r="C42" t="s">
        <v>405</v>
      </c>
      <c r="D42">
        <v>97</v>
      </c>
      <c r="E42">
        <v>933</v>
      </c>
      <c r="F42" t="s">
        <v>406</v>
      </c>
      <c r="G42" t="s">
        <v>32</v>
      </c>
      <c r="H42">
        <v>90</v>
      </c>
      <c r="I42">
        <v>20</v>
      </c>
      <c r="J42">
        <v>39</v>
      </c>
      <c r="K42">
        <v>8</v>
      </c>
      <c r="L42" t="s">
        <v>40</v>
      </c>
      <c r="M42" t="s">
        <v>407</v>
      </c>
      <c r="N42" t="s">
        <v>36</v>
      </c>
      <c r="O42" t="s">
        <v>42</v>
      </c>
      <c r="P42">
        <v>18</v>
      </c>
      <c r="Q42">
        <v>793</v>
      </c>
      <c r="R42">
        <v>1</v>
      </c>
      <c r="S42" t="s">
        <v>408</v>
      </c>
      <c r="T42" t="s">
        <v>28</v>
      </c>
      <c r="U42" t="s">
        <v>409</v>
      </c>
      <c r="V42" t="s">
        <v>29</v>
      </c>
      <c r="W42" t="s">
        <v>45</v>
      </c>
      <c r="X42" t="s">
        <v>410</v>
      </c>
    </row>
    <row r="43" spans="1:24" x14ac:dyDescent="0.25">
      <c r="A43" t="s">
        <v>187</v>
      </c>
      <c r="B43" t="s">
        <v>91</v>
      </c>
      <c r="C43" t="s">
        <v>411</v>
      </c>
      <c r="D43">
        <v>35</v>
      </c>
      <c r="E43">
        <v>556</v>
      </c>
      <c r="F43" t="s">
        <v>412</v>
      </c>
      <c r="G43" t="s">
        <v>32</v>
      </c>
      <c r="H43">
        <v>64</v>
      </c>
      <c r="I43">
        <v>19</v>
      </c>
      <c r="J43">
        <v>38</v>
      </c>
      <c r="K43">
        <v>8</v>
      </c>
      <c r="L43" t="s">
        <v>25</v>
      </c>
      <c r="M43" t="s">
        <v>413</v>
      </c>
      <c r="N43" t="s">
        <v>49</v>
      </c>
      <c r="O43" t="s">
        <v>58</v>
      </c>
      <c r="P43">
        <v>18</v>
      </c>
      <c r="Q43">
        <v>892</v>
      </c>
      <c r="R43">
        <v>7</v>
      </c>
      <c r="S43">
        <v>95.332064548772493</v>
      </c>
      <c r="T43" t="s">
        <v>43</v>
      </c>
      <c r="U43">
        <v>4.5302262398259602E-2</v>
      </c>
      <c r="V43" t="s">
        <v>53</v>
      </c>
      <c r="W43" t="s">
        <v>45</v>
      </c>
      <c r="X43" t="s">
        <v>414</v>
      </c>
    </row>
    <row r="44" spans="1:24" x14ac:dyDescent="0.25">
      <c r="A44" t="s">
        <v>187</v>
      </c>
      <c r="B44" t="s">
        <v>92</v>
      </c>
      <c r="C44" t="s">
        <v>415</v>
      </c>
      <c r="D44">
        <v>98</v>
      </c>
      <c r="E44">
        <v>155</v>
      </c>
      <c r="F44" t="s">
        <v>416</v>
      </c>
      <c r="G44" t="s">
        <v>32</v>
      </c>
      <c r="H44">
        <v>22</v>
      </c>
      <c r="I44">
        <v>27</v>
      </c>
      <c r="J44">
        <v>57</v>
      </c>
      <c r="K44">
        <v>4</v>
      </c>
      <c r="L44" t="s">
        <v>40</v>
      </c>
      <c r="M44" t="s">
        <v>417</v>
      </c>
      <c r="N44" t="s">
        <v>41</v>
      </c>
      <c r="O44" t="s">
        <v>50</v>
      </c>
      <c r="P44">
        <v>26</v>
      </c>
      <c r="Q44">
        <v>179</v>
      </c>
      <c r="R44">
        <v>7</v>
      </c>
      <c r="S44" t="s">
        <v>418</v>
      </c>
      <c r="T44" t="s">
        <v>43</v>
      </c>
      <c r="U44" t="s">
        <v>419</v>
      </c>
      <c r="V44" t="s">
        <v>29</v>
      </c>
      <c r="W44" t="s">
        <v>45</v>
      </c>
      <c r="X44" t="s">
        <v>420</v>
      </c>
    </row>
    <row r="45" spans="1:24" x14ac:dyDescent="0.25">
      <c r="A45" t="s">
        <v>180</v>
      </c>
      <c r="B45" t="s">
        <v>93</v>
      </c>
      <c r="C45" t="s">
        <v>421</v>
      </c>
      <c r="D45">
        <v>6</v>
      </c>
      <c r="E45">
        <v>598</v>
      </c>
      <c r="F45" t="s">
        <v>422</v>
      </c>
      <c r="G45" t="s">
        <v>35</v>
      </c>
      <c r="H45">
        <v>36</v>
      </c>
      <c r="I45">
        <v>29</v>
      </c>
      <c r="J45">
        <v>85</v>
      </c>
      <c r="K45">
        <v>9</v>
      </c>
      <c r="L45" t="s">
        <v>25</v>
      </c>
      <c r="M45" t="s">
        <v>423</v>
      </c>
      <c r="N45" t="s">
        <v>41</v>
      </c>
      <c r="O45" t="s">
        <v>27</v>
      </c>
      <c r="P45">
        <v>1</v>
      </c>
      <c r="Q45">
        <v>206</v>
      </c>
      <c r="R45">
        <v>23</v>
      </c>
      <c r="S45" t="s">
        <v>424</v>
      </c>
      <c r="T45" t="s">
        <v>28</v>
      </c>
      <c r="U45" t="s">
        <v>425</v>
      </c>
      <c r="V45" t="s">
        <v>37</v>
      </c>
      <c r="W45" t="s">
        <v>45</v>
      </c>
      <c r="X45" t="s">
        <v>426</v>
      </c>
    </row>
    <row r="46" spans="1:24" x14ac:dyDescent="0.25">
      <c r="A46" t="s">
        <v>219</v>
      </c>
      <c r="B46" t="s">
        <v>94</v>
      </c>
      <c r="C46" t="s">
        <v>427</v>
      </c>
      <c r="D46">
        <v>34</v>
      </c>
      <c r="E46">
        <v>919</v>
      </c>
      <c r="F46" t="s">
        <v>428</v>
      </c>
      <c r="G46" t="s">
        <v>32</v>
      </c>
      <c r="H46">
        <v>13</v>
      </c>
      <c r="I46">
        <v>19</v>
      </c>
      <c r="J46">
        <v>72</v>
      </c>
      <c r="K46">
        <v>6</v>
      </c>
      <c r="L46" t="s">
        <v>40</v>
      </c>
      <c r="M46" t="s">
        <v>429</v>
      </c>
      <c r="N46" t="s">
        <v>57</v>
      </c>
      <c r="O46" t="s">
        <v>47</v>
      </c>
      <c r="P46">
        <v>7</v>
      </c>
      <c r="Q46">
        <v>834</v>
      </c>
      <c r="R46">
        <v>18</v>
      </c>
      <c r="S46" t="s">
        <v>430</v>
      </c>
      <c r="T46" t="s">
        <v>43</v>
      </c>
      <c r="U46" t="s">
        <v>431</v>
      </c>
      <c r="V46" t="s">
        <v>44</v>
      </c>
      <c r="W46" t="s">
        <v>45</v>
      </c>
      <c r="X46" t="s">
        <v>432</v>
      </c>
    </row>
    <row r="47" spans="1:24" x14ac:dyDescent="0.25">
      <c r="A47" t="s">
        <v>180</v>
      </c>
      <c r="B47" t="s">
        <v>95</v>
      </c>
      <c r="C47" t="s">
        <v>433</v>
      </c>
      <c r="D47">
        <v>1</v>
      </c>
      <c r="E47">
        <v>24</v>
      </c>
      <c r="F47" t="s">
        <v>434</v>
      </c>
      <c r="G47" t="s">
        <v>52</v>
      </c>
      <c r="H47">
        <v>93</v>
      </c>
      <c r="I47">
        <v>7</v>
      </c>
      <c r="J47">
        <v>52</v>
      </c>
      <c r="K47">
        <v>6</v>
      </c>
      <c r="L47" t="s">
        <v>25</v>
      </c>
      <c r="M47">
        <v>5.2151550087119096</v>
      </c>
      <c r="N47" t="s">
        <v>57</v>
      </c>
      <c r="O47" t="s">
        <v>58</v>
      </c>
      <c r="P47">
        <v>25</v>
      </c>
      <c r="Q47">
        <v>794</v>
      </c>
      <c r="R47">
        <v>25</v>
      </c>
      <c r="S47" t="s">
        <v>435</v>
      </c>
      <c r="T47" t="s">
        <v>60</v>
      </c>
      <c r="U47" t="s">
        <v>436</v>
      </c>
      <c r="V47" t="s">
        <v>44</v>
      </c>
      <c r="W47" t="s">
        <v>45</v>
      </c>
      <c r="X47" t="s">
        <v>437</v>
      </c>
    </row>
    <row r="48" spans="1:24" x14ac:dyDescent="0.25">
      <c r="A48" t="s">
        <v>180</v>
      </c>
      <c r="B48" t="s">
        <v>96</v>
      </c>
      <c r="C48">
        <v>27.082207199888899</v>
      </c>
      <c r="D48">
        <v>75</v>
      </c>
      <c r="E48">
        <v>859</v>
      </c>
      <c r="F48" t="s">
        <v>438</v>
      </c>
      <c r="G48" t="s">
        <v>24</v>
      </c>
      <c r="H48">
        <v>92</v>
      </c>
      <c r="I48">
        <v>29</v>
      </c>
      <c r="J48">
        <v>6</v>
      </c>
      <c r="K48">
        <v>8</v>
      </c>
      <c r="L48" t="s">
        <v>25</v>
      </c>
      <c r="M48" t="s">
        <v>439</v>
      </c>
      <c r="N48" t="s">
        <v>26</v>
      </c>
      <c r="O48" t="s">
        <v>58</v>
      </c>
      <c r="P48">
        <v>18</v>
      </c>
      <c r="Q48">
        <v>870</v>
      </c>
      <c r="R48">
        <v>23</v>
      </c>
      <c r="S48" t="s">
        <v>440</v>
      </c>
      <c r="T48" t="s">
        <v>28</v>
      </c>
      <c r="U48" t="s">
        <v>441</v>
      </c>
      <c r="V48" t="s">
        <v>29</v>
      </c>
      <c r="W48" t="s">
        <v>30</v>
      </c>
      <c r="X48" t="s">
        <v>442</v>
      </c>
    </row>
    <row r="49" spans="1:24" x14ac:dyDescent="0.25">
      <c r="A49" t="s">
        <v>187</v>
      </c>
      <c r="B49" t="s">
        <v>97</v>
      </c>
      <c r="C49" t="s">
        <v>443</v>
      </c>
      <c r="D49">
        <v>93</v>
      </c>
      <c r="E49">
        <v>910</v>
      </c>
      <c r="F49" t="s">
        <v>444</v>
      </c>
      <c r="G49" t="s">
        <v>52</v>
      </c>
      <c r="H49">
        <v>4</v>
      </c>
      <c r="I49">
        <v>15</v>
      </c>
      <c r="J49">
        <v>51</v>
      </c>
      <c r="K49">
        <v>9</v>
      </c>
      <c r="L49" t="s">
        <v>25</v>
      </c>
      <c r="M49">
        <v>8.9787507559499709</v>
      </c>
      <c r="N49" t="s">
        <v>36</v>
      </c>
      <c r="O49" t="s">
        <v>42</v>
      </c>
      <c r="P49">
        <v>10</v>
      </c>
      <c r="Q49">
        <v>964</v>
      </c>
      <c r="R49">
        <v>20</v>
      </c>
      <c r="S49" t="s">
        <v>445</v>
      </c>
      <c r="T49" t="s">
        <v>28</v>
      </c>
      <c r="U49" t="s">
        <v>446</v>
      </c>
      <c r="V49" t="s">
        <v>44</v>
      </c>
      <c r="W49" t="s">
        <v>45</v>
      </c>
      <c r="X49" t="s">
        <v>447</v>
      </c>
    </row>
    <row r="50" spans="1:24" x14ac:dyDescent="0.25">
      <c r="A50" t="s">
        <v>180</v>
      </c>
      <c r="B50" t="s">
        <v>98</v>
      </c>
      <c r="C50" t="s">
        <v>448</v>
      </c>
      <c r="D50">
        <v>28</v>
      </c>
      <c r="E50">
        <v>29</v>
      </c>
      <c r="F50">
        <v>7397.0710045871801</v>
      </c>
      <c r="G50" t="s">
        <v>24</v>
      </c>
      <c r="H50">
        <v>30</v>
      </c>
      <c r="I50">
        <v>16</v>
      </c>
      <c r="J50">
        <v>9</v>
      </c>
      <c r="K50">
        <v>3</v>
      </c>
      <c r="L50" t="s">
        <v>40</v>
      </c>
      <c r="M50" t="s">
        <v>449</v>
      </c>
      <c r="N50" t="s">
        <v>57</v>
      </c>
      <c r="O50" t="s">
        <v>27</v>
      </c>
      <c r="P50">
        <v>9</v>
      </c>
      <c r="Q50">
        <v>109</v>
      </c>
      <c r="R50">
        <v>18</v>
      </c>
      <c r="S50" t="s">
        <v>450</v>
      </c>
      <c r="T50" t="s">
        <v>43</v>
      </c>
      <c r="U50" t="s">
        <v>451</v>
      </c>
      <c r="V50" t="s">
        <v>44</v>
      </c>
      <c r="W50" t="s">
        <v>30</v>
      </c>
      <c r="X50">
        <v>768.65191395437</v>
      </c>
    </row>
    <row r="51" spans="1:24" x14ac:dyDescent="0.25">
      <c r="A51" t="s">
        <v>219</v>
      </c>
      <c r="B51" t="s">
        <v>99</v>
      </c>
      <c r="C51" t="s">
        <v>452</v>
      </c>
      <c r="D51">
        <v>19</v>
      </c>
      <c r="E51">
        <v>99</v>
      </c>
      <c r="F51" t="s">
        <v>453</v>
      </c>
      <c r="G51" t="s">
        <v>35</v>
      </c>
      <c r="H51">
        <v>97</v>
      </c>
      <c r="I51">
        <v>24</v>
      </c>
      <c r="J51">
        <v>9</v>
      </c>
      <c r="K51">
        <v>6</v>
      </c>
      <c r="L51" t="s">
        <v>40</v>
      </c>
      <c r="M51" t="s">
        <v>454</v>
      </c>
      <c r="N51" t="s">
        <v>41</v>
      </c>
      <c r="O51" t="s">
        <v>47</v>
      </c>
      <c r="P51">
        <v>28</v>
      </c>
      <c r="Q51">
        <v>177</v>
      </c>
      <c r="R51">
        <v>28</v>
      </c>
      <c r="S51" t="s">
        <v>455</v>
      </c>
      <c r="T51" t="s">
        <v>60</v>
      </c>
      <c r="U51" t="s">
        <v>456</v>
      </c>
      <c r="V51" t="s">
        <v>44</v>
      </c>
      <c r="W51" t="s">
        <v>45</v>
      </c>
      <c r="X51" t="s">
        <v>457</v>
      </c>
    </row>
    <row r="52" spans="1:24" x14ac:dyDescent="0.25">
      <c r="A52" t="s">
        <v>219</v>
      </c>
      <c r="B52" t="s">
        <v>100</v>
      </c>
      <c r="C52" t="s">
        <v>458</v>
      </c>
      <c r="D52">
        <v>91</v>
      </c>
      <c r="E52">
        <v>633</v>
      </c>
      <c r="F52" t="s">
        <v>459</v>
      </c>
      <c r="G52" t="s">
        <v>32</v>
      </c>
      <c r="H52">
        <v>31</v>
      </c>
      <c r="I52">
        <v>23</v>
      </c>
      <c r="J52">
        <v>82</v>
      </c>
      <c r="K52">
        <v>10</v>
      </c>
      <c r="L52" t="s">
        <v>33</v>
      </c>
      <c r="M52" t="s">
        <v>460</v>
      </c>
      <c r="N52" t="s">
        <v>57</v>
      </c>
      <c r="O52" t="s">
        <v>47</v>
      </c>
      <c r="P52">
        <v>20</v>
      </c>
      <c r="Q52">
        <v>306</v>
      </c>
      <c r="R52">
        <v>21</v>
      </c>
      <c r="S52" t="s">
        <v>461</v>
      </c>
      <c r="T52" t="s">
        <v>43</v>
      </c>
      <c r="U52" t="s">
        <v>462</v>
      </c>
      <c r="V52" t="s">
        <v>44</v>
      </c>
      <c r="W52" t="s">
        <v>30</v>
      </c>
      <c r="X52" t="s">
        <v>463</v>
      </c>
    </row>
    <row r="53" spans="1:24" x14ac:dyDescent="0.25">
      <c r="A53" t="s">
        <v>180</v>
      </c>
      <c r="B53" t="s">
        <v>101</v>
      </c>
      <c r="C53" t="s">
        <v>464</v>
      </c>
      <c r="D53">
        <v>61</v>
      </c>
      <c r="E53">
        <v>154</v>
      </c>
      <c r="F53" t="s">
        <v>465</v>
      </c>
      <c r="G53" t="s">
        <v>52</v>
      </c>
      <c r="H53">
        <v>100</v>
      </c>
      <c r="I53">
        <v>4</v>
      </c>
      <c r="J53">
        <v>52</v>
      </c>
      <c r="K53">
        <v>1</v>
      </c>
      <c r="L53" t="s">
        <v>33</v>
      </c>
      <c r="M53" t="s">
        <v>466</v>
      </c>
      <c r="N53" t="s">
        <v>41</v>
      </c>
      <c r="O53" t="s">
        <v>50</v>
      </c>
      <c r="P53">
        <v>18</v>
      </c>
      <c r="Q53">
        <v>673</v>
      </c>
      <c r="R53">
        <v>28</v>
      </c>
      <c r="S53" t="s">
        <v>467</v>
      </c>
      <c r="T53" t="s">
        <v>28</v>
      </c>
      <c r="U53" t="s">
        <v>468</v>
      </c>
      <c r="V53" t="s">
        <v>29</v>
      </c>
      <c r="W53" t="s">
        <v>45</v>
      </c>
      <c r="X53" t="s">
        <v>469</v>
      </c>
    </row>
    <row r="54" spans="1:24" x14ac:dyDescent="0.25">
      <c r="A54" t="s">
        <v>187</v>
      </c>
      <c r="B54" t="s">
        <v>102</v>
      </c>
      <c r="C54" t="s">
        <v>470</v>
      </c>
      <c r="D54">
        <v>1</v>
      </c>
      <c r="E54">
        <v>820</v>
      </c>
      <c r="F54">
        <v>9435.7626089121295</v>
      </c>
      <c r="G54" t="s">
        <v>52</v>
      </c>
      <c r="H54">
        <v>64</v>
      </c>
      <c r="I54">
        <v>11</v>
      </c>
      <c r="J54">
        <v>11</v>
      </c>
      <c r="K54">
        <v>1</v>
      </c>
      <c r="L54" t="s">
        <v>25</v>
      </c>
      <c r="M54" t="s">
        <v>471</v>
      </c>
      <c r="N54" t="s">
        <v>36</v>
      </c>
      <c r="O54" t="s">
        <v>27</v>
      </c>
      <c r="P54">
        <v>10</v>
      </c>
      <c r="Q54">
        <v>727</v>
      </c>
      <c r="R54">
        <v>27</v>
      </c>
      <c r="S54" t="s">
        <v>472</v>
      </c>
      <c r="T54" t="s">
        <v>28</v>
      </c>
      <c r="U54" t="s">
        <v>473</v>
      </c>
      <c r="V54" t="s">
        <v>37</v>
      </c>
      <c r="W54" t="s">
        <v>38</v>
      </c>
      <c r="X54" t="s">
        <v>474</v>
      </c>
    </row>
    <row r="55" spans="1:24" x14ac:dyDescent="0.25">
      <c r="A55" t="s">
        <v>187</v>
      </c>
      <c r="B55" t="s">
        <v>103</v>
      </c>
      <c r="C55" t="s">
        <v>475</v>
      </c>
      <c r="D55">
        <v>93</v>
      </c>
      <c r="E55">
        <v>242</v>
      </c>
      <c r="F55" t="s">
        <v>476</v>
      </c>
      <c r="G55" t="s">
        <v>52</v>
      </c>
      <c r="H55">
        <v>96</v>
      </c>
      <c r="I55">
        <v>25</v>
      </c>
      <c r="J55">
        <v>54</v>
      </c>
      <c r="K55">
        <v>3</v>
      </c>
      <c r="L55" t="s">
        <v>25</v>
      </c>
      <c r="M55" t="s">
        <v>477</v>
      </c>
      <c r="N55" t="s">
        <v>36</v>
      </c>
      <c r="O55" t="s">
        <v>47</v>
      </c>
      <c r="P55">
        <v>1</v>
      </c>
      <c r="Q55">
        <v>631</v>
      </c>
      <c r="R55">
        <v>17</v>
      </c>
      <c r="S55" t="s">
        <v>478</v>
      </c>
      <c r="T55" t="s">
        <v>28</v>
      </c>
      <c r="U55" t="s">
        <v>479</v>
      </c>
      <c r="V55" t="s">
        <v>37</v>
      </c>
      <c r="W55" t="s">
        <v>30</v>
      </c>
      <c r="X55" t="s">
        <v>480</v>
      </c>
    </row>
    <row r="56" spans="1:24" x14ac:dyDescent="0.25">
      <c r="A56" t="s">
        <v>180</v>
      </c>
      <c r="B56" t="s">
        <v>104</v>
      </c>
      <c r="C56" t="s">
        <v>481</v>
      </c>
      <c r="D56">
        <v>11</v>
      </c>
      <c r="E56">
        <v>622</v>
      </c>
      <c r="F56" t="s">
        <v>482</v>
      </c>
      <c r="G56" t="s">
        <v>24</v>
      </c>
      <c r="H56">
        <v>33</v>
      </c>
      <c r="I56">
        <v>22</v>
      </c>
      <c r="J56">
        <v>61</v>
      </c>
      <c r="K56">
        <v>3</v>
      </c>
      <c r="L56" t="s">
        <v>25</v>
      </c>
      <c r="M56" t="s">
        <v>483</v>
      </c>
      <c r="N56" t="s">
        <v>36</v>
      </c>
      <c r="O56" t="s">
        <v>42</v>
      </c>
      <c r="P56">
        <v>26</v>
      </c>
      <c r="Q56">
        <v>497</v>
      </c>
      <c r="R56">
        <v>29</v>
      </c>
      <c r="S56" t="s">
        <v>484</v>
      </c>
      <c r="T56" t="s">
        <v>60</v>
      </c>
      <c r="U56" t="s">
        <v>485</v>
      </c>
      <c r="V56" t="s">
        <v>29</v>
      </c>
      <c r="W56" t="s">
        <v>30</v>
      </c>
      <c r="X56" t="s">
        <v>486</v>
      </c>
    </row>
    <row r="57" spans="1:24" x14ac:dyDescent="0.25">
      <c r="A57" t="s">
        <v>180</v>
      </c>
      <c r="B57" t="s">
        <v>105</v>
      </c>
      <c r="C57" t="s">
        <v>487</v>
      </c>
      <c r="D57">
        <v>16</v>
      </c>
      <c r="E57">
        <v>701</v>
      </c>
      <c r="F57" t="s">
        <v>488</v>
      </c>
      <c r="G57" t="s">
        <v>52</v>
      </c>
      <c r="H57">
        <v>97</v>
      </c>
      <c r="I57">
        <v>11</v>
      </c>
      <c r="J57">
        <v>11</v>
      </c>
      <c r="K57">
        <v>5</v>
      </c>
      <c r="L57" t="s">
        <v>33</v>
      </c>
      <c r="M57" t="s">
        <v>489</v>
      </c>
      <c r="N57" t="s">
        <v>57</v>
      </c>
      <c r="O57" t="s">
        <v>47</v>
      </c>
      <c r="P57">
        <v>27</v>
      </c>
      <c r="Q57">
        <v>918</v>
      </c>
      <c r="R57">
        <v>5</v>
      </c>
      <c r="S57">
        <v>30.323545256616502</v>
      </c>
      <c r="T57" t="s">
        <v>43</v>
      </c>
      <c r="U57" t="s">
        <v>490</v>
      </c>
      <c r="V57" t="s">
        <v>53</v>
      </c>
      <c r="W57" t="s">
        <v>30</v>
      </c>
      <c r="X57" t="s">
        <v>491</v>
      </c>
    </row>
    <row r="58" spans="1:24" x14ac:dyDescent="0.25">
      <c r="A58" t="s">
        <v>187</v>
      </c>
      <c r="B58" t="s">
        <v>106</v>
      </c>
      <c r="C58" t="s">
        <v>492</v>
      </c>
      <c r="D58">
        <v>90</v>
      </c>
      <c r="E58">
        <v>93</v>
      </c>
      <c r="F58" t="s">
        <v>493</v>
      </c>
      <c r="G58" t="s">
        <v>24</v>
      </c>
      <c r="H58">
        <v>25</v>
      </c>
      <c r="I58">
        <v>23</v>
      </c>
      <c r="J58">
        <v>83</v>
      </c>
      <c r="K58">
        <v>5</v>
      </c>
      <c r="L58" t="s">
        <v>40</v>
      </c>
      <c r="M58" t="s">
        <v>494</v>
      </c>
      <c r="N58" t="s">
        <v>36</v>
      </c>
      <c r="O58" t="s">
        <v>27</v>
      </c>
      <c r="P58">
        <v>24</v>
      </c>
      <c r="Q58">
        <v>826</v>
      </c>
      <c r="R58">
        <v>28</v>
      </c>
      <c r="S58" t="s">
        <v>495</v>
      </c>
      <c r="T58" t="s">
        <v>60</v>
      </c>
      <c r="U58" t="s">
        <v>496</v>
      </c>
      <c r="V58" t="s">
        <v>37</v>
      </c>
      <c r="W58" t="s">
        <v>30</v>
      </c>
      <c r="X58" t="s">
        <v>497</v>
      </c>
    </row>
    <row r="59" spans="1:24" x14ac:dyDescent="0.25">
      <c r="A59" t="s">
        <v>180</v>
      </c>
      <c r="B59" t="s">
        <v>107</v>
      </c>
      <c r="C59" t="s">
        <v>498</v>
      </c>
      <c r="D59">
        <v>65</v>
      </c>
      <c r="E59">
        <v>227</v>
      </c>
      <c r="F59" t="s">
        <v>499</v>
      </c>
      <c r="G59" t="s">
        <v>35</v>
      </c>
      <c r="H59">
        <v>5</v>
      </c>
      <c r="I59">
        <v>18</v>
      </c>
      <c r="J59">
        <v>51</v>
      </c>
      <c r="K59">
        <v>1</v>
      </c>
      <c r="L59" t="s">
        <v>25</v>
      </c>
      <c r="M59">
        <v>9.1605585353818704</v>
      </c>
      <c r="N59" t="s">
        <v>57</v>
      </c>
      <c r="O59" t="s">
        <v>47</v>
      </c>
      <c r="P59">
        <v>21</v>
      </c>
      <c r="Q59">
        <v>588</v>
      </c>
      <c r="R59">
        <v>25</v>
      </c>
      <c r="S59" t="s">
        <v>500</v>
      </c>
      <c r="T59" t="s">
        <v>28</v>
      </c>
      <c r="U59" t="s">
        <v>501</v>
      </c>
      <c r="V59" t="s">
        <v>44</v>
      </c>
      <c r="W59" t="s">
        <v>45</v>
      </c>
      <c r="X59" t="s">
        <v>502</v>
      </c>
    </row>
    <row r="60" spans="1:24" x14ac:dyDescent="0.25">
      <c r="A60" t="s">
        <v>187</v>
      </c>
      <c r="B60" t="s">
        <v>108</v>
      </c>
      <c r="C60" t="s">
        <v>503</v>
      </c>
      <c r="D60">
        <v>81</v>
      </c>
      <c r="E60">
        <v>896</v>
      </c>
      <c r="F60" t="s">
        <v>504</v>
      </c>
      <c r="G60" t="s">
        <v>24</v>
      </c>
      <c r="H60">
        <v>10</v>
      </c>
      <c r="I60">
        <v>5</v>
      </c>
      <c r="J60">
        <v>44</v>
      </c>
      <c r="K60">
        <v>7</v>
      </c>
      <c r="L60" t="s">
        <v>33</v>
      </c>
      <c r="M60">
        <v>4.9384385647120901</v>
      </c>
      <c r="N60" t="s">
        <v>26</v>
      </c>
      <c r="O60" t="s">
        <v>47</v>
      </c>
      <c r="P60">
        <v>18</v>
      </c>
      <c r="Q60">
        <v>396</v>
      </c>
      <c r="R60">
        <v>7</v>
      </c>
      <c r="S60" t="s">
        <v>505</v>
      </c>
      <c r="T60" t="s">
        <v>43</v>
      </c>
      <c r="U60" t="s">
        <v>506</v>
      </c>
      <c r="V60" t="s">
        <v>29</v>
      </c>
      <c r="W60" t="s">
        <v>30</v>
      </c>
      <c r="X60" t="s">
        <v>507</v>
      </c>
    </row>
    <row r="61" spans="1:24" x14ac:dyDescent="0.25">
      <c r="A61" t="s">
        <v>219</v>
      </c>
      <c r="B61" t="s">
        <v>109</v>
      </c>
      <c r="C61" t="s">
        <v>508</v>
      </c>
      <c r="D61">
        <v>30</v>
      </c>
      <c r="E61">
        <v>484</v>
      </c>
      <c r="F61" t="s">
        <v>509</v>
      </c>
      <c r="G61" t="s">
        <v>24</v>
      </c>
      <c r="H61">
        <v>100</v>
      </c>
      <c r="I61">
        <v>16</v>
      </c>
      <c r="J61">
        <v>26</v>
      </c>
      <c r="K61">
        <v>7</v>
      </c>
      <c r="L61" t="s">
        <v>25</v>
      </c>
      <c r="M61" t="s">
        <v>510</v>
      </c>
      <c r="N61" t="s">
        <v>36</v>
      </c>
      <c r="O61" t="s">
        <v>42</v>
      </c>
      <c r="P61">
        <v>11</v>
      </c>
      <c r="Q61">
        <v>176</v>
      </c>
      <c r="R61">
        <v>4</v>
      </c>
      <c r="S61" t="s">
        <v>511</v>
      </c>
      <c r="T61" t="s">
        <v>43</v>
      </c>
      <c r="U61" t="s">
        <v>512</v>
      </c>
      <c r="V61" t="s">
        <v>37</v>
      </c>
      <c r="W61" t="s">
        <v>45</v>
      </c>
      <c r="X61" t="s">
        <v>513</v>
      </c>
    </row>
    <row r="62" spans="1:24" x14ac:dyDescent="0.25">
      <c r="A62" t="s">
        <v>187</v>
      </c>
      <c r="B62" t="s">
        <v>110</v>
      </c>
      <c r="C62" t="s">
        <v>514</v>
      </c>
      <c r="D62">
        <v>16</v>
      </c>
      <c r="E62">
        <v>380</v>
      </c>
      <c r="F62" t="s">
        <v>515</v>
      </c>
      <c r="G62" t="s">
        <v>32</v>
      </c>
      <c r="H62">
        <v>41</v>
      </c>
      <c r="I62">
        <v>27</v>
      </c>
      <c r="J62">
        <v>72</v>
      </c>
      <c r="K62">
        <v>8</v>
      </c>
      <c r="L62" t="s">
        <v>40</v>
      </c>
      <c r="M62" t="s">
        <v>516</v>
      </c>
      <c r="N62" t="s">
        <v>49</v>
      </c>
      <c r="O62" t="s">
        <v>27</v>
      </c>
      <c r="P62">
        <v>29</v>
      </c>
      <c r="Q62">
        <v>929</v>
      </c>
      <c r="R62">
        <v>24</v>
      </c>
      <c r="S62" t="s">
        <v>517</v>
      </c>
      <c r="T62" t="s">
        <v>43</v>
      </c>
      <c r="U62" t="s">
        <v>518</v>
      </c>
      <c r="V62" t="s">
        <v>44</v>
      </c>
      <c r="W62" t="s">
        <v>45</v>
      </c>
      <c r="X62" t="s">
        <v>519</v>
      </c>
    </row>
    <row r="63" spans="1:24" x14ac:dyDescent="0.25">
      <c r="A63" t="s">
        <v>180</v>
      </c>
      <c r="B63" t="s">
        <v>111</v>
      </c>
      <c r="C63" t="s">
        <v>520</v>
      </c>
      <c r="D63">
        <v>23</v>
      </c>
      <c r="E63">
        <v>117</v>
      </c>
      <c r="F63" t="s">
        <v>521</v>
      </c>
      <c r="G63" t="s">
        <v>35</v>
      </c>
      <c r="H63">
        <v>32</v>
      </c>
      <c r="I63">
        <v>23</v>
      </c>
      <c r="J63">
        <v>36</v>
      </c>
      <c r="K63">
        <v>7</v>
      </c>
      <c r="L63" t="s">
        <v>40</v>
      </c>
      <c r="M63" t="s">
        <v>522</v>
      </c>
      <c r="N63" t="s">
        <v>49</v>
      </c>
      <c r="O63" t="s">
        <v>42</v>
      </c>
      <c r="P63">
        <v>14</v>
      </c>
      <c r="Q63">
        <v>480</v>
      </c>
      <c r="R63">
        <v>12</v>
      </c>
      <c r="S63">
        <v>78.702393968878894</v>
      </c>
      <c r="T63" t="s">
        <v>43</v>
      </c>
      <c r="U63" t="s">
        <v>523</v>
      </c>
      <c r="V63" t="s">
        <v>37</v>
      </c>
      <c r="W63" t="s">
        <v>45</v>
      </c>
      <c r="X63" t="s">
        <v>524</v>
      </c>
    </row>
    <row r="64" spans="1:24" x14ac:dyDescent="0.25">
      <c r="A64" t="s">
        <v>219</v>
      </c>
      <c r="B64" t="s">
        <v>112</v>
      </c>
      <c r="C64" t="s">
        <v>525</v>
      </c>
      <c r="D64">
        <v>89</v>
      </c>
      <c r="E64">
        <v>270</v>
      </c>
      <c r="F64" t="s">
        <v>526</v>
      </c>
      <c r="G64" t="s">
        <v>35</v>
      </c>
      <c r="H64">
        <v>86</v>
      </c>
      <c r="I64">
        <v>2</v>
      </c>
      <c r="J64">
        <v>40</v>
      </c>
      <c r="K64">
        <v>7</v>
      </c>
      <c r="L64" t="s">
        <v>40</v>
      </c>
      <c r="M64" t="s">
        <v>527</v>
      </c>
      <c r="N64" t="s">
        <v>57</v>
      </c>
      <c r="O64" t="s">
        <v>27</v>
      </c>
      <c r="P64">
        <v>13</v>
      </c>
      <c r="Q64">
        <v>751</v>
      </c>
      <c r="R64">
        <v>14</v>
      </c>
      <c r="S64" t="s">
        <v>528</v>
      </c>
      <c r="T64" t="s">
        <v>60</v>
      </c>
      <c r="U64" t="s">
        <v>529</v>
      </c>
      <c r="V64" t="s">
        <v>53</v>
      </c>
      <c r="W64" t="s">
        <v>38</v>
      </c>
      <c r="X64" t="s">
        <v>530</v>
      </c>
    </row>
    <row r="65" spans="1:24" x14ac:dyDescent="0.25">
      <c r="A65" t="s">
        <v>187</v>
      </c>
      <c r="B65" t="s">
        <v>113</v>
      </c>
      <c r="C65" t="s">
        <v>531</v>
      </c>
      <c r="D65">
        <v>55</v>
      </c>
      <c r="E65">
        <v>246</v>
      </c>
      <c r="F65" t="s">
        <v>532</v>
      </c>
      <c r="G65" t="s">
        <v>24</v>
      </c>
      <c r="H65">
        <v>54</v>
      </c>
      <c r="I65">
        <v>19</v>
      </c>
      <c r="J65">
        <v>10</v>
      </c>
      <c r="K65">
        <v>4</v>
      </c>
      <c r="L65" t="s">
        <v>33</v>
      </c>
      <c r="M65">
        <v>2.45793352798733</v>
      </c>
      <c r="N65" t="s">
        <v>26</v>
      </c>
      <c r="O65" t="s">
        <v>50</v>
      </c>
      <c r="P65">
        <v>18</v>
      </c>
      <c r="Q65">
        <v>736</v>
      </c>
      <c r="R65">
        <v>10</v>
      </c>
      <c r="S65" t="s">
        <v>533</v>
      </c>
      <c r="T65" t="s">
        <v>28</v>
      </c>
      <c r="U65" t="s">
        <v>534</v>
      </c>
      <c r="V65" t="s">
        <v>53</v>
      </c>
      <c r="W65" t="s">
        <v>45</v>
      </c>
      <c r="X65" t="s">
        <v>535</v>
      </c>
    </row>
    <row r="66" spans="1:24" x14ac:dyDescent="0.25">
      <c r="A66" t="s">
        <v>187</v>
      </c>
      <c r="B66" t="s">
        <v>114</v>
      </c>
      <c r="C66" t="s">
        <v>536</v>
      </c>
      <c r="D66">
        <v>11</v>
      </c>
      <c r="E66">
        <v>134</v>
      </c>
      <c r="F66" t="s">
        <v>537</v>
      </c>
      <c r="G66" t="s">
        <v>32</v>
      </c>
      <c r="H66">
        <v>73</v>
      </c>
      <c r="I66">
        <v>27</v>
      </c>
      <c r="J66">
        <v>75</v>
      </c>
      <c r="K66">
        <v>6</v>
      </c>
      <c r="L66" t="s">
        <v>40</v>
      </c>
      <c r="M66" t="s">
        <v>538</v>
      </c>
      <c r="N66" t="s">
        <v>36</v>
      </c>
      <c r="O66" t="s">
        <v>47</v>
      </c>
      <c r="P66">
        <v>17</v>
      </c>
      <c r="Q66">
        <v>328</v>
      </c>
      <c r="R66">
        <v>6</v>
      </c>
      <c r="S66" t="s">
        <v>539</v>
      </c>
      <c r="T66" t="s">
        <v>43</v>
      </c>
      <c r="U66" t="s">
        <v>540</v>
      </c>
      <c r="V66" t="s">
        <v>37</v>
      </c>
      <c r="W66" t="s">
        <v>38</v>
      </c>
      <c r="X66" t="s">
        <v>541</v>
      </c>
    </row>
    <row r="67" spans="1:24" x14ac:dyDescent="0.25">
      <c r="A67" t="s">
        <v>187</v>
      </c>
      <c r="B67" t="s">
        <v>115</v>
      </c>
      <c r="C67" t="s">
        <v>542</v>
      </c>
      <c r="D67">
        <v>72</v>
      </c>
      <c r="E67">
        <v>457</v>
      </c>
      <c r="F67" t="s">
        <v>543</v>
      </c>
      <c r="G67" t="s">
        <v>52</v>
      </c>
      <c r="H67">
        <v>57</v>
      </c>
      <c r="I67">
        <v>24</v>
      </c>
      <c r="J67">
        <v>54</v>
      </c>
      <c r="K67">
        <v>8</v>
      </c>
      <c r="L67" t="s">
        <v>40</v>
      </c>
      <c r="M67" t="s">
        <v>544</v>
      </c>
      <c r="N67" t="s">
        <v>41</v>
      </c>
      <c r="O67" t="s">
        <v>42</v>
      </c>
      <c r="P67">
        <v>16</v>
      </c>
      <c r="Q67">
        <v>358</v>
      </c>
      <c r="R67">
        <v>21</v>
      </c>
      <c r="S67" t="s">
        <v>545</v>
      </c>
      <c r="T67" t="s">
        <v>43</v>
      </c>
      <c r="U67" t="s">
        <v>546</v>
      </c>
      <c r="V67" t="s">
        <v>44</v>
      </c>
      <c r="W67" t="s">
        <v>38</v>
      </c>
      <c r="X67" t="s">
        <v>547</v>
      </c>
    </row>
    <row r="68" spans="1:24" x14ac:dyDescent="0.25">
      <c r="A68" t="s">
        <v>187</v>
      </c>
      <c r="B68" t="s">
        <v>116</v>
      </c>
      <c r="C68" t="s">
        <v>548</v>
      </c>
      <c r="D68">
        <v>52</v>
      </c>
      <c r="E68">
        <v>704</v>
      </c>
      <c r="F68" t="s">
        <v>549</v>
      </c>
      <c r="G68" t="s">
        <v>32</v>
      </c>
      <c r="H68">
        <v>13</v>
      </c>
      <c r="I68">
        <v>17</v>
      </c>
      <c r="J68">
        <v>19</v>
      </c>
      <c r="K68">
        <v>8</v>
      </c>
      <c r="L68" t="s">
        <v>33</v>
      </c>
      <c r="M68" t="s">
        <v>550</v>
      </c>
      <c r="N68" t="s">
        <v>41</v>
      </c>
      <c r="O68" t="s">
        <v>42</v>
      </c>
      <c r="P68">
        <v>24</v>
      </c>
      <c r="Q68">
        <v>867</v>
      </c>
      <c r="R68">
        <v>28</v>
      </c>
      <c r="S68" t="s">
        <v>551</v>
      </c>
      <c r="T68" t="s">
        <v>43</v>
      </c>
      <c r="U68" t="s">
        <v>552</v>
      </c>
      <c r="V68" t="s">
        <v>29</v>
      </c>
      <c r="W68" t="s">
        <v>45</v>
      </c>
      <c r="X68" t="s">
        <v>553</v>
      </c>
    </row>
    <row r="69" spans="1:24" x14ac:dyDescent="0.25">
      <c r="A69" t="s">
        <v>187</v>
      </c>
      <c r="B69" t="s">
        <v>117</v>
      </c>
      <c r="C69" t="s">
        <v>554</v>
      </c>
      <c r="D69">
        <v>16</v>
      </c>
      <c r="E69">
        <v>513</v>
      </c>
      <c r="F69" t="s">
        <v>555</v>
      </c>
      <c r="G69" t="s">
        <v>35</v>
      </c>
      <c r="H69">
        <v>12</v>
      </c>
      <c r="I69">
        <v>9</v>
      </c>
      <c r="J69">
        <v>71</v>
      </c>
      <c r="K69">
        <v>9</v>
      </c>
      <c r="L69" t="s">
        <v>40</v>
      </c>
      <c r="M69" t="s">
        <v>556</v>
      </c>
      <c r="N69" t="s">
        <v>36</v>
      </c>
      <c r="O69" t="s">
        <v>27</v>
      </c>
      <c r="P69">
        <v>10</v>
      </c>
      <c r="Q69">
        <v>198</v>
      </c>
      <c r="R69">
        <v>11</v>
      </c>
      <c r="S69" t="s">
        <v>557</v>
      </c>
      <c r="T69" t="s">
        <v>60</v>
      </c>
      <c r="U69" t="s">
        <v>558</v>
      </c>
      <c r="V69" t="s">
        <v>53</v>
      </c>
      <c r="W69" t="s">
        <v>38</v>
      </c>
      <c r="X69" t="s">
        <v>559</v>
      </c>
    </row>
    <row r="70" spans="1:24" x14ac:dyDescent="0.25">
      <c r="A70" t="s">
        <v>180</v>
      </c>
      <c r="B70" t="s">
        <v>118</v>
      </c>
      <c r="C70" t="s">
        <v>560</v>
      </c>
      <c r="D70">
        <v>29</v>
      </c>
      <c r="E70">
        <v>163</v>
      </c>
      <c r="F70" t="s">
        <v>561</v>
      </c>
      <c r="G70" t="s">
        <v>24</v>
      </c>
      <c r="H70">
        <v>0</v>
      </c>
      <c r="I70">
        <v>8</v>
      </c>
      <c r="J70">
        <v>58</v>
      </c>
      <c r="K70">
        <v>8</v>
      </c>
      <c r="L70" t="s">
        <v>25</v>
      </c>
      <c r="M70" t="s">
        <v>562</v>
      </c>
      <c r="N70" t="s">
        <v>57</v>
      </c>
      <c r="O70" t="s">
        <v>50</v>
      </c>
      <c r="P70">
        <v>2</v>
      </c>
      <c r="Q70">
        <v>375</v>
      </c>
      <c r="R70">
        <v>18</v>
      </c>
      <c r="S70">
        <v>97.113581563462205</v>
      </c>
      <c r="T70" t="s">
        <v>43</v>
      </c>
      <c r="U70">
        <v>1.9834678721741801</v>
      </c>
      <c r="V70" t="s">
        <v>44</v>
      </c>
      <c r="W70" t="s">
        <v>45</v>
      </c>
      <c r="X70" t="s">
        <v>563</v>
      </c>
    </row>
    <row r="71" spans="1:24" x14ac:dyDescent="0.25">
      <c r="A71" t="s">
        <v>187</v>
      </c>
      <c r="B71" t="s">
        <v>119</v>
      </c>
      <c r="C71" t="s">
        <v>564</v>
      </c>
      <c r="D71">
        <v>62</v>
      </c>
      <c r="E71">
        <v>511</v>
      </c>
      <c r="F71" t="s">
        <v>565</v>
      </c>
      <c r="G71" t="s">
        <v>24</v>
      </c>
      <c r="H71">
        <v>95</v>
      </c>
      <c r="I71">
        <v>1</v>
      </c>
      <c r="J71">
        <v>27</v>
      </c>
      <c r="K71">
        <v>3</v>
      </c>
      <c r="L71" t="s">
        <v>25</v>
      </c>
      <c r="M71" t="s">
        <v>566</v>
      </c>
      <c r="N71" t="s">
        <v>49</v>
      </c>
      <c r="O71" t="s">
        <v>42</v>
      </c>
      <c r="P71">
        <v>9</v>
      </c>
      <c r="Q71">
        <v>862</v>
      </c>
      <c r="R71">
        <v>7</v>
      </c>
      <c r="S71" t="s">
        <v>567</v>
      </c>
      <c r="T71" t="s">
        <v>28</v>
      </c>
      <c r="U71" t="s">
        <v>568</v>
      </c>
      <c r="V71" t="s">
        <v>37</v>
      </c>
      <c r="W71" t="s">
        <v>45</v>
      </c>
      <c r="X71" t="s">
        <v>569</v>
      </c>
    </row>
    <row r="72" spans="1:24" x14ac:dyDescent="0.25">
      <c r="A72" t="s">
        <v>180</v>
      </c>
      <c r="B72" t="s">
        <v>120</v>
      </c>
      <c r="C72" t="s">
        <v>570</v>
      </c>
      <c r="D72">
        <v>90</v>
      </c>
      <c r="E72">
        <v>32</v>
      </c>
      <c r="F72" t="s">
        <v>571</v>
      </c>
      <c r="G72" t="s">
        <v>32</v>
      </c>
      <c r="H72">
        <v>10</v>
      </c>
      <c r="I72">
        <v>12</v>
      </c>
      <c r="J72">
        <v>22</v>
      </c>
      <c r="K72">
        <v>4</v>
      </c>
      <c r="L72" t="s">
        <v>25</v>
      </c>
      <c r="M72" t="s">
        <v>572</v>
      </c>
      <c r="N72" t="s">
        <v>36</v>
      </c>
      <c r="O72" t="s">
        <v>50</v>
      </c>
      <c r="P72">
        <v>22</v>
      </c>
      <c r="Q72">
        <v>775</v>
      </c>
      <c r="R72">
        <v>16</v>
      </c>
      <c r="S72" t="s">
        <v>573</v>
      </c>
      <c r="T72" t="s">
        <v>60</v>
      </c>
      <c r="U72" t="s">
        <v>574</v>
      </c>
      <c r="V72" t="s">
        <v>29</v>
      </c>
      <c r="W72" t="s">
        <v>38</v>
      </c>
      <c r="X72" t="s">
        <v>575</v>
      </c>
    </row>
    <row r="73" spans="1:24" x14ac:dyDescent="0.25">
      <c r="A73" t="s">
        <v>219</v>
      </c>
      <c r="B73" t="s">
        <v>121</v>
      </c>
      <c r="C73" t="s">
        <v>576</v>
      </c>
      <c r="D73">
        <v>14</v>
      </c>
      <c r="E73">
        <v>637</v>
      </c>
      <c r="F73" t="s">
        <v>577</v>
      </c>
      <c r="G73" t="s">
        <v>32</v>
      </c>
      <c r="H73">
        <v>76</v>
      </c>
      <c r="I73">
        <v>2</v>
      </c>
      <c r="J73">
        <v>26</v>
      </c>
      <c r="K73">
        <v>6</v>
      </c>
      <c r="L73" t="s">
        <v>33</v>
      </c>
      <c r="M73" t="s">
        <v>578</v>
      </c>
      <c r="N73" t="s">
        <v>57</v>
      </c>
      <c r="O73" t="s">
        <v>50</v>
      </c>
      <c r="P73">
        <v>2</v>
      </c>
      <c r="Q73">
        <v>258</v>
      </c>
      <c r="R73">
        <v>10</v>
      </c>
      <c r="S73" t="s">
        <v>579</v>
      </c>
      <c r="T73" t="s">
        <v>28</v>
      </c>
      <c r="U73" t="s">
        <v>580</v>
      </c>
      <c r="V73" t="s">
        <v>29</v>
      </c>
      <c r="W73" t="s">
        <v>45</v>
      </c>
      <c r="X73" t="s">
        <v>581</v>
      </c>
    </row>
    <row r="74" spans="1:24" x14ac:dyDescent="0.25">
      <c r="A74" t="s">
        <v>219</v>
      </c>
      <c r="B74" t="s">
        <v>122</v>
      </c>
      <c r="C74" t="s">
        <v>582</v>
      </c>
      <c r="D74">
        <v>88</v>
      </c>
      <c r="E74">
        <v>478</v>
      </c>
      <c r="F74" t="s">
        <v>583</v>
      </c>
      <c r="G74" t="s">
        <v>24</v>
      </c>
      <c r="H74">
        <v>57</v>
      </c>
      <c r="I74">
        <v>29</v>
      </c>
      <c r="J74">
        <v>77</v>
      </c>
      <c r="K74">
        <v>9</v>
      </c>
      <c r="L74" t="s">
        <v>33</v>
      </c>
      <c r="M74" t="s">
        <v>584</v>
      </c>
      <c r="N74" t="s">
        <v>36</v>
      </c>
      <c r="O74" t="s">
        <v>50</v>
      </c>
      <c r="P74">
        <v>21</v>
      </c>
      <c r="Q74">
        <v>152</v>
      </c>
      <c r="R74">
        <v>11</v>
      </c>
      <c r="S74" t="s">
        <v>585</v>
      </c>
      <c r="T74" t="s">
        <v>28</v>
      </c>
      <c r="U74" t="s">
        <v>586</v>
      </c>
      <c r="V74" t="s">
        <v>44</v>
      </c>
      <c r="W74" t="s">
        <v>30</v>
      </c>
      <c r="X74" t="s">
        <v>587</v>
      </c>
    </row>
    <row r="75" spans="1:24" x14ac:dyDescent="0.25">
      <c r="A75" t="s">
        <v>219</v>
      </c>
      <c r="B75" t="s">
        <v>123</v>
      </c>
      <c r="C75">
        <v>83.851017681304597</v>
      </c>
      <c r="D75">
        <v>41</v>
      </c>
      <c r="E75">
        <v>375</v>
      </c>
      <c r="F75" t="s">
        <v>588</v>
      </c>
      <c r="G75" t="s">
        <v>52</v>
      </c>
      <c r="H75">
        <v>17</v>
      </c>
      <c r="I75">
        <v>25</v>
      </c>
      <c r="J75">
        <v>66</v>
      </c>
      <c r="K75">
        <v>5</v>
      </c>
      <c r="L75" t="s">
        <v>25</v>
      </c>
      <c r="M75" t="s">
        <v>589</v>
      </c>
      <c r="N75" t="s">
        <v>49</v>
      </c>
      <c r="O75" t="s">
        <v>58</v>
      </c>
      <c r="P75">
        <v>13</v>
      </c>
      <c r="Q75">
        <v>444</v>
      </c>
      <c r="R75">
        <v>4</v>
      </c>
      <c r="S75" t="s">
        <v>590</v>
      </c>
      <c r="T75" t="s">
        <v>43</v>
      </c>
      <c r="U75" t="s">
        <v>591</v>
      </c>
      <c r="V75" t="s">
        <v>29</v>
      </c>
      <c r="W75" t="s">
        <v>45</v>
      </c>
      <c r="X75" t="s">
        <v>592</v>
      </c>
    </row>
    <row r="76" spans="1:24" x14ac:dyDescent="0.25">
      <c r="A76" t="s">
        <v>180</v>
      </c>
      <c r="B76" t="s">
        <v>124</v>
      </c>
      <c r="C76" t="s">
        <v>593</v>
      </c>
      <c r="D76">
        <v>64</v>
      </c>
      <c r="E76">
        <v>904</v>
      </c>
      <c r="F76" t="s">
        <v>594</v>
      </c>
      <c r="G76" t="s">
        <v>32</v>
      </c>
      <c r="H76">
        <v>41</v>
      </c>
      <c r="I76">
        <v>6</v>
      </c>
      <c r="J76">
        <v>1</v>
      </c>
      <c r="K76">
        <v>5</v>
      </c>
      <c r="L76" t="s">
        <v>33</v>
      </c>
      <c r="M76" t="s">
        <v>595</v>
      </c>
      <c r="N76" t="s">
        <v>49</v>
      </c>
      <c r="O76" t="s">
        <v>47</v>
      </c>
      <c r="P76">
        <v>1</v>
      </c>
      <c r="Q76">
        <v>919</v>
      </c>
      <c r="R76">
        <v>9</v>
      </c>
      <c r="S76" t="s">
        <v>596</v>
      </c>
      <c r="T76" t="s">
        <v>43</v>
      </c>
      <c r="U76" t="s">
        <v>597</v>
      </c>
      <c r="V76" t="s">
        <v>44</v>
      </c>
      <c r="W76" t="s">
        <v>45</v>
      </c>
      <c r="X76" t="s">
        <v>598</v>
      </c>
    </row>
    <row r="77" spans="1:24" x14ac:dyDescent="0.25">
      <c r="A77" t="s">
        <v>187</v>
      </c>
      <c r="B77" t="s">
        <v>125</v>
      </c>
      <c r="C77" t="s">
        <v>599</v>
      </c>
      <c r="D77">
        <v>29</v>
      </c>
      <c r="E77">
        <v>106</v>
      </c>
      <c r="F77" t="s">
        <v>600</v>
      </c>
      <c r="G77" t="s">
        <v>24</v>
      </c>
      <c r="H77">
        <v>16</v>
      </c>
      <c r="I77">
        <v>20</v>
      </c>
      <c r="J77">
        <v>56</v>
      </c>
      <c r="K77">
        <v>10</v>
      </c>
      <c r="L77" t="s">
        <v>40</v>
      </c>
      <c r="M77" t="s">
        <v>601</v>
      </c>
      <c r="N77" t="s">
        <v>36</v>
      </c>
      <c r="O77" t="s">
        <v>58</v>
      </c>
      <c r="P77">
        <v>25</v>
      </c>
      <c r="Q77">
        <v>759</v>
      </c>
      <c r="R77">
        <v>11</v>
      </c>
      <c r="S77" t="s">
        <v>602</v>
      </c>
      <c r="T77" t="s">
        <v>60</v>
      </c>
      <c r="U77" t="s">
        <v>603</v>
      </c>
      <c r="V77" t="s">
        <v>37</v>
      </c>
      <c r="W77" t="s">
        <v>38</v>
      </c>
      <c r="X77" t="s">
        <v>604</v>
      </c>
    </row>
    <row r="78" spans="1:24" x14ac:dyDescent="0.25">
      <c r="A78" t="s">
        <v>180</v>
      </c>
      <c r="B78" t="s">
        <v>126</v>
      </c>
      <c r="C78" t="s">
        <v>605</v>
      </c>
      <c r="D78">
        <v>23</v>
      </c>
      <c r="E78">
        <v>241</v>
      </c>
      <c r="F78" t="s">
        <v>606</v>
      </c>
      <c r="G78" t="s">
        <v>52</v>
      </c>
      <c r="H78">
        <v>38</v>
      </c>
      <c r="I78">
        <v>1</v>
      </c>
      <c r="J78">
        <v>22</v>
      </c>
      <c r="K78">
        <v>10</v>
      </c>
      <c r="L78" t="s">
        <v>33</v>
      </c>
      <c r="M78" t="s">
        <v>607</v>
      </c>
      <c r="N78" t="s">
        <v>57</v>
      </c>
      <c r="O78" t="s">
        <v>50</v>
      </c>
      <c r="P78">
        <v>25</v>
      </c>
      <c r="Q78">
        <v>985</v>
      </c>
      <c r="R78">
        <v>24</v>
      </c>
      <c r="S78" t="s">
        <v>608</v>
      </c>
      <c r="T78" t="s">
        <v>28</v>
      </c>
      <c r="U78" t="s">
        <v>609</v>
      </c>
      <c r="V78" t="s">
        <v>44</v>
      </c>
      <c r="W78" t="s">
        <v>45</v>
      </c>
      <c r="X78" t="s">
        <v>610</v>
      </c>
    </row>
    <row r="79" spans="1:24" x14ac:dyDescent="0.25">
      <c r="A79" t="s">
        <v>180</v>
      </c>
      <c r="B79" t="s">
        <v>127</v>
      </c>
      <c r="C79" t="s">
        <v>611</v>
      </c>
      <c r="D79">
        <v>14</v>
      </c>
      <c r="E79">
        <v>359</v>
      </c>
      <c r="F79" t="s">
        <v>612</v>
      </c>
      <c r="G79" t="s">
        <v>35</v>
      </c>
      <c r="H79">
        <v>96</v>
      </c>
      <c r="I79">
        <v>28</v>
      </c>
      <c r="J79">
        <v>57</v>
      </c>
      <c r="K79">
        <v>4</v>
      </c>
      <c r="L79" t="s">
        <v>25</v>
      </c>
      <c r="M79" t="s">
        <v>613</v>
      </c>
      <c r="N79" t="s">
        <v>36</v>
      </c>
      <c r="O79" t="s">
        <v>42</v>
      </c>
      <c r="P79">
        <v>26</v>
      </c>
      <c r="Q79">
        <v>334</v>
      </c>
      <c r="R79">
        <v>5</v>
      </c>
      <c r="S79" t="s">
        <v>614</v>
      </c>
      <c r="T79" t="s">
        <v>60</v>
      </c>
      <c r="U79" t="s">
        <v>615</v>
      </c>
      <c r="V79" t="s">
        <v>29</v>
      </c>
      <c r="W79" t="s">
        <v>30</v>
      </c>
      <c r="X79">
        <v>852.56809891984994</v>
      </c>
    </row>
    <row r="80" spans="1:24" x14ac:dyDescent="0.25">
      <c r="A80" t="s">
        <v>180</v>
      </c>
      <c r="B80" t="s">
        <v>128</v>
      </c>
      <c r="C80" t="s">
        <v>616</v>
      </c>
      <c r="D80">
        <v>50</v>
      </c>
      <c r="E80">
        <v>946</v>
      </c>
      <c r="F80" t="s">
        <v>617</v>
      </c>
      <c r="G80" t="s">
        <v>35</v>
      </c>
      <c r="H80">
        <v>5</v>
      </c>
      <c r="I80">
        <v>4</v>
      </c>
      <c r="J80">
        <v>51</v>
      </c>
      <c r="K80">
        <v>5</v>
      </c>
      <c r="L80" t="s">
        <v>25</v>
      </c>
      <c r="M80">
        <v>8.4670497708619905</v>
      </c>
      <c r="N80" t="s">
        <v>41</v>
      </c>
      <c r="O80" t="s">
        <v>27</v>
      </c>
      <c r="P80">
        <v>25</v>
      </c>
      <c r="Q80">
        <v>858</v>
      </c>
      <c r="R80">
        <v>21</v>
      </c>
      <c r="S80" t="s">
        <v>618</v>
      </c>
      <c r="T80" t="s">
        <v>28</v>
      </c>
      <c r="U80" t="s">
        <v>619</v>
      </c>
      <c r="V80" t="s">
        <v>53</v>
      </c>
      <c r="W80" t="s">
        <v>38</v>
      </c>
      <c r="X80" t="s">
        <v>620</v>
      </c>
    </row>
    <row r="81" spans="1:24" x14ac:dyDescent="0.25">
      <c r="A81" t="s">
        <v>180</v>
      </c>
      <c r="B81" t="s">
        <v>129</v>
      </c>
      <c r="C81" t="s">
        <v>621</v>
      </c>
      <c r="D81">
        <v>56</v>
      </c>
      <c r="E81">
        <v>198</v>
      </c>
      <c r="F81" t="s">
        <v>622</v>
      </c>
      <c r="G81" t="s">
        <v>24</v>
      </c>
      <c r="H81">
        <v>31</v>
      </c>
      <c r="I81">
        <v>25</v>
      </c>
      <c r="J81">
        <v>20</v>
      </c>
      <c r="K81">
        <v>1</v>
      </c>
      <c r="L81" t="s">
        <v>25</v>
      </c>
      <c r="M81" t="s">
        <v>623</v>
      </c>
      <c r="N81" t="s">
        <v>26</v>
      </c>
      <c r="O81" t="s">
        <v>50</v>
      </c>
      <c r="P81">
        <v>5</v>
      </c>
      <c r="Q81">
        <v>228</v>
      </c>
      <c r="R81">
        <v>12</v>
      </c>
      <c r="S81" t="s">
        <v>624</v>
      </c>
      <c r="T81" t="s">
        <v>28</v>
      </c>
      <c r="U81" t="s">
        <v>625</v>
      </c>
      <c r="V81" t="s">
        <v>37</v>
      </c>
      <c r="W81" t="s">
        <v>38</v>
      </c>
      <c r="X81" t="s">
        <v>626</v>
      </c>
    </row>
    <row r="82" spans="1:24" x14ac:dyDescent="0.25">
      <c r="A82" t="s">
        <v>187</v>
      </c>
      <c r="B82" t="s">
        <v>130</v>
      </c>
      <c r="C82" t="s">
        <v>627</v>
      </c>
      <c r="D82">
        <v>75</v>
      </c>
      <c r="E82">
        <v>872</v>
      </c>
      <c r="F82" t="s">
        <v>628</v>
      </c>
      <c r="G82" t="s">
        <v>35</v>
      </c>
      <c r="H82">
        <v>39</v>
      </c>
      <c r="I82">
        <v>14</v>
      </c>
      <c r="J82">
        <v>41</v>
      </c>
      <c r="K82">
        <v>2</v>
      </c>
      <c r="L82" t="s">
        <v>40</v>
      </c>
      <c r="M82" t="s">
        <v>629</v>
      </c>
      <c r="N82" t="s">
        <v>26</v>
      </c>
      <c r="O82" t="s">
        <v>58</v>
      </c>
      <c r="P82">
        <v>8</v>
      </c>
      <c r="Q82">
        <v>202</v>
      </c>
      <c r="R82">
        <v>5</v>
      </c>
      <c r="S82" t="s">
        <v>630</v>
      </c>
      <c r="T82" t="s">
        <v>43</v>
      </c>
      <c r="U82" t="s">
        <v>631</v>
      </c>
      <c r="V82" t="s">
        <v>53</v>
      </c>
      <c r="W82" t="s">
        <v>30</v>
      </c>
      <c r="X82" t="s">
        <v>632</v>
      </c>
    </row>
    <row r="83" spans="1:24" x14ac:dyDescent="0.25">
      <c r="A83" t="s">
        <v>180</v>
      </c>
      <c r="B83" t="s">
        <v>131</v>
      </c>
      <c r="C83" t="s">
        <v>633</v>
      </c>
      <c r="D83">
        <v>9</v>
      </c>
      <c r="E83">
        <v>774</v>
      </c>
      <c r="F83" t="s">
        <v>634</v>
      </c>
      <c r="G83" t="s">
        <v>35</v>
      </c>
      <c r="H83">
        <v>48</v>
      </c>
      <c r="I83">
        <v>6</v>
      </c>
      <c r="J83">
        <v>8</v>
      </c>
      <c r="K83">
        <v>5</v>
      </c>
      <c r="L83" t="s">
        <v>25</v>
      </c>
      <c r="M83" t="s">
        <v>635</v>
      </c>
      <c r="N83" t="s">
        <v>26</v>
      </c>
      <c r="O83" t="s">
        <v>47</v>
      </c>
      <c r="P83">
        <v>28</v>
      </c>
      <c r="Q83">
        <v>698</v>
      </c>
      <c r="R83">
        <v>1</v>
      </c>
      <c r="S83" t="s">
        <v>636</v>
      </c>
      <c r="T83" t="s">
        <v>28</v>
      </c>
      <c r="U83" t="s">
        <v>637</v>
      </c>
      <c r="V83" t="s">
        <v>44</v>
      </c>
      <c r="W83" t="s">
        <v>30</v>
      </c>
      <c r="X83" t="s">
        <v>638</v>
      </c>
    </row>
    <row r="84" spans="1:24" x14ac:dyDescent="0.25">
      <c r="A84" t="s">
        <v>187</v>
      </c>
      <c r="B84" t="s">
        <v>132</v>
      </c>
      <c r="C84" t="s">
        <v>639</v>
      </c>
      <c r="D84">
        <v>13</v>
      </c>
      <c r="E84">
        <v>336</v>
      </c>
      <c r="F84" t="s">
        <v>640</v>
      </c>
      <c r="G84" t="s">
        <v>35</v>
      </c>
      <c r="H84">
        <v>42</v>
      </c>
      <c r="I84">
        <v>19</v>
      </c>
      <c r="J84">
        <v>72</v>
      </c>
      <c r="K84">
        <v>1</v>
      </c>
      <c r="L84" t="s">
        <v>33</v>
      </c>
      <c r="M84">
        <v>4.7081818735419301</v>
      </c>
      <c r="N84" t="s">
        <v>57</v>
      </c>
      <c r="O84" t="s">
        <v>27</v>
      </c>
      <c r="P84">
        <v>6</v>
      </c>
      <c r="Q84">
        <v>955</v>
      </c>
      <c r="R84">
        <v>26</v>
      </c>
      <c r="S84">
        <v>4.4652784349432402</v>
      </c>
      <c r="T84" t="s">
        <v>28</v>
      </c>
      <c r="U84" t="s">
        <v>641</v>
      </c>
      <c r="V84" t="s">
        <v>29</v>
      </c>
      <c r="W84" t="s">
        <v>38</v>
      </c>
      <c r="X84" t="s">
        <v>642</v>
      </c>
    </row>
    <row r="85" spans="1:24" x14ac:dyDescent="0.25">
      <c r="A85" t="s">
        <v>180</v>
      </c>
      <c r="B85" t="s">
        <v>133</v>
      </c>
      <c r="C85" t="s">
        <v>643</v>
      </c>
      <c r="D85">
        <v>82</v>
      </c>
      <c r="E85">
        <v>663</v>
      </c>
      <c r="F85" t="s">
        <v>644</v>
      </c>
      <c r="G85" t="s">
        <v>35</v>
      </c>
      <c r="H85">
        <v>65</v>
      </c>
      <c r="I85">
        <v>24</v>
      </c>
      <c r="J85">
        <v>7</v>
      </c>
      <c r="K85">
        <v>8</v>
      </c>
      <c r="L85" t="s">
        <v>25</v>
      </c>
      <c r="M85" t="s">
        <v>645</v>
      </c>
      <c r="N85" t="s">
        <v>36</v>
      </c>
      <c r="O85" t="s">
        <v>50</v>
      </c>
      <c r="P85">
        <v>20</v>
      </c>
      <c r="Q85">
        <v>443</v>
      </c>
      <c r="R85">
        <v>5</v>
      </c>
      <c r="S85" t="s">
        <v>646</v>
      </c>
      <c r="T85" t="s">
        <v>43</v>
      </c>
      <c r="U85" t="s">
        <v>647</v>
      </c>
      <c r="V85" t="s">
        <v>29</v>
      </c>
      <c r="W85" t="s">
        <v>45</v>
      </c>
      <c r="X85" t="s">
        <v>648</v>
      </c>
    </row>
    <row r="86" spans="1:24" x14ac:dyDescent="0.25">
      <c r="A86" t="s">
        <v>180</v>
      </c>
      <c r="B86" t="s">
        <v>134</v>
      </c>
      <c r="C86" t="s">
        <v>649</v>
      </c>
      <c r="D86">
        <v>99</v>
      </c>
      <c r="E86">
        <v>618</v>
      </c>
      <c r="F86" t="s">
        <v>650</v>
      </c>
      <c r="G86" t="s">
        <v>35</v>
      </c>
      <c r="H86">
        <v>73</v>
      </c>
      <c r="I86">
        <v>26</v>
      </c>
      <c r="J86">
        <v>80</v>
      </c>
      <c r="K86">
        <v>10</v>
      </c>
      <c r="L86" t="s">
        <v>33</v>
      </c>
      <c r="M86" t="s">
        <v>651</v>
      </c>
      <c r="N86" t="s">
        <v>41</v>
      </c>
      <c r="O86" t="s">
        <v>58</v>
      </c>
      <c r="P86">
        <v>24</v>
      </c>
      <c r="Q86">
        <v>589</v>
      </c>
      <c r="R86">
        <v>22</v>
      </c>
      <c r="S86" t="s">
        <v>652</v>
      </c>
      <c r="T86" t="s">
        <v>60</v>
      </c>
      <c r="U86" t="s">
        <v>653</v>
      </c>
      <c r="V86" t="s">
        <v>37</v>
      </c>
      <c r="W86" t="s">
        <v>30</v>
      </c>
      <c r="X86" t="s">
        <v>654</v>
      </c>
    </row>
    <row r="87" spans="1:24" x14ac:dyDescent="0.25">
      <c r="A87" t="s">
        <v>219</v>
      </c>
      <c r="B87" t="s">
        <v>135</v>
      </c>
      <c r="C87" t="s">
        <v>655</v>
      </c>
      <c r="D87">
        <v>83</v>
      </c>
      <c r="E87">
        <v>25</v>
      </c>
      <c r="F87" t="s">
        <v>656</v>
      </c>
      <c r="G87" t="s">
        <v>32</v>
      </c>
      <c r="H87">
        <v>15</v>
      </c>
      <c r="I87">
        <v>18</v>
      </c>
      <c r="J87">
        <v>66</v>
      </c>
      <c r="K87">
        <v>2</v>
      </c>
      <c r="L87" t="s">
        <v>40</v>
      </c>
      <c r="M87" t="s">
        <v>657</v>
      </c>
      <c r="N87" t="s">
        <v>41</v>
      </c>
      <c r="O87" t="s">
        <v>58</v>
      </c>
      <c r="P87">
        <v>4</v>
      </c>
      <c r="Q87">
        <v>211</v>
      </c>
      <c r="R87">
        <v>2</v>
      </c>
      <c r="S87">
        <v>69.929345518672307</v>
      </c>
      <c r="T87" t="s">
        <v>43</v>
      </c>
      <c r="U87" t="s">
        <v>658</v>
      </c>
      <c r="V87" t="s">
        <v>29</v>
      </c>
      <c r="W87" t="s">
        <v>30</v>
      </c>
      <c r="X87" t="s">
        <v>659</v>
      </c>
    </row>
    <row r="88" spans="1:24" x14ac:dyDescent="0.25">
      <c r="A88" t="s">
        <v>187</v>
      </c>
      <c r="B88" t="s">
        <v>136</v>
      </c>
      <c r="C88" t="s">
        <v>660</v>
      </c>
      <c r="D88">
        <v>18</v>
      </c>
      <c r="E88">
        <v>223</v>
      </c>
      <c r="F88" t="s">
        <v>661</v>
      </c>
      <c r="G88" t="s">
        <v>35</v>
      </c>
      <c r="H88">
        <v>32</v>
      </c>
      <c r="I88">
        <v>14</v>
      </c>
      <c r="J88">
        <v>22</v>
      </c>
      <c r="K88">
        <v>6</v>
      </c>
      <c r="L88" t="s">
        <v>25</v>
      </c>
      <c r="M88" t="s">
        <v>662</v>
      </c>
      <c r="N88" t="s">
        <v>36</v>
      </c>
      <c r="O88" t="s">
        <v>27</v>
      </c>
      <c r="P88">
        <v>4</v>
      </c>
      <c r="Q88">
        <v>569</v>
      </c>
      <c r="R88">
        <v>18</v>
      </c>
      <c r="S88" t="s">
        <v>663</v>
      </c>
      <c r="T88" t="s">
        <v>60</v>
      </c>
      <c r="U88" t="s">
        <v>664</v>
      </c>
      <c r="V88" t="s">
        <v>44</v>
      </c>
      <c r="W88" t="s">
        <v>45</v>
      </c>
      <c r="X88" t="s">
        <v>665</v>
      </c>
    </row>
    <row r="89" spans="1:24" x14ac:dyDescent="0.25">
      <c r="A89" t="s">
        <v>180</v>
      </c>
      <c r="B89" t="s">
        <v>137</v>
      </c>
      <c r="C89" t="s">
        <v>666</v>
      </c>
      <c r="D89">
        <v>24</v>
      </c>
      <c r="E89">
        <v>79</v>
      </c>
      <c r="F89" t="s">
        <v>667</v>
      </c>
      <c r="G89" t="s">
        <v>52</v>
      </c>
      <c r="H89">
        <v>5</v>
      </c>
      <c r="I89">
        <v>7</v>
      </c>
      <c r="J89">
        <v>55</v>
      </c>
      <c r="K89">
        <v>10</v>
      </c>
      <c r="L89" t="s">
        <v>33</v>
      </c>
      <c r="M89" t="s">
        <v>668</v>
      </c>
      <c r="N89" t="s">
        <v>26</v>
      </c>
      <c r="O89" t="s">
        <v>58</v>
      </c>
      <c r="P89">
        <v>27</v>
      </c>
      <c r="Q89">
        <v>523</v>
      </c>
      <c r="R89">
        <v>17</v>
      </c>
      <c r="S89" t="s">
        <v>669</v>
      </c>
      <c r="T89" t="s">
        <v>43</v>
      </c>
      <c r="U89" t="s">
        <v>670</v>
      </c>
      <c r="V89" t="s">
        <v>53</v>
      </c>
      <c r="W89" t="s">
        <v>30</v>
      </c>
      <c r="X89" t="s">
        <v>671</v>
      </c>
    </row>
    <row r="90" spans="1:24" x14ac:dyDescent="0.25">
      <c r="A90" t="s">
        <v>219</v>
      </c>
      <c r="B90" t="s">
        <v>138</v>
      </c>
      <c r="C90" t="s">
        <v>672</v>
      </c>
      <c r="D90">
        <v>58</v>
      </c>
      <c r="E90">
        <v>737</v>
      </c>
      <c r="F90">
        <v>9444.7420330629793</v>
      </c>
      <c r="G90" t="s">
        <v>52</v>
      </c>
      <c r="H90">
        <v>60</v>
      </c>
      <c r="I90">
        <v>18</v>
      </c>
      <c r="J90">
        <v>85</v>
      </c>
      <c r="K90">
        <v>7</v>
      </c>
      <c r="L90" t="s">
        <v>33</v>
      </c>
      <c r="M90" t="s">
        <v>673</v>
      </c>
      <c r="N90" t="s">
        <v>57</v>
      </c>
      <c r="O90" t="s">
        <v>27</v>
      </c>
      <c r="P90">
        <v>21</v>
      </c>
      <c r="Q90">
        <v>953</v>
      </c>
      <c r="R90">
        <v>11</v>
      </c>
      <c r="S90" t="s">
        <v>674</v>
      </c>
      <c r="T90" t="s">
        <v>28</v>
      </c>
      <c r="U90">
        <v>0.722204401882931</v>
      </c>
      <c r="V90" t="s">
        <v>53</v>
      </c>
      <c r="W90" t="s">
        <v>45</v>
      </c>
      <c r="X90" t="s">
        <v>675</v>
      </c>
    </row>
    <row r="91" spans="1:24" x14ac:dyDescent="0.25">
      <c r="A91" t="s">
        <v>219</v>
      </c>
      <c r="B91" t="s">
        <v>139</v>
      </c>
      <c r="C91" t="s">
        <v>676</v>
      </c>
      <c r="D91">
        <v>10</v>
      </c>
      <c r="E91">
        <v>134</v>
      </c>
      <c r="F91" t="s">
        <v>677</v>
      </c>
      <c r="G91" t="s">
        <v>35</v>
      </c>
      <c r="H91">
        <v>90</v>
      </c>
      <c r="I91">
        <v>1</v>
      </c>
      <c r="J91">
        <v>27</v>
      </c>
      <c r="K91">
        <v>8</v>
      </c>
      <c r="L91" t="s">
        <v>25</v>
      </c>
      <c r="M91" t="s">
        <v>678</v>
      </c>
      <c r="N91" t="s">
        <v>36</v>
      </c>
      <c r="O91" t="s">
        <v>42</v>
      </c>
      <c r="P91">
        <v>23</v>
      </c>
      <c r="Q91">
        <v>370</v>
      </c>
      <c r="R91">
        <v>11</v>
      </c>
      <c r="S91" t="s">
        <v>679</v>
      </c>
      <c r="T91" t="s">
        <v>28</v>
      </c>
      <c r="U91" t="s">
        <v>680</v>
      </c>
      <c r="V91" t="s">
        <v>44</v>
      </c>
      <c r="W91" t="s">
        <v>30</v>
      </c>
      <c r="X91" t="s">
        <v>681</v>
      </c>
    </row>
    <row r="92" spans="1:24" x14ac:dyDescent="0.25">
      <c r="A92" t="s">
        <v>187</v>
      </c>
      <c r="B92" t="s">
        <v>140</v>
      </c>
      <c r="C92" t="s">
        <v>682</v>
      </c>
      <c r="D92">
        <v>56</v>
      </c>
      <c r="E92">
        <v>320</v>
      </c>
      <c r="F92" t="s">
        <v>683</v>
      </c>
      <c r="G92" t="s">
        <v>24</v>
      </c>
      <c r="H92">
        <v>66</v>
      </c>
      <c r="I92">
        <v>18</v>
      </c>
      <c r="J92">
        <v>96</v>
      </c>
      <c r="K92">
        <v>7</v>
      </c>
      <c r="L92" t="s">
        <v>25</v>
      </c>
      <c r="M92" t="s">
        <v>684</v>
      </c>
      <c r="N92" t="s">
        <v>26</v>
      </c>
      <c r="O92" t="s">
        <v>50</v>
      </c>
      <c r="P92">
        <v>8</v>
      </c>
      <c r="Q92">
        <v>585</v>
      </c>
      <c r="R92">
        <v>8</v>
      </c>
      <c r="S92" t="s">
        <v>685</v>
      </c>
      <c r="T92" t="s">
        <v>60</v>
      </c>
      <c r="U92" t="s">
        <v>686</v>
      </c>
      <c r="V92" t="s">
        <v>44</v>
      </c>
      <c r="W92" t="s">
        <v>30</v>
      </c>
      <c r="X92" t="s">
        <v>687</v>
      </c>
    </row>
    <row r="93" spans="1:24" x14ac:dyDescent="0.25">
      <c r="A93" t="s">
        <v>219</v>
      </c>
      <c r="B93" t="s">
        <v>141</v>
      </c>
      <c r="C93" t="s">
        <v>688</v>
      </c>
      <c r="D93">
        <v>90</v>
      </c>
      <c r="E93">
        <v>916</v>
      </c>
      <c r="F93" t="s">
        <v>689</v>
      </c>
      <c r="G93" t="s">
        <v>52</v>
      </c>
      <c r="H93">
        <v>98</v>
      </c>
      <c r="I93">
        <v>22</v>
      </c>
      <c r="J93">
        <v>85</v>
      </c>
      <c r="K93">
        <v>7</v>
      </c>
      <c r="L93" t="s">
        <v>25</v>
      </c>
      <c r="M93" t="s">
        <v>690</v>
      </c>
      <c r="N93" t="s">
        <v>49</v>
      </c>
      <c r="O93" t="s">
        <v>47</v>
      </c>
      <c r="P93">
        <v>5</v>
      </c>
      <c r="Q93">
        <v>207</v>
      </c>
      <c r="R93">
        <v>28</v>
      </c>
      <c r="S93" t="s">
        <v>691</v>
      </c>
      <c r="T93" t="s">
        <v>28</v>
      </c>
      <c r="U93" t="s">
        <v>692</v>
      </c>
      <c r="V93" t="s">
        <v>44</v>
      </c>
      <c r="W93" t="s">
        <v>30</v>
      </c>
      <c r="X93" t="s">
        <v>693</v>
      </c>
    </row>
    <row r="94" spans="1:24" x14ac:dyDescent="0.25">
      <c r="A94" t="s">
        <v>219</v>
      </c>
      <c r="B94" t="s">
        <v>142</v>
      </c>
      <c r="C94" t="s">
        <v>694</v>
      </c>
      <c r="D94">
        <v>44</v>
      </c>
      <c r="E94">
        <v>276</v>
      </c>
      <c r="F94" t="s">
        <v>695</v>
      </c>
      <c r="G94" t="s">
        <v>52</v>
      </c>
      <c r="H94">
        <v>90</v>
      </c>
      <c r="I94">
        <v>25</v>
      </c>
      <c r="J94">
        <v>10</v>
      </c>
      <c r="K94">
        <v>8</v>
      </c>
      <c r="L94" t="s">
        <v>25</v>
      </c>
      <c r="M94" t="s">
        <v>696</v>
      </c>
      <c r="N94" t="s">
        <v>57</v>
      </c>
      <c r="O94" t="s">
        <v>27</v>
      </c>
      <c r="P94">
        <v>4</v>
      </c>
      <c r="Q94">
        <v>671</v>
      </c>
      <c r="R94">
        <v>29</v>
      </c>
      <c r="S94" t="s">
        <v>697</v>
      </c>
      <c r="T94" t="s">
        <v>60</v>
      </c>
      <c r="U94" t="s">
        <v>698</v>
      </c>
      <c r="V94" t="s">
        <v>44</v>
      </c>
      <c r="W94" t="s">
        <v>30</v>
      </c>
      <c r="X94" t="s">
        <v>699</v>
      </c>
    </row>
    <row r="95" spans="1:24" x14ac:dyDescent="0.25">
      <c r="A95" t="s">
        <v>180</v>
      </c>
      <c r="B95" t="s">
        <v>143</v>
      </c>
      <c r="C95" t="s">
        <v>700</v>
      </c>
      <c r="D95">
        <v>88</v>
      </c>
      <c r="E95">
        <v>114</v>
      </c>
      <c r="F95" t="s">
        <v>701</v>
      </c>
      <c r="G95" t="s">
        <v>35</v>
      </c>
      <c r="H95">
        <v>63</v>
      </c>
      <c r="I95">
        <v>17</v>
      </c>
      <c r="J95">
        <v>66</v>
      </c>
      <c r="K95">
        <v>1</v>
      </c>
      <c r="L95" t="s">
        <v>40</v>
      </c>
      <c r="M95" t="s">
        <v>702</v>
      </c>
      <c r="N95" t="s">
        <v>49</v>
      </c>
      <c r="O95" t="s">
        <v>58</v>
      </c>
      <c r="P95">
        <v>21</v>
      </c>
      <c r="Q95">
        <v>824</v>
      </c>
      <c r="R95">
        <v>20</v>
      </c>
      <c r="S95" t="s">
        <v>703</v>
      </c>
      <c r="T95" t="s">
        <v>43</v>
      </c>
      <c r="U95" t="s">
        <v>704</v>
      </c>
      <c r="V95" t="s">
        <v>37</v>
      </c>
      <c r="W95" t="s">
        <v>45</v>
      </c>
      <c r="X95" t="s">
        <v>705</v>
      </c>
    </row>
    <row r="96" spans="1:24" x14ac:dyDescent="0.25">
      <c r="A96" t="s">
        <v>219</v>
      </c>
      <c r="B96" t="s">
        <v>144</v>
      </c>
      <c r="C96" t="s">
        <v>706</v>
      </c>
      <c r="D96">
        <v>97</v>
      </c>
      <c r="E96">
        <v>987</v>
      </c>
      <c r="F96" t="s">
        <v>707</v>
      </c>
      <c r="G96" t="s">
        <v>35</v>
      </c>
      <c r="H96">
        <v>77</v>
      </c>
      <c r="I96">
        <v>26</v>
      </c>
      <c r="J96">
        <v>72</v>
      </c>
      <c r="K96">
        <v>9</v>
      </c>
      <c r="L96" t="s">
        <v>25</v>
      </c>
      <c r="M96" t="s">
        <v>708</v>
      </c>
      <c r="N96" t="s">
        <v>57</v>
      </c>
      <c r="O96" t="s">
        <v>47</v>
      </c>
      <c r="P96">
        <v>12</v>
      </c>
      <c r="Q96">
        <v>908</v>
      </c>
      <c r="R96">
        <v>14</v>
      </c>
      <c r="S96" t="s">
        <v>709</v>
      </c>
      <c r="T96" t="s">
        <v>60</v>
      </c>
      <c r="U96" t="s">
        <v>710</v>
      </c>
      <c r="V96" t="s">
        <v>44</v>
      </c>
      <c r="W96" t="s">
        <v>30</v>
      </c>
      <c r="X96" t="s">
        <v>711</v>
      </c>
    </row>
    <row r="97" spans="1:24" x14ac:dyDescent="0.25">
      <c r="A97" t="s">
        <v>180</v>
      </c>
      <c r="B97" t="s">
        <v>145</v>
      </c>
      <c r="C97" t="s">
        <v>712</v>
      </c>
      <c r="D97">
        <v>65</v>
      </c>
      <c r="E97">
        <v>672</v>
      </c>
      <c r="F97" t="s">
        <v>713</v>
      </c>
      <c r="G97" t="s">
        <v>35</v>
      </c>
      <c r="H97">
        <v>15</v>
      </c>
      <c r="I97">
        <v>14</v>
      </c>
      <c r="J97">
        <v>26</v>
      </c>
      <c r="K97">
        <v>9</v>
      </c>
      <c r="L97" t="s">
        <v>25</v>
      </c>
      <c r="M97" t="s">
        <v>714</v>
      </c>
      <c r="N97" t="s">
        <v>49</v>
      </c>
      <c r="O97" t="s">
        <v>27</v>
      </c>
      <c r="P97">
        <v>18</v>
      </c>
      <c r="Q97">
        <v>450</v>
      </c>
      <c r="R97">
        <v>26</v>
      </c>
      <c r="S97" t="s">
        <v>715</v>
      </c>
      <c r="T97" t="s">
        <v>28</v>
      </c>
      <c r="U97" t="s">
        <v>716</v>
      </c>
      <c r="V97" t="s">
        <v>37</v>
      </c>
      <c r="W97" t="s">
        <v>45</v>
      </c>
      <c r="X97" t="s">
        <v>717</v>
      </c>
    </row>
    <row r="98" spans="1:24" x14ac:dyDescent="0.25">
      <c r="A98" t="s">
        <v>219</v>
      </c>
      <c r="B98" t="s">
        <v>146</v>
      </c>
      <c r="C98" t="s">
        <v>718</v>
      </c>
      <c r="D98">
        <v>29</v>
      </c>
      <c r="E98">
        <v>324</v>
      </c>
      <c r="F98" t="s">
        <v>719</v>
      </c>
      <c r="G98" t="s">
        <v>24</v>
      </c>
      <c r="H98">
        <v>67</v>
      </c>
      <c r="I98">
        <v>2</v>
      </c>
      <c r="J98">
        <v>32</v>
      </c>
      <c r="K98">
        <v>3</v>
      </c>
      <c r="L98" t="s">
        <v>40</v>
      </c>
      <c r="M98" t="s">
        <v>720</v>
      </c>
      <c r="N98" t="s">
        <v>26</v>
      </c>
      <c r="O98" t="s">
        <v>27</v>
      </c>
      <c r="P98">
        <v>28</v>
      </c>
      <c r="Q98">
        <v>648</v>
      </c>
      <c r="R98">
        <v>28</v>
      </c>
      <c r="S98" t="s">
        <v>721</v>
      </c>
      <c r="T98" t="s">
        <v>28</v>
      </c>
      <c r="U98" t="s">
        <v>722</v>
      </c>
      <c r="V98" t="s">
        <v>29</v>
      </c>
      <c r="W98" t="s">
        <v>45</v>
      </c>
      <c r="X98" t="s">
        <v>723</v>
      </c>
    </row>
    <row r="99" spans="1:24" x14ac:dyDescent="0.25">
      <c r="A99" t="s">
        <v>180</v>
      </c>
      <c r="B99" t="s">
        <v>147</v>
      </c>
      <c r="C99" t="s">
        <v>724</v>
      </c>
      <c r="D99">
        <v>56</v>
      </c>
      <c r="E99">
        <v>62</v>
      </c>
      <c r="F99" t="s">
        <v>725</v>
      </c>
      <c r="G99" t="s">
        <v>52</v>
      </c>
      <c r="H99">
        <v>46</v>
      </c>
      <c r="I99">
        <v>19</v>
      </c>
      <c r="J99">
        <v>4</v>
      </c>
      <c r="K99">
        <v>9</v>
      </c>
      <c r="L99" t="s">
        <v>33</v>
      </c>
      <c r="M99" t="s">
        <v>726</v>
      </c>
      <c r="N99" t="s">
        <v>49</v>
      </c>
      <c r="O99" t="s">
        <v>27</v>
      </c>
      <c r="P99">
        <v>10</v>
      </c>
      <c r="Q99">
        <v>535</v>
      </c>
      <c r="R99">
        <v>13</v>
      </c>
      <c r="S99" t="s">
        <v>727</v>
      </c>
      <c r="T99" t="s">
        <v>43</v>
      </c>
      <c r="U99" t="s">
        <v>728</v>
      </c>
      <c r="V99" t="s">
        <v>29</v>
      </c>
      <c r="W99" t="s">
        <v>45</v>
      </c>
      <c r="X99" t="s">
        <v>729</v>
      </c>
    </row>
    <row r="100" spans="1:24" x14ac:dyDescent="0.25">
      <c r="A100" t="s">
        <v>187</v>
      </c>
      <c r="B100" t="s">
        <v>148</v>
      </c>
      <c r="C100">
        <v>19.754604866878601</v>
      </c>
      <c r="D100">
        <v>43</v>
      </c>
      <c r="E100">
        <v>913</v>
      </c>
      <c r="F100" t="s">
        <v>730</v>
      </c>
      <c r="G100" t="s">
        <v>32</v>
      </c>
      <c r="H100">
        <v>53</v>
      </c>
      <c r="I100">
        <v>1</v>
      </c>
      <c r="J100">
        <v>27</v>
      </c>
      <c r="K100">
        <v>7</v>
      </c>
      <c r="L100" t="s">
        <v>25</v>
      </c>
      <c r="M100" t="s">
        <v>731</v>
      </c>
      <c r="N100" t="s">
        <v>41</v>
      </c>
      <c r="O100" t="s">
        <v>58</v>
      </c>
      <c r="P100">
        <v>28</v>
      </c>
      <c r="Q100">
        <v>581</v>
      </c>
      <c r="R100">
        <v>9</v>
      </c>
      <c r="S100" t="s">
        <v>732</v>
      </c>
      <c r="T100" t="s">
        <v>28</v>
      </c>
      <c r="U100" t="s">
        <v>733</v>
      </c>
      <c r="V100" t="s">
        <v>44</v>
      </c>
      <c r="W100" t="s">
        <v>45</v>
      </c>
      <c r="X100" t="s">
        <v>734</v>
      </c>
    </row>
    <row r="101" spans="1:24" x14ac:dyDescent="0.25">
      <c r="A101" t="s">
        <v>180</v>
      </c>
      <c r="B101" t="s">
        <v>149</v>
      </c>
      <c r="C101" t="s">
        <v>735</v>
      </c>
      <c r="D101">
        <v>17</v>
      </c>
      <c r="E101">
        <v>627</v>
      </c>
      <c r="F101" t="s">
        <v>736</v>
      </c>
      <c r="G101" t="s">
        <v>35</v>
      </c>
      <c r="H101">
        <v>55</v>
      </c>
      <c r="I101">
        <v>8</v>
      </c>
      <c r="J101">
        <v>59</v>
      </c>
      <c r="K101">
        <v>6</v>
      </c>
      <c r="L101" t="s">
        <v>25</v>
      </c>
      <c r="M101" t="s">
        <v>737</v>
      </c>
      <c r="N101" t="s">
        <v>57</v>
      </c>
      <c r="O101" t="s">
        <v>58</v>
      </c>
      <c r="P101">
        <v>29</v>
      </c>
      <c r="Q101">
        <v>921</v>
      </c>
      <c r="R101">
        <v>2</v>
      </c>
      <c r="S101" t="s">
        <v>738</v>
      </c>
      <c r="T101" t="s">
        <v>43</v>
      </c>
      <c r="U101" t="s">
        <v>739</v>
      </c>
      <c r="V101" t="s">
        <v>44</v>
      </c>
      <c r="W101" t="s">
        <v>30</v>
      </c>
      <c r="X101" t="s">
        <v>740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A2" workbookViewId="0">
      <selection activeCell="C101" sqref="A2:X101"/>
    </sheetView>
  </sheetViews>
  <sheetFormatPr defaultRowHeight="15" x14ac:dyDescent="0.25"/>
  <cols>
    <col min="1" max="1" width="14.42578125" customWidth="1"/>
    <col min="4" max="4" width="13.140625" style="4" customWidth="1"/>
    <col min="5" max="5" width="25" style="4" customWidth="1"/>
    <col min="6" max="6" width="20.5703125" style="2" customWidth="1"/>
    <col min="7" max="7" width="24.5703125" customWidth="1"/>
    <col min="8" max="8" width="13.5703125" style="4" customWidth="1"/>
    <col min="9" max="9" width="12.7109375" style="4" customWidth="1"/>
    <col min="10" max="10" width="17.7109375" style="4" customWidth="1"/>
    <col min="11" max="11" width="16.28515625" style="4" customWidth="1"/>
    <col min="12" max="12" width="17.85546875" customWidth="1"/>
    <col min="13" max="13" width="15.7109375" customWidth="1"/>
    <col min="14" max="14" width="16" customWidth="1"/>
    <col min="15" max="15" width="10.5703125" customWidth="1"/>
    <col min="16" max="16" width="11.85546875" style="4" customWidth="1"/>
    <col min="17" max="17" width="20.85546875" style="4" customWidth="1"/>
    <col min="18" max="18" width="24.85546875" customWidth="1"/>
    <col min="19" max="19" width="20.85546875" customWidth="1"/>
    <col min="20" max="20" width="18.85546875" customWidth="1"/>
    <col min="21" max="21" width="13.85546875" customWidth="1"/>
    <col min="22" max="22" width="22.5703125" customWidth="1"/>
    <col min="23" max="23" width="9.28515625" customWidth="1"/>
  </cols>
  <sheetData>
    <row r="1" spans="1:24" x14ac:dyDescent="0.25">
      <c r="A1" t="s">
        <v>150</v>
      </c>
      <c r="B1" t="s">
        <v>0</v>
      </c>
      <c r="C1" t="s">
        <v>1</v>
      </c>
      <c r="D1" s="4" t="s">
        <v>2</v>
      </c>
      <c r="E1" s="4" t="s">
        <v>3</v>
      </c>
      <c r="F1" s="2" t="s">
        <v>4</v>
      </c>
      <c r="G1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t="s">
        <v>10</v>
      </c>
      <c r="M1" t="s">
        <v>11</v>
      </c>
      <c r="N1" t="s">
        <v>12</v>
      </c>
      <c r="O1" t="s">
        <v>13</v>
      </c>
      <c r="P1" s="4" t="s">
        <v>14</v>
      </c>
      <c r="Q1" s="4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151</v>
      </c>
      <c r="B2" t="s">
        <v>23</v>
      </c>
      <c r="C2" s="1">
        <v>69.808005542115694</v>
      </c>
      <c r="D2" s="4">
        <v>55</v>
      </c>
      <c r="E2" s="4">
        <v>802</v>
      </c>
      <c r="F2" s="1">
        <v>8661.9967923923796</v>
      </c>
      <c r="G2" t="s">
        <v>24</v>
      </c>
      <c r="H2" s="4">
        <v>58</v>
      </c>
      <c r="I2" s="4">
        <v>7</v>
      </c>
      <c r="J2" s="4">
        <v>96</v>
      </c>
      <c r="K2" s="4">
        <v>4</v>
      </c>
      <c r="L2" t="s">
        <v>25</v>
      </c>
      <c r="M2" s="1">
        <v>2.9565721394308002</v>
      </c>
      <c r="N2" t="s">
        <v>26</v>
      </c>
      <c r="O2" t="s">
        <v>27</v>
      </c>
      <c r="P2" s="4">
        <v>29</v>
      </c>
      <c r="Q2" s="4">
        <v>215</v>
      </c>
      <c r="R2">
        <v>29</v>
      </c>
      <c r="S2" s="1">
        <v>46.279879240508301</v>
      </c>
      <c r="T2" t="s">
        <v>28</v>
      </c>
      <c r="U2" s="3">
        <v>0.226410360849925</v>
      </c>
      <c r="V2" t="s">
        <v>29</v>
      </c>
      <c r="W2" t="s">
        <v>30</v>
      </c>
      <c r="X2" s="1">
        <v>187.75207545920301</v>
      </c>
    </row>
    <row r="3" spans="1:24" x14ac:dyDescent="0.25">
      <c r="A3" t="s">
        <v>152</v>
      </c>
      <c r="B3" t="s">
        <v>31</v>
      </c>
      <c r="C3" s="1">
        <v>14.8435232750843</v>
      </c>
      <c r="D3" s="4">
        <v>95</v>
      </c>
      <c r="E3" s="4">
        <v>736</v>
      </c>
      <c r="F3" s="1">
        <v>7460.9000654458396</v>
      </c>
      <c r="G3" t="s">
        <v>32</v>
      </c>
      <c r="H3" s="4">
        <v>53</v>
      </c>
      <c r="I3" s="4">
        <v>30</v>
      </c>
      <c r="J3" s="4">
        <v>37</v>
      </c>
      <c r="K3" s="4">
        <v>2</v>
      </c>
      <c r="L3" t="s">
        <v>33</v>
      </c>
      <c r="M3" s="2">
        <v>9.7165747714313095</v>
      </c>
      <c r="N3" t="s">
        <v>26</v>
      </c>
      <c r="O3" t="s">
        <v>27</v>
      </c>
      <c r="P3" s="4">
        <v>23</v>
      </c>
      <c r="Q3" s="4">
        <v>517</v>
      </c>
      <c r="R3">
        <v>30</v>
      </c>
      <c r="S3" s="2">
        <v>33.616768953730002</v>
      </c>
      <c r="T3" t="s">
        <v>28</v>
      </c>
      <c r="U3" s="3">
        <v>4.8540680263886999</v>
      </c>
      <c r="V3" t="s">
        <v>29</v>
      </c>
      <c r="W3" t="s">
        <v>30</v>
      </c>
      <c r="X3" s="1">
        <v>503.06557914966902</v>
      </c>
    </row>
    <row r="4" spans="1:24" x14ac:dyDescent="0.25">
      <c r="A4" t="s">
        <v>151</v>
      </c>
      <c r="B4" t="s">
        <v>34</v>
      </c>
      <c r="C4" s="1">
        <v>11.319683293090501</v>
      </c>
      <c r="D4" s="4">
        <v>34</v>
      </c>
      <c r="E4" s="4">
        <v>8</v>
      </c>
      <c r="F4" s="2">
        <v>9577.7496258687297</v>
      </c>
      <c r="G4" t="s">
        <v>35</v>
      </c>
      <c r="H4" s="4">
        <v>1</v>
      </c>
      <c r="I4" s="4">
        <v>10</v>
      </c>
      <c r="J4" s="4">
        <v>88</v>
      </c>
      <c r="K4" s="4">
        <v>2</v>
      </c>
      <c r="L4" t="s">
        <v>25</v>
      </c>
      <c r="M4" s="1">
        <v>8.0544792617321495</v>
      </c>
      <c r="N4" t="s">
        <v>36</v>
      </c>
      <c r="O4" t="s">
        <v>27</v>
      </c>
      <c r="P4" s="4">
        <v>12</v>
      </c>
      <c r="Q4" s="4">
        <v>971</v>
      </c>
      <c r="R4">
        <v>27</v>
      </c>
      <c r="S4" s="1">
        <v>30.6880193482842</v>
      </c>
      <c r="T4" t="s">
        <v>28</v>
      </c>
      <c r="U4" s="3">
        <v>4.5805926191992201</v>
      </c>
      <c r="V4" t="s">
        <v>37</v>
      </c>
      <c r="W4" t="s">
        <v>38</v>
      </c>
      <c r="X4" s="1">
        <v>141.920281771519</v>
      </c>
    </row>
    <row r="5" spans="1:24" x14ac:dyDescent="0.25">
      <c r="A5" t="s">
        <v>152</v>
      </c>
      <c r="B5" t="s">
        <v>39</v>
      </c>
      <c r="C5" s="1">
        <v>61.1633430164377</v>
      </c>
      <c r="D5" s="4">
        <v>68</v>
      </c>
      <c r="E5" s="4">
        <v>83</v>
      </c>
      <c r="F5" s="1">
        <v>7766.8364256852301</v>
      </c>
      <c r="G5" t="s">
        <v>24</v>
      </c>
      <c r="H5" s="4">
        <v>23</v>
      </c>
      <c r="I5" s="4">
        <v>13</v>
      </c>
      <c r="J5" s="4">
        <v>59</v>
      </c>
      <c r="K5" s="4">
        <v>6</v>
      </c>
      <c r="L5" t="s">
        <v>40</v>
      </c>
      <c r="M5" s="1">
        <v>1.7295685635434199</v>
      </c>
      <c r="N5" t="s">
        <v>41</v>
      </c>
      <c r="O5" t="s">
        <v>42</v>
      </c>
      <c r="P5" s="4">
        <v>24</v>
      </c>
      <c r="Q5" s="4">
        <v>937</v>
      </c>
      <c r="R5">
        <v>18</v>
      </c>
      <c r="S5" s="1">
        <v>35.624741397125</v>
      </c>
      <c r="T5" t="s">
        <v>43</v>
      </c>
      <c r="U5" s="4">
        <v>4.7466486206477496</v>
      </c>
      <c r="V5" t="s">
        <v>44</v>
      </c>
      <c r="W5" t="s">
        <v>45</v>
      </c>
      <c r="X5" s="1">
        <v>254.776159219286</v>
      </c>
    </row>
    <row r="6" spans="1:24" x14ac:dyDescent="0.25">
      <c r="A6" t="s">
        <v>152</v>
      </c>
      <c r="B6" t="s">
        <v>46</v>
      </c>
      <c r="C6" s="1">
        <v>4.8054960363458896</v>
      </c>
      <c r="D6" s="4">
        <v>26</v>
      </c>
      <c r="E6" s="4">
        <v>871</v>
      </c>
      <c r="F6" s="1">
        <v>2686.50515156744</v>
      </c>
      <c r="G6" t="s">
        <v>24</v>
      </c>
      <c r="H6" s="4">
        <v>5</v>
      </c>
      <c r="I6" s="4">
        <v>3</v>
      </c>
      <c r="J6" s="4">
        <v>56</v>
      </c>
      <c r="K6" s="4">
        <v>8</v>
      </c>
      <c r="L6" t="s">
        <v>33</v>
      </c>
      <c r="M6" s="1">
        <v>3.8905479158706702</v>
      </c>
      <c r="N6" t="s">
        <v>36</v>
      </c>
      <c r="O6" t="s">
        <v>47</v>
      </c>
      <c r="P6" s="4">
        <v>5</v>
      </c>
      <c r="Q6" s="4">
        <v>414</v>
      </c>
      <c r="R6">
        <v>3</v>
      </c>
      <c r="S6" s="1">
        <v>92.065160598712794</v>
      </c>
      <c r="T6" t="s">
        <v>43</v>
      </c>
      <c r="U6" s="3">
        <v>3.1455795228330001</v>
      </c>
      <c r="V6" t="s">
        <v>37</v>
      </c>
      <c r="W6" t="s">
        <v>45</v>
      </c>
      <c r="X6" s="1">
        <v>923.44063171192204</v>
      </c>
    </row>
    <row r="7" spans="1:24" x14ac:dyDescent="0.25">
      <c r="A7" t="s">
        <v>151</v>
      </c>
      <c r="B7" t="s">
        <v>48</v>
      </c>
      <c r="C7" s="1">
        <v>1.6999760138659299</v>
      </c>
      <c r="D7" s="4">
        <v>87</v>
      </c>
      <c r="E7" s="4">
        <v>147</v>
      </c>
      <c r="F7" s="1">
        <v>2828.3487459757498</v>
      </c>
      <c r="G7" t="s">
        <v>24</v>
      </c>
      <c r="H7" s="4">
        <v>90</v>
      </c>
      <c r="I7" s="4">
        <v>27</v>
      </c>
      <c r="J7" s="4">
        <v>66</v>
      </c>
      <c r="K7" s="4">
        <v>3</v>
      </c>
      <c r="L7" t="s">
        <v>25</v>
      </c>
      <c r="M7" s="1">
        <v>4.4440988643822896</v>
      </c>
      <c r="N7" t="s">
        <v>49</v>
      </c>
      <c r="O7" t="s">
        <v>50</v>
      </c>
      <c r="P7" s="4">
        <v>10</v>
      </c>
      <c r="Q7" s="4">
        <v>104</v>
      </c>
      <c r="R7">
        <v>17</v>
      </c>
      <c r="S7" s="2">
        <v>56.766475557431797</v>
      </c>
      <c r="T7" t="s">
        <v>43</v>
      </c>
      <c r="U7" s="3">
        <v>2.7791935115711599</v>
      </c>
      <c r="V7" t="s">
        <v>29</v>
      </c>
      <c r="W7" t="s">
        <v>45</v>
      </c>
      <c r="X7" s="1">
        <v>235.461236735537</v>
      </c>
    </row>
    <row r="8" spans="1:24" x14ac:dyDescent="0.25">
      <c r="A8" t="s">
        <v>152</v>
      </c>
      <c r="B8" t="s">
        <v>51</v>
      </c>
      <c r="C8" s="1">
        <v>4.0783328631079403</v>
      </c>
      <c r="D8" s="4">
        <v>48</v>
      </c>
      <c r="E8" s="4">
        <v>65</v>
      </c>
      <c r="F8" s="1">
        <v>7823.4765595317303</v>
      </c>
      <c r="G8" t="s">
        <v>52</v>
      </c>
      <c r="H8" s="4">
        <v>11</v>
      </c>
      <c r="I8" s="4">
        <v>15</v>
      </c>
      <c r="J8" s="4">
        <v>58</v>
      </c>
      <c r="K8" s="4">
        <v>8</v>
      </c>
      <c r="L8" t="s">
        <v>40</v>
      </c>
      <c r="M8" s="1">
        <v>3.8807633029519999</v>
      </c>
      <c r="N8" t="s">
        <v>26</v>
      </c>
      <c r="O8" t="s">
        <v>42</v>
      </c>
      <c r="P8" s="4">
        <v>14</v>
      </c>
      <c r="Q8" s="4">
        <v>314</v>
      </c>
      <c r="R8">
        <v>24</v>
      </c>
      <c r="S8" s="1">
        <v>1.0850685695870601</v>
      </c>
      <c r="T8" t="s">
        <v>28</v>
      </c>
      <c r="U8" s="3">
        <v>1.0009106193041299</v>
      </c>
      <c r="V8" t="s">
        <v>53</v>
      </c>
      <c r="W8" t="s">
        <v>45</v>
      </c>
      <c r="X8" s="1">
        <v>134.36909686103101</v>
      </c>
    </row>
    <row r="9" spans="1:24" x14ac:dyDescent="0.25">
      <c r="A9" t="s">
        <v>153</v>
      </c>
      <c r="B9" t="s">
        <v>54</v>
      </c>
      <c r="C9" s="1">
        <v>42.958384382459997</v>
      </c>
      <c r="D9" s="4">
        <v>59</v>
      </c>
      <c r="E9" s="4">
        <v>426</v>
      </c>
      <c r="F9" s="1">
        <v>8496.1038130898305</v>
      </c>
      <c r="G9" t="s">
        <v>32</v>
      </c>
      <c r="H9" s="4">
        <v>93</v>
      </c>
      <c r="I9" s="4">
        <v>17</v>
      </c>
      <c r="J9" s="4">
        <v>11</v>
      </c>
      <c r="K9" s="4">
        <v>1</v>
      </c>
      <c r="L9" t="s">
        <v>25</v>
      </c>
      <c r="M9" s="1">
        <v>2.3483387844177801</v>
      </c>
      <c r="N9" t="s">
        <v>49</v>
      </c>
      <c r="O9" t="s">
        <v>50</v>
      </c>
      <c r="P9" s="4">
        <v>22</v>
      </c>
      <c r="Q9" s="4">
        <v>564</v>
      </c>
      <c r="R9">
        <v>1</v>
      </c>
      <c r="S9" s="1">
        <v>99.466108603599096</v>
      </c>
      <c r="T9" t="s">
        <v>43</v>
      </c>
      <c r="U9" s="3">
        <v>0.39817718685065001</v>
      </c>
      <c r="V9" t="s">
        <v>29</v>
      </c>
      <c r="W9" t="s">
        <v>38</v>
      </c>
      <c r="X9" s="1">
        <v>802.05631181755803</v>
      </c>
    </row>
    <row r="10" spans="1:24" x14ac:dyDescent="0.25">
      <c r="A10" t="s">
        <v>153</v>
      </c>
      <c r="B10" t="s">
        <v>55</v>
      </c>
      <c r="C10" s="1">
        <v>68.717596748527299</v>
      </c>
      <c r="D10" s="4">
        <v>78</v>
      </c>
      <c r="E10" s="4">
        <v>150</v>
      </c>
      <c r="F10" s="1">
        <v>7517.3632106311197</v>
      </c>
      <c r="G10" t="s">
        <v>32</v>
      </c>
      <c r="H10" s="4">
        <v>5</v>
      </c>
      <c r="I10" s="4">
        <v>10</v>
      </c>
      <c r="J10" s="4">
        <v>15</v>
      </c>
      <c r="K10" s="4">
        <v>7</v>
      </c>
      <c r="L10" t="s">
        <v>40</v>
      </c>
      <c r="M10" s="1">
        <v>3.4047338570830199</v>
      </c>
      <c r="N10" t="s">
        <v>49</v>
      </c>
      <c r="O10" t="s">
        <v>27</v>
      </c>
      <c r="P10" s="4">
        <v>13</v>
      </c>
      <c r="Q10" s="4">
        <v>769</v>
      </c>
      <c r="R10">
        <v>8</v>
      </c>
      <c r="S10" s="1">
        <v>11.423027139565599</v>
      </c>
      <c r="T10" t="s">
        <v>28</v>
      </c>
      <c r="U10" s="3">
        <v>2.7098626911099601</v>
      </c>
      <c r="V10" t="s">
        <v>53</v>
      </c>
      <c r="W10" t="s">
        <v>30</v>
      </c>
      <c r="X10" s="1">
        <v>505.55713422546398</v>
      </c>
    </row>
    <row r="11" spans="1:24" x14ac:dyDescent="0.25">
      <c r="A11" t="s">
        <v>152</v>
      </c>
      <c r="B11" t="s">
        <v>56</v>
      </c>
      <c r="C11" s="1">
        <v>64.0157329412785</v>
      </c>
      <c r="D11" s="4">
        <v>35</v>
      </c>
      <c r="E11" s="4">
        <v>980</v>
      </c>
      <c r="F11" s="1">
        <v>4971.1459875855498</v>
      </c>
      <c r="G11" t="s">
        <v>35</v>
      </c>
      <c r="H11" s="4">
        <v>14</v>
      </c>
      <c r="I11" s="4">
        <v>27</v>
      </c>
      <c r="J11" s="4">
        <v>83</v>
      </c>
      <c r="K11" s="4">
        <v>1</v>
      </c>
      <c r="L11" t="s">
        <v>33</v>
      </c>
      <c r="M11" s="1">
        <v>7.1666452910482104</v>
      </c>
      <c r="N11" t="s">
        <v>57</v>
      </c>
      <c r="O11" t="s">
        <v>58</v>
      </c>
      <c r="P11" s="4">
        <v>29</v>
      </c>
      <c r="Q11" s="4">
        <v>963</v>
      </c>
      <c r="R11">
        <v>23</v>
      </c>
      <c r="S11" s="1">
        <v>47.957601634951502</v>
      </c>
      <c r="T11" t="s">
        <v>28</v>
      </c>
      <c r="U11" s="3">
        <v>3.8446144787675798</v>
      </c>
      <c r="V11" t="s">
        <v>44</v>
      </c>
      <c r="W11" t="s">
        <v>30</v>
      </c>
      <c r="X11" s="1">
        <v>995.92946149864099</v>
      </c>
    </row>
    <row r="12" spans="1:24" x14ac:dyDescent="0.25">
      <c r="A12" t="s">
        <v>152</v>
      </c>
      <c r="B12" t="s">
        <v>59</v>
      </c>
      <c r="C12" s="1">
        <v>15.707795681912099</v>
      </c>
      <c r="D12" s="4">
        <v>11</v>
      </c>
      <c r="E12" s="4">
        <v>996</v>
      </c>
      <c r="F12" s="1">
        <v>2330.9658020919401</v>
      </c>
      <c r="G12" t="s">
        <v>24</v>
      </c>
      <c r="H12" s="4">
        <v>51</v>
      </c>
      <c r="I12" s="4">
        <v>13</v>
      </c>
      <c r="J12" s="4">
        <v>80</v>
      </c>
      <c r="K12" s="4">
        <v>2</v>
      </c>
      <c r="L12" t="s">
        <v>40</v>
      </c>
      <c r="M12" s="1">
        <v>8.6732112112786108</v>
      </c>
      <c r="N12" t="s">
        <v>41</v>
      </c>
      <c r="O12" t="s">
        <v>42</v>
      </c>
      <c r="P12" s="4">
        <v>18</v>
      </c>
      <c r="Q12" s="4">
        <v>830</v>
      </c>
      <c r="R12">
        <v>5</v>
      </c>
      <c r="S12" s="1">
        <v>96.527352785310896</v>
      </c>
      <c r="T12" t="s">
        <v>60</v>
      </c>
      <c r="U12" s="3">
        <v>1.72731392835594</v>
      </c>
      <c r="V12" t="s">
        <v>29</v>
      </c>
      <c r="W12" t="s">
        <v>30</v>
      </c>
      <c r="X12" s="2">
        <v>806.10317770292295</v>
      </c>
    </row>
    <row r="13" spans="1:24" x14ac:dyDescent="0.25">
      <c r="A13" t="s">
        <v>152</v>
      </c>
      <c r="B13" t="s">
        <v>61</v>
      </c>
      <c r="C13" s="1">
        <v>90.635459982288594</v>
      </c>
      <c r="D13" s="4">
        <v>95</v>
      </c>
      <c r="E13" s="4">
        <v>960</v>
      </c>
      <c r="F13" s="1">
        <v>6099.9441155814502</v>
      </c>
      <c r="G13" t="s">
        <v>32</v>
      </c>
      <c r="H13" s="4">
        <v>46</v>
      </c>
      <c r="I13" s="4">
        <v>23</v>
      </c>
      <c r="J13" s="4">
        <v>60</v>
      </c>
      <c r="K13" s="4">
        <v>1</v>
      </c>
      <c r="L13" t="s">
        <v>33</v>
      </c>
      <c r="M13" s="1">
        <v>4.5239431243166601</v>
      </c>
      <c r="N13" t="s">
        <v>57</v>
      </c>
      <c r="O13" t="s">
        <v>42</v>
      </c>
      <c r="P13" s="4">
        <v>28</v>
      </c>
      <c r="Q13" s="4">
        <v>362</v>
      </c>
      <c r="R13">
        <v>11</v>
      </c>
      <c r="S13" s="1">
        <v>27.5923630866636</v>
      </c>
      <c r="T13" t="s">
        <v>28</v>
      </c>
      <c r="U13" s="4">
        <v>2.1169821372994301E-2</v>
      </c>
      <c r="V13" t="s">
        <v>37</v>
      </c>
      <c r="W13" t="s">
        <v>45</v>
      </c>
      <c r="X13" s="1">
        <v>126.72303340940699</v>
      </c>
    </row>
    <row r="14" spans="1:24" x14ac:dyDescent="0.25">
      <c r="A14" t="s">
        <v>151</v>
      </c>
      <c r="B14" t="s">
        <v>62</v>
      </c>
      <c r="C14" s="1">
        <v>71.213389075359999</v>
      </c>
      <c r="D14" s="4">
        <v>41</v>
      </c>
      <c r="E14" s="4">
        <v>336</v>
      </c>
      <c r="F14" s="1">
        <v>2873.74144602144</v>
      </c>
      <c r="G14" t="s">
        <v>35</v>
      </c>
      <c r="H14" s="4">
        <v>100</v>
      </c>
      <c r="I14" s="4">
        <v>30</v>
      </c>
      <c r="J14" s="4">
        <v>85</v>
      </c>
      <c r="K14" s="4">
        <v>4</v>
      </c>
      <c r="L14" t="s">
        <v>33</v>
      </c>
      <c r="M14" s="1">
        <v>1.32527401018452</v>
      </c>
      <c r="N14" t="s">
        <v>49</v>
      </c>
      <c r="O14" t="s">
        <v>42</v>
      </c>
      <c r="P14" s="4">
        <v>3</v>
      </c>
      <c r="Q14" s="4">
        <v>563</v>
      </c>
      <c r="R14">
        <v>3</v>
      </c>
      <c r="S14" s="1">
        <v>32.321286213424003</v>
      </c>
      <c r="T14" t="s">
        <v>43</v>
      </c>
      <c r="U14" s="3">
        <v>2.1612537475559099</v>
      </c>
      <c r="V14" t="s">
        <v>29</v>
      </c>
      <c r="W14" t="s">
        <v>30</v>
      </c>
      <c r="X14" s="1">
        <v>402.96878907376998</v>
      </c>
    </row>
    <row r="15" spans="1:24" x14ac:dyDescent="0.25">
      <c r="A15" t="s">
        <v>152</v>
      </c>
      <c r="B15" t="s">
        <v>63</v>
      </c>
      <c r="C15" s="1">
        <v>16.160393317379899</v>
      </c>
      <c r="D15" s="4">
        <v>5</v>
      </c>
      <c r="E15" s="4">
        <v>249</v>
      </c>
      <c r="F15" s="1">
        <v>4052.7384162378598</v>
      </c>
      <c r="G15" t="s">
        <v>52</v>
      </c>
      <c r="H15" s="4">
        <v>80</v>
      </c>
      <c r="I15" s="4">
        <v>8</v>
      </c>
      <c r="J15" s="4">
        <v>48</v>
      </c>
      <c r="K15" s="4">
        <v>9</v>
      </c>
      <c r="L15" t="s">
        <v>33</v>
      </c>
      <c r="M15" s="1">
        <v>9.5372830611083295</v>
      </c>
      <c r="N15" t="s">
        <v>41</v>
      </c>
      <c r="O15" t="s">
        <v>50</v>
      </c>
      <c r="P15" s="4">
        <v>23</v>
      </c>
      <c r="Q15" s="4">
        <v>173</v>
      </c>
      <c r="R15">
        <v>10</v>
      </c>
      <c r="S15" s="1">
        <v>97.829050110173199</v>
      </c>
      <c r="T15" t="s">
        <v>28</v>
      </c>
      <c r="U15" s="3">
        <v>1.63107423007153</v>
      </c>
      <c r="V15" t="s">
        <v>29</v>
      </c>
      <c r="W15" t="s">
        <v>30</v>
      </c>
      <c r="X15" s="1">
        <v>547.24100516096803</v>
      </c>
    </row>
    <row r="16" spans="1:24" x14ac:dyDescent="0.25">
      <c r="A16" t="s">
        <v>152</v>
      </c>
      <c r="B16" t="s">
        <v>64</v>
      </c>
      <c r="C16" s="1">
        <v>99.171328638624104</v>
      </c>
      <c r="D16" s="4">
        <v>26</v>
      </c>
      <c r="E16" s="4">
        <v>562</v>
      </c>
      <c r="F16" s="1">
        <v>8653.5709264697998</v>
      </c>
      <c r="G16" t="s">
        <v>24</v>
      </c>
      <c r="H16" s="4">
        <v>54</v>
      </c>
      <c r="I16" s="4">
        <v>29</v>
      </c>
      <c r="J16" s="4">
        <v>78</v>
      </c>
      <c r="K16" s="4">
        <v>5</v>
      </c>
      <c r="L16" t="s">
        <v>25</v>
      </c>
      <c r="M16" s="1">
        <v>2.0397701894493299</v>
      </c>
      <c r="N16" t="s">
        <v>36</v>
      </c>
      <c r="O16" t="s">
        <v>42</v>
      </c>
      <c r="P16" s="4">
        <v>25</v>
      </c>
      <c r="Q16" s="4">
        <v>558</v>
      </c>
      <c r="R16">
        <v>14</v>
      </c>
      <c r="S16" s="1">
        <v>5.7914366298629796</v>
      </c>
      <c r="T16" t="s">
        <v>28</v>
      </c>
      <c r="U16" s="3">
        <v>0.100682851565093</v>
      </c>
      <c r="V16" t="s">
        <v>37</v>
      </c>
      <c r="W16" t="s">
        <v>30</v>
      </c>
      <c r="X16" s="1">
        <v>929.23528996088896</v>
      </c>
    </row>
    <row r="17" spans="1:24" x14ac:dyDescent="0.25">
      <c r="A17" t="s">
        <v>152</v>
      </c>
      <c r="B17" t="s">
        <v>65</v>
      </c>
      <c r="C17" s="1">
        <v>36.989244928626903</v>
      </c>
      <c r="D17" s="4">
        <v>94</v>
      </c>
      <c r="E17" s="4">
        <v>469</v>
      </c>
      <c r="F17" s="1">
        <v>5442.0867853976697</v>
      </c>
      <c r="G17" t="s">
        <v>24</v>
      </c>
      <c r="H17" s="4">
        <v>9</v>
      </c>
      <c r="I17" s="4">
        <v>8</v>
      </c>
      <c r="J17" s="4">
        <v>69</v>
      </c>
      <c r="K17" s="4">
        <v>7</v>
      </c>
      <c r="L17" t="s">
        <v>25</v>
      </c>
      <c r="M17" s="1">
        <v>2.4220397232752</v>
      </c>
      <c r="N17" t="s">
        <v>36</v>
      </c>
      <c r="O17" t="s">
        <v>50</v>
      </c>
      <c r="P17" s="4">
        <v>14</v>
      </c>
      <c r="Q17" s="4">
        <v>580</v>
      </c>
      <c r="R17">
        <v>7</v>
      </c>
      <c r="S17" s="1">
        <v>97.121281751474299</v>
      </c>
      <c r="T17" t="s">
        <v>60</v>
      </c>
      <c r="U17" s="3">
        <v>2.2644057611985402</v>
      </c>
      <c r="V17" t="s">
        <v>53</v>
      </c>
      <c r="W17" t="s">
        <v>30</v>
      </c>
      <c r="X17" s="1">
        <v>127.861800001625</v>
      </c>
    </row>
    <row r="18" spans="1:24" x14ac:dyDescent="0.25">
      <c r="A18" t="s">
        <v>152</v>
      </c>
      <c r="B18" t="s">
        <v>66</v>
      </c>
      <c r="C18" s="1">
        <v>7.5471721097912701</v>
      </c>
      <c r="D18" s="4">
        <v>74</v>
      </c>
      <c r="E18" s="4">
        <v>280</v>
      </c>
      <c r="F18" s="1">
        <v>6453.7979681762799</v>
      </c>
      <c r="G18" t="s">
        <v>32</v>
      </c>
      <c r="H18" s="4">
        <v>2</v>
      </c>
      <c r="I18" s="4">
        <v>5</v>
      </c>
      <c r="J18" s="4">
        <v>78</v>
      </c>
      <c r="K18" s="4">
        <v>1</v>
      </c>
      <c r="L18" t="s">
        <v>25</v>
      </c>
      <c r="M18" s="1">
        <v>4.1913245857054999</v>
      </c>
      <c r="N18" t="s">
        <v>36</v>
      </c>
      <c r="O18" t="s">
        <v>50</v>
      </c>
      <c r="P18" s="4">
        <v>3</v>
      </c>
      <c r="Q18" s="4">
        <v>399</v>
      </c>
      <c r="R18">
        <v>21</v>
      </c>
      <c r="S18" s="1">
        <v>77.106342497849994</v>
      </c>
      <c r="T18" t="s">
        <v>60</v>
      </c>
      <c r="U18" s="3">
        <v>1.01256308925804</v>
      </c>
      <c r="V18" t="s">
        <v>37</v>
      </c>
      <c r="W18" t="s">
        <v>45</v>
      </c>
      <c r="X18" s="1">
        <v>865.52577977123997</v>
      </c>
    </row>
    <row r="19" spans="1:24" x14ac:dyDescent="0.25">
      <c r="A19" t="s">
        <v>153</v>
      </c>
      <c r="B19" t="s">
        <v>67</v>
      </c>
      <c r="C19" s="1">
        <v>81.462534369237005</v>
      </c>
      <c r="D19" s="4">
        <v>82</v>
      </c>
      <c r="E19" s="4">
        <v>126</v>
      </c>
      <c r="F19" s="1">
        <v>2629.39643484526</v>
      </c>
      <c r="G19" t="s">
        <v>32</v>
      </c>
      <c r="H19" s="4">
        <v>45</v>
      </c>
      <c r="I19" s="4">
        <v>17</v>
      </c>
      <c r="J19" s="4">
        <v>85</v>
      </c>
      <c r="K19" s="4">
        <v>9</v>
      </c>
      <c r="L19" t="s">
        <v>40</v>
      </c>
      <c r="M19" s="1">
        <v>3.5854189582323399</v>
      </c>
      <c r="N19" t="s">
        <v>36</v>
      </c>
      <c r="O19" t="s">
        <v>58</v>
      </c>
      <c r="P19" s="4">
        <v>7</v>
      </c>
      <c r="Q19" s="4">
        <v>453</v>
      </c>
      <c r="R19">
        <v>16</v>
      </c>
      <c r="S19" s="1">
        <v>47.679680368355299</v>
      </c>
      <c r="T19" t="s">
        <v>43</v>
      </c>
      <c r="U19" s="3">
        <v>0.102020754918176</v>
      </c>
      <c r="V19" t="s">
        <v>37</v>
      </c>
      <c r="W19" t="s">
        <v>38</v>
      </c>
      <c r="X19" s="1">
        <v>670.93439079241</v>
      </c>
    </row>
    <row r="20" spans="1:24" x14ac:dyDescent="0.25">
      <c r="A20" t="s">
        <v>151</v>
      </c>
      <c r="B20" t="s">
        <v>68</v>
      </c>
      <c r="C20" s="1">
        <v>36.4436277704609</v>
      </c>
      <c r="D20" s="4">
        <v>23</v>
      </c>
      <c r="E20" s="4">
        <v>620</v>
      </c>
      <c r="F20" s="1">
        <v>9364.6735050761708</v>
      </c>
      <c r="G20" t="s">
        <v>35</v>
      </c>
      <c r="H20" s="4">
        <v>10</v>
      </c>
      <c r="I20" s="4">
        <v>10</v>
      </c>
      <c r="J20" s="4">
        <v>46</v>
      </c>
      <c r="K20" s="4">
        <v>8</v>
      </c>
      <c r="L20" t="s">
        <v>40</v>
      </c>
      <c r="M20" s="1">
        <v>4.3392247141107001</v>
      </c>
      <c r="N20" t="s">
        <v>57</v>
      </c>
      <c r="O20" t="s">
        <v>42</v>
      </c>
      <c r="P20" s="4">
        <v>18</v>
      </c>
      <c r="Q20" s="4">
        <v>374</v>
      </c>
      <c r="R20">
        <v>17</v>
      </c>
      <c r="S20" s="1">
        <v>27.107980854843898</v>
      </c>
      <c r="T20" t="s">
        <v>28</v>
      </c>
      <c r="U20" s="3">
        <v>2.2319391107292601</v>
      </c>
      <c r="V20" t="s">
        <v>53</v>
      </c>
      <c r="W20" t="s">
        <v>45</v>
      </c>
      <c r="X20" s="1">
        <v>593.48025872065102</v>
      </c>
    </row>
    <row r="21" spans="1:24" x14ac:dyDescent="0.25">
      <c r="A21" t="s">
        <v>152</v>
      </c>
      <c r="B21" t="s">
        <v>69</v>
      </c>
      <c r="C21" s="1">
        <v>51.123870087964697</v>
      </c>
      <c r="D21" s="4">
        <v>100</v>
      </c>
      <c r="E21" s="4">
        <v>187</v>
      </c>
      <c r="F21" s="1">
        <v>2553.4955849912099</v>
      </c>
      <c r="G21" t="s">
        <v>35</v>
      </c>
      <c r="H21" s="4">
        <v>48</v>
      </c>
      <c r="I21" s="4">
        <v>11</v>
      </c>
      <c r="J21" s="4">
        <v>94</v>
      </c>
      <c r="K21" s="4">
        <v>3</v>
      </c>
      <c r="L21" t="s">
        <v>33</v>
      </c>
      <c r="M21" s="1">
        <v>4.7426358828418698</v>
      </c>
      <c r="N21" t="s">
        <v>49</v>
      </c>
      <c r="O21" t="s">
        <v>58</v>
      </c>
      <c r="P21" s="4">
        <v>20</v>
      </c>
      <c r="Q21" s="4">
        <v>694</v>
      </c>
      <c r="R21">
        <v>16</v>
      </c>
      <c r="S21" s="1">
        <v>82.373320587990193</v>
      </c>
      <c r="T21" t="s">
        <v>43</v>
      </c>
      <c r="U21" s="3">
        <v>3.64645086541702</v>
      </c>
      <c r="V21" t="s">
        <v>29</v>
      </c>
      <c r="W21" t="s">
        <v>38</v>
      </c>
      <c r="X21" s="1">
        <v>477.30763109090299</v>
      </c>
    </row>
    <row r="22" spans="1:24" x14ac:dyDescent="0.25">
      <c r="A22" t="s">
        <v>152</v>
      </c>
      <c r="B22" t="s">
        <v>70</v>
      </c>
      <c r="C22" s="1">
        <v>96.341072439963298</v>
      </c>
      <c r="D22" s="4">
        <v>22</v>
      </c>
      <c r="E22" s="4">
        <v>320</v>
      </c>
      <c r="F22" s="1">
        <v>8128.0276968511898</v>
      </c>
      <c r="G22" t="s">
        <v>35</v>
      </c>
      <c r="H22" s="4">
        <v>27</v>
      </c>
      <c r="I22" s="4">
        <v>12</v>
      </c>
      <c r="J22" s="4">
        <v>68</v>
      </c>
      <c r="K22" s="4">
        <v>6</v>
      </c>
      <c r="L22" t="s">
        <v>33</v>
      </c>
      <c r="M22" s="2">
        <v>8.8783346509268402</v>
      </c>
      <c r="N22" t="s">
        <v>36</v>
      </c>
      <c r="O22" t="s">
        <v>58</v>
      </c>
      <c r="P22" s="4">
        <v>29</v>
      </c>
      <c r="Q22" s="4">
        <v>309</v>
      </c>
      <c r="R22">
        <v>6</v>
      </c>
      <c r="S22" s="1">
        <v>65.686259608488598</v>
      </c>
      <c r="T22" t="s">
        <v>60</v>
      </c>
      <c r="U22" s="3">
        <v>4.2314165735345304</v>
      </c>
      <c r="V22" t="s">
        <v>37</v>
      </c>
      <c r="W22" t="s">
        <v>30</v>
      </c>
      <c r="X22" s="1">
        <v>493.871215316205</v>
      </c>
    </row>
    <row r="23" spans="1:24" x14ac:dyDescent="0.25">
      <c r="A23" t="s">
        <v>153</v>
      </c>
      <c r="B23" t="s">
        <v>71</v>
      </c>
      <c r="C23" s="1">
        <v>84.893868984950799</v>
      </c>
      <c r="D23" s="4">
        <v>60</v>
      </c>
      <c r="E23" s="4">
        <v>601</v>
      </c>
      <c r="F23" s="1">
        <v>7087.0526963574302</v>
      </c>
      <c r="G23" t="s">
        <v>35</v>
      </c>
      <c r="H23" s="4">
        <v>69</v>
      </c>
      <c r="I23" s="4">
        <v>25</v>
      </c>
      <c r="J23" s="4">
        <v>7</v>
      </c>
      <c r="K23" s="4">
        <v>6</v>
      </c>
      <c r="L23" t="s">
        <v>25</v>
      </c>
      <c r="M23" s="1">
        <v>6.0378837692182898</v>
      </c>
      <c r="N23" t="s">
        <v>41</v>
      </c>
      <c r="O23" t="s">
        <v>58</v>
      </c>
      <c r="P23" s="4">
        <v>19</v>
      </c>
      <c r="Q23" s="4">
        <v>791</v>
      </c>
      <c r="R23">
        <v>4</v>
      </c>
      <c r="S23" s="1">
        <v>61.735728954160898</v>
      </c>
      <c r="T23" t="s">
        <v>28</v>
      </c>
      <c r="U23" s="4">
        <v>1.8607567631014899E-2</v>
      </c>
      <c r="V23" t="s">
        <v>37</v>
      </c>
      <c r="W23" t="s">
        <v>38</v>
      </c>
      <c r="X23" s="2">
        <v>523.36091472015801</v>
      </c>
    </row>
    <row r="24" spans="1:24" x14ac:dyDescent="0.25">
      <c r="A24" t="s">
        <v>151</v>
      </c>
      <c r="B24" t="s">
        <v>72</v>
      </c>
      <c r="C24" s="1">
        <v>27.679780886501899</v>
      </c>
      <c r="D24" s="4">
        <v>55</v>
      </c>
      <c r="E24" s="4">
        <v>884</v>
      </c>
      <c r="F24" s="1">
        <v>2390.8078665561702</v>
      </c>
      <c r="G24" t="s">
        <v>35</v>
      </c>
      <c r="H24" s="4">
        <v>71</v>
      </c>
      <c r="I24" s="4">
        <v>1</v>
      </c>
      <c r="J24" s="4">
        <v>63</v>
      </c>
      <c r="K24" s="4">
        <v>10</v>
      </c>
      <c r="L24" t="s">
        <v>33</v>
      </c>
      <c r="M24" s="2">
        <v>9.5676489209230393</v>
      </c>
      <c r="N24" t="s">
        <v>49</v>
      </c>
      <c r="O24" t="s">
        <v>42</v>
      </c>
      <c r="P24" s="4">
        <v>22</v>
      </c>
      <c r="Q24" s="4">
        <v>780</v>
      </c>
      <c r="R24">
        <v>28</v>
      </c>
      <c r="S24" s="1">
        <v>50.120839612977299</v>
      </c>
      <c r="T24" t="s">
        <v>43</v>
      </c>
      <c r="U24" s="3">
        <v>2.5912754732111098</v>
      </c>
      <c r="V24" t="s">
        <v>44</v>
      </c>
      <c r="W24" t="s">
        <v>38</v>
      </c>
      <c r="X24" s="1">
        <v>205.57199582694699</v>
      </c>
    </row>
    <row r="25" spans="1:24" x14ac:dyDescent="0.25">
      <c r="A25" t="s">
        <v>153</v>
      </c>
      <c r="B25" t="s">
        <v>73</v>
      </c>
      <c r="C25" s="1">
        <v>4.3243411858641601</v>
      </c>
      <c r="D25" s="4">
        <v>30</v>
      </c>
      <c r="E25" s="4">
        <v>391</v>
      </c>
      <c r="F25" s="1">
        <v>8858.3675710114803</v>
      </c>
      <c r="G25" t="s">
        <v>35</v>
      </c>
      <c r="H25" s="4">
        <v>84</v>
      </c>
      <c r="I25" s="4">
        <v>5</v>
      </c>
      <c r="J25" s="4">
        <v>29</v>
      </c>
      <c r="K25" s="4">
        <v>7</v>
      </c>
      <c r="L25" t="s">
        <v>33</v>
      </c>
      <c r="M25" s="1">
        <v>2.92485760114555</v>
      </c>
      <c r="N25" t="s">
        <v>41</v>
      </c>
      <c r="O25" t="s">
        <v>42</v>
      </c>
      <c r="P25" s="4">
        <v>11</v>
      </c>
      <c r="Q25" s="4">
        <v>568</v>
      </c>
      <c r="R25">
        <v>29</v>
      </c>
      <c r="S25" s="1">
        <v>98.6099572427038</v>
      </c>
      <c r="T25" t="s">
        <v>28</v>
      </c>
      <c r="U25" s="3">
        <v>1.3422915627227301</v>
      </c>
      <c r="V25" t="s">
        <v>44</v>
      </c>
      <c r="W25" t="s">
        <v>45</v>
      </c>
      <c r="X25" s="1">
        <v>196.329446112412</v>
      </c>
    </row>
    <row r="26" spans="1:24" x14ac:dyDescent="0.25">
      <c r="A26" t="s">
        <v>151</v>
      </c>
      <c r="B26" t="s">
        <v>74</v>
      </c>
      <c r="C26" s="1">
        <v>4.1563083593111001</v>
      </c>
      <c r="D26" s="4">
        <v>32</v>
      </c>
      <c r="E26" s="4">
        <v>209</v>
      </c>
      <c r="F26" s="1">
        <v>9049.0778609398894</v>
      </c>
      <c r="G26" t="s">
        <v>52</v>
      </c>
      <c r="H26" s="4">
        <v>4</v>
      </c>
      <c r="I26" s="4">
        <v>26</v>
      </c>
      <c r="J26" s="4">
        <v>2</v>
      </c>
      <c r="K26" s="4">
        <v>8</v>
      </c>
      <c r="L26" t="s">
        <v>40</v>
      </c>
      <c r="M26" s="1">
        <v>9.7412916892843597</v>
      </c>
      <c r="N26" t="s">
        <v>57</v>
      </c>
      <c r="O26" t="s">
        <v>50</v>
      </c>
      <c r="P26" s="4">
        <v>28</v>
      </c>
      <c r="Q26" s="4">
        <v>447</v>
      </c>
      <c r="R26">
        <v>3</v>
      </c>
      <c r="S26" s="1">
        <v>40.382359702924802</v>
      </c>
      <c r="T26" t="s">
        <v>28</v>
      </c>
      <c r="U26" s="3">
        <v>3.69131029262872</v>
      </c>
      <c r="V26" t="s">
        <v>37</v>
      </c>
      <c r="W26" t="s">
        <v>45</v>
      </c>
      <c r="X26" s="1">
        <v>758.72477260293795</v>
      </c>
    </row>
    <row r="27" spans="1:24" x14ac:dyDescent="0.25">
      <c r="A27" t="s">
        <v>151</v>
      </c>
      <c r="B27" t="s">
        <v>75</v>
      </c>
      <c r="C27" s="1">
        <v>39.629343985092603</v>
      </c>
      <c r="D27" s="4">
        <v>73</v>
      </c>
      <c r="E27" s="4">
        <v>142</v>
      </c>
      <c r="F27" s="1">
        <v>2174.7770543506499</v>
      </c>
      <c r="G27" t="s">
        <v>52</v>
      </c>
      <c r="H27" s="4">
        <v>82</v>
      </c>
      <c r="I27" s="4">
        <v>11</v>
      </c>
      <c r="J27" s="4">
        <v>52</v>
      </c>
      <c r="K27" s="4">
        <v>3</v>
      </c>
      <c r="L27" t="s">
        <v>40</v>
      </c>
      <c r="M27" s="1">
        <v>2.2310736812817198</v>
      </c>
      <c r="N27" t="s">
        <v>49</v>
      </c>
      <c r="O27" t="s">
        <v>42</v>
      </c>
      <c r="P27" s="4">
        <v>19</v>
      </c>
      <c r="Q27" s="4">
        <v>934</v>
      </c>
      <c r="R27">
        <v>23</v>
      </c>
      <c r="S27" s="1">
        <v>78.280383118415301</v>
      </c>
      <c r="T27" t="s">
        <v>28</v>
      </c>
      <c r="U27" s="3">
        <v>3.79723121711418</v>
      </c>
      <c r="V27" t="s">
        <v>29</v>
      </c>
      <c r="W27" t="s">
        <v>30</v>
      </c>
      <c r="X27" s="1">
        <v>458.53594573920901</v>
      </c>
    </row>
    <row r="28" spans="1:24" x14ac:dyDescent="0.25">
      <c r="A28" t="s">
        <v>151</v>
      </c>
      <c r="B28" t="s">
        <v>76</v>
      </c>
      <c r="C28" s="1">
        <v>97.446946617892806</v>
      </c>
      <c r="D28" s="4">
        <v>9</v>
      </c>
      <c r="E28" s="4">
        <v>353</v>
      </c>
      <c r="F28" s="1">
        <v>3716.49332589403</v>
      </c>
      <c r="G28" t="s">
        <v>52</v>
      </c>
      <c r="H28" s="4">
        <v>59</v>
      </c>
      <c r="I28" s="4">
        <v>16</v>
      </c>
      <c r="J28" s="4">
        <v>48</v>
      </c>
      <c r="K28" s="4">
        <v>4</v>
      </c>
      <c r="L28" t="s">
        <v>25</v>
      </c>
      <c r="M28" s="1">
        <v>6.5075486210785503</v>
      </c>
      <c r="N28" t="s">
        <v>57</v>
      </c>
      <c r="O28" t="s">
        <v>50</v>
      </c>
      <c r="P28" s="4">
        <v>26</v>
      </c>
      <c r="Q28" s="4">
        <v>171</v>
      </c>
      <c r="R28">
        <v>4</v>
      </c>
      <c r="S28" s="1">
        <v>15.972229757181699</v>
      </c>
      <c r="T28" t="s">
        <v>60</v>
      </c>
      <c r="U28" s="3">
        <v>2.1193197367249201</v>
      </c>
      <c r="V28" t="s">
        <v>44</v>
      </c>
      <c r="W28" t="s">
        <v>45</v>
      </c>
      <c r="X28" s="1">
        <v>617.86691645837698</v>
      </c>
    </row>
    <row r="29" spans="1:24" x14ac:dyDescent="0.25">
      <c r="A29" t="s">
        <v>153</v>
      </c>
      <c r="B29" t="s">
        <v>77</v>
      </c>
      <c r="C29" s="1">
        <v>92.557360812401996</v>
      </c>
      <c r="D29" s="4">
        <v>42</v>
      </c>
      <c r="E29" s="4">
        <v>352</v>
      </c>
      <c r="F29" s="1">
        <v>2686.4572235759802</v>
      </c>
      <c r="G29" t="s">
        <v>35</v>
      </c>
      <c r="H29" s="4">
        <v>47</v>
      </c>
      <c r="I29" s="4">
        <v>9</v>
      </c>
      <c r="J29" s="4">
        <v>62</v>
      </c>
      <c r="K29" s="4">
        <v>8</v>
      </c>
      <c r="L29" t="s">
        <v>40</v>
      </c>
      <c r="M29" s="1">
        <v>7.4067509529980704</v>
      </c>
      <c r="N29" t="s">
        <v>41</v>
      </c>
      <c r="O29" t="s">
        <v>27</v>
      </c>
      <c r="P29" s="4">
        <v>25</v>
      </c>
      <c r="Q29" s="4">
        <v>291</v>
      </c>
      <c r="R29">
        <v>4</v>
      </c>
      <c r="S29" s="1">
        <v>10.5282450700421</v>
      </c>
      <c r="T29" t="s">
        <v>43</v>
      </c>
      <c r="U29" s="3">
        <v>2.8646678378833701</v>
      </c>
      <c r="V29" t="s">
        <v>53</v>
      </c>
      <c r="W29" t="s">
        <v>30</v>
      </c>
      <c r="X29" s="1">
        <v>762.45918215568304</v>
      </c>
    </row>
    <row r="30" spans="1:24" x14ac:dyDescent="0.25">
      <c r="A30" t="s">
        <v>153</v>
      </c>
      <c r="B30" t="s">
        <v>78</v>
      </c>
      <c r="C30" s="1">
        <v>2.3972747055971402</v>
      </c>
      <c r="D30" s="4">
        <v>12</v>
      </c>
      <c r="E30" s="4">
        <v>394</v>
      </c>
      <c r="F30" s="1">
        <v>6117.3246150839896</v>
      </c>
      <c r="G30" t="s">
        <v>32</v>
      </c>
      <c r="H30" s="4">
        <v>48</v>
      </c>
      <c r="I30" s="4">
        <v>15</v>
      </c>
      <c r="J30" s="4">
        <v>24</v>
      </c>
      <c r="K30" s="4">
        <v>4</v>
      </c>
      <c r="L30" t="s">
        <v>25</v>
      </c>
      <c r="M30" s="1">
        <v>9.8981405080692202</v>
      </c>
      <c r="N30" t="s">
        <v>36</v>
      </c>
      <c r="O30" t="s">
        <v>27</v>
      </c>
      <c r="P30" s="4">
        <v>13</v>
      </c>
      <c r="Q30" s="4">
        <v>171</v>
      </c>
      <c r="R30">
        <v>7</v>
      </c>
      <c r="S30" s="1">
        <v>59.429381810691503</v>
      </c>
      <c r="T30" t="s">
        <v>43</v>
      </c>
      <c r="U30" s="4">
        <v>0.81575707929567198</v>
      </c>
      <c r="V30" t="s">
        <v>37</v>
      </c>
      <c r="W30" t="s">
        <v>45</v>
      </c>
      <c r="X30" s="1">
        <v>123.437027511827</v>
      </c>
    </row>
    <row r="31" spans="1:24" x14ac:dyDescent="0.25">
      <c r="A31" t="s">
        <v>153</v>
      </c>
      <c r="B31" t="s">
        <v>79</v>
      </c>
      <c r="C31" s="1">
        <v>63.447559185207297</v>
      </c>
      <c r="D31" s="4">
        <v>3</v>
      </c>
      <c r="E31" s="4">
        <v>253</v>
      </c>
      <c r="F31" s="1">
        <v>8318.9031946171708</v>
      </c>
      <c r="G31" t="s">
        <v>32</v>
      </c>
      <c r="H31" s="4">
        <v>45</v>
      </c>
      <c r="I31" s="4">
        <v>5</v>
      </c>
      <c r="J31" s="4">
        <v>67</v>
      </c>
      <c r="K31" s="4">
        <v>7</v>
      </c>
      <c r="L31" t="s">
        <v>25</v>
      </c>
      <c r="M31" s="1">
        <v>8.1009731453970293</v>
      </c>
      <c r="N31" t="s">
        <v>36</v>
      </c>
      <c r="O31" t="s">
        <v>42</v>
      </c>
      <c r="P31" s="4">
        <v>16</v>
      </c>
      <c r="Q31" s="4">
        <v>329</v>
      </c>
      <c r="R31">
        <v>7</v>
      </c>
      <c r="S31" s="1">
        <v>39.292875586065698</v>
      </c>
      <c r="T31" t="s">
        <v>60</v>
      </c>
      <c r="U31" s="3">
        <v>3.8780989365884802</v>
      </c>
      <c r="V31" t="s">
        <v>29</v>
      </c>
      <c r="W31" t="s">
        <v>30</v>
      </c>
      <c r="X31" s="1">
        <v>764.93537594070801</v>
      </c>
    </row>
    <row r="32" spans="1:24" x14ac:dyDescent="0.25">
      <c r="A32" t="s">
        <v>151</v>
      </c>
      <c r="B32" t="s">
        <v>80</v>
      </c>
      <c r="C32" s="1">
        <v>8.0228592105263896</v>
      </c>
      <c r="D32" s="4">
        <v>10</v>
      </c>
      <c r="E32" s="4">
        <v>327</v>
      </c>
      <c r="F32" s="1">
        <v>2766.3423668660798</v>
      </c>
      <c r="G32" t="s">
        <v>52</v>
      </c>
      <c r="H32" s="4">
        <v>60</v>
      </c>
      <c r="I32" s="4">
        <v>26</v>
      </c>
      <c r="J32" s="4">
        <v>35</v>
      </c>
      <c r="K32" s="4">
        <v>7</v>
      </c>
      <c r="L32" t="s">
        <v>25</v>
      </c>
      <c r="M32" s="1">
        <v>8.9545283153180097</v>
      </c>
      <c r="N32" t="s">
        <v>49</v>
      </c>
      <c r="O32" t="s">
        <v>42</v>
      </c>
      <c r="P32" s="4">
        <v>27</v>
      </c>
      <c r="Q32" s="4">
        <v>806</v>
      </c>
      <c r="R32">
        <v>30</v>
      </c>
      <c r="S32" s="1">
        <v>51.634893400109299</v>
      </c>
      <c r="T32" t="s">
        <v>28</v>
      </c>
      <c r="U32" s="3">
        <v>0.96539470535239302</v>
      </c>
      <c r="V32" t="s">
        <v>29</v>
      </c>
      <c r="W32" t="s">
        <v>38</v>
      </c>
      <c r="X32" s="2">
        <v>880.08098824716103</v>
      </c>
    </row>
    <row r="33" spans="1:24" x14ac:dyDescent="0.25">
      <c r="A33" t="s">
        <v>152</v>
      </c>
      <c r="B33" t="s">
        <v>81</v>
      </c>
      <c r="C33" s="2">
        <v>50.847393051718697</v>
      </c>
      <c r="D33" s="4">
        <v>28</v>
      </c>
      <c r="E33" s="4">
        <v>168</v>
      </c>
      <c r="F33" s="1">
        <v>9655.1351027193905</v>
      </c>
      <c r="G33" t="s">
        <v>52</v>
      </c>
      <c r="H33" s="4">
        <v>6</v>
      </c>
      <c r="I33" s="4">
        <v>17</v>
      </c>
      <c r="J33" s="4">
        <v>44</v>
      </c>
      <c r="K33" s="4">
        <v>4</v>
      </c>
      <c r="L33" t="s">
        <v>25</v>
      </c>
      <c r="M33" s="1">
        <v>2.6796609649813998</v>
      </c>
      <c r="N33" t="s">
        <v>26</v>
      </c>
      <c r="O33" t="s">
        <v>58</v>
      </c>
      <c r="P33" s="4">
        <v>24</v>
      </c>
      <c r="Q33" s="4">
        <v>461</v>
      </c>
      <c r="R33">
        <v>8</v>
      </c>
      <c r="S33" s="1">
        <v>60.251145661598002</v>
      </c>
      <c r="T33" t="s">
        <v>28</v>
      </c>
      <c r="U33" s="3">
        <v>2.9890000066550702</v>
      </c>
      <c r="V33" t="s">
        <v>44</v>
      </c>
      <c r="W33" t="s">
        <v>38</v>
      </c>
      <c r="X33" s="1">
        <v>609.379206618426</v>
      </c>
    </row>
    <row r="34" spans="1:24" x14ac:dyDescent="0.25">
      <c r="A34" t="s">
        <v>152</v>
      </c>
      <c r="B34" t="s">
        <v>82</v>
      </c>
      <c r="C34" s="1">
        <v>79.209936015656695</v>
      </c>
      <c r="D34" s="4">
        <v>43</v>
      </c>
      <c r="E34" s="4">
        <v>781</v>
      </c>
      <c r="F34" s="1">
        <v>9571.5504873278096</v>
      </c>
      <c r="G34" t="s">
        <v>35</v>
      </c>
      <c r="H34" s="4">
        <v>89</v>
      </c>
      <c r="I34" s="4">
        <v>13</v>
      </c>
      <c r="J34" s="4">
        <v>64</v>
      </c>
      <c r="K34" s="4">
        <v>4</v>
      </c>
      <c r="L34" t="s">
        <v>40</v>
      </c>
      <c r="M34" s="1">
        <v>6.5991049012385803</v>
      </c>
      <c r="N34" t="s">
        <v>26</v>
      </c>
      <c r="O34" t="s">
        <v>42</v>
      </c>
      <c r="P34" s="4">
        <v>30</v>
      </c>
      <c r="Q34" s="4">
        <v>737</v>
      </c>
      <c r="R34">
        <v>7</v>
      </c>
      <c r="S34" s="1">
        <v>29.6924671537497</v>
      </c>
      <c r="T34" t="s">
        <v>60</v>
      </c>
      <c r="U34" s="3">
        <v>1.94603611938611</v>
      </c>
      <c r="V34" t="s">
        <v>29</v>
      </c>
      <c r="W34" t="s">
        <v>45</v>
      </c>
      <c r="X34" s="1">
        <v>761.17390951487698</v>
      </c>
    </row>
    <row r="35" spans="1:24" x14ac:dyDescent="0.25">
      <c r="A35" t="s">
        <v>153</v>
      </c>
      <c r="B35" t="s">
        <v>83</v>
      </c>
      <c r="C35" s="2">
        <v>64.795435000155607</v>
      </c>
      <c r="D35" s="4">
        <v>63</v>
      </c>
      <c r="E35" s="4">
        <v>616</v>
      </c>
      <c r="F35" s="1">
        <v>5149.9983504080301</v>
      </c>
      <c r="G35" t="s">
        <v>24</v>
      </c>
      <c r="H35" s="4">
        <v>4</v>
      </c>
      <c r="I35" s="4">
        <v>17</v>
      </c>
      <c r="J35" s="4">
        <v>95</v>
      </c>
      <c r="K35" s="4">
        <v>9</v>
      </c>
      <c r="L35" t="s">
        <v>40</v>
      </c>
      <c r="M35" s="2">
        <v>4.85827050343664</v>
      </c>
      <c r="N35" t="s">
        <v>41</v>
      </c>
      <c r="O35" t="s">
        <v>58</v>
      </c>
      <c r="P35" s="4">
        <v>1</v>
      </c>
      <c r="Q35" s="4">
        <v>251</v>
      </c>
      <c r="R35">
        <v>23</v>
      </c>
      <c r="S35" s="1">
        <v>23.853427512896101</v>
      </c>
      <c r="T35" t="s">
        <v>43</v>
      </c>
      <c r="U35" s="3">
        <v>3.54104601225092</v>
      </c>
      <c r="V35" t="s">
        <v>53</v>
      </c>
      <c r="W35" t="s">
        <v>45</v>
      </c>
      <c r="X35" s="2">
        <v>371.25529551987103</v>
      </c>
    </row>
    <row r="36" spans="1:24" x14ac:dyDescent="0.25">
      <c r="A36" t="s">
        <v>152</v>
      </c>
      <c r="B36" t="s">
        <v>84</v>
      </c>
      <c r="C36" s="1">
        <v>37.467592329842397</v>
      </c>
      <c r="D36" s="4">
        <v>96</v>
      </c>
      <c r="E36" s="4">
        <v>602</v>
      </c>
      <c r="F36" s="1">
        <v>9061.7108955077201</v>
      </c>
      <c r="G36" t="s">
        <v>35</v>
      </c>
      <c r="H36" s="4">
        <v>1</v>
      </c>
      <c r="I36" s="4">
        <v>26</v>
      </c>
      <c r="J36" s="4">
        <v>21</v>
      </c>
      <c r="K36" s="4">
        <v>7</v>
      </c>
      <c r="L36" t="s">
        <v>33</v>
      </c>
      <c r="M36" s="1">
        <v>1.0194875708221101</v>
      </c>
      <c r="N36" t="s">
        <v>36</v>
      </c>
      <c r="O36" t="s">
        <v>58</v>
      </c>
      <c r="P36" s="4">
        <v>4</v>
      </c>
      <c r="Q36" s="4">
        <v>452</v>
      </c>
      <c r="R36">
        <v>10</v>
      </c>
      <c r="S36" s="1">
        <v>10.754272815029299</v>
      </c>
      <c r="T36" t="s">
        <v>60</v>
      </c>
      <c r="U36" s="3">
        <v>0.64660455937205397</v>
      </c>
      <c r="V36" t="s">
        <v>29</v>
      </c>
      <c r="W36" t="s">
        <v>30</v>
      </c>
      <c r="X36" s="1">
        <v>510.35800043352299</v>
      </c>
    </row>
    <row r="37" spans="1:24" x14ac:dyDescent="0.25">
      <c r="A37" t="s">
        <v>153</v>
      </c>
      <c r="B37" t="s">
        <v>85</v>
      </c>
      <c r="C37" s="1">
        <v>84.957786816350406</v>
      </c>
      <c r="D37" s="4">
        <v>11</v>
      </c>
      <c r="E37" s="4">
        <v>449</v>
      </c>
      <c r="F37" s="1">
        <v>6541.3293448024597</v>
      </c>
      <c r="G37" t="s">
        <v>32</v>
      </c>
      <c r="H37" s="4">
        <v>42</v>
      </c>
      <c r="I37" s="4">
        <v>27</v>
      </c>
      <c r="J37" s="4">
        <v>85</v>
      </c>
      <c r="K37" s="4">
        <v>8</v>
      </c>
      <c r="L37" t="s">
        <v>40</v>
      </c>
      <c r="M37" s="1">
        <v>5.2881899903273997</v>
      </c>
      <c r="N37" t="s">
        <v>36</v>
      </c>
      <c r="O37" t="s">
        <v>47</v>
      </c>
      <c r="P37" s="4">
        <v>3</v>
      </c>
      <c r="Q37" s="4">
        <v>367</v>
      </c>
      <c r="R37">
        <v>2</v>
      </c>
      <c r="S37" s="1">
        <v>58.004787044743701</v>
      </c>
      <c r="T37" t="s">
        <v>60</v>
      </c>
      <c r="U37" s="3">
        <v>0.54115409806058101</v>
      </c>
      <c r="V37" t="s">
        <v>53</v>
      </c>
      <c r="W37" t="s">
        <v>38</v>
      </c>
      <c r="X37" s="1">
        <v>553.42047123035502</v>
      </c>
    </row>
    <row r="38" spans="1:24" x14ac:dyDescent="0.25">
      <c r="A38" t="s">
        <v>152</v>
      </c>
      <c r="B38" t="s">
        <v>86</v>
      </c>
      <c r="C38" s="1">
        <v>9.81300257875405</v>
      </c>
      <c r="D38" s="4">
        <v>34</v>
      </c>
      <c r="E38" s="4">
        <v>963</v>
      </c>
      <c r="F38" s="1">
        <v>7573.4024578487297</v>
      </c>
      <c r="G38" t="s">
        <v>32</v>
      </c>
      <c r="H38" s="4">
        <v>18</v>
      </c>
      <c r="I38" s="4">
        <v>23</v>
      </c>
      <c r="J38" s="4">
        <v>28</v>
      </c>
      <c r="K38" s="4">
        <v>3</v>
      </c>
      <c r="L38" t="s">
        <v>25</v>
      </c>
      <c r="M38" s="1">
        <v>2.1079512671590801</v>
      </c>
      <c r="N38" t="s">
        <v>57</v>
      </c>
      <c r="O38" t="s">
        <v>47</v>
      </c>
      <c r="P38" s="4">
        <v>26</v>
      </c>
      <c r="Q38" s="4">
        <v>671</v>
      </c>
      <c r="R38">
        <v>19</v>
      </c>
      <c r="S38" s="1">
        <v>45.531364237162101</v>
      </c>
      <c r="T38" t="s">
        <v>43</v>
      </c>
      <c r="U38" s="3">
        <v>3.8055333792433501</v>
      </c>
      <c r="V38" t="s">
        <v>37</v>
      </c>
      <c r="W38" t="s">
        <v>38</v>
      </c>
      <c r="X38" s="1">
        <v>403.80897424817999</v>
      </c>
    </row>
    <row r="39" spans="1:24" x14ac:dyDescent="0.25">
      <c r="A39" t="s">
        <v>152</v>
      </c>
      <c r="B39" t="s">
        <v>87</v>
      </c>
      <c r="C39" s="1">
        <v>23.3998447526143</v>
      </c>
      <c r="D39" s="4">
        <v>5</v>
      </c>
      <c r="E39" s="4">
        <v>963</v>
      </c>
      <c r="F39" s="1">
        <v>2438.3399304700201</v>
      </c>
      <c r="G39" t="s">
        <v>32</v>
      </c>
      <c r="H39" s="4">
        <v>25</v>
      </c>
      <c r="I39" s="4">
        <v>8</v>
      </c>
      <c r="J39" s="4">
        <v>21</v>
      </c>
      <c r="K39" s="4">
        <v>9</v>
      </c>
      <c r="L39" t="s">
        <v>33</v>
      </c>
      <c r="M39" s="1">
        <v>1.53265527359043</v>
      </c>
      <c r="N39" t="s">
        <v>26</v>
      </c>
      <c r="O39" t="s">
        <v>42</v>
      </c>
      <c r="P39" s="4">
        <v>24</v>
      </c>
      <c r="Q39" s="4">
        <v>867</v>
      </c>
      <c r="R39">
        <v>15</v>
      </c>
      <c r="S39" s="1">
        <v>34.343277465075303</v>
      </c>
      <c r="T39" t="s">
        <v>28</v>
      </c>
      <c r="U39" s="3">
        <v>2.61028808484811</v>
      </c>
      <c r="V39" t="s">
        <v>53</v>
      </c>
      <c r="W39" t="s">
        <v>45</v>
      </c>
      <c r="X39" s="1">
        <v>183.932968043594</v>
      </c>
    </row>
    <row r="40" spans="1:24" x14ac:dyDescent="0.25">
      <c r="A40" t="s">
        <v>153</v>
      </c>
      <c r="B40" t="s">
        <v>88</v>
      </c>
      <c r="C40" s="2">
        <v>52.075930682707799</v>
      </c>
      <c r="D40" s="4">
        <v>75</v>
      </c>
      <c r="E40" s="4">
        <v>705</v>
      </c>
      <c r="F40" s="1">
        <v>9692.3180402184298</v>
      </c>
      <c r="G40" t="s">
        <v>24</v>
      </c>
      <c r="H40" s="4">
        <v>69</v>
      </c>
      <c r="I40" s="4">
        <v>1</v>
      </c>
      <c r="J40" s="4">
        <v>88</v>
      </c>
      <c r="K40" s="4">
        <v>5</v>
      </c>
      <c r="L40" t="s">
        <v>25</v>
      </c>
      <c r="M40" s="1">
        <v>9.2359314372492207</v>
      </c>
      <c r="N40" t="s">
        <v>41</v>
      </c>
      <c r="O40" t="s">
        <v>27</v>
      </c>
      <c r="P40" s="4">
        <v>10</v>
      </c>
      <c r="Q40" s="4">
        <v>841</v>
      </c>
      <c r="R40">
        <v>12</v>
      </c>
      <c r="S40" s="1">
        <v>5.9306936455283097</v>
      </c>
      <c r="T40" t="s">
        <v>28</v>
      </c>
      <c r="U40" s="3">
        <v>0.613326899164507</v>
      </c>
      <c r="V40" t="s">
        <v>37</v>
      </c>
      <c r="W40" t="s">
        <v>30</v>
      </c>
      <c r="X40" s="1">
        <v>339.67286994860598</v>
      </c>
    </row>
    <row r="41" spans="1:24" x14ac:dyDescent="0.25">
      <c r="A41" t="s">
        <v>152</v>
      </c>
      <c r="B41" t="s">
        <v>89</v>
      </c>
      <c r="C41" s="1">
        <v>19.127477265823199</v>
      </c>
      <c r="D41" s="4">
        <v>26</v>
      </c>
      <c r="E41" s="4">
        <v>176</v>
      </c>
      <c r="F41" s="1">
        <v>1912.4656631007599</v>
      </c>
      <c r="G41" t="s">
        <v>32</v>
      </c>
      <c r="H41" s="4">
        <v>78</v>
      </c>
      <c r="I41" s="4">
        <v>29</v>
      </c>
      <c r="J41" s="4">
        <v>34</v>
      </c>
      <c r="K41" s="4">
        <v>3</v>
      </c>
      <c r="L41" t="s">
        <v>33</v>
      </c>
      <c r="M41" s="1">
        <v>5.5625037788303802</v>
      </c>
      <c r="N41" t="s">
        <v>57</v>
      </c>
      <c r="O41" t="s">
        <v>42</v>
      </c>
      <c r="P41" s="4">
        <v>30</v>
      </c>
      <c r="Q41" s="4">
        <v>791</v>
      </c>
      <c r="R41">
        <v>6</v>
      </c>
      <c r="S41" s="1">
        <v>9.0058074287816403</v>
      </c>
      <c r="T41" t="s">
        <v>43</v>
      </c>
      <c r="U41" s="3">
        <v>1.4519722039968099</v>
      </c>
      <c r="V41" t="s">
        <v>37</v>
      </c>
      <c r="W41" t="s">
        <v>30</v>
      </c>
      <c r="X41" s="1">
        <v>653.67299455203295</v>
      </c>
    </row>
    <row r="42" spans="1:24" x14ac:dyDescent="0.25">
      <c r="A42" t="s">
        <v>152</v>
      </c>
      <c r="B42" t="s">
        <v>90</v>
      </c>
      <c r="C42" s="1">
        <v>80.541424170940303</v>
      </c>
      <c r="D42" s="4">
        <v>97</v>
      </c>
      <c r="E42" s="4">
        <v>933</v>
      </c>
      <c r="F42" s="1">
        <v>5724.9593504562599</v>
      </c>
      <c r="G42" t="s">
        <v>32</v>
      </c>
      <c r="H42" s="4">
        <v>90</v>
      </c>
      <c r="I42" s="4">
        <v>20</v>
      </c>
      <c r="J42" s="4">
        <v>39</v>
      </c>
      <c r="K42" s="4">
        <v>8</v>
      </c>
      <c r="L42" t="s">
        <v>40</v>
      </c>
      <c r="M42" s="1">
        <v>7.2295951397364702</v>
      </c>
      <c r="N42" t="s">
        <v>36</v>
      </c>
      <c r="O42" t="s">
        <v>42</v>
      </c>
      <c r="P42" s="4">
        <v>18</v>
      </c>
      <c r="Q42" s="4">
        <v>793</v>
      </c>
      <c r="R42">
        <v>1</v>
      </c>
      <c r="S42" s="1">
        <v>88.179407104217404</v>
      </c>
      <c r="T42" t="s">
        <v>28</v>
      </c>
      <c r="U42" s="3">
        <v>4.2132694305865597</v>
      </c>
      <c r="V42" t="s">
        <v>29</v>
      </c>
      <c r="W42" t="s">
        <v>45</v>
      </c>
      <c r="X42" s="1">
        <v>529.80872398069096</v>
      </c>
    </row>
    <row r="43" spans="1:24" x14ac:dyDescent="0.25">
      <c r="A43" t="s">
        <v>152</v>
      </c>
      <c r="B43" t="s">
        <v>91</v>
      </c>
      <c r="C43" s="1">
        <v>99.113291615317095</v>
      </c>
      <c r="D43" s="4">
        <v>35</v>
      </c>
      <c r="E43" s="4">
        <v>556</v>
      </c>
      <c r="F43" s="1">
        <v>5521.2052590109697</v>
      </c>
      <c r="G43" t="s">
        <v>32</v>
      </c>
      <c r="H43" s="4">
        <v>64</v>
      </c>
      <c r="I43" s="4">
        <v>19</v>
      </c>
      <c r="J43" s="4">
        <v>38</v>
      </c>
      <c r="K43" s="4">
        <v>8</v>
      </c>
      <c r="L43" t="s">
        <v>25</v>
      </c>
      <c r="M43" s="1">
        <v>5.7732637437666501</v>
      </c>
      <c r="N43" t="s">
        <v>49</v>
      </c>
      <c r="O43" t="s">
        <v>58</v>
      </c>
      <c r="P43" s="4">
        <v>18</v>
      </c>
      <c r="Q43" s="4">
        <v>892</v>
      </c>
      <c r="R43">
        <v>7</v>
      </c>
      <c r="S43" s="2">
        <v>95.332064548772493</v>
      </c>
      <c r="T43" t="s">
        <v>43</v>
      </c>
      <c r="U43" s="4">
        <v>4.5302262398259602E-2</v>
      </c>
      <c r="V43" t="s">
        <v>53</v>
      </c>
      <c r="W43" t="s">
        <v>45</v>
      </c>
      <c r="X43" s="1">
        <v>275.52437113130901</v>
      </c>
    </row>
    <row r="44" spans="1:24" x14ac:dyDescent="0.25">
      <c r="A44" t="s">
        <v>152</v>
      </c>
      <c r="B44" t="s">
        <v>92</v>
      </c>
      <c r="C44" s="1">
        <v>46.529167614516702</v>
      </c>
      <c r="D44" s="4">
        <v>98</v>
      </c>
      <c r="E44" s="4">
        <v>155</v>
      </c>
      <c r="F44" s="1">
        <v>1839.60942585676</v>
      </c>
      <c r="G44" t="s">
        <v>32</v>
      </c>
      <c r="H44" s="4">
        <v>22</v>
      </c>
      <c r="I44" s="4">
        <v>27</v>
      </c>
      <c r="J44" s="4">
        <v>57</v>
      </c>
      <c r="K44" s="4">
        <v>4</v>
      </c>
      <c r="L44" t="s">
        <v>40</v>
      </c>
      <c r="M44" s="1">
        <v>7.5262483268515004</v>
      </c>
      <c r="N44" t="s">
        <v>41</v>
      </c>
      <c r="O44" t="s">
        <v>50</v>
      </c>
      <c r="P44" s="4">
        <v>26</v>
      </c>
      <c r="Q44" s="4">
        <v>179</v>
      </c>
      <c r="R44">
        <v>7</v>
      </c>
      <c r="S44" s="1">
        <v>96.422820639571796</v>
      </c>
      <c r="T44" t="s">
        <v>43</v>
      </c>
      <c r="U44" s="3">
        <v>4.9392552886209398</v>
      </c>
      <c r="V44" t="s">
        <v>29</v>
      </c>
      <c r="W44" t="s">
        <v>45</v>
      </c>
      <c r="X44" s="1">
        <v>635.65712050199102</v>
      </c>
    </row>
    <row r="45" spans="1:24" x14ac:dyDescent="0.25">
      <c r="A45" t="s">
        <v>151</v>
      </c>
      <c r="B45" t="s">
        <v>93</v>
      </c>
      <c r="C45" s="1">
        <v>11.7432717763092</v>
      </c>
      <c r="D45" s="4">
        <v>6</v>
      </c>
      <c r="E45" s="4">
        <v>598</v>
      </c>
      <c r="F45" s="1">
        <v>5737.4255991190203</v>
      </c>
      <c r="G45" t="s">
        <v>35</v>
      </c>
      <c r="H45" s="4">
        <v>36</v>
      </c>
      <c r="I45" s="4">
        <v>29</v>
      </c>
      <c r="J45" s="4">
        <v>85</v>
      </c>
      <c r="K45" s="4">
        <v>9</v>
      </c>
      <c r="L45" t="s">
        <v>25</v>
      </c>
      <c r="M45" s="1">
        <v>3.6940212683884499</v>
      </c>
      <c r="N45" t="s">
        <v>41</v>
      </c>
      <c r="O45" t="s">
        <v>27</v>
      </c>
      <c r="P45" s="4">
        <v>1</v>
      </c>
      <c r="Q45" s="4">
        <v>206</v>
      </c>
      <c r="R45">
        <v>23</v>
      </c>
      <c r="S45" s="1">
        <v>26.2773659573324</v>
      </c>
      <c r="T45" t="s">
        <v>28</v>
      </c>
      <c r="U45" s="3">
        <v>0.37230476798509698</v>
      </c>
      <c r="V45" t="s">
        <v>37</v>
      </c>
      <c r="W45" t="s">
        <v>45</v>
      </c>
      <c r="X45" s="1">
        <v>716.04411975933999</v>
      </c>
    </row>
    <row r="46" spans="1:24" x14ac:dyDescent="0.25">
      <c r="A46" t="s">
        <v>153</v>
      </c>
      <c r="B46" t="s">
        <v>94</v>
      </c>
      <c r="C46" s="1">
        <v>51.355790913110297</v>
      </c>
      <c r="D46" s="4">
        <v>34</v>
      </c>
      <c r="E46" s="4">
        <v>919</v>
      </c>
      <c r="F46" s="1">
        <v>7152.28604943551</v>
      </c>
      <c r="G46" t="s">
        <v>32</v>
      </c>
      <c r="H46" s="4">
        <v>13</v>
      </c>
      <c r="I46" s="4">
        <v>19</v>
      </c>
      <c r="J46" s="4">
        <v>72</v>
      </c>
      <c r="K46" s="4">
        <v>6</v>
      </c>
      <c r="L46" t="s">
        <v>40</v>
      </c>
      <c r="M46" s="1">
        <v>7.5774496573766896</v>
      </c>
      <c r="N46" t="s">
        <v>57</v>
      </c>
      <c r="O46" t="s">
        <v>47</v>
      </c>
      <c r="P46" s="4">
        <v>7</v>
      </c>
      <c r="Q46" s="4">
        <v>834</v>
      </c>
      <c r="R46">
        <v>18</v>
      </c>
      <c r="S46" s="1">
        <v>22.554106620887701</v>
      </c>
      <c r="T46" t="s">
        <v>43</v>
      </c>
      <c r="U46" s="3">
        <v>2.9626263204548802</v>
      </c>
      <c r="V46" t="s">
        <v>44</v>
      </c>
      <c r="W46" t="s">
        <v>45</v>
      </c>
      <c r="X46" s="1">
        <v>610.45326961922694</v>
      </c>
    </row>
    <row r="47" spans="1:24" x14ac:dyDescent="0.25">
      <c r="A47" t="s">
        <v>151</v>
      </c>
      <c r="B47" t="s">
        <v>95</v>
      </c>
      <c r="C47" s="1">
        <v>33.784138033065503</v>
      </c>
      <c r="D47" s="4">
        <v>1</v>
      </c>
      <c r="E47" s="4">
        <v>24</v>
      </c>
      <c r="F47" s="1">
        <v>5267.9568075105199</v>
      </c>
      <c r="G47" t="s">
        <v>52</v>
      </c>
      <c r="H47" s="4">
        <v>93</v>
      </c>
      <c r="I47" s="4">
        <v>7</v>
      </c>
      <c r="J47" s="4">
        <v>52</v>
      </c>
      <c r="K47" s="4">
        <v>6</v>
      </c>
      <c r="L47" t="s">
        <v>25</v>
      </c>
      <c r="M47" s="2">
        <v>5.2151550087119096</v>
      </c>
      <c r="N47" t="s">
        <v>57</v>
      </c>
      <c r="O47" t="s">
        <v>58</v>
      </c>
      <c r="P47" s="4">
        <v>25</v>
      </c>
      <c r="Q47" s="4">
        <v>794</v>
      </c>
      <c r="R47">
        <v>25</v>
      </c>
      <c r="S47" s="1">
        <v>66.312544439991598</v>
      </c>
      <c r="T47" t="s">
        <v>60</v>
      </c>
      <c r="U47" s="3">
        <v>3.2196046120841002</v>
      </c>
      <c r="V47" t="s">
        <v>44</v>
      </c>
      <c r="W47" t="s">
        <v>45</v>
      </c>
      <c r="X47" s="1">
        <v>495.30569702847299</v>
      </c>
    </row>
    <row r="48" spans="1:24" x14ac:dyDescent="0.25">
      <c r="A48" t="s">
        <v>151</v>
      </c>
      <c r="B48" t="s">
        <v>96</v>
      </c>
      <c r="C48" s="2">
        <v>27.082207199888899</v>
      </c>
      <c r="D48" s="4">
        <v>75</v>
      </c>
      <c r="E48" s="4">
        <v>859</v>
      </c>
      <c r="F48" s="1">
        <v>2556.7673606335902</v>
      </c>
      <c r="G48" t="s">
        <v>24</v>
      </c>
      <c r="H48" s="4">
        <v>92</v>
      </c>
      <c r="I48" s="4">
        <v>29</v>
      </c>
      <c r="J48" s="4">
        <v>6</v>
      </c>
      <c r="K48" s="4">
        <v>8</v>
      </c>
      <c r="L48" t="s">
        <v>25</v>
      </c>
      <c r="M48" s="1">
        <v>4.0709558370840799</v>
      </c>
      <c r="N48" t="s">
        <v>26</v>
      </c>
      <c r="O48" t="s">
        <v>58</v>
      </c>
      <c r="P48" s="4">
        <v>18</v>
      </c>
      <c r="Q48" s="4">
        <v>870</v>
      </c>
      <c r="R48">
        <v>23</v>
      </c>
      <c r="S48" s="1">
        <v>77.322353211051606</v>
      </c>
      <c r="T48" t="s">
        <v>28</v>
      </c>
      <c r="U48" s="3">
        <v>3.6486105925361998</v>
      </c>
      <c r="V48" t="s">
        <v>29</v>
      </c>
      <c r="W48" t="s">
        <v>30</v>
      </c>
      <c r="X48" s="1">
        <v>380.43593711196399</v>
      </c>
    </row>
    <row r="49" spans="1:24" x14ac:dyDescent="0.25">
      <c r="A49" t="s">
        <v>152</v>
      </c>
      <c r="B49" t="s">
        <v>97</v>
      </c>
      <c r="C49" s="1">
        <v>95.712135880936003</v>
      </c>
      <c r="D49" s="4">
        <v>93</v>
      </c>
      <c r="E49" s="4">
        <v>910</v>
      </c>
      <c r="F49" s="1">
        <v>7089.4742499341801</v>
      </c>
      <c r="G49" t="s">
        <v>52</v>
      </c>
      <c r="H49" s="4">
        <v>4</v>
      </c>
      <c r="I49" s="4">
        <v>15</v>
      </c>
      <c r="J49" s="4">
        <v>51</v>
      </c>
      <c r="K49" s="4">
        <v>9</v>
      </c>
      <c r="L49" t="s">
        <v>25</v>
      </c>
      <c r="M49" s="2">
        <v>8.9787507559499709</v>
      </c>
      <c r="N49" t="s">
        <v>36</v>
      </c>
      <c r="O49" t="s">
        <v>42</v>
      </c>
      <c r="P49" s="4">
        <v>10</v>
      </c>
      <c r="Q49" s="4">
        <v>964</v>
      </c>
      <c r="R49">
        <v>20</v>
      </c>
      <c r="S49" s="1">
        <v>19.7129929112936</v>
      </c>
      <c r="T49" t="s">
        <v>28</v>
      </c>
      <c r="U49" s="3">
        <v>0.38057358671321301</v>
      </c>
      <c r="V49" t="s">
        <v>44</v>
      </c>
      <c r="W49" t="s">
        <v>45</v>
      </c>
      <c r="X49" s="1">
        <v>581.60235505058597</v>
      </c>
    </row>
    <row r="50" spans="1:24" x14ac:dyDescent="0.25">
      <c r="A50" t="s">
        <v>151</v>
      </c>
      <c r="B50" t="s">
        <v>98</v>
      </c>
      <c r="C50" s="1">
        <v>76.035544426891704</v>
      </c>
      <c r="D50" s="4">
        <v>28</v>
      </c>
      <c r="E50" s="4">
        <v>29</v>
      </c>
      <c r="F50" s="2">
        <v>7397.0710045871801</v>
      </c>
      <c r="G50" t="s">
        <v>24</v>
      </c>
      <c r="H50" s="4">
        <v>30</v>
      </c>
      <c r="I50" s="4">
        <v>16</v>
      </c>
      <c r="J50" s="4">
        <v>9</v>
      </c>
      <c r="K50" s="4">
        <v>3</v>
      </c>
      <c r="L50" t="s">
        <v>40</v>
      </c>
      <c r="M50" s="1">
        <v>7.0958331565551296</v>
      </c>
      <c r="N50" t="s">
        <v>57</v>
      </c>
      <c r="O50" t="s">
        <v>27</v>
      </c>
      <c r="P50" s="4">
        <v>9</v>
      </c>
      <c r="Q50" s="4">
        <v>109</v>
      </c>
      <c r="R50">
        <v>18</v>
      </c>
      <c r="S50" s="1">
        <v>23.126363582464698</v>
      </c>
      <c r="T50" t="s">
        <v>43</v>
      </c>
      <c r="U50" s="3">
        <v>1.6981125407144</v>
      </c>
      <c r="V50" t="s">
        <v>44</v>
      </c>
      <c r="W50" t="s">
        <v>30</v>
      </c>
      <c r="X50" s="2">
        <v>768.65191395437</v>
      </c>
    </row>
    <row r="51" spans="1:24" x14ac:dyDescent="0.25">
      <c r="A51" t="s">
        <v>153</v>
      </c>
      <c r="B51" t="s">
        <v>99</v>
      </c>
      <c r="C51" s="1">
        <v>78.897913205639995</v>
      </c>
      <c r="D51" s="4">
        <v>19</v>
      </c>
      <c r="E51" s="4">
        <v>99</v>
      </c>
      <c r="F51" s="1">
        <v>8001.6132065190004</v>
      </c>
      <c r="G51" t="s">
        <v>35</v>
      </c>
      <c r="H51" s="4">
        <v>97</v>
      </c>
      <c r="I51" s="4">
        <v>24</v>
      </c>
      <c r="J51" s="4">
        <v>9</v>
      </c>
      <c r="K51" s="4">
        <v>6</v>
      </c>
      <c r="L51" t="s">
        <v>40</v>
      </c>
      <c r="M51" s="1">
        <v>2.5056210329009101</v>
      </c>
      <c r="N51" t="s">
        <v>41</v>
      </c>
      <c r="O51" t="s">
        <v>47</v>
      </c>
      <c r="P51" s="4">
        <v>28</v>
      </c>
      <c r="Q51" s="4">
        <v>177</v>
      </c>
      <c r="R51">
        <v>28</v>
      </c>
      <c r="S51" s="1">
        <v>14.1478154439792</v>
      </c>
      <c r="T51" t="s">
        <v>60</v>
      </c>
      <c r="U51" s="3">
        <v>2.8258139854001301</v>
      </c>
      <c r="V51" t="s">
        <v>44</v>
      </c>
      <c r="W51" t="s">
        <v>45</v>
      </c>
      <c r="X51" s="1">
        <v>336.89016851997701</v>
      </c>
    </row>
    <row r="52" spans="1:24" x14ac:dyDescent="0.25">
      <c r="A52" t="s">
        <v>153</v>
      </c>
      <c r="B52" t="s">
        <v>100</v>
      </c>
      <c r="C52" s="1">
        <v>14.203484264803</v>
      </c>
      <c r="D52" s="4">
        <v>91</v>
      </c>
      <c r="E52" s="4">
        <v>633</v>
      </c>
      <c r="F52" s="1">
        <v>5910.8853896688897</v>
      </c>
      <c r="G52" t="s">
        <v>32</v>
      </c>
      <c r="H52" s="4">
        <v>31</v>
      </c>
      <c r="I52" s="4">
        <v>23</v>
      </c>
      <c r="J52" s="4">
        <v>82</v>
      </c>
      <c r="K52" s="4">
        <v>10</v>
      </c>
      <c r="L52" t="s">
        <v>33</v>
      </c>
      <c r="M52" s="1">
        <v>6.2478609149759903</v>
      </c>
      <c r="N52" t="s">
        <v>57</v>
      </c>
      <c r="O52" t="s">
        <v>47</v>
      </c>
      <c r="P52" s="4">
        <v>20</v>
      </c>
      <c r="Q52" s="4">
        <v>306</v>
      </c>
      <c r="R52">
        <v>21</v>
      </c>
      <c r="S52" s="1">
        <v>45.178757924634503</v>
      </c>
      <c r="T52" t="s">
        <v>43</v>
      </c>
      <c r="U52" s="3">
        <v>4.7548008046711798</v>
      </c>
      <c r="V52" t="s">
        <v>44</v>
      </c>
      <c r="W52" t="s">
        <v>30</v>
      </c>
      <c r="X52" s="1">
        <v>496.24865029194001</v>
      </c>
    </row>
    <row r="53" spans="1:24" x14ac:dyDescent="0.25">
      <c r="A53" t="s">
        <v>151</v>
      </c>
      <c r="B53" t="s">
        <v>101</v>
      </c>
      <c r="C53" s="1">
        <v>26.700760972461701</v>
      </c>
      <c r="D53" s="4">
        <v>61</v>
      </c>
      <c r="E53" s="4">
        <v>154</v>
      </c>
      <c r="F53" s="1">
        <v>9866.4654579796897</v>
      </c>
      <c r="G53" t="s">
        <v>52</v>
      </c>
      <c r="H53" s="4">
        <v>100</v>
      </c>
      <c r="I53" s="4">
        <v>4</v>
      </c>
      <c r="J53" s="4">
        <v>52</v>
      </c>
      <c r="K53" s="4">
        <v>1</v>
      </c>
      <c r="L53" t="s">
        <v>33</v>
      </c>
      <c r="M53" s="1">
        <v>4.78300055794766</v>
      </c>
      <c r="N53" t="s">
        <v>41</v>
      </c>
      <c r="O53" t="s">
        <v>50</v>
      </c>
      <c r="P53" s="4">
        <v>18</v>
      </c>
      <c r="Q53" s="4">
        <v>673</v>
      </c>
      <c r="R53">
        <v>28</v>
      </c>
      <c r="S53" s="1">
        <v>14.190328344569901</v>
      </c>
      <c r="T53" t="s">
        <v>28</v>
      </c>
      <c r="U53" s="3">
        <v>1.77295117208355</v>
      </c>
      <c r="V53" t="s">
        <v>29</v>
      </c>
      <c r="W53" t="s">
        <v>45</v>
      </c>
      <c r="X53" s="1">
        <v>694.98231757944495</v>
      </c>
    </row>
    <row r="54" spans="1:24" x14ac:dyDescent="0.25">
      <c r="A54" t="s">
        <v>152</v>
      </c>
      <c r="B54" t="s">
        <v>102</v>
      </c>
      <c r="C54" s="1">
        <v>98.031829656465007</v>
      </c>
      <c r="D54" s="4">
        <v>1</v>
      </c>
      <c r="E54" s="4">
        <v>820</v>
      </c>
      <c r="F54" s="2">
        <v>9435.7626089121295</v>
      </c>
      <c r="G54" t="s">
        <v>52</v>
      </c>
      <c r="H54" s="4">
        <v>64</v>
      </c>
      <c r="I54" s="4">
        <v>11</v>
      </c>
      <c r="J54" s="4">
        <v>11</v>
      </c>
      <c r="K54" s="4">
        <v>1</v>
      </c>
      <c r="L54" t="s">
        <v>25</v>
      </c>
      <c r="M54" s="1">
        <v>8.6310521797689397</v>
      </c>
      <c r="N54" t="s">
        <v>36</v>
      </c>
      <c r="O54" t="s">
        <v>27</v>
      </c>
      <c r="P54" s="4">
        <v>10</v>
      </c>
      <c r="Q54" s="4">
        <v>727</v>
      </c>
      <c r="R54">
        <v>27</v>
      </c>
      <c r="S54" s="1">
        <v>9.1668491485971497</v>
      </c>
      <c r="T54" t="s">
        <v>28</v>
      </c>
      <c r="U54" s="3">
        <v>2.1224716191438202</v>
      </c>
      <c r="V54" t="s">
        <v>37</v>
      </c>
      <c r="W54" t="s">
        <v>38</v>
      </c>
      <c r="X54" s="1">
        <v>602.89849883838303</v>
      </c>
    </row>
    <row r="55" spans="1:24" x14ac:dyDescent="0.25">
      <c r="A55" t="s">
        <v>152</v>
      </c>
      <c r="B55" t="s">
        <v>103</v>
      </c>
      <c r="C55" s="1">
        <v>30.3414707112142</v>
      </c>
      <c r="D55" s="4">
        <v>93</v>
      </c>
      <c r="E55" s="4">
        <v>242</v>
      </c>
      <c r="F55" s="1">
        <v>8232.3348294258194</v>
      </c>
      <c r="G55" t="s">
        <v>52</v>
      </c>
      <c r="H55" s="4">
        <v>96</v>
      </c>
      <c r="I55" s="4">
        <v>25</v>
      </c>
      <c r="J55" s="4">
        <v>54</v>
      </c>
      <c r="K55" s="4">
        <v>3</v>
      </c>
      <c r="L55" t="s">
        <v>25</v>
      </c>
      <c r="M55" s="1">
        <v>1.0134865660958901</v>
      </c>
      <c r="N55" t="s">
        <v>36</v>
      </c>
      <c r="O55" t="s">
        <v>47</v>
      </c>
      <c r="P55" s="4">
        <v>1</v>
      </c>
      <c r="Q55" s="4">
        <v>631</v>
      </c>
      <c r="R55">
        <v>17</v>
      </c>
      <c r="S55" s="1">
        <v>83.344058991677898</v>
      </c>
      <c r="T55" t="s">
        <v>28</v>
      </c>
      <c r="U55" s="3">
        <v>1.41034757607602</v>
      </c>
      <c r="V55" t="s">
        <v>37</v>
      </c>
      <c r="W55" t="s">
        <v>30</v>
      </c>
      <c r="X55" s="1">
        <v>750.73784066827</v>
      </c>
    </row>
    <row r="56" spans="1:24" x14ac:dyDescent="0.25">
      <c r="A56" t="s">
        <v>151</v>
      </c>
      <c r="B56" t="s">
        <v>104</v>
      </c>
      <c r="C56" s="1">
        <v>31.1462431602408</v>
      </c>
      <c r="D56" s="4">
        <v>11</v>
      </c>
      <c r="E56" s="4">
        <v>622</v>
      </c>
      <c r="F56" s="1">
        <v>6088.0214799408504</v>
      </c>
      <c r="G56" t="s">
        <v>24</v>
      </c>
      <c r="H56" s="4">
        <v>33</v>
      </c>
      <c r="I56" s="4">
        <v>22</v>
      </c>
      <c r="J56" s="4">
        <v>61</v>
      </c>
      <c r="K56" s="4">
        <v>3</v>
      </c>
      <c r="L56" t="s">
        <v>25</v>
      </c>
      <c r="M56" s="1">
        <v>4.3051034712876302</v>
      </c>
      <c r="N56" t="s">
        <v>36</v>
      </c>
      <c r="O56" t="s">
        <v>42</v>
      </c>
      <c r="P56" s="4">
        <v>26</v>
      </c>
      <c r="Q56" s="4">
        <v>497</v>
      </c>
      <c r="R56">
        <v>29</v>
      </c>
      <c r="S56" s="1">
        <v>30.186023375822501</v>
      </c>
      <c r="T56" t="s">
        <v>60</v>
      </c>
      <c r="U56" s="3">
        <v>2.4787719755397402</v>
      </c>
      <c r="V56" t="s">
        <v>29</v>
      </c>
      <c r="W56" t="s">
        <v>30</v>
      </c>
      <c r="X56" s="1">
        <v>814.06999658218695</v>
      </c>
    </row>
    <row r="57" spans="1:24" x14ac:dyDescent="0.25">
      <c r="A57" t="s">
        <v>151</v>
      </c>
      <c r="B57" t="s">
        <v>105</v>
      </c>
      <c r="C57" s="1">
        <v>79.855058340789398</v>
      </c>
      <c r="D57" s="4">
        <v>16</v>
      </c>
      <c r="E57" s="4">
        <v>701</v>
      </c>
      <c r="F57" s="1">
        <v>2925.6751703038099</v>
      </c>
      <c r="G57" t="s">
        <v>52</v>
      </c>
      <c r="H57" s="4">
        <v>97</v>
      </c>
      <c r="I57" s="4">
        <v>11</v>
      </c>
      <c r="J57" s="4">
        <v>11</v>
      </c>
      <c r="K57" s="4">
        <v>5</v>
      </c>
      <c r="L57" t="s">
        <v>33</v>
      </c>
      <c r="M57" s="1">
        <v>5.0143649550309002</v>
      </c>
      <c r="N57" t="s">
        <v>57</v>
      </c>
      <c r="O57" t="s">
        <v>47</v>
      </c>
      <c r="P57" s="4">
        <v>27</v>
      </c>
      <c r="Q57" s="4">
        <v>918</v>
      </c>
      <c r="R57">
        <v>5</v>
      </c>
      <c r="S57" s="2">
        <v>30.323545256616502</v>
      </c>
      <c r="T57" t="s">
        <v>43</v>
      </c>
      <c r="U57" s="3">
        <v>4.5489196593963799</v>
      </c>
      <c r="V57" t="s">
        <v>53</v>
      </c>
      <c r="W57" t="s">
        <v>30</v>
      </c>
      <c r="X57" s="1">
        <v>323.01292795247798</v>
      </c>
    </row>
    <row r="58" spans="1:24" x14ac:dyDescent="0.25">
      <c r="A58" t="s">
        <v>152</v>
      </c>
      <c r="B58" t="s">
        <v>106</v>
      </c>
      <c r="C58" s="1">
        <v>20.9863860370433</v>
      </c>
      <c r="D58" s="4">
        <v>90</v>
      </c>
      <c r="E58" s="4">
        <v>93</v>
      </c>
      <c r="F58" s="1">
        <v>4767.0204843441297</v>
      </c>
      <c r="G58" t="s">
        <v>24</v>
      </c>
      <c r="H58" s="4">
        <v>25</v>
      </c>
      <c r="I58" s="4">
        <v>23</v>
      </c>
      <c r="J58" s="4">
        <v>83</v>
      </c>
      <c r="K58" s="4">
        <v>5</v>
      </c>
      <c r="L58" t="s">
        <v>40</v>
      </c>
      <c r="M58" s="1">
        <v>1.77442971407173</v>
      </c>
      <c r="N58" t="s">
        <v>36</v>
      </c>
      <c r="O58" t="s">
        <v>27</v>
      </c>
      <c r="P58" s="4">
        <v>24</v>
      </c>
      <c r="Q58" s="4">
        <v>826</v>
      </c>
      <c r="R58">
        <v>28</v>
      </c>
      <c r="S58" s="1">
        <v>12.8362845728327</v>
      </c>
      <c r="T58" t="s">
        <v>60</v>
      </c>
      <c r="U58" s="3">
        <v>1.1737554953874501</v>
      </c>
      <c r="V58" t="s">
        <v>37</v>
      </c>
      <c r="W58" t="s">
        <v>30</v>
      </c>
      <c r="X58" s="1">
        <v>832.210808706021</v>
      </c>
    </row>
    <row r="59" spans="1:24" x14ac:dyDescent="0.25">
      <c r="A59" t="s">
        <v>151</v>
      </c>
      <c r="B59" t="s">
        <v>107</v>
      </c>
      <c r="C59" s="1">
        <v>49.263205350734097</v>
      </c>
      <c r="D59" s="4">
        <v>65</v>
      </c>
      <c r="E59" s="4">
        <v>227</v>
      </c>
      <c r="F59" s="1">
        <v>1605.8669003924001</v>
      </c>
      <c r="G59" t="s">
        <v>35</v>
      </c>
      <c r="H59" s="4">
        <v>5</v>
      </c>
      <c r="I59" s="4">
        <v>18</v>
      </c>
      <c r="J59" s="4">
        <v>51</v>
      </c>
      <c r="K59" s="4">
        <v>1</v>
      </c>
      <c r="L59" t="s">
        <v>25</v>
      </c>
      <c r="M59" s="2">
        <v>9.1605585353818704</v>
      </c>
      <c r="N59" t="s">
        <v>57</v>
      </c>
      <c r="O59" t="s">
        <v>47</v>
      </c>
      <c r="P59" s="4">
        <v>21</v>
      </c>
      <c r="Q59" s="4">
        <v>588</v>
      </c>
      <c r="R59">
        <v>25</v>
      </c>
      <c r="S59" s="1">
        <v>67.779622987078099</v>
      </c>
      <c r="T59" t="s">
        <v>28</v>
      </c>
      <c r="U59" s="3">
        <v>2.5111748302126999</v>
      </c>
      <c r="V59" t="s">
        <v>44</v>
      </c>
      <c r="W59" t="s">
        <v>45</v>
      </c>
      <c r="X59" s="1">
        <v>482.19123860252802</v>
      </c>
    </row>
    <row r="60" spans="1:24" x14ac:dyDescent="0.25">
      <c r="A60" t="s">
        <v>152</v>
      </c>
      <c r="B60" t="s">
        <v>108</v>
      </c>
      <c r="C60" s="1">
        <v>59.841561377289302</v>
      </c>
      <c r="D60" s="4">
        <v>81</v>
      </c>
      <c r="E60" s="4">
        <v>896</v>
      </c>
      <c r="F60" s="1">
        <v>2021.1498103371</v>
      </c>
      <c r="G60" t="s">
        <v>24</v>
      </c>
      <c r="H60" s="4">
        <v>10</v>
      </c>
      <c r="I60" s="4">
        <v>5</v>
      </c>
      <c r="J60" s="4">
        <v>44</v>
      </c>
      <c r="K60" s="4">
        <v>7</v>
      </c>
      <c r="L60" t="s">
        <v>33</v>
      </c>
      <c r="M60" s="2">
        <v>4.9384385647120901</v>
      </c>
      <c r="N60" t="s">
        <v>26</v>
      </c>
      <c r="O60" t="s">
        <v>47</v>
      </c>
      <c r="P60" s="4">
        <v>18</v>
      </c>
      <c r="Q60" s="4">
        <v>396</v>
      </c>
      <c r="R60">
        <v>7</v>
      </c>
      <c r="S60" s="1">
        <v>65.047415094691402</v>
      </c>
      <c r="T60" t="s">
        <v>43</v>
      </c>
      <c r="U60" s="3">
        <v>1.7303747198591899</v>
      </c>
      <c r="V60" t="s">
        <v>29</v>
      </c>
      <c r="W60" t="s">
        <v>30</v>
      </c>
      <c r="X60" s="1">
        <v>110.364335231364</v>
      </c>
    </row>
    <row r="61" spans="1:24" x14ac:dyDescent="0.25">
      <c r="A61" t="s">
        <v>153</v>
      </c>
      <c r="B61" t="s">
        <v>109</v>
      </c>
      <c r="C61" s="1">
        <v>63.828398347710902</v>
      </c>
      <c r="D61" s="4">
        <v>30</v>
      </c>
      <c r="E61" s="4">
        <v>484</v>
      </c>
      <c r="F61" s="1">
        <v>1061.6185230132801</v>
      </c>
      <c r="G61" t="s">
        <v>24</v>
      </c>
      <c r="H61" s="4">
        <v>100</v>
      </c>
      <c r="I61" s="4">
        <v>16</v>
      </c>
      <c r="J61" s="4">
        <v>26</v>
      </c>
      <c r="K61" s="4">
        <v>7</v>
      </c>
      <c r="L61" t="s">
        <v>25</v>
      </c>
      <c r="M61" s="1">
        <v>7.2937225968677204</v>
      </c>
      <c r="N61" t="s">
        <v>36</v>
      </c>
      <c r="O61" t="s">
        <v>42</v>
      </c>
      <c r="P61" s="4">
        <v>11</v>
      </c>
      <c r="Q61" s="4">
        <v>176</v>
      </c>
      <c r="R61">
        <v>4</v>
      </c>
      <c r="S61" s="1">
        <v>1.90076224351945</v>
      </c>
      <c r="T61" t="s">
        <v>43</v>
      </c>
      <c r="U61" s="3">
        <v>0.44719401546382298</v>
      </c>
      <c r="V61" t="s">
        <v>37</v>
      </c>
      <c r="W61" t="s">
        <v>45</v>
      </c>
      <c r="X61" s="1">
        <v>312.57427361009297</v>
      </c>
    </row>
    <row r="62" spans="1:24" x14ac:dyDescent="0.25">
      <c r="A62" t="s">
        <v>152</v>
      </c>
      <c r="B62" t="s">
        <v>110</v>
      </c>
      <c r="C62" s="1">
        <v>17.028027920188698</v>
      </c>
      <c r="D62" s="4">
        <v>16</v>
      </c>
      <c r="E62" s="4">
        <v>380</v>
      </c>
      <c r="F62" s="1">
        <v>8864.0843495864301</v>
      </c>
      <c r="G62" t="s">
        <v>32</v>
      </c>
      <c r="H62" s="4">
        <v>41</v>
      </c>
      <c r="I62" s="4">
        <v>27</v>
      </c>
      <c r="J62" s="4">
        <v>72</v>
      </c>
      <c r="K62" s="4">
        <v>8</v>
      </c>
      <c r="L62" t="s">
        <v>40</v>
      </c>
      <c r="M62" s="1">
        <v>4.3813681581023101</v>
      </c>
      <c r="N62" t="s">
        <v>49</v>
      </c>
      <c r="O62" t="s">
        <v>27</v>
      </c>
      <c r="P62" s="4">
        <v>29</v>
      </c>
      <c r="Q62" s="4">
        <v>929</v>
      </c>
      <c r="R62">
        <v>24</v>
      </c>
      <c r="S62" s="1">
        <v>87.213057815135599</v>
      </c>
      <c r="T62" t="s">
        <v>43</v>
      </c>
      <c r="U62" s="3">
        <v>2.8530906166490499</v>
      </c>
      <c r="V62" t="s">
        <v>44</v>
      </c>
      <c r="W62" t="s">
        <v>45</v>
      </c>
      <c r="X62" s="1">
        <v>430.16909697513597</v>
      </c>
    </row>
    <row r="63" spans="1:24" x14ac:dyDescent="0.25">
      <c r="A63" t="s">
        <v>151</v>
      </c>
      <c r="B63" t="s">
        <v>111</v>
      </c>
      <c r="C63" s="1">
        <v>52.028749903294901</v>
      </c>
      <c r="D63" s="4">
        <v>23</v>
      </c>
      <c r="E63" s="4">
        <v>117</v>
      </c>
      <c r="F63" s="1">
        <v>6885.5893508962499</v>
      </c>
      <c r="G63" t="s">
        <v>35</v>
      </c>
      <c r="H63" s="4">
        <v>32</v>
      </c>
      <c r="I63" s="4">
        <v>23</v>
      </c>
      <c r="J63" s="4">
        <v>36</v>
      </c>
      <c r="K63" s="4">
        <v>7</v>
      </c>
      <c r="L63" t="s">
        <v>40</v>
      </c>
      <c r="M63" s="1">
        <v>9.0303404225219399</v>
      </c>
      <c r="N63" t="s">
        <v>49</v>
      </c>
      <c r="O63" t="s">
        <v>42</v>
      </c>
      <c r="P63" s="4">
        <v>14</v>
      </c>
      <c r="Q63" s="4">
        <v>480</v>
      </c>
      <c r="R63">
        <v>12</v>
      </c>
      <c r="S63" s="2">
        <v>78.702393968878894</v>
      </c>
      <c r="T63" t="s">
        <v>43</v>
      </c>
      <c r="U63" s="3">
        <v>4.3674705382050503</v>
      </c>
      <c r="V63" t="s">
        <v>37</v>
      </c>
      <c r="W63" t="s">
        <v>45</v>
      </c>
      <c r="X63" s="1">
        <v>164.366528243419</v>
      </c>
    </row>
    <row r="64" spans="1:24" x14ac:dyDescent="0.25">
      <c r="A64" t="s">
        <v>153</v>
      </c>
      <c r="B64" t="s">
        <v>112</v>
      </c>
      <c r="C64" s="1">
        <v>72.796353955587307</v>
      </c>
      <c r="D64" s="4">
        <v>89</v>
      </c>
      <c r="E64" s="4">
        <v>270</v>
      </c>
      <c r="F64" s="1">
        <v>3899.7468337292198</v>
      </c>
      <c r="G64" t="s">
        <v>35</v>
      </c>
      <c r="H64" s="4">
        <v>86</v>
      </c>
      <c r="I64" s="4">
        <v>2</v>
      </c>
      <c r="J64" s="4">
        <v>40</v>
      </c>
      <c r="K64" s="4">
        <v>7</v>
      </c>
      <c r="L64" t="s">
        <v>40</v>
      </c>
      <c r="M64" s="1">
        <v>7.2917013887767697</v>
      </c>
      <c r="N64" t="s">
        <v>57</v>
      </c>
      <c r="O64" t="s">
        <v>27</v>
      </c>
      <c r="P64" s="4">
        <v>13</v>
      </c>
      <c r="Q64" s="4">
        <v>751</v>
      </c>
      <c r="R64">
        <v>14</v>
      </c>
      <c r="S64" s="1">
        <v>21.048642725168602</v>
      </c>
      <c r="T64" t="s">
        <v>60</v>
      </c>
      <c r="U64" s="3">
        <v>1.87400140404437</v>
      </c>
      <c r="V64" t="s">
        <v>53</v>
      </c>
      <c r="W64" t="s">
        <v>38</v>
      </c>
      <c r="X64" s="1">
        <v>320.84651575911101</v>
      </c>
    </row>
    <row r="65" spans="1:24" x14ac:dyDescent="0.25">
      <c r="A65" t="s">
        <v>152</v>
      </c>
      <c r="B65" t="s">
        <v>113</v>
      </c>
      <c r="C65" s="1">
        <v>13.0173767852878</v>
      </c>
      <c r="D65" s="4">
        <v>55</v>
      </c>
      <c r="E65" s="4">
        <v>246</v>
      </c>
      <c r="F65" s="1">
        <v>4256.9491408502199</v>
      </c>
      <c r="G65" t="s">
        <v>24</v>
      </c>
      <c r="H65" s="4">
        <v>54</v>
      </c>
      <c r="I65" s="4">
        <v>19</v>
      </c>
      <c r="J65" s="4">
        <v>10</v>
      </c>
      <c r="K65" s="4">
        <v>4</v>
      </c>
      <c r="L65" t="s">
        <v>33</v>
      </c>
      <c r="M65" s="2">
        <v>2.45793352798733</v>
      </c>
      <c r="N65" t="s">
        <v>26</v>
      </c>
      <c r="O65" t="s">
        <v>50</v>
      </c>
      <c r="P65" s="4">
        <v>18</v>
      </c>
      <c r="Q65" s="4">
        <v>736</v>
      </c>
      <c r="R65">
        <v>10</v>
      </c>
      <c r="S65" s="1">
        <v>20.075003975630398</v>
      </c>
      <c r="T65" t="s">
        <v>28</v>
      </c>
      <c r="U65" s="3">
        <v>3.6328432903821302</v>
      </c>
      <c r="V65" t="s">
        <v>53</v>
      </c>
      <c r="W65" t="s">
        <v>45</v>
      </c>
      <c r="X65" s="1">
        <v>687.28617786641701</v>
      </c>
    </row>
    <row r="66" spans="1:24" x14ac:dyDescent="0.25">
      <c r="A66" t="s">
        <v>152</v>
      </c>
      <c r="B66" t="s">
        <v>114</v>
      </c>
      <c r="C66" s="1">
        <v>89.634095608135297</v>
      </c>
      <c r="D66" s="4">
        <v>11</v>
      </c>
      <c r="E66" s="4">
        <v>134</v>
      </c>
      <c r="F66" s="1">
        <v>8458.7308783671706</v>
      </c>
      <c r="G66" t="s">
        <v>32</v>
      </c>
      <c r="H66" s="4">
        <v>73</v>
      </c>
      <c r="I66" s="4">
        <v>27</v>
      </c>
      <c r="J66" s="4">
        <v>75</v>
      </c>
      <c r="K66" s="4">
        <v>6</v>
      </c>
      <c r="L66" t="s">
        <v>40</v>
      </c>
      <c r="M66" s="1">
        <v>4.5853534681946497</v>
      </c>
      <c r="N66" t="s">
        <v>36</v>
      </c>
      <c r="O66" t="s">
        <v>47</v>
      </c>
      <c r="P66" s="4">
        <v>17</v>
      </c>
      <c r="Q66" s="4">
        <v>328</v>
      </c>
      <c r="R66">
        <v>6</v>
      </c>
      <c r="S66" s="1">
        <v>8.6930424258772803</v>
      </c>
      <c r="T66" t="s">
        <v>43</v>
      </c>
      <c r="U66" s="3">
        <v>0.15948631471751401</v>
      </c>
      <c r="V66" t="s">
        <v>37</v>
      </c>
      <c r="W66" t="s">
        <v>38</v>
      </c>
      <c r="X66" s="1">
        <v>771.225084681157</v>
      </c>
    </row>
    <row r="67" spans="1:24" x14ac:dyDescent="0.25">
      <c r="A67" t="s">
        <v>152</v>
      </c>
      <c r="B67" t="s">
        <v>115</v>
      </c>
      <c r="C67" s="1">
        <v>33.697717206643098</v>
      </c>
      <c r="D67" s="4">
        <v>72</v>
      </c>
      <c r="E67" s="4">
        <v>457</v>
      </c>
      <c r="F67" s="1">
        <v>8354.5796864819895</v>
      </c>
      <c r="G67" t="s">
        <v>52</v>
      </c>
      <c r="H67" s="4">
        <v>57</v>
      </c>
      <c r="I67" s="4">
        <v>24</v>
      </c>
      <c r="J67" s="4">
        <v>54</v>
      </c>
      <c r="K67" s="4">
        <v>8</v>
      </c>
      <c r="L67" t="s">
        <v>40</v>
      </c>
      <c r="M67" s="1">
        <v>6.5805413478845898</v>
      </c>
      <c r="N67" t="s">
        <v>41</v>
      </c>
      <c r="O67" t="s">
        <v>42</v>
      </c>
      <c r="P67" s="4">
        <v>16</v>
      </c>
      <c r="Q67" s="4">
        <v>358</v>
      </c>
      <c r="R67">
        <v>21</v>
      </c>
      <c r="S67" s="1">
        <v>1.59722274305067</v>
      </c>
      <c r="T67" t="s">
        <v>43</v>
      </c>
      <c r="U67" s="3">
        <v>4.9110959548423301</v>
      </c>
      <c r="V67" t="s">
        <v>44</v>
      </c>
      <c r="W67" t="s">
        <v>38</v>
      </c>
      <c r="X67" s="1">
        <v>555.85910367174301</v>
      </c>
    </row>
    <row r="68" spans="1:24" x14ac:dyDescent="0.25">
      <c r="A68" t="s">
        <v>152</v>
      </c>
      <c r="B68" t="s">
        <v>116</v>
      </c>
      <c r="C68" s="1">
        <v>26.034869773962001</v>
      </c>
      <c r="D68" s="4">
        <v>52</v>
      </c>
      <c r="E68" s="4">
        <v>704</v>
      </c>
      <c r="F68" s="1">
        <v>8367.7216180201503</v>
      </c>
      <c r="G68" t="s">
        <v>32</v>
      </c>
      <c r="H68" s="4">
        <v>13</v>
      </c>
      <c r="I68" s="4">
        <v>17</v>
      </c>
      <c r="J68" s="4">
        <v>19</v>
      </c>
      <c r="K68" s="4">
        <v>8</v>
      </c>
      <c r="L68" t="s">
        <v>33</v>
      </c>
      <c r="M68" s="1">
        <v>2.2161427287713602</v>
      </c>
      <c r="N68" t="s">
        <v>41</v>
      </c>
      <c r="O68" t="s">
        <v>42</v>
      </c>
      <c r="P68" s="4">
        <v>24</v>
      </c>
      <c r="Q68" s="4">
        <v>867</v>
      </c>
      <c r="R68">
        <v>28</v>
      </c>
      <c r="S68" s="1">
        <v>42.084436738309897</v>
      </c>
      <c r="T68" t="s">
        <v>43</v>
      </c>
      <c r="U68" s="3">
        <v>3.44806328834026</v>
      </c>
      <c r="V68" t="s">
        <v>29</v>
      </c>
      <c r="W68" t="s">
        <v>45</v>
      </c>
      <c r="X68" s="1">
        <v>393.84334857842703</v>
      </c>
    </row>
    <row r="69" spans="1:24" x14ac:dyDescent="0.25">
      <c r="A69" t="s">
        <v>152</v>
      </c>
      <c r="B69" t="s">
        <v>117</v>
      </c>
      <c r="C69" s="1">
        <v>87.755432354001002</v>
      </c>
      <c r="D69" s="4">
        <v>16</v>
      </c>
      <c r="E69" s="4">
        <v>513</v>
      </c>
      <c r="F69" s="1">
        <v>9473.7980325083299</v>
      </c>
      <c r="G69" t="s">
        <v>35</v>
      </c>
      <c r="H69" s="4">
        <v>12</v>
      </c>
      <c r="I69" s="4">
        <v>9</v>
      </c>
      <c r="J69" s="4">
        <v>71</v>
      </c>
      <c r="K69" s="4">
        <v>9</v>
      </c>
      <c r="L69" t="s">
        <v>40</v>
      </c>
      <c r="M69" s="1">
        <v>9.1478115447106294</v>
      </c>
      <c r="N69" t="s">
        <v>36</v>
      </c>
      <c r="O69" t="s">
        <v>27</v>
      </c>
      <c r="P69" s="4">
        <v>10</v>
      </c>
      <c r="Q69" s="4">
        <v>198</v>
      </c>
      <c r="R69">
        <v>11</v>
      </c>
      <c r="S69" s="1">
        <v>7.0578761469782298</v>
      </c>
      <c r="T69" t="s">
        <v>60</v>
      </c>
      <c r="U69" s="3">
        <v>0.131955444311814</v>
      </c>
      <c r="V69" t="s">
        <v>53</v>
      </c>
      <c r="W69" t="s">
        <v>38</v>
      </c>
      <c r="X69" s="1">
        <v>169.27180138478599</v>
      </c>
    </row>
    <row r="70" spans="1:24" x14ac:dyDescent="0.25">
      <c r="A70" t="s">
        <v>151</v>
      </c>
      <c r="B70" t="s">
        <v>118</v>
      </c>
      <c r="C70" s="1">
        <v>37.931812382790298</v>
      </c>
      <c r="D70" s="4">
        <v>29</v>
      </c>
      <c r="E70" s="4">
        <v>163</v>
      </c>
      <c r="F70" s="1">
        <v>3550.21843278099</v>
      </c>
      <c r="G70" t="s">
        <v>24</v>
      </c>
      <c r="H70" s="4">
        <v>0</v>
      </c>
      <c r="I70" s="4">
        <v>8</v>
      </c>
      <c r="J70" s="4">
        <v>58</v>
      </c>
      <c r="K70" s="4">
        <v>8</v>
      </c>
      <c r="L70" t="s">
        <v>25</v>
      </c>
      <c r="M70" s="1">
        <v>1.19425186488499</v>
      </c>
      <c r="N70" t="s">
        <v>57</v>
      </c>
      <c r="O70" t="s">
        <v>50</v>
      </c>
      <c r="P70" s="4">
        <v>2</v>
      </c>
      <c r="Q70" s="4">
        <v>375</v>
      </c>
      <c r="R70">
        <v>18</v>
      </c>
      <c r="S70" s="2">
        <v>97.113581563462205</v>
      </c>
      <c r="T70" t="s">
        <v>43</v>
      </c>
      <c r="U70" s="4">
        <v>1.9834678721741801</v>
      </c>
      <c r="V70" t="s">
        <v>44</v>
      </c>
      <c r="W70" t="s">
        <v>45</v>
      </c>
      <c r="X70" s="1">
        <v>299.70630311810299</v>
      </c>
    </row>
    <row r="71" spans="1:24" x14ac:dyDescent="0.25">
      <c r="A71" t="s">
        <v>152</v>
      </c>
      <c r="B71" t="s">
        <v>119</v>
      </c>
      <c r="C71" s="1">
        <v>54.865528517069698</v>
      </c>
      <c r="D71" s="4">
        <v>62</v>
      </c>
      <c r="E71" s="4">
        <v>511</v>
      </c>
      <c r="F71" s="1">
        <v>1752.3810874841199</v>
      </c>
      <c r="G71" t="s">
        <v>24</v>
      </c>
      <c r="H71" s="4">
        <v>95</v>
      </c>
      <c r="I71" s="4">
        <v>1</v>
      </c>
      <c r="J71" s="4">
        <v>27</v>
      </c>
      <c r="K71" s="4">
        <v>3</v>
      </c>
      <c r="L71" t="s">
        <v>25</v>
      </c>
      <c r="M71" s="1">
        <v>9.7052867901203399</v>
      </c>
      <c r="N71" t="s">
        <v>49</v>
      </c>
      <c r="O71" t="s">
        <v>42</v>
      </c>
      <c r="P71" s="4">
        <v>9</v>
      </c>
      <c r="Q71" s="4">
        <v>862</v>
      </c>
      <c r="R71">
        <v>7</v>
      </c>
      <c r="S71" s="1">
        <v>77.627765812748095</v>
      </c>
      <c r="T71" t="s">
        <v>28</v>
      </c>
      <c r="U71" s="3">
        <v>1.3623879886490999</v>
      </c>
      <c r="V71" t="s">
        <v>37</v>
      </c>
      <c r="W71" t="s">
        <v>45</v>
      </c>
      <c r="X71" s="1">
        <v>207.66320620857499</v>
      </c>
    </row>
    <row r="72" spans="1:24" x14ac:dyDescent="0.25">
      <c r="A72" t="s">
        <v>151</v>
      </c>
      <c r="B72" t="s">
        <v>120</v>
      </c>
      <c r="C72" s="1">
        <v>47.914541824058702</v>
      </c>
      <c r="D72" s="4">
        <v>90</v>
      </c>
      <c r="E72" s="4">
        <v>32</v>
      </c>
      <c r="F72" s="1">
        <v>7014.8879872033804</v>
      </c>
      <c r="G72" t="s">
        <v>32</v>
      </c>
      <c r="H72" s="4">
        <v>10</v>
      </c>
      <c r="I72" s="4">
        <v>12</v>
      </c>
      <c r="J72" s="4">
        <v>22</v>
      </c>
      <c r="K72" s="4">
        <v>4</v>
      </c>
      <c r="L72" t="s">
        <v>25</v>
      </c>
      <c r="M72" s="1">
        <v>6.3157177546007199</v>
      </c>
      <c r="N72" t="s">
        <v>36</v>
      </c>
      <c r="O72" t="s">
        <v>50</v>
      </c>
      <c r="P72" s="4">
        <v>22</v>
      </c>
      <c r="Q72" s="4">
        <v>775</v>
      </c>
      <c r="R72">
        <v>16</v>
      </c>
      <c r="S72" s="1">
        <v>11.440781823761199</v>
      </c>
      <c r="T72" t="s">
        <v>60</v>
      </c>
      <c r="U72" s="3">
        <v>1.8305755986122301</v>
      </c>
      <c r="V72" t="s">
        <v>29</v>
      </c>
      <c r="W72" t="s">
        <v>38</v>
      </c>
      <c r="X72" s="1">
        <v>183.27289874871099</v>
      </c>
    </row>
    <row r="73" spans="1:24" x14ac:dyDescent="0.25">
      <c r="A73" t="s">
        <v>153</v>
      </c>
      <c r="B73" t="s">
        <v>121</v>
      </c>
      <c r="C73" s="1">
        <v>6.3815331627479601</v>
      </c>
      <c r="D73" s="4">
        <v>14</v>
      </c>
      <c r="E73" s="4">
        <v>637</v>
      </c>
      <c r="F73" s="1">
        <v>8180.3370854254399</v>
      </c>
      <c r="G73" t="s">
        <v>32</v>
      </c>
      <c r="H73" s="4">
        <v>76</v>
      </c>
      <c r="I73" s="4">
        <v>2</v>
      </c>
      <c r="J73" s="4">
        <v>26</v>
      </c>
      <c r="K73" s="4">
        <v>6</v>
      </c>
      <c r="L73" t="s">
        <v>33</v>
      </c>
      <c r="M73" s="1">
        <v>9.2281903170525101</v>
      </c>
      <c r="N73" t="s">
        <v>57</v>
      </c>
      <c r="O73" t="s">
        <v>50</v>
      </c>
      <c r="P73" s="4">
        <v>2</v>
      </c>
      <c r="Q73" s="4">
        <v>258</v>
      </c>
      <c r="R73">
        <v>10</v>
      </c>
      <c r="S73" s="1">
        <v>30.661677477859499</v>
      </c>
      <c r="T73" t="s">
        <v>28</v>
      </c>
      <c r="U73" s="3">
        <v>2.07875060787496</v>
      </c>
      <c r="V73" t="s">
        <v>29</v>
      </c>
      <c r="W73" t="s">
        <v>45</v>
      </c>
      <c r="X73" s="1">
        <v>405.167067888855</v>
      </c>
    </row>
    <row r="74" spans="1:24" x14ac:dyDescent="0.25">
      <c r="A74" t="s">
        <v>153</v>
      </c>
      <c r="B74" t="s">
        <v>122</v>
      </c>
      <c r="C74" s="1">
        <v>90.204427520528</v>
      </c>
      <c r="D74" s="4">
        <v>88</v>
      </c>
      <c r="E74" s="4">
        <v>478</v>
      </c>
      <c r="F74" s="1">
        <v>2633.1219813122498</v>
      </c>
      <c r="G74" t="s">
        <v>24</v>
      </c>
      <c r="H74" s="4">
        <v>57</v>
      </c>
      <c r="I74" s="4">
        <v>29</v>
      </c>
      <c r="J74" s="4">
        <v>77</v>
      </c>
      <c r="K74" s="4">
        <v>9</v>
      </c>
      <c r="L74" t="s">
        <v>33</v>
      </c>
      <c r="M74" s="1">
        <v>6.5996141596895397</v>
      </c>
      <c r="N74" t="s">
        <v>36</v>
      </c>
      <c r="O74" t="s">
        <v>50</v>
      </c>
      <c r="P74" s="4">
        <v>21</v>
      </c>
      <c r="Q74" s="4">
        <v>152</v>
      </c>
      <c r="R74">
        <v>11</v>
      </c>
      <c r="S74" s="1">
        <v>55.760492895244198</v>
      </c>
      <c r="T74" t="s">
        <v>28</v>
      </c>
      <c r="U74" s="3">
        <v>3.2133296074383</v>
      </c>
      <c r="V74" t="s">
        <v>44</v>
      </c>
      <c r="W74" t="s">
        <v>30</v>
      </c>
      <c r="X74" s="1">
        <v>677.94456984618296</v>
      </c>
    </row>
    <row r="75" spans="1:24" x14ac:dyDescent="0.25">
      <c r="A75" t="s">
        <v>153</v>
      </c>
      <c r="B75" t="s">
        <v>123</v>
      </c>
      <c r="C75" s="2">
        <v>83.851017681304597</v>
      </c>
      <c r="D75" s="4">
        <v>41</v>
      </c>
      <c r="E75" s="4">
        <v>375</v>
      </c>
      <c r="F75" s="1">
        <v>7910.8869161406801</v>
      </c>
      <c r="G75" t="s">
        <v>52</v>
      </c>
      <c r="H75" s="4">
        <v>17</v>
      </c>
      <c r="I75" s="4">
        <v>25</v>
      </c>
      <c r="J75" s="4">
        <v>66</v>
      </c>
      <c r="K75" s="4">
        <v>5</v>
      </c>
      <c r="L75" t="s">
        <v>25</v>
      </c>
      <c r="M75" s="1">
        <v>1.5129368369160701</v>
      </c>
      <c r="N75" t="s">
        <v>49</v>
      </c>
      <c r="O75" t="s">
        <v>58</v>
      </c>
      <c r="P75" s="4">
        <v>13</v>
      </c>
      <c r="Q75" s="4">
        <v>444</v>
      </c>
      <c r="R75">
        <v>4</v>
      </c>
      <c r="S75" s="1">
        <v>46.870238797617098</v>
      </c>
      <c r="T75" t="s">
        <v>43</v>
      </c>
      <c r="U75" s="3">
        <v>4.6205460645137002</v>
      </c>
      <c r="V75" t="s">
        <v>29</v>
      </c>
      <c r="W75" t="s">
        <v>45</v>
      </c>
      <c r="X75" s="1">
        <v>866.472800129657</v>
      </c>
    </row>
    <row r="76" spans="1:24" x14ac:dyDescent="0.25">
      <c r="A76" t="s">
        <v>151</v>
      </c>
      <c r="B76" t="s">
        <v>124</v>
      </c>
      <c r="C76" s="1">
        <v>3.1700114135661499</v>
      </c>
      <c r="D76" s="4">
        <v>64</v>
      </c>
      <c r="E76" s="4">
        <v>904</v>
      </c>
      <c r="F76" s="1">
        <v>5709.9452959692799</v>
      </c>
      <c r="G76" t="s">
        <v>32</v>
      </c>
      <c r="H76" s="4">
        <v>41</v>
      </c>
      <c r="I76" s="4">
        <v>6</v>
      </c>
      <c r="J76" s="4">
        <v>1</v>
      </c>
      <c r="K76" s="4">
        <v>5</v>
      </c>
      <c r="L76" t="s">
        <v>33</v>
      </c>
      <c r="M76" s="1">
        <v>5.2376546500374399</v>
      </c>
      <c r="N76" t="s">
        <v>49</v>
      </c>
      <c r="O76" t="s">
        <v>47</v>
      </c>
      <c r="P76" s="4">
        <v>1</v>
      </c>
      <c r="Q76" s="4">
        <v>919</v>
      </c>
      <c r="R76">
        <v>9</v>
      </c>
      <c r="S76" s="1">
        <v>80.580852156447804</v>
      </c>
      <c r="T76" t="s">
        <v>43</v>
      </c>
      <c r="U76" s="3">
        <v>0.39661272410993498</v>
      </c>
      <c r="V76" t="s">
        <v>44</v>
      </c>
      <c r="W76" t="s">
        <v>45</v>
      </c>
      <c r="X76" s="1">
        <v>341.55265678322297</v>
      </c>
    </row>
    <row r="77" spans="1:24" x14ac:dyDescent="0.25">
      <c r="A77" t="s">
        <v>152</v>
      </c>
      <c r="B77" t="s">
        <v>125</v>
      </c>
      <c r="C77" s="1">
        <v>92.996884233970604</v>
      </c>
      <c r="D77" s="4">
        <v>29</v>
      </c>
      <c r="E77" s="4">
        <v>106</v>
      </c>
      <c r="F77" s="1">
        <v>1889.07358977933</v>
      </c>
      <c r="G77" t="s">
        <v>24</v>
      </c>
      <c r="H77" s="4">
        <v>16</v>
      </c>
      <c r="I77" s="4">
        <v>20</v>
      </c>
      <c r="J77" s="4">
        <v>56</v>
      </c>
      <c r="K77" s="4">
        <v>10</v>
      </c>
      <c r="L77" t="s">
        <v>40</v>
      </c>
      <c r="M77" s="1">
        <v>2.47389776104546</v>
      </c>
      <c r="N77" t="s">
        <v>36</v>
      </c>
      <c r="O77" t="s">
        <v>58</v>
      </c>
      <c r="P77" s="4">
        <v>25</v>
      </c>
      <c r="Q77" s="4">
        <v>759</v>
      </c>
      <c r="R77">
        <v>11</v>
      </c>
      <c r="S77" s="1">
        <v>48.064782640006499</v>
      </c>
      <c r="T77" t="s">
        <v>60</v>
      </c>
      <c r="U77" s="3">
        <v>2.0300690886687498</v>
      </c>
      <c r="V77" t="s">
        <v>37</v>
      </c>
      <c r="W77" t="s">
        <v>38</v>
      </c>
      <c r="X77" s="1">
        <v>873.12964801765099</v>
      </c>
    </row>
    <row r="78" spans="1:24" x14ac:dyDescent="0.25">
      <c r="A78" t="s">
        <v>151</v>
      </c>
      <c r="B78" t="s">
        <v>126</v>
      </c>
      <c r="C78" s="1">
        <v>69.108799547430294</v>
      </c>
      <c r="D78" s="4">
        <v>23</v>
      </c>
      <c r="E78" s="4">
        <v>241</v>
      </c>
      <c r="F78" s="1">
        <v>5328.3759842977497</v>
      </c>
      <c r="G78" t="s">
        <v>52</v>
      </c>
      <c r="H78" s="4">
        <v>38</v>
      </c>
      <c r="I78" s="4">
        <v>1</v>
      </c>
      <c r="J78" s="4">
        <v>22</v>
      </c>
      <c r="K78" s="4">
        <v>10</v>
      </c>
      <c r="L78" t="s">
        <v>33</v>
      </c>
      <c r="M78" s="1">
        <v>7.0545383368369201</v>
      </c>
      <c r="N78" t="s">
        <v>57</v>
      </c>
      <c r="O78" t="s">
        <v>50</v>
      </c>
      <c r="P78" s="4">
        <v>25</v>
      </c>
      <c r="Q78" s="4">
        <v>985</v>
      </c>
      <c r="R78">
        <v>24</v>
      </c>
      <c r="S78" s="1">
        <v>64.323597795600193</v>
      </c>
      <c r="T78" t="s">
        <v>28</v>
      </c>
      <c r="U78" s="3">
        <v>2.1800374515822099</v>
      </c>
      <c r="V78" t="s">
        <v>44</v>
      </c>
      <c r="W78" t="s">
        <v>45</v>
      </c>
      <c r="X78" s="1">
        <v>997.41345013319403</v>
      </c>
    </row>
    <row r="79" spans="1:24" x14ac:dyDescent="0.25">
      <c r="A79" t="s">
        <v>151</v>
      </c>
      <c r="B79" t="s">
        <v>127</v>
      </c>
      <c r="C79" s="1">
        <v>57.449742958971399</v>
      </c>
      <c r="D79" s="4">
        <v>14</v>
      </c>
      <c r="E79" s="4">
        <v>359</v>
      </c>
      <c r="F79" s="1">
        <v>2483.7601775427902</v>
      </c>
      <c r="G79" t="s">
        <v>35</v>
      </c>
      <c r="H79" s="4">
        <v>96</v>
      </c>
      <c r="I79" s="4">
        <v>28</v>
      </c>
      <c r="J79" s="4">
        <v>57</v>
      </c>
      <c r="K79" s="4">
        <v>4</v>
      </c>
      <c r="L79" t="s">
        <v>25</v>
      </c>
      <c r="M79" s="1">
        <v>6.7809466256178901</v>
      </c>
      <c r="N79" t="s">
        <v>36</v>
      </c>
      <c r="O79" t="s">
        <v>42</v>
      </c>
      <c r="P79" s="4">
        <v>26</v>
      </c>
      <c r="Q79" s="4">
        <v>334</v>
      </c>
      <c r="R79">
        <v>5</v>
      </c>
      <c r="S79" s="1">
        <v>42.952444748991802</v>
      </c>
      <c r="T79" t="s">
        <v>60</v>
      </c>
      <c r="U79" s="3">
        <v>3.0551418183075398</v>
      </c>
      <c r="V79" t="s">
        <v>29</v>
      </c>
      <c r="W79" t="s">
        <v>30</v>
      </c>
      <c r="X79" s="2">
        <v>852.56809891984994</v>
      </c>
    </row>
    <row r="80" spans="1:24" x14ac:dyDescent="0.25">
      <c r="A80" t="s">
        <v>151</v>
      </c>
      <c r="B80" t="s">
        <v>128</v>
      </c>
      <c r="C80" s="1">
        <v>6.30688317611191</v>
      </c>
      <c r="D80" s="4">
        <v>50</v>
      </c>
      <c r="E80" s="4">
        <v>946</v>
      </c>
      <c r="F80" s="1">
        <v>1292.45841793775</v>
      </c>
      <c r="G80" t="s">
        <v>35</v>
      </c>
      <c r="H80" s="4">
        <v>5</v>
      </c>
      <c r="I80" s="4">
        <v>4</v>
      </c>
      <c r="J80" s="4">
        <v>51</v>
      </c>
      <c r="K80" s="4">
        <v>5</v>
      </c>
      <c r="L80" t="s">
        <v>25</v>
      </c>
      <c r="M80" s="2">
        <v>8.4670497708619905</v>
      </c>
      <c r="N80" t="s">
        <v>41</v>
      </c>
      <c r="O80" t="s">
        <v>27</v>
      </c>
      <c r="P80" s="4">
        <v>25</v>
      </c>
      <c r="Q80" s="4">
        <v>858</v>
      </c>
      <c r="R80">
        <v>21</v>
      </c>
      <c r="S80" s="1">
        <v>71.126514720403307</v>
      </c>
      <c r="T80" t="s">
        <v>28</v>
      </c>
      <c r="U80" s="3">
        <v>4.0968813324704501</v>
      </c>
      <c r="V80" t="s">
        <v>53</v>
      </c>
      <c r="W80" t="s">
        <v>38</v>
      </c>
      <c r="X80" s="1">
        <v>323.59220343132199</v>
      </c>
    </row>
    <row r="81" spans="1:24" x14ac:dyDescent="0.25">
      <c r="A81" t="s">
        <v>151</v>
      </c>
      <c r="B81" t="s">
        <v>129</v>
      </c>
      <c r="C81" s="1">
        <v>57.057031221103202</v>
      </c>
      <c r="D81" s="4">
        <v>56</v>
      </c>
      <c r="E81" s="4">
        <v>198</v>
      </c>
      <c r="F81" s="1">
        <v>7888.7232684270803</v>
      </c>
      <c r="G81" t="s">
        <v>24</v>
      </c>
      <c r="H81" s="4">
        <v>31</v>
      </c>
      <c r="I81" s="4">
        <v>25</v>
      </c>
      <c r="J81" s="4">
        <v>20</v>
      </c>
      <c r="K81" s="4">
        <v>1</v>
      </c>
      <c r="L81" t="s">
        <v>25</v>
      </c>
      <c r="M81" s="1">
        <v>6.49632536429504</v>
      </c>
      <c r="N81" t="s">
        <v>26</v>
      </c>
      <c r="O81" t="s">
        <v>50</v>
      </c>
      <c r="P81" s="4">
        <v>5</v>
      </c>
      <c r="Q81" s="4">
        <v>228</v>
      </c>
      <c r="R81">
        <v>12</v>
      </c>
      <c r="S81" s="1">
        <v>57.870902924036201</v>
      </c>
      <c r="T81" t="s">
        <v>28</v>
      </c>
      <c r="U81" s="3">
        <v>0.16587162748060799</v>
      </c>
      <c r="V81" t="s">
        <v>37</v>
      </c>
      <c r="W81" t="s">
        <v>38</v>
      </c>
      <c r="X81" s="1">
        <v>351.50421933503799</v>
      </c>
    </row>
    <row r="82" spans="1:24" x14ac:dyDescent="0.25">
      <c r="A82" t="s">
        <v>152</v>
      </c>
      <c r="B82" t="s">
        <v>130</v>
      </c>
      <c r="C82" s="1">
        <v>91.128318350444303</v>
      </c>
      <c r="D82" s="4">
        <v>75</v>
      </c>
      <c r="E82" s="4">
        <v>872</v>
      </c>
      <c r="F82" s="1">
        <v>8651.67268298206</v>
      </c>
      <c r="G82" t="s">
        <v>35</v>
      </c>
      <c r="H82" s="4">
        <v>39</v>
      </c>
      <c r="I82" s="4">
        <v>14</v>
      </c>
      <c r="J82" s="4">
        <v>41</v>
      </c>
      <c r="K82" s="4">
        <v>2</v>
      </c>
      <c r="L82" t="s">
        <v>40</v>
      </c>
      <c r="M82" s="1">
        <v>2.8331846794189701</v>
      </c>
      <c r="N82" t="s">
        <v>26</v>
      </c>
      <c r="O82" t="s">
        <v>58</v>
      </c>
      <c r="P82" s="4">
        <v>8</v>
      </c>
      <c r="Q82" s="4">
        <v>202</v>
      </c>
      <c r="R82">
        <v>5</v>
      </c>
      <c r="S82" s="1">
        <v>76.961228023819999</v>
      </c>
      <c r="T82" t="s">
        <v>43</v>
      </c>
      <c r="U82" s="3">
        <v>2.8496621985053299</v>
      </c>
      <c r="V82" t="s">
        <v>53</v>
      </c>
      <c r="W82" t="s">
        <v>30</v>
      </c>
      <c r="X82" s="1">
        <v>787.77985049434403</v>
      </c>
    </row>
    <row r="83" spans="1:24" x14ac:dyDescent="0.25">
      <c r="A83" t="s">
        <v>151</v>
      </c>
      <c r="B83" t="s">
        <v>131</v>
      </c>
      <c r="C83" s="1">
        <v>72.819206930318202</v>
      </c>
      <c r="D83" s="4">
        <v>9</v>
      </c>
      <c r="E83" s="4">
        <v>774</v>
      </c>
      <c r="F83" s="1">
        <v>4384.4134000458598</v>
      </c>
      <c r="G83" t="s">
        <v>35</v>
      </c>
      <c r="H83" s="4">
        <v>48</v>
      </c>
      <c r="I83" s="4">
        <v>6</v>
      </c>
      <c r="J83" s="4">
        <v>8</v>
      </c>
      <c r="K83" s="4">
        <v>5</v>
      </c>
      <c r="L83" t="s">
        <v>25</v>
      </c>
      <c r="M83" s="1">
        <v>4.0662775015120403</v>
      </c>
      <c r="N83" t="s">
        <v>26</v>
      </c>
      <c r="O83" t="s">
        <v>47</v>
      </c>
      <c r="P83" s="4">
        <v>28</v>
      </c>
      <c r="Q83" s="4">
        <v>698</v>
      </c>
      <c r="R83">
        <v>1</v>
      </c>
      <c r="S83" s="1">
        <v>19.789592941903599</v>
      </c>
      <c r="T83" t="s">
        <v>28</v>
      </c>
      <c r="U83" s="3">
        <v>2.54754712154871</v>
      </c>
      <c r="V83" t="s">
        <v>44</v>
      </c>
      <c r="W83" t="s">
        <v>30</v>
      </c>
      <c r="X83" s="1">
        <v>276.77833594679799</v>
      </c>
    </row>
    <row r="84" spans="1:24" x14ac:dyDescent="0.25">
      <c r="A84" t="s">
        <v>152</v>
      </c>
      <c r="B84" t="s">
        <v>132</v>
      </c>
      <c r="C84" s="1">
        <v>17.034930739467899</v>
      </c>
      <c r="D84" s="4">
        <v>13</v>
      </c>
      <c r="E84" s="4">
        <v>336</v>
      </c>
      <c r="F84" s="1">
        <v>2943.3818676094502</v>
      </c>
      <c r="G84" t="s">
        <v>35</v>
      </c>
      <c r="H84" s="4">
        <v>42</v>
      </c>
      <c r="I84" s="4">
        <v>19</v>
      </c>
      <c r="J84" s="4">
        <v>72</v>
      </c>
      <c r="K84" s="4">
        <v>1</v>
      </c>
      <c r="L84" t="s">
        <v>33</v>
      </c>
      <c r="M84" s="2">
        <v>4.7081818735419301</v>
      </c>
      <c r="N84" t="s">
        <v>57</v>
      </c>
      <c r="O84" t="s">
        <v>27</v>
      </c>
      <c r="P84" s="4">
        <v>6</v>
      </c>
      <c r="Q84" s="4">
        <v>955</v>
      </c>
      <c r="R84">
        <v>26</v>
      </c>
      <c r="S84" s="2">
        <v>4.4652784349432402</v>
      </c>
      <c r="T84" t="s">
        <v>28</v>
      </c>
      <c r="U84" s="3">
        <v>4.1378770486223502</v>
      </c>
      <c r="V84" t="s">
        <v>29</v>
      </c>
      <c r="W84" t="s">
        <v>38</v>
      </c>
      <c r="X84" s="1">
        <v>589.97855562804</v>
      </c>
    </row>
    <row r="85" spans="1:24" x14ac:dyDescent="0.25">
      <c r="A85" t="s">
        <v>151</v>
      </c>
      <c r="B85" t="s">
        <v>133</v>
      </c>
      <c r="C85" s="1">
        <v>68.911246211606297</v>
      </c>
      <c r="D85" s="4">
        <v>82</v>
      </c>
      <c r="E85" s="4">
        <v>663</v>
      </c>
      <c r="F85" s="1">
        <v>2411.7546321104901</v>
      </c>
      <c r="G85" t="s">
        <v>35</v>
      </c>
      <c r="H85" s="4">
        <v>65</v>
      </c>
      <c r="I85" s="4">
        <v>24</v>
      </c>
      <c r="J85" s="4">
        <v>7</v>
      </c>
      <c r="K85" s="4">
        <v>8</v>
      </c>
      <c r="L85" t="s">
        <v>25</v>
      </c>
      <c r="M85" s="1">
        <v>4.94983957799694</v>
      </c>
      <c r="N85" t="s">
        <v>36</v>
      </c>
      <c r="O85" t="s">
        <v>50</v>
      </c>
      <c r="P85" s="4">
        <v>20</v>
      </c>
      <c r="Q85" s="4">
        <v>443</v>
      </c>
      <c r="R85">
        <v>5</v>
      </c>
      <c r="S85" s="1">
        <v>97.730593800533001</v>
      </c>
      <c r="T85" t="s">
        <v>43</v>
      </c>
      <c r="U85" s="3">
        <v>0.77300613406724705</v>
      </c>
      <c r="V85" t="s">
        <v>29</v>
      </c>
      <c r="W85" t="s">
        <v>45</v>
      </c>
      <c r="X85" s="1">
        <v>682.97101822609295</v>
      </c>
    </row>
    <row r="86" spans="1:24" x14ac:dyDescent="0.25">
      <c r="A86" t="s">
        <v>151</v>
      </c>
      <c r="B86" t="s">
        <v>134</v>
      </c>
      <c r="C86" s="1">
        <v>89.104367292102197</v>
      </c>
      <c r="D86" s="4">
        <v>99</v>
      </c>
      <c r="E86" s="4">
        <v>618</v>
      </c>
      <c r="F86" s="1">
        <v>2048.2900998487098</v>
      </c>
      <c r="G86" t="s">
        <v>35</v>
      </c>
      <c r="H86" s="4">
        <v>73</v>
      </c>
      <c r="I86" s="4">
        <v>26</v>
      </c>
      <c r="J86" s="4">
        <v>80</v>
      </c>
      <c r="K86" s="4">
        <v>10</v>
      </c>
      <c r="L86" t="s">
        <v>33</v>
      </c>
      <c r="M86" s="1">
        <v>8.3816156249226292</v>
      </c>
      <c r="N86" t="s">
        <v>41</v>
      </c>
      <c r="O86" t="s">
        <v>58</v>
      </c>
      <c r="P86" s="4">
        <v>24</v>
      </c>
      <c r="Q86" s="4">
        <v>589</v>
      </c>
      <c r="R86">
        <v>22</v>
      </c>
      <c r="S86" s="1">
        <v>33.808636513209002</v>
      </c>
      <c r="T86" t="s">
        <v>60</v>
      </c>
      <c r="U86" s="3">
        <v>4.8434565771180402</v>
      </c>
      <c r="V86" t="s">
        <v>37</v>
      </c>
      <c r="W86" t="s">
        <v>30</v>
      </c>
      <c r="X86" s="1">
        <v>465.45700596368698</v>
      </c>
    </row>
    <row r="87" spans="1:24" x14ac:dyDescent="0.25">
      <c r="A87" t="s">
        <v>153</v>
      </c>
      <c r="B87" t="s">
        <v>135</v>
      </c>
      <c r="C87" s="1">
        <v>76.962994415193805</v>
      </c>
      <c r="D87" s="4">
        <v>83</v>
      </c>
      <c r="E87" s="4">
        <v>25</v>
      </c>
      <c r="F87" s="1">
        <v>8684.6130592538502</v>
      </c>
      <c r="G87" t="s">
        <v>32</v>
      </c>
      <c r="H87" s="4">
        <v>15</v>
      </c>
      <c r="I87" s="4">
        <v>18</v>
      </c>
      <c r="J87" s="4">
        <v>66</v>
      </c>
      <c r="K87" s="4">
        <v>2</v>
      </c>
      <c r="L87" t="s">
        <v>40</v>
      </c>
      <c r="M87" s="1">
        <v>8.2491687048717193</v>
      </c>
      <c r="N87" t="s">
        <v>41</v>
      </c>
      <c r="O87" t="s">
        <v>58</v>
      </c>
      <c r="P87" s="4">
        <v>4</v>
      </c>
      <c r="Q87" s="4">
        <v>211</v>
      </c>
      <c r="R87">
        <v>2</v>
      </c>
      <c r="S87" s="2">
        <v>69.929345518672307</v>
      </c>
      <c r="T87" t="s">
        <v>43</v>
      </c>
      <c r="U87" s="3">
        <v>1.3744289997457499</v>
      </c>
      <c r="V87" t="s">
        <v>29</v>
      </c>
      <c r="W87" t="s">
        <v>30</v>
      </c>
      <c r="X87" s="1">
        <v>842.68683000464102</v>
      </c>
    </row>
    <row r="88" spans="1:24" x14ac:dyDescent="0.25">
      <c r="A88" t="s">
        <v>152</v>
      </c>
      <c r="B88" t="s">
        <v>136</v>
      </c>
      <c r="C88" s="1">
        <v>19.9981769404042</v>
      </c>
      <c r="D88" s="4">
        <v>18</v>
      </c>
      <c r="E88" s="4">
        <v>223</v>
      </c>
      <c r="F88" s="1">
        <v>1229.59102856498</v>
      </c>
      <c r="G88" t="s">
        <v>35</v>
      </c>
      <c r="H88" s="4">
        <v>32</v>
      </c>
      <c r="I88" s="4">
        <v>14</v>
      </c>
      <c r="J88" s="4">
        <v>22</v>
      </c>
      <c r="K88" s="4">
        <v>6</v>
      </c>
      <c r="L88" t="s">
        <v>25</v>
      </c>
      <c r="M88" s="1">
        <v>1.4543053101535499</v>
      </c>
      <c r="N88" t="s">
        <v>36</v>
      </c>
      <c r="O88" t="s">
        <v>27</v>
      </c>
      <c r="P88" s="4">
        <v>4</v>
      </c>
      <c r="Q88" s="4">
        <v>569</v>
      </c>
      <c r="R88">
        <v>18</v>
      </c>
      <c r="S88" s="1">
        <v>74.608969995194599</v>
      </c>
      <c r="T88" t="s">
        <v>60</v>
      </c>
      <c r="U88" s="3">
        <v>2.0515129307662399</v>
      </c>
      <c r="V88" t="s">
        <v>44</v>
      </c>
      <c r="W88" t="s">
        <v>45</v>
      </c>
      <c r="X88" s="1">
        <v>264.25488983586598</v>
      </c>
    </row>
    <row r="89" spans="1:24" x14ac:dyDescent="0.25">
      <c r="A89" t="s">
        <v>151</v>
      </c>
      <c r="B89" t="s">
        <v>137</v>
      </c>
      <c r="C89" s="1">
        <v>80.414036650355698</v>
      </c>
      <c r="D89" s="4">
        <v>24</v>
      </c>
      <c r="E89" s="4">
        <v>79</v>
      </c>
      <c r="F89" s="1">
        <v>5133.8467010866898</v>
      </c>
      <c r="G89" t="s">
        <v>52</v>
      </c>
      <c r="H89" s="4">
        <v>5</v>
      </c>
      <c r="I89" s="4">
        <v>7</v>
      </c>
      <c r="J89" s="4">
        <v>55</v>
      </c>
      <c r="K89" s="4">
        <v>10</v>
      </c>
      <c r="L89" t="s">
        <v>33</v>
      </c>
      <c r="M89" s="1">
        <v>6.5758037975485299</v>
      </c>
      <c r="N89" t="s">
        <v>26</v>
      </c>
      <c r="O89" t="s">
        <v>58</v>
      </c>
      <c r="P89" s="4">
        <v>27</v>
      </c>
      <c r="Q89" s="4">
        <v>523</v>
      </c>
      <c r="R89">
        <v>17</v>
      </c>
      <c r="S89" s="1">
        <v>28.696996824143099</v>
      </c>
      <c r="T89" t="s">
        <v>43</v>
      </c>
      <c r="U89" s="3">
        <v>3.6937377878392699</v>
      </c>
      <c r="V89" t="s">
        <v>53</v>
      </c>
      <c r="W89" t="s">
        <v>30</v>
      </c>
      <c r="X89" s="1">
        <v>879.35921773492396</v>
      </c>
    </row>
    <row r="90" spans="1:24" x14ac:dyDescent="0.25">
      <c r="A90" t="s">
        <v>153</v>
      </c>
      <c r="B90" t="s">
        <v>138</v>
      </c>
      <c r="C90" s="1">
        <v>75.270406975724995</v>
      </c>
      <c r="D90" s="4">
        <v>58</v>
      </c>
      <c r="E90" s="4">
        <v>737</v>
      </c>
      <c r="F90" s="2">
        <v>9444.7420330629793</v>
      </c>
      <c r="G90" t="s">
        <v>52</v>
      </c>
      <c r="H90" s="4">
        <v>60</v>
      </c>
      <c r="I90" s="4">
        <v>18</v>
      </c>
      <c r="J90" s="4">
        <v>85</v>
      </c>
      <c r="K90" s="4">
        <v>7</v>
      </c>
      <c r="L90" t="s">
        <v>33</v>
      </c>
      <c r="M90" s="1">
        <v>3.8012531329310701</v>
      </c>
      <c r="N90" t="s">
        <v>57</v>
      </c>
      <c r="O90" t="s">
        <v>27</v>
      </c>
      <c r="P90" s="4">
        <v>21</v>
      </c>
      <c r="Q90" s="4">
        <v>953</v>
      </c>
      <c r="R90">
        <v>11</v>
      </c>
      <c r="S90" s="1">
        <v>68.1849190570411</v>
      </c>
      <c r="T90" t="s">
        <v>28</v>
      </c>
      <c r="U90" s="4">
        <v>0.722204401882931</v>
      </c>
      <c r="V90" t="s">
        <v>53</v>
      </c>
      <c r="W90" t="s">
        <v>45</v>
      </c>
      <c r="X90" s="1">
        <v>103.916247960704</v>
      </c>
    </row>
    <row r="91" spans="1:24" x14ac:dyDescent="0.25">
      <c r="A91" t="s">
        <v>153</v>
      </c>
      <c r="B91" t="s">
        <v>139</v>
      </c>
      <c r="C91" s="1">
        <v>97.760085581938597</v>
      </c>
      <c r="D91" s="4">
        <v>10</v>
      </c>
      <c r="E91" s="4">
        <v>134</v>
      </c>
      <c r="F91" s="1">
        <v>5924.6825668532301</v>
      </c>
      <c r="G91" t="s">
        <v>35</v>
      </c>
      <c r="H91" s="4">
        <v>90</v>
      </c>
      <c r="I91" s="4">
        <v>1</v>
      </c>
      <c r="J91" s="4">
        <v>27</v>
      </c>
      <c r="K91" s="4">
        <v>8</v>
      </c>
      <c r="L91" t="s">
        <v>25</v>
      </c>
      <c r="M91" s="1">
        <v>9.9298162452772498</v>
      </c>
      <c r="N91" t="s">
        <v>36</v>
      </c>
      <c r="O91" t="s">
        <v>42</v>
      </c>
      <c r="P91" s="4">
        <v>23</v>
      </c>
      <c r="Q91" s="4">
        <v>370</v>
      </c>
      <c r="R91">
        <v>11</v>
      </c>
      <c r="S91" s="1">
        <v>46.603873381644398</v>
      </c>
      <c r="T91" t="s">
        <v>28</v>
      </c>
      <c r="U91" s="3">
        <v>1.9076657339590699</v>
      </c>
      <c r="V91" t="s">
        <v>44</v>
      </c>
      <c r="W91" t="s">
        <v>30</v>
      </c>
      <c r="X91" s="1">
        <v>517.49997392906005</v>
      </c>
    </row>
    <row r="92" spans="1:24" x14ac:dyDescent="0.25">
      <c r="A92" t="s">
        <v>152</v>
      </c>
      <c r="B92" t="s">
        <v>140</v>
      </c>
      <c r="C92" s="1">
        <v>13.881913501359101</v>
      </c>
      <c r="D92" s="4">
        <v>56</v>
      </c>
      <c r="E92" s="4">
        <v>320</v>
      </c>
      <c r="F92" s="1">
        <v>9592.6335702803099</v>
      </c>
      <c r="G92" t="s">
        <v>24</v>
      </c>
      <c r="H92" s="4">
        <v>66</v>
      </c>
      <c r="I92" s="4">
        <v>18</v>
      </c>
      <c r="J92" s="4">
        <v>96</v>
      </c>
      <c r="K92" s="4">
        <v>7</v>
      </c>
      <c r="L92" t="s">
        <v>25</v>
      </c>
      <c r="M92" s="1">
        <v>7.6744307081126903</v>
      </c>
      <c r="N92" t="s">
        <v>26</v>
      </c>
      <c r="O92" t="s">
        <v>50</v>
      </c>
      <c r="P92" s="4">
        <v>8</v>
      </c>
      <c r="Q92" s="4">
        <v>585</v>
      </c>
      <c r="R92">
        <v>8</v>
      </c>
      <c r="S92" s="1">
        <v>85.675963335797903</v>
      </c>
      <c r="T92" t="s">
        <v>60</v>
      </c>
      <c r="U92" s="3">
        <v>1.2193822244013801</v>
      </c>
      <c r="V92" t="s">
        <v>44</v>
      </c>
      <c r="W92" t="s">
        <v>30</v>
      </c>
      <c r="X92" s="1">
        <v>990.07847250581096</v>
      </c>
    </row>
    <row r="93" spans="1:24" x14ac:dyDescent="0.25">
      <c r="A93" t="s">
        <v>153</v>
      </c>
      <c r="B93" t="s">
        <v>141</v>
      </c>
      <c r="C93" s="1">
        <v>62.111965463961702</v>
      </c>
      <c r="D93" s="4">
        <v>90</v>
      </c>
      <c r="E93" s="4">
        <v>916</v>
      </c>
      <c r="F93" s="1">
        <v>1935.20679350759</v>
      </c>
      <c r="G93" t="s">
        <v>52</v>
      </c>
      <c r="H93" s="4">
        <v>98</v>
      </c>
      <c r="I93" s="4">
        <v>22</v>
      </c>
      <c r="J93" s="4">
        <v>85</v>
      </c>
      <c r="K93" s="4">
        <v>7</v>
      </c>
      <c r="L93" t="s">
        <v>25</v>
      </c>
      <c r="M93" s="1">
        <v>7.4715140844011403</v>
      </c>
      <c r="N93" t="s">
        <v>49</v>
      </c>
      <c r="O93" t="s">
        <v>47</v>
      </c>
      <c r="P93" s="4">
        <v>5</v>
      </c>
      <c r="Q93" s="4">
        <v>207</v>
      </c>
      <c r="R93">
        <v>28</v>
      </c>
      <c r="S93" s="1">
        <v>39.772882502339897</v>
      </c>
      <c r="T93" t="s">
        <v>28</v>
      </c>
      <c r="U93" s="3">
        <v>0.62600185820939402</v>
      </c>
      <c r="V93" t="s">
        <v>44</v>
      </c>
      <c r="W93" t="s">
        <v>30</v>
      </c>
      <c r="X93" s="1">
        <v>996.77831495062298</v>
      </c>
    </row>
    <row r="94" spans="1:24" x14ac:dyDescent="0.25">
      <c r="A94" t="s">
        <v>153</v>
      </c>
      <c r="B94" t="s">
        <v>142</v>
      </c>
      <c r="C94" s="1">
        <v>47.714233075820196</v>
      </c>
      <c r="D94" s="4">
        <v>44</v>
      </c>
      <c r="E94" s="4">
        <v>276</v>
      </c>
      <c r="F94" s="1">
        <v>2100.1297546259302</v>
      </c>
      <c r="G94" t="s">
        <v>52</v>
      </c>
      <c r="H94" s="4">
        <v>90</v>
      </c>
      <c r="I94" s="4">
        <v>25</v>
      </c>
      <c r="J94" s="4">
        <v>10</v>
      </c>
      <c r="K94" s="4">
        <v>8</v>
      </c>
      <c r="L94" t="s">
        <v>25</v>
      </c>
      <c r="M94" s="1">
        <v>4.4695000261236002</v>
      </c>
      <c r="N94" t="s">
        <v>57</v>
      </c>
      <c r="O94" t="s">
        <v>27</v>
      </c>
      <c r="P94" s="4">
        <v>4</v>
      </c>
      <c r="Q94" s="4">
        <v>671</v>
      </c>
      <c r="R94">
        <v>29</v>
      </c>
      <c r="S94" s="1">
        <v>62.612690395614301</v>
      </c>
      <c r="T94" t="s">
        <v>60</v>
      </c>
      <c r="U94" s="3">
        <v>0.33343182522473902</v>
      </c>
      <c r="V94" t="s">
        <v>44</v>
      </c>
      <c r="W94" t="s">
        <v>30</v>
      </c>
      <c r="X94" s="1">
        <v>230.092782536762</v>
      </c>
    </row>
    <row r="95" spans="1:24" x14ac:dyDescent="0.25">
      <c r="A95" t="s">
        <v>151</v>
      </c>
      <c r="B95" t="s">
        <v>143</v>
      </c>
      <c r="C95" s="1">
        <v>69.290831002905406</v>
      </c>
      <c r="D95" s="4">
        <v>88</v>
      </c>
      <c r="E95" s="4">
        <v>114</v>
      </c>
      <c r="F95" s="1">
        <v>4531.4021336919004</v>
      </c>
      <c r="G95" t="s">
        <v>35</v>
      </c>
      <c r="H95" s="4">
        <v>63</v>
      </c>
      <c r="I95" s="4">
        <v>17</v>
      </c>
      <c r="J95" s="4">
        <v>66</v>
      </c>
      <c r="K95" s="4">
        <v>1</v>
      </c>
      <c r="L95" t="s">
        <v>40</v>
      </c>
      <c r="M95" s="1">
        <v>7.00643205900439</v>
      </c>
      <c r="N95" t="s">
        <v>49</v>
      </c>
      <c r="O95" t="s">
        <v>58</v>
      </c>
      <c r="P95" s="4">
        <v>21</v>
      </c>
      <c r="Q95" s="4">
        <v>824</v>
      </c>
      <c r="R95">
        <v>20</v>
      </c>
      <c r="S95" s="1">
        <v>35.633652343343797</v>
      </c>
      <c r="T95" t="s">
        <v>43</v>
      </c>
      <c r="U95" s="3">
        <v>4.1657817954241398</v>
      </c>
      <c r="V95" t="s">
        <v>37</v>
      </c>
      <c r="W95" t="s">
        <v>45</v>
      </c>
      <c r="X95" s="1">
        <v>823.52384588815505</v>
      </c>
    </row>
    <row r="96" spans="1:24" x14ac:dyDescent="0.25">
      <c r="A96" t="s">
        <v>153</v>
      </c>
      <c r="B96" t="s">
        <v>144</v>
      </c>
      <c r="C96" s="1">
        <v>3.0376887246314102</v>
      </c>
      <c r="D96" s="4">
        <v>97</v>
      </c>
      <c r="E96" s="4">
        <v>987</v>
      </c>
      <c r="F96" s="1">
        <v>7888.3565466618702</v>
      </c>
      <c r="G96" t="s">
        <v>35</v>
      </c>
      <c r="H96" s="4">
        <v>77</v>
      </c>
      <c r="I96" s="4">
        <v>26</v>
      </c>
      <c r="J96" s="4">
        <v>72</v>
      </c>
      <c r="K96" s="4">
        <v>9</v>
      </c>
      <c r="L96" t="s">
        <v>25</v>
      </c>
      <c r="M96" s="1">
        <v>6.9429459420325799</v>
      </c>
      <c r="N96" t="s">
        <v>57</v>
      </c>
      <c r="O96" t="s">
        <v>47</v>
      </c>
      <c r="P96" s="4">
        <v>12</v>
      </c>
      <c r="Q96" s="4">
        <v>908</v>
      </c>
      <c r="R96">
        <v>14</v>
      </c>
      <c r="S96" s="1">
        <v>60.387378614862101</v>
      </c>
      <c r="T96" t="s">
        <v>60</v>
      </c>
      <c r="U96" s="3">
        <v>1.4636074984727701</v>
      </c>
      <c r="V96" t="s">
        <v>44</v>
      </c>
      <c r="W96" t="s">
        <v>30</v>
      </c>
      <c r="X96" s="1">
        <v>846.66525698669398</v>
      </c>
    </row>
    <row r="97" spans="1:24" x14ac:dyDescent="0.25">
      <c r="A97" t="s">
        <v>151</v>
      </c>
      <c r="B97" t="s">
        <v>145</v>
      </c>
      <c r="C97" s="1">
        <v>77.903927219447695</v>
      </c>
      <c r="D97" s="4">
        <v>65</v>
      </c>
      <c r="E97" s="4">
        <v>672</v>
      </c>
      <c r="F97" s="1">
        <v>7386.3639440486604</v>
      </c>
      <c r="G97" t="s">
        <v>35</v>
      </c>
      <c r="H97" s="4">
        <v>15</v>
      </c>
      <c r="I97" s="4">
        <v>14</v>
      </c>
      <c r="J97" s="4">
        <v>26</v>
      </c>
      <c r="K97" s="4">
        <v>9</v>
      </c>
      <c r="L97" t="s">
        <v>25</v>
      </c>
      <c r="M97" s="1">
        <v>8.6303388696027508</v>
      </c>
      <c r="N97" t="s">
        <v>49</v>
      </c>
      <c r="O97" t="s">
        <v>27</v>
      </c>
      <c r="P97" s="4">
        <v>18</v>
      </c>
      <c r="Q97" s="4">
        <v>450</v>
      </c>
      <c r="R97">
        <v>26</v>
      </c>
      <c r="S97" s="1">
        <v>58.890685768589897</v>
      </c>
      <c r="T97" t="s">
        <v>28</v>
      </c>
      <c r="U97" s="3">
        <v>1.21088212958506</v>
      </c>
      <c r="V97" t="s">
        <v>37</v>
      </c>
      <c r="W97" t="s">
        <v>45</v>
      </c>
      <c r="X97" s="1">
        <v>778.86424137664699</v>
      </c>
    </row>
    <row r="98" spans="1:24" x14ac:dyDescent="0.25">
      <c r="A98" t="s">
        <v>153</v>
      </c>
      <c r="B98" t="s">
        <v>146</v>
      </c>
      <c r="C98" s="1">
        <v>24.423131420373299</v>
      </c>
      <c r="D98" s="4">
        <v>29</v>
      </c>
      <c r="E98" s="4">
        <v>324</v>
      </c>
      <c r="F98" s="1">
        <v>7698.4247656321104</v>
      </c>
      <c r="G98" t="s">
        <v>24</v>
      </c>
      <c r="H98" s="4">
        <v>67</v>
      </c>
      <c r="I98" s="4">
        <v>2</v>
      </c>
      <c r="J98" s="4">
        <v>32</v>
      </c>
      <c r="K98" s="4">
        <v>3</v>
      </c>
      <c r="L98" t="s">
        <v>40</v>
      </c>
      <c r="M98" s="1">
        <v>5.3528780439967996</v>
      </c>
      <c r="N98" t="s">
        <v>26</v>
      </c>
      <c r="O98" t="s">
        <v>27</v>
      </c>
      <c r="P98" s="4">
        <v>28</v>
      </c>
      <c r="Q98" s="4">
        <v>648</v>
      </c>
      <c r="R98">
        <v>28</v>
      </c>
      <c r="S98" s="1">
        <v>17.803756331391199</v>
      </c>
      <c r="T98" t="s">
        <v>28</v>
      </c>
      <c r="U98" s="3">
        <v>3.8720476814821301</v>
      </c>
      <c r="V98" t="s">
        <v>29</v>
      </c>
      <c r="W98" t="s">
        <v>45</v>
      </c>
      <c r="X98" s="1">
        <v>188.74214114905601</v>
      </c>
    </row>
    <row r="99" spans="1:24" x14ac:dyDescent="0.25">
      <c r="A99" t="s">
        <v>151</v>
      </c>
      <c r="B99" t="s">
        <v>147</v>
      </c>
      <c r="C99" s="1">
        <v>3.5261112591434101</v>
      </c>
      <c r="D99" s="4">
        <v>56</v>
      </c>
      <c r="E99" s="4">
        <v>62</v>
      </c>
      <c r="F99" s="1">
        <v>4370.9165799845296</v>
      </c>
      <c r="G99" t="s">
        <v>52</v>
      </c>
      <c r="H99" s="4">
        <v>46</v>
      </c>
      <c r="I99" s="4">
        <v>19</v>
      </c>
      <c r="J99" s="4">
        <v>4</v>
      </c>
      <c r="K99" s="4">
        <v>9</v>
      </c>
      <c r="L99" t="s">
        <v>33</v>
      </c>
      <c r="M99" s="1">
        <v>7.9048456112096703</v>
      </c>
      <c r="N99" t="s">
        <v>49</v>
      </c>
      <c r="O99" t="s">
        <v>27</v>
      </c>
      <c r="P99" s="4">
        <v>10</v>
      </c>
      <c r="Q99" s="4">
        <v>535</v>
      </c>
      <c r="R99">
        <v>13</v>
      </c>
      <c r="S99" s="1">
        <v>65.765155926367399</v>
      </c>
      <c r="T99" t="s">
        <v>43</v>
      </c>
      <c r="U99" s="3">
        <v>3.3762378347179798</v>
      </c>
      <c r="V99" t="s">
        <v>29</v>
      </c>
      <c r="W99" t="s">
        <v>45</v>
      </c>
      <c r="X99" s="1">
        <v>540.13242286796697</v>
      </c>
    </row>
    <row r="100" spans="1:24" x14ac:dyDescent="0.25">
      <c r="A100" t="s">
        <v>152</v>
      </c>
      <c r="B100" t="s">
        <v>148</v>
      </c>
      <c r="C100" s="2">
        <v>19.754604866878601</v>
      </c>
      <c r="D100" s="4">
        <v>43</v>
      </c>
      <c r="E100" s="4">
        <v>913</v>
      </c>
      <c r="F100" s="1">
        <v>8525.9525596835192</v>
      </c>
      <c r="G100" t="s">
        <v>32</v>
      </c>
      <c r="H100" s="4">
        <v>53</v>
      </c>
      <c r="I100" s="4">
        <v>1</v>
      </c>
      <c r="J100" s="4">
        <v>27</v>
      </c>
      <c r="K100" s="4">
        <v>7</v>
      </c>
      <c r="L100" t="s">
        <v>25</v>
      </c>
      <c r="M100" s="1">
        <v>1.4098010951380699</v>
      </c>
      <c r="N100" t="s">
        <v>41</v>
      </c>
      <c r="O100" t="s">
        <v>58</v>
      </c>
      <c r="P100" s="4">
        <v>28</v>
      </c>
      <c r="Q100" s="4">
        <v>581</v>
      </c>
      <c r="R100">
        <v>9</v>
      </c>
      <c r="S100" s="1">
        <v>5.6046908643717801</v>
      </c>
      <c r="T100" t="s">
        <v>28</v>
      </c>
      <c r="U100" s="3">
        <v>2.9081221693512598</v>
      </c>
      <c r="V100" t="s">
        <v>44</v>
      </c>
      <c r="W100" t="s">
        <v>45</v>
      </c>
      <c r="X100" s="1">
        <v>882.19886354704101</v>
      </c>
    </row>
    <row r="101" spans="1:24" x14ac:dyDescent="0.25">
      <c r="A101" t="s">
        <v>151</v>
      </c>
      <c r="B101" t="s">
        <v>149</v>
      </c>
      <c r="C101" s="1">
        <v>68.517832699276596</v>
      </c>
      <c r="D101" s="4">
        <v>17</v>
      </c>
      <c r="E101" s="4">
        <v>627</v>
      </c>
      <c r="F101" s="1">
        <v>9185.1858291817007</v>
      </c>
      <c r="G101" t="s">
        <v>35</v>
      </c>
      <c r="H101" s="4">
        <v>55</v>
      </c>
      <c r="I101" s="4">
        <v>8</v>
      </c>
      <c r="J101" s="4">
        <v>59</v>
      </c>
      <c r="K101" s="4">
        <v>6</v>
      </c>
      <c r="L101" t="s">
        <v>25</v>
      </c>
      <c r="M101" s="1">
        <v>1.3110237561206199</v>
      </c>
      <c r="N101" t="s">
        <v>57</v>
      </c>
      <c r="O101" t="s">
        <v>58</v>
      </c>
      <c r="P101" s="4">
        <v>29</v>
      </c>
      <c r="Q101" s="4">
        <v>921</v>
      </c>
      <c r="R101">
        <v>2</v>
      </c>
      <c r="S101" s="1">
        <v>38.072898520625998</v>
      </c>
      <c r="T101" t="s">
        <v>43</v>
      </c>
      <c r="U101" s="3">
        <v>0.34602729070550298</v>
      </c>
      <c r="V101" t="s">
        <v>44</v>
      </c>
      <c r="W101" t="s">
        <v>30</v>
      </c>
      <c r="X101" s="1">
        <v>210.743008964246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workbookViewId="0">
      <selection activeCell="A4" activeCellId="1" sqref="H4:H13 A4:A13"/>
    </sheetView>
  </sheetViews>
  <sheetFormatPr defaultRowHeight="15" x14ac:dyDescent="0.25"/>
  <cols>
    <col min="1" max="1" width="13.140625" bestFit="1" customWidth="1"/>
    <col min="2" max="2" width="21.85546875" bestFit="1" customWidth="1"/>
    <col min="3" max="3" width="20.85546875" bestFit="1" customWidth="1"/>
    <col min="4" max="4" width="21.7109375" customWidth="1"/>
    <col min="5" max="6" width="11.28515625" bestFit="1" customWidth="1"/>
    <col min="8" max="8" width="10.5703125" bestFit="1" customWidth="1"/>
  </cols>
  <sheetData>
    <row r="1" spans="1:8" ht="18" x14ac:dyDescent="0.25">
      <c r="A1" s="20" t="s">
        <v>154</v>
      </c>
      <c r="B1" s="20"/>
      <c r="C1" s="20"/>
      <c r="D1" s="20"/>
      <c r="E1" s="20"/>
      <c r="F1" s="20"/>
    </row>
    <row r="3" spans="1:8" x14ac:dyDescent="0.25">
      <c r="A3" s="5" t="s">
        <v>1</v>
      </c>
      <c r="D3" s="5" t="s">
        <v>2</v>
      </c>
      <c r="F3" s="5" t="s">
        <v>163</v>
      </c>
      <c r="G3" s="5"/>
      <c r="H3" s="5" t="s">
        <v>164</v>
      </c>
    </row>
    <row r="4" spans="1:8" x14ac:dyDescent="0.25">
      <c r="A4" t="s">
        <v>155</v>
      </c>
      <c r="B4" s="2">
        <f>AVERAGE(Table1[Price])</f>
        <v>49.462461344643671</v>
      </c>
      <c r="D4">
        <f>AVERAGE(Table1[Availability])</f>
        <v>48.4</v>
      </c>
      <c r="F4">
        <f>AVERAGE(Table1[[#All],[Number of products sold]])</f>
        <v>460.99</v>
      </c>
      <c r="H4" s="2">
        <f>AVERAGE(Table1[Revenue generated])</f>
        <v>5776.0481873800791</v>
      </c>
    </row>
    <row r="5" spans="1:8" x14ac:dyDescent="0.25">
      <c r="A5" t="s">
        <v>157</v>
      </c>
      <c r="B5" s="2">
        <f>MEDIAN(Table1[Price])</f>
        <v>51.239830500537494</v>
      </c>
      <c r="D5" s="2">
        <f>MEDIAN(Table1[[#All],[Price]])</f>
        <v>51.239830500537494</v>
      </c>
      <c r="F5">
        <f>MEDIAN(Table1[Number of products sold])</f>
        <v>392.5</v>
      </c>
      <c r="H5" s="2">
        <f>MEDIAN(Table1[[#All],[Revenue generated]])</f>
        <v>6006.3520233970403</v>
      </c>
    </row>
    <row r="6" spans="1:8" x14ac:dyDescent="0.25">
      <c r="A6" t="s">
        <v>156</v>
      </c>
      <c r="B6" t="e">
        <f>_xlfn.MODE.SNGL(Table1[[#All],[Price]])</f>
        <v>#N/A</v>
      </c>
      <c r="D6">
        <f>_xlfn.MODE.SNGL(Table1[Availability])</f>
        <v>11</v>
      </c>
      <c r="F6">
        <f>_xlfn.MODE.SNGL(Table1[[#All],[Number of products sold]])</f>
        <v>336</v>
      </c>
      <c r="H6" s="2" t="e">
        <f>_xlfn.MODE.SNGL(Table1[Revenue generated])</f>
        <v>#N/A</v>
      </c>
    </row>
    <row r="7" spans="1:8" x14ac:dyDescent="0.25">
      <c r="A7" t="s">
        <v>158</v>
      </c>
      <c r="B7" s="2">
        <f>MAX(Worksheet!C83:C101)</f>
        <v>97.760085581938597</v>
      </c>
      <c r="D7">
        <f>MAX(Table1[Availability])</f>
        <v>100</v>
      </c>
      <c r="F7">
        <f>_xlfn.QUARTILE.INC(Table1[Number of products sold],1)</f>
        <v>184.25</v>
      </c>
      <c r="H7" s="2">
        <f>MIN(Table1[[#All],[Revenue generated]])</f>
        <v>1061.6185230132801</v>
      </c>
    </row>
    <row r="8" spans="1:8" x14ac:dyDescent="0.25">
      <c r="B8" s="2">
        <f>MIN(Table1[Price])</f>
        <v>1.6999760138659299</v>
      </c>
      <c r="D8">
        <f>MIN(Table1[[#All],[Availability]])</f>
        <v>1</v>
      </c>
      <c r="F8">
        <f>_xlfn.QUARTILE.INC(Table1[[#All],[Number of products sold]],3)</f>
        <v>704.25</v>
      </c>
      <c r="H8" s="2">
        <f>MAX(Table1[Revenue generated])</f>
        <v>9866.4654579796897</v>
      </c>
    </row>
    <row r="9" spans="1:8" x14ac:dyDescent="0.25">
      <c r="A9" t="s">
        <v>159</v>
      </c>
      <c r="B9" s="2">
        <f>VARA(Table1[Price])</f>
        <v>971.4562384651291</v>
      </c>
      <c r="D9" s="2">
        <f>_xlfn.VAR.S(Table1[Availability])</f>
        <v>945.15151515151513</v>
      </c>
      <c r="F9" s="2">
        <f>_xlfn.VAR.S(Table1[Number of products sold])</f>
        <v>92282.333232323217</v>
      </c>
      <c r="H9" s="2">
        <f>_xlfn.VAR.S(Table1[[#All],[Revenue generated]])</f>
        <v>7468423.9994634381</v>
      </c>
    </row>
    <row r="10" spans="1:8" x14ac:dyDescent="0.25">
      <c r="A10" t="s">
        <v>160</v>
      </c>
      <c r="B10" s="2">
        <f>_xlfn.STDEV.S(Table1[[#All],[Price]])</f>
        <v>31.168192736588516</v>
      </c>
      <c r="D10" s="2">
        <f>_xlfn.STDEV.S(Table1[Availability])</f>
        <v>30.743316593229089</v>
      </c>
      <c r="F10" s="2">
        <f>_xlfn.STDEV.S(Table1[[#All],[Number of products sold]])</f>
        <v>303.78007379076598</v>
      </c>
      <c r="H10" s="2">
        <f>_xlfn.STDEV.S(Table1[Revenue generated])</f>
        <v>2732.84174431368</v>
      </c>
    </row>
    <row r="11" spans="1:8" x14ac:dyDescent="0.25">
      <c r="A11" t="s">
        <v>755</v>
      </c>
      <c r="B11" s="2">
        <f>_xlfn.QUARTILE.INC(Table1[[#All],[Price]],1)</f>
        <v>19.59782296661475</v>
      </c>
      <c r="D11">
        <f>_xlfn.QUARTILE.INC(Table1[[#All],[Availability]],1)</f>
        <v>22.75</v>
      </c>
      <c r="F11">
        <f>_xlfn.QUARTILE.INC(Table1[Number of products sold],1)</f>
        <v>184.25</v>
      </c>
      <c r="H11" s="2">
        <f>_xlfn.QUARTILE.EXC(Table1[[#All],[Revenue generated]],1)</f>
        <v>2781.8439616434971</v>
      </c>
    </row>
    <row r="12" spans="1:8" x14ac:dyDescent="0.25">
      <c r="A12" s="6" t="s">
        <v>162</v>
      </c>
      <c r="B12" s="2">
        <f>_xlfn.QUARTILE.INC(Table1[[#All],[Price]],3)</f>
        <v>77.19822761625727</v>
      </c>
      <c r="D12">
        <f>_xlfn.QUARTILE.INC(Table1[Availability],3)</f>
        <v>75</v>
      </c>
      <c r="F12">
        <f>_xlfn.QUARTILE.INC(Table1[[#All],[Number of products sold]],3)</f>
        <v>704.25</v>
      </c>
      <c r="H12" s="2">
        <f>_xlfn.QUARTILE.INC(Table1[Revenue generated],3)</f>
        <v>8253.9769207236568</v>
      </c>
    </row>
    <row r="13" spans="1:8" x14ac:dyDescent="0.25">
      <c r="A13" s="6" t="s">
        <v>161</v>
      </c>
      <c r="B13" s="2">
        <f>B12-B11</f>
        <v>57.60040464964252</v>
      </c>
      <c r="D13">
        <f>D12-D11</f>
        <v>52.25</v>
      </c>
      <c r="F13">
        <f>F12-F11</f>
        <v>520</v>
      </c>
      <c r="H13" s="2">
        <f>H12-H11</f>
        <v>5472.1329590801597</v>
      </c>
    </row>
    <row r="15" spans="1:8" ht="20.25" x14ac:dyDescent="0.3">
      <c r="A15" s="7" t="s">
        <v>165</v>
      </c>
      <c r="B15" s="7"/>
      <c r="C15" s="8"/>
    </row>
    <row r="16" spans="1:8" x14ac:dyDescent="0.25">
      <c r="A16" s="21" t="s">
        <v>171</v>
      </c>
      <c r="B16" s="21"/>
    </row>
    <row r="17" spans="1:6" x14ac:dyDescent="0.25">
      <c r="A17" s="9" t="s">
        <v>166</v>
      </c>
      <c r="B17" t="s">
        <v>170</v>
      </c>
      <c r="C17" t="s">
        <v>169</v>
      </c>
    </row>
    <row r="18" spans="1:6" x14ac:dyDescent="0.25">
      <c r="A18" s="10" t="s">
        <v>153</v>
      </c>
      <c r="B18" s="4">
        <v>58.653846153846153</v>
      </c>
      <c r="C18" s="4">
        <v>15.384615384615385</v>
      </c>
    </row>
    <row r="19" spans="1:6" x14ac:dyDescent="0.25">
      <c r="A19" s="10" t="s">
        <v>151</v>
      </c>
      <c r="B19" s="4">
        <v>48.352941176470587</v>
      </c>
      <c r="C19" s="4">
        <v>15.529411764705882</v>
      </c>
    </row>
    <row r="20" spans="1:6" x14ac:dyDescent="0.25">
      <c r="A20" s="10" t="s">
        <v>152</v>
      </c>
      <c r="B20" s="4">
        <v>40.200000000000003</v>
      </c>
      <c r="C20" s="4">
        <v>16.7</v>
      </c>
    </row>
    <row r="21" spans="1:6" x14ac:dyDescent="0.25">
      <c r="A21" s="10" t="s">
        <v>167</v>
      </c>
      <c r="B21" s="4">
        <v>47.77</v>
      </c>
      <c r="C21" s="4">
        <v>15.96</v>
      </c>
    </row>
    <row r="23" spans="1:6" x14ac:dyDescent="0.25">
      <c r="A23" s="19" t="s">
        <v>174</v>
      </c>
      <c r="B23" s="19"/>
    </row>
    <row r="24" spans="1:6" x14ac:dyDescent="0.25">
      <c r="A24" s="9" t="s">
        <v>172</v>
      </c>
      <c r="B24" s="9" t="s">
        <v>173</v>
      </c>
    </row>
    <row r="25" spans="1:6" x14ac:dyDescent="0.25">
      <c r="A25" s="9" t="s">
        <v>166</v>
      </c>
      <c r="B25" t="s">
        <v>32</v>
      </c>
      <c r="C25" t="s">
        <v>52</v>
      </c>
      <c r="D25" t="s">
        <v>24</v>
      </c>
      <c r="E25" t="s">
        <v>35</v>
      </c>
      <c r="F25" t="s">
        <v>167</v>
      </c>
    </row>
    <row r="26" spans="1:6" x14ac:dyDescent="0.25">
      <c r="A26" s="10" t="s">
        <v>153</v>
      </c>
      <c r="B26">
        <v>10</v>
      </c>
      <c r="C26">
        <v>4</v>
      </c>
      <c r="D26">
        <v>5</v>
      </c>
      <c r="E26">
        <v>7</v>
      </c>
      <c r="F26">
        <v>26</v>
      </c>
    </row>
    <row r="27" spans="1:6" x14ac:dyDescent="0.25">
      <c r="A27" s="10" t="s">
        <v>151</v>
      </c>
      <c r="B27">
        <v>2</v>
      </c>
      <c r="C27">
        <v>10</v>
      </c>
      <c r="D27">
        <v>7</v>
      </c>
      <c r="E27">
        <v>15</v>
      </c>
      <c r="F27">
        <v>34</v>
      </c>
    </row>
    <row r="28" spans="1:6" x14ac:dyDescent="0.25">
      <c r="A28" s="10" t="s">
        <v>152</v>
      </c>
      <c r="B28">
        <v>13</v>
      </c>
      <c r="C28">
        <v>7</v>
      </c>
      <c r="D28">
        <v>11</v>
      </c>
      <c r="E28">
        <v>9</v>
      </c>
      <c r="F28">
        <v>40</v>
      </c>
    </row>
    <row r="29" spans="1:6" x14ac:dyDescent="0.25">
      <c r="A29" s="10" t="s">
        <v>167</v>
      </c>
      <c r="B29">
        <v>25</v>
      </c>
      <c r="C29">
        <v>21</v>
      </c>
      <c r="D29">
        <v>23</v>
      </c>
      <c r="E29">
        <v>31</v>
      </c>
      <c r="F29">
        <v>100</v>
      </c>
    </row>
    <row r="31" spans="1:6" x14ac:dyDescent="0.25">
      <c r="A31" s="9" t="s">
        <v>166</v>
      </c>
      <c r="B31" t="s">
        <v>168</v>
      </c>
    </row>
    <row r="32" spans="1:6" x14ac:dyDescent="0.25">
      <c r="A32" s="10" t="s">
        <v>32</v>
      </c>
      <c r="B32" s="2">
        <v>161514.48912163053</v>
      </c>
    </row>
    <row r="33" spans="1:5" x14ac:dyDescent="0.25">
      <c r="A33" s="10" t="s">
        <v>52</v>
      </c>
      <c r="B33" s="2">
        <v>126634.3942597939</v>
      </c>
    </row>
    <row r="34" spans="1:5" x14ac:dyDescent="0.25">
      <c r="A34" s="10" t="s">
        <v>24</v>
      </c>
      <c r="B34" s="2">
        <v>116365.80151960922</v>
      </c>
    </row>
    <row r="35" spans="1:5" x14ac:dyDescent="0.25">
      <c r="A35" s="10" t="s">
        <v>35</v>
      </c>
      <c r="B35" s="2">
        <v>173090.13383697456</v>
      </c>
    </row>
    <row r="36" spans="1:5" x14ac:dyDescent="0.25">
      <c r="A36" s="10" t="s">
        <v>167</v>
      </c>
      <c r="B36" s="2">
        <v>577604.81873800815</v>
      </c>
    </row>
    <row r="38" spans="1:5" x14ac:dyDescent="0.25">
      <c r="A38" s="12" t="s">
        <v>178</v>
      </c>
      <c r="B38" s="13"/>
    </row>
    <row r="40" spans="1:5" ht="30" x14ac:dyDescent="0.25">
      <c r="A40" s="9" t="s">
        <v>166</v>
      </c>
      <c r="B40" t="s">
        <v>169</v>
      </c>
      <c r="C40" t="s">
        <v>175</v>
      </c>
      <c r="D40" s="16" t="s">
        <v>177</v>
      </c>
      <c r="E40" t="s">
        <v>176</v>
      </c>
    </row>
    <row r="41" spans="1:5" x14ac:dyDescent="0.25">
      <c r="A41" s="10" t="s">
        <v>153</v>
      </c>
      <c r="B41" s="4">
        <v>15.384615384615385</v>
      </c>
      <c r="C41">
        <v>1332</v>
      </c>
      <c r="D41">
        <v>11757</v>
      </c>
      <c r="E41" s="2">
        <v>1491.3874975825358</v>
      </c>
    </row>
    <row r="42" spans="1:5" x14ac:dyDescent="0.25">
      <c r="A42" s="10" t="s">
        <v>151</v>
      </c>
      <c r="B42" s="4">
        <v>15.529411764705882</v>
      </c>
      <c r="C42">
        <v>1471</v>
      </c>
      <c r="D42">
        <v>13611</v>
      </c>
      <c r="E42" s="2">
        <v>1564.4854817070814</v>
      </c>
    </row>
    <row r="43" spans="1:5" x14ac:dyDescent="0.25">
      <c r="A43" s="10" t="s">
        <v>152</v>
      </c>
      <c r="B43" s="4">
        <v>16.7</v>
      </c>
      <c r="C43">
        <v>2037</v>
      </c>
      <c r="D43">
        <v>20731</v>
      </c>
      <c r="E43" s="2">
        <v>1890.3731551747489</v>
      </c>
    </row>
    <row r="44" spans="1:5" x14ac:dyDescent="0.25">
      <c r="A44" s="10" t="s">
        <v>167</v>
      </c>
      <c r="B44" s="4">
        <v>15.96</v>
      </c>
      <c r="C44">
        <v>4840</v>
      </c>
      <c r="D44">
        <v>46099</v>
      </c>
      <c r="E44" s="2">
        <v>4946.2461344643643</v>
      </c>
    </row>
    <row r="47" spans="1:5" ht="18" x14ac:dyDescent="0.25">
      <c r="A47" s="22" t="s">
        <v>741</v>
      </c>
      <c r="B47" s="22"/>
    </row>
    <row r="48" spans="1:5" x14ac:dyDescent="0.25">
      <c r="A48" s="23" t="s">
        <v>742</v>
      </c>
      <c r="B48" s="23"/>
      <c r="C48" s="23"/>
    </row>
    <row r="50" spans="1:3" x14ac:dyDescent="0.25">
      <c r="A50" s="9" t="s">
        <v>166</v>
      </c>
      <c r="B50" t="s">
        <v>743</v>
      </c>
      <c r="C50" t="s">
        <v>744</v>
      </c>
    </row>
    <row r="51" spans="1:3" x14ac:dyDescent="0.25">
      <c r="A51" s="10" t="s">
        <v>153</v>
      </c>
      <c r="B51" s="4">
        <v>13.538461538461538</v>
      </c>
      <c r="C51" s="2">
        <v>13.307692307692308</v>
      </c>
    </row>
    <row r="52" spans="1:3" x14ac:dyDescent="0.25">
      <c r="A52" s="10" t="s">
        <v>151</v>
      </c>
      <c r="B52" s="4">
        <v>18.705882352941178</v>
      </c>
      <c r="C52" s="2">
        <v>17.058823529411764</v>
      </c>
    </row>
    <row r="53" spans="1:3" x14ac:dyDescent="0.25">
      <c r="A53" s="10" t="s">
        <v>152</v>
      </c>
      <c r="B53" s="4">
        <v>18</v>
      </c>
      <c r="C53" s="2">
        <v>13.775</v>
      </c>
    </row>
    <row r="54" spans="1:3" x14ac:dyDescent="0.25">
      <c r="A54" s="10" t="s">
        <v>167</v>
      </c>
      <c r="B54" s="4">
        <v>17.079999999999998</v>
      </c>
      <c r="C54" s="2">
        <v>14.77</v>
      </c>
    </row>
    <row r="56" spans="1:3" x14ac:dyDescent="0.25">
      <c r="A56" s="9" t="s">
        <v>166</v>
      </c>
      <c r="B56" t="s">
        <v>743</v>
      </c>
      <c r="C56" t="s">
        <v>746</v>
      </c>
    </row>
    <row r="57" spans="1:3" x14ac:dyDescent="0.25">
      <c r="A57" s="10" t="s">
        <v>36</v>
      </c>
      <c r="B57" s="4">
        <v>14.777777777777779</v>
      </c>
      <c r="C57" s="4">
        <v>1.8036297116882485</v>
      </c>
    </row>
    <row r="58" spans="1:3" x14ac:dyDescent="0.25">
      <c r="A58" s="10" t="s">
        <v>57</v>
      </c>
      <c r="B58" s="4">
        <v>18.545454545454547</v>
      </c>
      <c r="C58" s="4">
        <v>2.3627501450718764</v>
      </c>
    </row>
    <row r="59" spans="1:3" x14ac:dyDescent="0.25">
      <c r="A59" s="10" t="s">
        <v>26</v>
      </c>
      <c r="B59" s="4">
        <v>20.133333333333333</v>
      </c>
      <c r="C59" s="4">
        <v>2.4657860307644657</v>
      </c>
    </row>
    <row r="60" spans="1:3" x14ac:dyDescent="0.25">
      <c r="A60" s="10" t="s">
        <v>49</v>
      </c>
      <c r="B60" s="4">
        <v>15.222222222222221</v>
      </c>
      <c r="C60" s="4">
        <v>2.3373974005913354</v>
      </c>
    </row>
    <row r="61" spans="1:3" x14ac:dyDescent="0.25">
      <c r="A61" s="10" t="s">
        <v>41</v>
      </c>
      <c r="B61" s="4">
        <v>18.055555555555557</v>
      </c>
      <c r="C61" s="4">
        <v>2.6654083441491982</v>
      </c>
    </row>
    <row r="62" spans="1:3" x14ac:dyDescent="0.25">
      <c r="A62" s="10" t="s">
        <v>167</v>
      </c>
      <c r="B62" s="4">
        <v>17.079999999999998</v>
      </c>
      <c r="C62" s="4">
        <v>2.2771579927396055</v>
      </c>
    </row>
    <row r="64" spans="1:3" x14ac:dyDescent="0.25">
      <c r="A64" s="9" t="s">
        <v>745</v>
      </c>
      <c r="B64" s="9" t="s">
        <v>173</v>
      </c>
    </row>
    <row r="65" spans="1:5" x14ac:dyDescent="0.25">
      <c r="A65" s="9" t="s">
        <v>166</v>
      </c>
      <c r="B65" t="s">
        <v>43</v>
      </c>
      <c r="C65" t="s">
        <v>60</v>
      </c>
      <c r="D65" t="s">
        <v>28</v>
      </c>
      <c r="E65" t="s">
        <v>167</v>
      </c>
    </row>
    <row r="66" spans="1:5" x14ac:dyDescent="0.25">
      <c r="A66" s="10" t="s">
        <v>36</v>
      </c>
      <c r="B66">
        <v>6</v>
      </c>
      <c r="C66">
        <v>13</v>
      </c>
      <c r="D66">
        <v>8</v>
      </c>
      <c r="E66">
        <v>27</v>
      </c>
    </row>
    <row r="67" spans="1:5" x14ac:dyDescent="0.25">
      <c r="A67" s="10" t="s">
        <v>57</v>
      </c>
      <c r="B67">
        <v>8</v>
      </c>
      <c r="C67">
        <v>5</v>
      </c>
      <c r="D67">
        <v>9</v>
      </c>
      <c r="E67">
        <v>22</v>
      </c>
    </row>
    <row r="68" spans="1:5" x14ac:dyDescent="0.25">
      <c r="A68" s="10" t="s">
        <v>26</v>
      </c>
      <c r="B68">
        <v>3</v>
      </c>
      <c r="C68">
        <v>2</v>
      </c>
      <c r="D68">
        <v>10</v>
      </c>
      <c r="E68">
        <v>15</v>
      </c>
    </row>
    <row r="69" spans="1:5" x14ac:dyDescent="0.25">
      <c r="A69" s="10" t="s">
        <v>49</v>
      </c>
      <c r="B69">
        <v>12</v>
      </c>
      <c r="D69">
        <v>6</v>
      </c>
      <c r="E69">
        <v>18</v>
      </c>
    </row>
    <row r="70" spans="1:5" x14ac:dyDescent="0.25">
      <c r="A70" s="10" t="s">
        <v>41</v>
      </c>
      <c r="B70">
        <v>7</v>
      </c>
      <c r="C70">
        <v>3</v>
      </c>
      <c r="D70">
        <v>8</v>
      </c>
      <c r="E70">
        <v>18</v>
      </c>
    </row>
    <row r="71" spans="1:5" x14ac:dyDescent="0.25">
      <c r="A71" s="10" t="s">
        <v>167</v>
      </c>
      <c r="B71">
        <v>36</v>
      </c>
      <c r="C71">
        <v>23</v>
      </c>
      <c r="D71">
        <v>41</v>
      </c>
      <c r="E71">
        <v>100</v>
      </c>
    </row>
    <row r="73" spans="1:5" x14ac:dyDescent="0.25">
      <c r="A73" s="11" t="s">
        <v>747</v>
      </c>
    </row>
    <row r="75" spans="1:5" x14ac:dyDescent="0.25">
      <c r="A75" s="9" t="s">
        <v>166</v>
      </c>
      <c r="B75" t="s">
        <v>748</v>
      </c>
      <c r="C75" t="s">
        <v>749</v>
      </c>
    </row>
    <row r="76" spans="1:5" x14ac:dyDescent="0.25">
      <c r="A76" s="10" t="s">
        <v>36</v>
      </c>
      <c r="B76" s="2">
        <v>148.8321493708728</v>
      </c>
      <c r="C76" s="2">
        <v>1221.8587342657502</v>
      </c>
    </row>
    <row r="77" spans="1:5" x14ac:dyDescent="0.25">
      <c r="A77" s="10" t="s">
        <v>57</v>
      </c>
      <c r="B77" s="2">
        <v>126.26191735216142</v>
      </c>
      <c r="C77" s="2">
        <v>915.69531209935963</v>
      </c>
    </row>
    <row r="78" spans="1:5" x14ac:dyDescent="0.25">
      <c r="A78" s="10" t="s">
        <v>26</v>
      </c>
      <c r="B78" s="2">
        <v>71.831559378292084</v>
      </c>
      <c r="C78" s="2">
        <v>654.51181970671382</v>
      </c>
    </row>
    <row r="79" spans="1:5" x14ac:dyDescent="0.25">
      <c r="A79" s="10" t="s">
        <v>49</v>
      </c>
      <c r="B79" s="2">
        <v>103.67231354211495</v>
      </c>
      <c r="C79" s="2">
        <v>1128.7750838737536</v>
      </c>
    </row>
    <row r="80" spans="1:5" x14ac:dyDescent="0.25">
      <c r="A80" s="10" t="s">
        <v>41</v>
      </c>
      <c r="B80" s="2">
        <v>104.21696755851701</v>
      </c>
      <c r="C80" s="2">
        <v>805.82837420141072</v>
      </c>
    </row>
    <row r="81" spans="1:3" x14ac:dyDescent="0.25">
      <c r="A81" s="10" t="s">
        <v>167</v>
      </c>
      <c r="B81" s="2">
        <v>554.81490720195825</v>
      </c>
      <c r="C81" s="2">
        <v>4726.6693241469884</v>
      </c>
    </row>
    <row r="83" spans="1:3" x14ac:dyDescent="0.25">
      <c r="A83" s="19" t="s">
        <v>750</v>
      </c>
      <c r="B83" s="19"/>
    </row>
    <row r="85" spans="1:3" x14ac:dyDescent="0.25">
      <c r="A85" s="9" t="s">
        <v>166</v>
      </c>
      <c r="B85" t="s">
        <v>751</v>
      </c>
      <c r="C85" t="s">
        <v>168</v>
      </c>
    </row>
    <row r="86" spans="1:3" x14ac:dyDescent="0.25">
      <c r="A86" s="10" t="s">
        <v>153</v>
      </c>
      <c r="B86" s="2">
        <v>13366.397283157634</v>
      </c>
      <c r="C86" s="2">
        <v>161521.26599948306</v>
      </c>
    </row>
    <row r="87" spans="1:3" x14ac:dyDescent="0.25">
      <c r="A87" s="10" t="s">
        <v>151</v>
      </c>
      <c r="B87" s="2">
        <v>17328.862864887476</v>
      </c>
      <c r="C87" s="2">
        <v>174455.39060546222</v>
      </c>
    </row>
    <row r="88" spans="1:3" x14ac:dyDescent="0.25">
      <c r="A88" s="10" t="s">
        <v>152</v>
      </c>
      <c r="B88" s="2">
        <v>22229.318067768949</v>
      </c>
      <c r="C88" s="2">
        <v>241628.16213306302</v>
      </c>
    </row>
    <row r="89" spans="1:3" x14ac:dyDescent="0.25">
      <c r="A89" s="10" t="s">
        <v>167</v>
      </c>
      <c r="B89" s="2">
        <v>52924.578215814065</v>
      </c>
      <c r="C89" s="2">
        <v>577604.81873800838</v>
      </c>
    </row>
    <row r="91" spans="1:3" x14ac:dyDescent="0.25">
      <c r="A91" s="19" t="s">
        <v>752</v>
      </c>
      <c r="B91" s="19"/>
    </row>
    <row r="93" spans="1:3" x14ac:dyDescent="0.25">
      <c r="A93" s="9" t="s">
        <v>166</v>
      </c>
      <c r="B93" t="s">
        <v>753</v>
      </c>
    </row>
    <row r="94" spans="1:3" x14ac:dyDescent="0.25">
      <c r="A94" s="10" t="s">
        <v>37</v>
      </c>
      <c r="B94" s="4">
        <v>5.115384615384615</v>
      </c>
    </row>
    <row r="95" spans="1:3" x14ac:dyDescent="0.25">
      <c r="A95" s="10" t="s">
        <v>44</v>
      </c>
      <c r="B95" s="4">
        <v>6.5714285714285712</v>
      </c>
    </row>
    <row r="96" spans="1:3" x14ac:dyDescent="0.25">
      <c r="A96" s="10" t="s">
        <v>29</v>
      </c>
      <c r="B96" s="4">
        <v>4.7241379310344831</v>
      </c>
    </row>
    <row r="97" spans="1:3" x14ac:dyDescent="0.25">
      <c r="A97" s="10" t="s">
        <v>53</v>
      </c>
      <c r="B97" s="4">
        <v>7.117647058823529</v>
      </c>
    </row>
    <row r="98" spans="1:3" x14ac:dyDescent="0.25">
      <c r="A98" s="10" t="s">
        <v>167</v>
      </c>
      <c r="B98" s="4">
        <v>5.75</v>
      </c>
    </row>
    <row r="100" spans="1:3" x14ac:dyDescent="0.25">
      <c r="A100" s="9" t="s">
        <v>166</v>
      </c>
      <c r="B100" t="s">
        <v>753</v>
      </c>
    </row>
    <row r="101" spans="1:3" x14ac:dyDescent="0.25">
      <c r="A101" s="10" t="s">
        <v>33</v>
      </c>
      <c r="B101" s="4">
        <v>6.1428571428571432</v>
      </c>
    </row>
    <row r="102" spans="1:3" x14ac:dyDescent="0.25">
      <c r="A102" s="10" t="s">
        <v>25</v>
      </c>
      <c r="B102" s="4">
        <v>5.3023255813953485</v>
      </c>
    </row>
    <row r="103" spans="1:3" x14ac:dyDescent="0.25">
      <c r="A103" s="10" t="s">
        <v>40</v>
      </c>
      <c r="B103" s="4">
        <v>6.0344827586206895</v>
      </c>
    </row>
    <row r="104" spans="1:3" x14ac:dyDescent="0.25">
      <c r="A104" s="10" t="s">
        <v>167</v>
      </c>
      <c r="B104" s="4">
        <v>5.75</v>
      </c>
    </row>
    <row r="106" spans="1:3" x14ac:dyDescent="0.25">
      <c r="A106" s="9" t="s">
        <v>166</v>
      </c>
      <c r="B106" t="s">
        <v>751</v>
      </c>
      <c r="C106" t="s">
        <v>753</v>
      </c>
    </row>
    <row r="107" spans="1:3" x14ac:dyDescent="0.25">
      <c r="A107" s="10" t="s">
        <v>45</v>
      </c>
      <c r="B107" s="2">
        <v>20875.774494353162</v>
      </c>
      <c r="C107" s="4">
        <v>6.0232558139534884</v>
      </c>
    </row>
    <row r="108" spans="1:3" x14ac:dyDescent="0.25">
      <c r="A108" s="10" t="s">
        <v>30</v>
      </c>
      <c r="B108" s="2">
        <v>22039.384025601335</v>
      </c>
      <c r="C108" s="4">
        <v>5.7027027027027026</v>
      </c>
    </row>
    <row r="109" spans="1:3" x14ac:dyDescent="0.25">
      <c r="A109" s="10" t="s">
        <v>38</v>
      </c>
      <c r="B109" s="2">
        <v>10009.419695859558</v>
      </c>
      <c r="C109" s="4">
        <v>5.25</v>
      </c>
    </row>
    <row r="110" spans="1:3" x14ac:dyDescent="0.25">
      <c r="A110" s="10" t="s">
        <v>167</v>
      </c>
      <c r="B110" s="2">
        <v>52924.578215814057</v>
      </c>
      <c r="C110" s="4">
        <v>5.75</v>
      </c>
    </row>
  </sheetData>
  <mergeCells count="7">
    <mergeCell ref="A83:B83"/>
    <mergeCell ref="A91:B91"/>
    <mergeCell ref="A1:F1"/>
    <mergeCell ref="A16:B16"/>
    <mergeCell ref="A23:B23"/>
    <mergeCell ref="A47:B47"/>
    <mergeCell ref="A48:C48"/>
  </mergeCell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1B6D-A8D5-48C7-AB5E-194512D9B088}">
  <dimension ref="A1:W20"/>
  <sheetViews>
    <sheetView tabSelected="1" topLeftCell="D59" workbookViewId="0">
      <selection activeCell="S70" sqref="S70"/>
    </sheetView>
  </sheetViews>
  <sheetFormatPr defaultRowHeight="15" x14ac:dyDescent="0.25"/>
  <sheetData>
    <row r="1" spans="1:2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8"/>
      <c r="S1" s="18"/>
      <c r="T1" s="18"/>
      <c r="U1" s="18"/>
      <c r="V1" s="18"/>
      <c r="W1" s="18"/>
    </row>
    <row r="2" spans="1:23" ht="30" x14ac:dyDescent="0.4">
      <c r="A2" s="15"/>
      <c r="B2" s="15"/>
      <c r="C2" s="15"/>
      <c r="D2" s="14"/>
      <c r="E2" s="14"/>
      <c r="F2" s="14"/>
      <c r="G2" s="14"/>
      <c r="H2" s="24" t="s">
        <v>754</v>
      </c>
      <c r="I2" s="24"/>
      <c r="J2" s="24"/>
      <c r="K2" s="24"/>
      <c r="L2" s="24"/>
      <c r="M2" s="24"/>
      <c r="N2" s="14"/>
      <c r="O2" s="14"/>
      <c r="P2" s="14"/>
      <c r="Q2" s="14"/>
      <c r="R2" s="18"/>
      <c r="S2" s="18"/>
      <c r="T2" s="18"/>
      <c r="U2" s="18"/>
      <c r="V2" s="18"/>
      <c r="W2" s="18"/>
    </row>
    <row r="16" spans="1:23" ht="75" x14ac:dyDescent="0.25">
      <c r="A16" s="9" t="s">
        <v>166</v>
      </c>
      <c r="B16" s="17" t="s">
        <v>169</v>
      </c>
      <c r="C16" s="16" t="s">
        <v>175</v>
      </c>
      <c r="D16" s="16" t="s">
        <v>177</v>
      </c>
      <c r="E16" s="16" t="s">
        <v>176</v>
      </c>
    </row>
    <row r="17" spans="1:5" x14ac:dyDescent="0.25">
      <c r="A17" s="10" t="s">
        <v>153</v>
      </c>
      <c r="B17" s="4">
        <v>15.384615384615385</v>
      </c>
      <c r="C17" s="16">
        <v>1332</v>
      </c>
      <c r="D17">
        <v>11757</v>
      </c>
      <c r="E17" s="2">
        <v>1491.3874975825358</v>
      </c>
    </row>
    <row r="18" spans="1:5" x14ac:dyDescent="0.25">
      <c r="A18" s="10" t="s">
        <v>151</v>
      </c>
      <c r="B18" s="4">
        <v>15.529411764705882</v>
      </c>
      <c r="C18" s="16">
        <v>1471</v>
      </c>
      <c r="D18">
        <v>13611</v>
      </c>
      <c r="E18" s="2">
        <v>1564.4854817070814</v>
      </c>
    </row>
    <row r="19" spans="1:5" x14ac:dyDescent="0.25">
      <c r="A19" s="10" t="s">
        <v>152</v>
      </c>
      <c r="B19" s="4">
        <v>16.7</v>
      </c>
      <c r="C19" s="16">
        <v>2037</v>
      </c>
      <c r="D19">
        <v>20731</v>
      </c>
      <c r="E19" s="2">
        <v>1890.3731551747489</v>
      </c>
    </row>
    <row r="20" spans="1:5" x14ac:dyDescent="0.25">
      <c r="A20" s="10" t="s">
        <v>167</v>
      </c>
      <c r="B20" s="4">
        <v>15.96</v>
      </c>
      <c r="C20" s="16">
        <v>4840</v>
      </c>
      <c r="D20">
        <v>46099</v>
      </c>
      <c r="E20" s="2">
        <v>4946.2461344643643</v>
      </c>
    </row>
  </sheetData>
  <mergeCells count="1">
    <mergeCell ref="H2:M2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W F a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G 1 h W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Y V p Y K I p H u A 4 A A A A R A A A A E w A c A E Z v c m 1 1 b G F z L 1 N l Y 3 R p b 2 4 x L m 0 g o h g A K K A U A A A A A A A A A A A A A A A A A A A A A A A A A A A A K 0 5 N L s n M z 1 M I h t C G 1 g B Q S w E C L Q A U A A I A C A B t Y V p Y 7 r 8 d l 6 U A A A D 2 A A A A E g A A A A A A A A A A A A A A A A A A A A A A Q 2 9 u Z m l n L 1 B h Y 2 t h Z 2 U u e G 1 s U E s B A i 0 A F A A C A A g A b W F a W A / K 6 a u k A A A A 6 Q A A A B M A A A A A A A A A A A A A A A A A 8 Q A A A F t D b 2 5 0 Z W 5 0 X 1 R 5 c G V z X S 5 4 b W x Q S w E C L Q A U A A I A C A B t Y V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t D 2 2 f 8 r L k O h b h t Q D p p 1 h g A A A A A C A A A A A A A Q Z g A A A A E A A C A A A A D c M h F 8 m q g v y C b 6 2 J Z T m o 2 s L G t F d F z t X o / z x g P q N I A 1 P Q A A A A A O g A A A A A I A A C A A A A A R V p p B d G Z 5 K c y b w C p b Q h G 0 1 w O e z s W T K l h J p + A X r u Z N S F A A A A B s O k I 0 t K B m X g 4 C 9 C n W a 2 9 i 6 4 u A V 1 U v I E I 3 A b Q b P F o 9 C Z M r H H z l 2 A m N u h Z R 6 Y 6 7 S n B X i f L m W k Y Y R p f Q e i B 6 z / J L X r + 1 5 S X w n z y 7 + K G B V v h 1 N U A A A A B w y J 7 D B c B B K 0 0 G d K 9 M g s Z z M E 0 n y w Q F O + F K 8 h s s e i J n y 0 z b f 4 V 3 C U A L j n A x b Q 9 n p D Q b + D t x Q k h 8 l W o 2 R E W E u + 3 r < / D a t a M a s h u p > 
</file>

<file path=customXml/itemProps1.xml><?xml version="1.0" encoding="utf-8"?>
<ds:datastoreItem xmlns:ds="http://schemas.openxmlformats.org/officeDocument/2006/customXml" ds:itemID="{E923D47B-22FC-4C74-A159-916FA2A9B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Supply chain data</vt:lpstr>
      <vt:lpstr>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Maribo Softwares</dc:creator>
  <cp:lastModifiedBy>Klaas, Usisipho, (Miss) (s216127920)</cp:lastModifiedBy>
  <cp:lastPrinted>2024-02-27T08:24:38Z</cp:lastPrinted>
  <dcterms:created xsi:type="dcterms:W3CDTF">2024-02-26T09:55:30Z</dcterms:created>
  <dcterms:modified xsi:type="dcterms:W3CDTF">2024-03-05T10:47:49Z</dcterms:modified>
</cp:coreProperties>
</file>