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980"/>
  </bookViews>
  <sheets>
    <sheet name="Home" sheetId="1" r:id="rId1"/>
    <sheet name="Standing" sheetId="7" r:id="rId2"/>
    <sheet name="Lineup" sheetId="5" r:id="rId3"/>
    <sheet name="Result" sheetId="6" r:id="rId4"/>
    <sheet name="Cam ingame" sheetId="2" r:id="rId5"/>
    <sheet name="Logo slide" sheetId="3" r:id="rId6"/>
    <sheet name="draft" sheetId="4" r:id="rId7"/>
  </sheets>
  <definedNames>
    <definedName name="_xlnm._FilterDatabase" localSheetId="0" hidden="1">Home!$B$21:$G$29</definedName>
    <definedName name="_xlnm._FilterDatabase" localSheetId="3" hidden="1">Result!$B$21:$G$29</definedName>
  </definedNames>
  <calcPr calcId="144525"/>
</workbook>
</file>

<file path=xl/sharedStrings.xml><?xml version="1.0" encoding="utf-8"?>
<sst xmlns="http://schemas.openxmlformats.org/spreadsheetml/2006/main" count="2653" uniqueCount="1299">
  <si>
    <t>Main rank t</t>
  </si>
  <si>
    <t>Main rank p</t>
  </si>
  <si>
    <t>Du doan 1</t>
  </si>
  <si>
    <t>Du doan 2</t>
  </si>
  <si>
    <t>Caster trai</t>
  </si>
  <si>
    <t>Caster phai</t>
  </si>
  <si>
    <t>Main ts tong</t>
  </si>
  <si>
    <t>MAIN IG TRAI</t>
  </si>
  <si>
    <t>MAIN IG PHAI</t>
  </si>
  <si>
    <t>Day</t>
  </si>
  <si>
    <t>Group stage</t>
  </si>
  <si>
    <t>Next team trai</t>
  </si>
  <si>
    <t>Next team phai</t>
  </si>
  <si>
    <t>Day count</t>
  </si>
  <si>
    <t>Next logo trai</t>
  </si>
  <si>
    <t>Next logo phai</t>
  </si>
  <si>
    <t>Match round</t>
  </si>
  <si>
    <t>Match</t>
  </si>
  <si>
    <t>Game</t>
  </si>
  <si>
    <t>Main team trai</t>
  </si>
  <si>
    <t>Main team phai</t>
  </si>
  <si>
    <t>Main ts trai</t>
  </si>
  <si>
    <t>Main ts phai</t>
  </si>
  <si>
    <t>Main ts Full</t>
  </si>
  <si>
    <t>Main logo trai</t>
  </si>
  <si>
    <t>Main logo phai</t>
  </si>
  <si>
    <t>Main KQ trai</t>
  </si>
  <si>
    <t>Main KQ Phai</t>
  </si>
  <si>
    <t>Main fullname t</t>
  </si>
  <si>
    <t>Main fullname p</t>
  </si>
  <si>
    <t>Main kill trai</t>
  </si>
  <si>
    <t>Main kill phai</t>
  </si>
  <si>
    <t>Main logo trai1</t>
  </si>
  <si>
    <t>Main logo phai1</t>
  </si>
  <si>
    <t>Playername 1</t>
  </si>
  <si>
    <t>Playername 2</t>
  </si>
  <si>
    <t>Playername 3</t>
  </si>
  <si>
    <t>Playername 4</t>
  </si>
  <si>
    <t>Playername 5</t>
  </si>
  <si>
    <t>Playername 6</t>
  </si>
  <si>
    <t>Playername 7</t>
  </si>
  <si>
    <t>Playername 8</t>
  </si>
  <si>
    <t>Playername 9</t>
  </si>
  <si>
    <t>Playername 10</t>
  </si>
  <si>
    <t>Playerimg 1</t>
  </si>
  <si>
    <t>Playerimg 2</t>
  </si>
  <si>
    <t>Playerimg 3</t>
  </si>
  <si>
    <t>Playerimg 4</t>
  </si>
  <si>
    <t>Playerimg 5</t>
  </si>
  <si>
    <t>Playerimg 6</t>
  </si>
  <si>
    <t>Playerimg 7</t>
  </si>
  <si>
    <t>Playerimg 8</t>
  </si>
  <si>
    <t>Playerimg 9</t>
  </si>
  <si>
    <t>Playerimg 10</t>
  </si>
  <si>
    <t>Playerfull 1</t>
  </si>
  <si>
    <t>Playerfull 2</t>
  </si>
  <si>
    <t>Playerfull 3</t>
  </si>
  <si>
    <t>Playerfull 4</t>
  </si>
  <si>
    <t>Playerfull 5</t>
  </si>
  <si>
    <t>Playerfull 6</t>
  </si>
  <si>
    <t>Playerfull 7</t>
  </si>
  <si>
    <t>Playerfull 8</t>
  </si>
  <si>
    <t>Playerfull 9</t>
  </si>
  <si>
    <t>Playerfull 10</t>
  </si>
  <si>
    <t>live 1</t>
  </si>
  <si>
    <t>live 2</t>
  </si>
  <si>
    <t>live 3</t>
  </si>
  <si>
    <t>live 4</t>
  </si>
  <si>
    <t>live 5</t>
  </si>
  <si>
    <t>MHC Time 1</t>
  </si>
  <si>
    <t>MHC Time 2</t>
  </si>
  <si>
    <t>MHC Time 3</t>
  </si>
  <si>
    <t>MHC Time 4</t>
  </si>
  <si>
    <t>MHC Time 5</t>
  </si>
  <si>
    <t>MHC Time 6</t>
  </si>
  <si>
    <t>MHC Team trai 1</t>
  </si>
  <si>
    <t>MHC Team trai 2</t>
  </si>
  <si>
    <t>MHC Team trai 3</t>
  </si>
  <si>
    <t>MHC Team trai 4</t>
  </si>
  <si>
    <t>MHC Team trai 5</t>
  </si>
  <si>
    <t>MHC Team trai 6</t>
  </si>
  <si>
    <t>MHC team phai 1</t>
  </si>
  <si>
    <t>MHC team phai 2</t>
  </si>
  <si>
    <t>MHC team phai 3</t>
  </si>
  <si>
    <t>MHC team phai 4</t>
  </si>
  <si>
    <t>MHC team phai 5</t>
  </si>
  <si>
    <t>MHC team phai 6</t>
  </si>
  <si>
    <t>MHC logo trai 1</t>
  </si>
  <si>
    <t>MHC logo trai 2</t>
  </si>
  <si>
    <t>MHC logo trai 3</t>
  </si>
  <si>
    <t>MHC logo trai 4</t>
  </si>
  <si>
    <t>MHC logo trai 5</t>
  </si>
  <si>
    <t>MHC logo trai 6</t>
  </si>
  <si>
    <t>MHC logo phai 1</t>
  </si>
  <si>
    <t>MHC logo phai 2</t>
  </si>
  <si>
    <t>MHC logo phai 3</t>
  </si>
  <si>
    <t>MHC logo phai 4</t>
  </si>
  <si>
    <t>MHC logo phai 5</t>
  </si>
  <si>
    <t>MHC logo phai 6</t>
  </si>
  <si>
    <t>MHC ts trai 1</t>
  </si>
  <si>
    <t>MHC ts trai 2</t>
  </si>
  <si>
    <t>MHC ts trai 3</t>
  </si>
  <si>
    <t>MHC ts trai 4</t>
  </si>
  <si>
    <t>MHC ts trai 5</t>
  </si>
  <si>
    <t>MHC ts trai 6</t>
  </si>
  <si>
    <t>MHC ts phai 1</t>
  </si>
  <si>
    <t>MHC ts phai 2</t>
  </si>
  <si>
    <t>MHC ts phai 3</t>
  </si>
  <si>
    <t>MHC ts phai 4</t>
  </si>
  <si>
    <t>MHC ts phai 5</t>
  </si>
  <si>
    <t>MHC ts phai 6</t>
  </si>
  <si>
    <t>MHC match 1</t>
  </si>
  <si>
    <t>MHC match 2</t>
  </si>
  <si>
    <t>MHC match 3</t>
  </si>
  <si>
    <t>MHC match 4</t>
  </si>
  <si>
    <t>MHC match 5</t>
  </si>
  <si>
    <t>MHC match 6</t>
  </si>
  <si>
    <t>MHC ts 1</t>
  </si>
  <si>
    <t>MHC ts 2</t>
  </si>
  <si>
    <t>MHC ts 3</t>
  </si>
  <si>
    <t>GS team 1</t>
  </si>
  <si>
    <t>GS team 2</t>
  </si>
  <si>
    <t>GS team 3</t>
  </si>
  <si>
    <t>GS team 4</t>
  </si>
  <si>
    <t>GS team 5</t>
  </si>
  <si>
    <t>GS team 6</t>
  </si>
  <si>
    <t>GS team 7</t>
  </si>
  <si>
    <t>GS team 8</t>
  </si>
  <si>
    <t>GS team 9</t>
  </si>
  <si>
    <t>GS team 10</t>
  </si>
  <si>
    <t>GS team 11</t>
  </si>
  <si>
    <t>GS team 12</t>
  </si>
  <si>
    <t>GS team 13</t>
  </si>
  <si>
    <t>GS team 14</t>
  </si>
  <si>
    <t>GS logo 1</t>
  </si>
  <si>
    <t>GS logo 2</t>
  </si>
  <si>
    <t>GS logo 3</t>
  </si>
  <si>
    <t>GS logo 4</t>
  </si>
  <si>
    <t>GS logo 5</t>
  </si>
  <si>
    <t>GS logo 6</t>
  </si>
  <si>
    <t>GS logo 7</t>
  </si>
  <si>
    <t>GS logo 8</t>
  </si>
  <si>
    <t>GS logo 9</t>
  </si>
  <si>
    <t>GS logo 10</t>
  </si>
  <si>
    <t>GS logo 11</t>
  </si>
  <si>
    <t>GS logo 12</t>
  </si>
  <si>
    <t>GS logo 13</t>
  </si>
  <si>
    <t>GS logo 14</t>
  </si>
  <si>
    <t>GS WL 1</t>
  </si>
  <si>
    <t>GS WL 2</t>
  </si>
  <si>
    <t>GS WL 3</t>
  </si>
  <si>
    <t>GS WL 4</t>
  </si>
  <si>
    <t>GS WL 5</t>
  </si>
  <si>
    <t>GS WL 6</t>
  </si>
  <si>
    <t>GS WL 7</t>
  </si>
  <si>
    <t>GS WL 8</t>
  </si>
  <si>
    <t>GS WL 9</t>
  </si>
  <si>
    <t>GS WL 10</t>
  </si>
  <si>
    <t>GS WL 11</t>
  </si>
  <si>
    <t>GS WL 12</t>
  </si>
  <si>
    <t>GS WL 13</t>
  </si>
  <si>
    <t>GS WL 14</t>
  </si>
  <si>
    <t>GS rank 1</t>
  </si>
  <si>
    <t>GS rank 2</t>
  </si>
  <si>
    <t>GS rank 3</t>
  </si>
  <si>
    <t>GS rank 4</t>
  </si>
  <si>
    <t>GS rank 5</t>
  </si>
  <si>
    <t>GS rank 6</t>
  </si>
  <si>
    <t>GS rank 7</t>
  </si>
  <si>
    <t>GS rank 8</t>
  </si>
  <si>
    <t>GS rank 9</t>
  </si>
  <si>
    <t>GS rank 10</t>
  </si>
  <si>
    <t>GS rank 11</t>
  </si>
  <si>
    <t>GS rank 12</t>
  </si>
  <si>
    <t>GS rank 13</t>
  </si>
  <si>
    <t>GS rank 14</t>
  </si>
  <si>
    <t>GS GD 1</t>
  </si>
  <si>
    <t>GS GD 2</t>
  </si>
  <si>
    <t>GS GD 3</t>
  </si>
  <si>
    <t>GS GD 4</t>
  </si>
  <si>
    <t>GS GD 5</t>
  </si>
  <si>
    <t>GS GD 6</t>
  </si>
  <si>
    <t>GS GD 7</t>
  </si>
  <si>
    <t>GS GD 8</t>
  </si>
  <si>
    <t>GS GD 9</t>
  </si>
  <si>
    <t>GS GD 10</t>
  </si>
  <si>
    <t>GS GD 11</t>
  </si>
  <si>
    <t>GS GD 12</t>
  </si>
  <si>
    <t>GS GD 13</t>
  </si>
  <si>
    <t>GS GD 14</t>
  </si>
  <si>
    <t>GS point 1</t>
  </si>
  <si>
    <t>GS point 2</t>
  </si>
  <si>
    <t>GS point 3</t>
  </si>
  <si>
    <t>GS point 4</t>
  </si>
  <si>
    <t>GS point 5</t>
  </si>
  <si>
    <t>GS point 6</t>
  </si>
  <si>
    <t>GS point 7</t>
  </si>
  <si>
    <t>GS point 8</t>
  </si>
  <si>
    <t>GS point 9</t>
  </si>
  <si>
    <t>GS point 10</t>
  </si>
  <si>
    <t>GS point 11</t>
  </si>
  <si>
    <t>GS point 12</t>
  </si>
  <si>
    <t>GS point 13</t>
  </si>
  <si>
    <t>GS point 14</t>
  </si>
  <si>
    <t>Main logo win 1</t>
  </si>
  <si>
    <t>Main logo win 2</t>
  </si>
  <si>
    <t>Main logo win 3</t>
  </si>
  <si>
    <t>Main logo win 4</t>
  </si>
  <si>
    <t>Main logo win 5</t>
  </si>
  <si>
    <t>Main logo win 6</t>
  </si>
  <si>
    <t>Main logo win 7</t>
  </si>
  <si>
    <t>Champpicked 1</t>
  </si>
  <si>
    <t>Champpicked 2</t>
  </si>
  <si>
    <t>Champpicked 3</t>
  </si>
  <si>
    <t>Champpicked 4</t>
  </si>
  <si>
    <t>Champpicked 5</t>
  </si>
  <si>
    <t>Champpicked 6</t>
  </si>
  <si>
    <t>Champpicked 7</t>
  </si>
  <si>
    <t>Champpicked 8</t>
  </si>
  <si>
    <t>Champpicked 9</t>
  </si>
  <si>
    <t>Champpicked 10</t>
  </si>
  <si>
    <t>Champban 1</t>
  </si>
  <si>
    <t>Champban 2</t>
  </si>
  <si>
    <t>Champban 3</t>
  </si>
  <si>
    <t>Champban 4</t>
  </si>
  <si>
    <t>Champban 5</t>
  </si>
  <si>
    <t>Champban 6</t>
  </si>
  <si>
    <t>Champban 7</t>
  </si>
  <si>
    <t>Champban 8</t>
  </si>
  <si>
    <t>ChampTIF 1</t>
  </si>
  <si>
    <t>ChampTIF 2</t>
  </si>
  <si>
    <t>ChampTIF 3</t>
  </si>
  <si>
    <t>ChampTIF 4</t>
  </si>
  <si>
    <t>ChampTIF 5</t>
  </si>
  <si>
    <t>ChampTIF 6</t>
  </si>
  <si>
    <t>ChampTIF 7</t>
  </si>
  <si>
    <t>ChampTIF 8</t>
  </si>
  <si>
    <t>ChampTIF 9</t>
  </si>
  <si>
    <t>ChampTIF 10</t>
  </si>
  <si>
    <t>Lastpick 1</t>
  </si>
  <si>
    <t>Lastpick 2</t>
  </si>
  <si>
    <t>Lastpick 3</t>
  </si>
  <si>
    <t>Lastpick 4</t>
  </si>
  <si>
    <t>Lastpick 5</t>
  </si>
  <si>
    <t>Lastpick 6</t>
  </si>
  <si>
    <t>Lastpick 7</t>
  </si>
  <si>
    <t>Lastpick 8</t>
  </si>
  <si>
    <t>Lastpick 9</t>
  </si>
  <si>
    <t>Lastpick 10</t>
  </si>
  <si>
    <t>Lastpick 11</t>
  </si>
  <si>
    <t>Lastpick 12</t>
  </si>
  <si>
    <t>Lastpick 13</t>
  </si>
  <si>
    <t>Lastpick 14</t>
  </si>
  <si>
    <t>Lastpick 15</t>
  </si>
  <si>
    <t>Lastpick 16</t>
  </si>
  <si>
    <t>Lastpick 17</t>
  </si>
  <si>
    <t>Lastpick 18</t>
  </si>
  <si>
    <t>Lastpick 19</t>
  </si>
  <si>
    <t>Lastpick 20</t>
  </si>
  <si>
    <t>Lastpick 21</t>
  </si>
  <si>
    <t>Lastpick 22</t>
  </si>
  <si>
    <t>Lastpick 23</t>
  </si>
  <si>
    <t>Lastpick 24</t>
  </si>
  <si>
    <t>Lastpick 25</t>
  </si>
  <si>
    <t>Lastpick 26</t>
  </si>
  <si>
    <t>Lastpick 27</t>
  </si>
  <si>
    <t>Lastpick 28</t>
  </si>
  <si>
    <t>Lastpick 29</t>
  </si>
  <si>
    <t>Lastpick 30</t>
  </si>
  <si>
    <t>Lastpick 31</t>
  </si>
  <si>
    <t>Lastpick 32</t>
  </si>
  <si>
    <t>Lastpick 33</t>
  </si>
  <si>
    <t>Lastpick 34</t>
  </si>
  <si>
    <t>Lastpick 35</t>
  </si>
  <si>
    <t>Lastpick 36</t>
  </si>
  <si>
    <t>Lastpick 37</t>
  </si>
  <si>
    <t>Lastpick 38</t>
  </si>
  <si>
    <t>Lastpick 39</t>
  </si>
  <si>
    <t>Lastpick 40</t>
  </si>
  <si>
    <t>Lastpick 41</t>
  </si>
  <si>
    <t>Lastpick 42</t>
  </si>
  <si>
    <t>Lastpick 43</t>
  </si>
  <si>
    <t>Lastpick 44</t>
  </si>
  <si>
    <t>Lastpick 45</t>
  </si>
  <si>
    <t>Lastpick 46</t>
  </si>
  <si>
    <t>Lastpick 47</t>
  </si>
  <si>
    <t>Lastpick 48</t>
  </si>
  <si>
    <t>Lastpick 49</t>
  </si>
  <si>
    <t>Lastpick 50</t>
  </si>
  <si>
    <t>Picked champ1</t>
  </si>
  <si>
    <t>Picked champ2</t>
  </si>
  <si>
    <t>Picked champ3</t>
  </si>
  <si>
    <t>Picked champ4</t>
  </si>
  <si>
    <t>Picked champ5</t>
  </si>
  <si>
    <t>Picked champ6</t>
  </si>
  <si>
    <t>Picked champ7</t>
  </si>
  <si>
    <t>Picked champ8</t>
  </si>
  <si>
    <t>Picked champ9</t>
  </si>
  <si>
    <t>Picked champ10</t>
  </si>
  <si>
    <t>Picked champ11</t>
  </si>
  <si>
    <t>Picked champ12</t>
  </si>
  <si>
    <t>Picked champ13</t>
  </si>
  <si>
    <t>Picked champ14</t>
  </si>
  <si>
    <t>Picked champ15</t>
  </si>
  <si>
    <t>Picked champ16</t>
  </si>
  <si>
    <t>Picked champ17</t>
  </si>
  <si>
    <t>Picked champ18</t>
  </si>
  <si>
    <t>Picked champ19</t>
  </si>
  <si>
    <t>Picked champ20</t>
  </si>
  <si>
    <t>Picked champ21</t>
  </si>
  <si>
    <t>Picked champ22</t>
  </si>
  <si>
    <t>Picked champ23</t>
  </si>
  <si>
    <t>Picked champ24</t>
  </si>
  <si>
    <t>Picked champ25</t>
  </si>
  <si>
    <t>Picked champ26</t>
  </si>
  <si>
    <t>Picked champ27</t>
  </si>
  <si>
    <t>Picked champ28</t>
  </si>
  <si>
    <t>Picked champ29</t>
  </si>
  <si>
    <t>Picked champ30</t>
  </si>
  <si>
    <t>Picked champ31</t>
  </si>
  <si>
    <t>Picked champ32</t>
  </si>
  <si>
    <t>Picked champ33</t>
  </si>
  <si>
    <t>Picked champ34</t>
  </si>
  <si>
    <t>Picked champ35</t>
  </si>
  <si>
    <t>Picked champ36</t>
  </si>
  <si>
    <t>Picked champ37</t>
  </si>
  <si>
    <t>Picked champ38</t>
  </si>
  <si>
    <t>Picked champ39</t>
  </si>
  <si>
    <t>Picked champ40</t>
  </si>
  <si>
    <t>Picked champ41</t>
  </si>
  <si>
    <t>Picked champ42</t>
  </si>
  <si>
    <t>Picked champ43</t>
  </si>
  <si>
    <t>Picked champ44</t>
  </si>
  <si>
    <t>Picked champ45</t>
  </si>
  <si>
    <t>Picked champ46</t>
  </si>
  <si>
    <t>Picked champ47</t>
  </si>
  <si>
    <t>Picked champ48</t>
  </si>
  <si>
    <t>Picked champ49</t>
  </si>
  <si>
    <t>Picked champ50</t>
  </si>
  <si>
    <t>Time 11</t>
  </si>
  <si>
    <t>Time 12</t>
  </si>
  <si>
    <t>Time 13</t>
  </si>
  <si>
    <t>Time 14</t>
  </si>
  <si>
    <t>playersoft1</t>
  </si>
  <si>
    <t>playersoft2</t>
  </si>
  <si>
    <t>playersoft3</t>
  </si>
  <si>
    <t>playersoft4</t>
  </si>
  <si>
    <t>playersoft5</t>
  </si>
  <si>
    <t>playersoft6</t>
  </si>
  <si>
    <t>playersoft7</t>
  </si>
  <si>
    <t>playersoft8</t>
  </si>
  <si>
    <t>playersoft9</t>
  </si>
  <si>
    <t>playersoft10</t>
  </si>
  <si>
    <t>Rune1</t>
  </si>
  <si>
    <t>Rune2</t>
  </si>
  <si>
    <t>Rune3</t>
  </si>
  <si>
    <t>Rune4</t>
  </si>
  <si>
    <t>Rune5</t>
  </si>
  <si>
    <t>Rune6</t>
  </si>
  <si>
    <t>Rune7</t>
  </si>
  <si>
    <t>Rune8</t>
  </si>
  <si>
    <t>Rune9</t>
  </si>
  <si>
    <t>Rune10</t>
  </si>
  <si>
    <t>Runex1</t>
  </si>
  <si>
    <t>Runex2</t>
  </si>
  <si>
    <t>Runex3</t>
  </si>
  <si>
    <t>Runex4</t>
  </si>
  <si>
    <t>Runex5</t>
  </si>
  <si>
    <t>Runex6</t>
  </si>
  <si>
    <t>Runex7</t>
  </si>
  <si>
    <t>Runex8</t>
  </si>
  <si>
    <t>Runex9</t>
  </si>
  <si>
    <t>Runex10</t>
  </si>
  <si>
    <t>pointwin1</t>
  </si>
  <si>
    <t>pointwin2</t>
  </si>
  <si>
    <t>pointwin3</t>
  </si>
  <si>
    <t>pointwin4</t>
  </si>
  <si>
    <t>pointwin5</t>
  </si>
  <si>
    <t>pointwin6</t>
  </si>
  <si>
    <t>pointwin7</t>
  </si>
  <si>
    <t>pointwin8</t>
  </si>
  <si>
    <t>Realname 1</t>
  </si>
  <si>
    <t>Realname 2</t>
  </si>
  <si>
    <t>Realname 3</t>
  </si>
  <si>
    <t>Realname 4</t>
  </si>
  <si>
    <t>Realname 5</t>
  </si>
  <si>
    <t>Realname 6</t>
  </si>
  <si>
    <t>Realname 7</t>
  </si>
  <si>
    <t>Realname 8</t>
  </si>
  <si>
    <t>Realname 9</t>
  </si>
  <si>
    <t>Realname 10</t>
  </si>
  <si>
    <t>MVP NAME</t>
  </si>
  <si>
    <t>MVP role</t>
  </si>
  <si>
    <t>MVP KDA</t>
  </si>
  <si>
    <t>MVP POINTS</t>
  </si>
  <si>
    <t>MVP DAMAGE</t>
  </si>
  <si>
    <t>MVP TANK</t>
  </si>
  <si>
    <t>MVP champ</t>
  </si>
  <si>
    <t>MVP logo</t>
  </si>
  <si>
    <t>MVP img</t>
  </si>
  <si>
    <t>Lineuppose1</t>
  </si>
  <si>
    <t>Lineuppose2</t>
  </si>
  <si>
    <t>Lineuppose3</t>
  </si>
  <si>
    <t>Lineuppose4</t>
  </si>
  <si>
    <t>Lineuppose5</t>
  </si>
  <si>
    <t>Lineuppose6</t>
  </si>
  <si>
    <t>Lineuppose7</t>
  </si>
  <si>
    <t>Lineuppose8</t>
  </si>
  <si>
    <t>Lineuppose9</t>
  </si>
  <si>
    <t>Lineuppose10</t>
  </si>
  <si>
    <t>TEAM BK 1</t>
  </si>
  <si>
    <t>TEAM BK 2</t>
  </si>
  <si>
    <t>TEAM BK 3</t>
  </si>
  <si>
    <t>TEAM BK 4</t>
  </si>
  <si>
    <t>TEAM BK 5</t>
  </si>
  <si>
    <t>TEAM BK 6</t>
  </si>
  <si>
    <t>TEAM BK 7</t>
  </si>
  <si>
    <t>TEAM BK 8</t>
  </si>
  <si>
    <t>TEAM BK 9</t>
  </si>
  <si>
    <t>TEAM BK 10</t>
  </si>
  <si>
    <t>TEAM BK 11</t>
  </si>
  <si>
    <t>TEAM BK 12</t>
  </si>
  <si>
    <t>TEAM BK 13</t>
  </si>
  <si>
    <t>TEAM BK 14</t>
  </si>
  <si>
    <t>TEAM BK 15</t>
  </si>
  <si>
    <t>TEAM BK 16</t>
  </si>
  <si>
    <t>TEAM BK 17</t>
  </si>
  <si>
    <t>TEAM BK 18</t>
  </si>
  <si>
    <t>TEAM BK 19</t>
  </si>
  <si>
    <t>TEAM BK 20</t>
  </si>
  <si>
    <t>TEAM BK 21</t>
  </si>
  <si>
    <t>TEAM BK 22</t>
  </si>
  <si>
    <t>TEAM BK 23</t>
  </si>
  <si>
    <t>TEAM BK 24</t>
  </si>
  <si>
    <t>TEAM BK 25</t>
  </si>
  <si>
    <t>TEAM BK 26</t>
  </si>
  <si>
    <t>TEAM BK 27</t>
  </si>
  <si>
    <t>TEAM BK 28</t>
  </si>
  <si>
    <t>bk TS 1</t>
  </si>
  <si>
    <t>bk TS 2</t>
  </si>
  <si>
    <t>bk TS 3</t>
  </si>
  <si>
    <t>bk TS 4</t>
  </si>
  <si>
    <t>bk TS 5</t>
  </si>
  <si>
    <t>bk TS 6</t>
  </si>
  <si>
    <t>bk TS 7</t>
  </si>
  <si>
    <t>bk TS 8</t>
  </si>
  <si>
    <t>bk TS 9</t>
  </si>
  <si>
    <t>bk TS 10</t>
  </si>
  <si>
    <t>bk TS 11</t>
  </si>
  <si>
    <t>bk TS 12</t>
  </si>
  <si>
    <t>bk TS 13</t>
  </si>
  <si>
    <t>bk TS 14</t>
  </si>
  <si>
    <t>bk TS 15</t>
  </si>
  <si>
    <t>bk TS 16</t>
  </si>
  <si>
    <t>bk TS 17</t>
  </si>
  <si>
    <t>bk TS 18</t>
  </si>
  <si>
    <t>bk TS 19</t>
  </si>
  <si>
    <t>bk TS 20</t>
  </si>
  <si>
    <t>bk TS 21</t>
  </si>
  <si>
    <t>bk TS 22</t>
  </si>
  <si>
    <t>bk TS 23</t>
  </si>
  <si>
    <t>bk TS 24</t>
  </si>
  <si>
    <t>bk TS 25</t>
  </si>
  <si>
    <t>bk TS 26</t>
  </si>
  <si>
    <t>bk TS 27</t>
  </si>
  <si>
    <t>bk TS 28</t>
  </si>
  <si>
    <t>Pointw1</t>
  </si>
  <si>
    <t>Pointw2</t>
  </si>
  <si>
    <t>Pointw3</t>
  </si>
  <si>
    <t>Pointw4</t>
  </si>
  <si>
    <t>Pointw5</t>
  </si>
  <si>
    <t>Pointw6</t>
  </si>
  <si>
    <t>Pointw7</t>
  </si>
  <si>
    <t>1-4</t>
  </si>
  <si>
    <t>3-4</t>
  </si>
  <si>
    <t>ANH DŨNG</t>
  </si>
  <si>
    <t>TRẦN NAM</t>
  </si>
  <si>
    <t>Chung kết</t>
  </si>
  <si>
    <t>Swap</t>
  </si>
  <si>
    <t>No</t>
  </si>
  <si>
    <t>BO</t>
  </si>
  <si>
    <t>Schedule</t>
  </si>
  <si>
    <t>SCORE</t>
  </si>
  <si>
    <t>Win</t>
  </si>
  <si>
    <t>LOSE</t>
  </si>
  <si>
    <t>center</t>
  </si>
  <si>
    <t>left</t>
  </si>
  <si>
    <t>mid</t>
  </si>
  <si>
    <t>right</t>
  </si>
  <si>
    <t>file:///D:/tpdcmx2023/DataBase_AOV/picklist/</t>
  </si>
  <si>
    <t>file:///D:/tpdcmx2023/DataBase_AOV/Champ_ban/</t>
  </si>
  <si>
    <t>file:///D:/tpdcmx2023/DataBase_AOV/Teaminfomation/</t>
  </si>
  <si>
    <t>file:///D:/tpdcmx2023/DataBase_AOV/Champ_resize/</t>
  </si>
  <si>
    <t>file:///D:/COC2021/1-MHC/01.png</t>
  </si>
  <si>
    <t>Trực Tiếp</t>
  </si>
  <si>
    <t>Team</t>
  </si>
  <si>
    <t>Next</t>
  </si>
  <si>
    <t>Playoff 1</t>
  </si>
  <si>
    <t>Vũng Tàu</t>
  </si>
  <si>
    <t>Đại Học Văn Hiến</t>
  </si>
  <si>
    <t>file:///D:/tpdcmx2023/Logo/</t>
  </si>
  <si>
    <t>file:///D:/tpdcmx2023/player</t>
  </si>
  <si>
    <t>file:///D:/tpdcmx2023/player/</t>
  </si>
  <si>
    <t>Pick</t>
  </si>
  <si>
    <t>Ban</t>
  </si>
  <si>
    <t>TIF</t>
  </si>
  <si>
    <t>MVP</t>
  </si>
  <si>
    <t>file:///D:/COC2021/1-MHC/02.png</t>
  </si>
  <si>
    <t>xanh</t>
  </si>
  <si>
    <t>file:///D:/tpdcmx2023/4-%20Ingame/Diamon-left.png</t>
  </si>
  <si>
    <t>file:///D:/tpdcmx2023/layoutnew/LW.png</t>
  </si>
  <si>
    <t>Game 1</t>
  </si>
  <si>
    <t>Game 2</t>
  </si>
  <si>
    <t>Game 3</t>
  </si>
  <si>
    <t>Game 4</t>
  </si>
  <si>
    <t>Game 5</t>
  </si>
  <si>
    <t>Game 6</t>
  </si>
  <si>
    <t>Game 7</t>
  </si>
  <si>
    <t>Playoff 2</t>
  </si>
  <si>
    <t>Đà Nẵng</t>
  </si>
  <si>
    <t>ĐH SPKT Tp HCM</t>
  </si>
  <si>
    <t>ĐH FPT Hà Nội</t>
  </si>
  <si>
    <t>FUHN.AnhQuân</t>
  </si>
  <si>
    <t>Trần Anh Quân</t>
  </si>
  <si>
    <t>Airi</t>
  </si>
  <si>
    <t>đỏ</t>
  </si>
  <si>
    <t>file:///D:/tpdcmx2023/4-%20Ingame/Diamon-right.png</t>
  </si>
  <si>
    <t>DSL</t>
  </si>
  <si>
    <t>file:///D:/tpdcmx2023/layoutnew/RW.png</t>
  </si>
  <si>
    <t>TP Hồ Chí Minh</t>
  </si>
  <si>
    <t>Playoff 3</t>
  </si>
  <si>
    <t>FUHN.Chinee</t>
  </si>
  <si>
    <t>Nguyễn Quốc Trị</t>
  </si>
  <si>
    <t>Aleister</t>
  </si>
  <si>
    <t>defaut</t>
  </si>
  <si>
    <t>file:///D:/tpdcmx2023/4-%20Ingame/Diamon-default.png</t>
  </si>
  <si>
    <t>JgL</t>
  </si>
  <si>
    <t>file:///D:/tpdcmx2023/layoutnew/DF.png</t>
  </si>
  <si>
    <t>Tỉ số</t>
  </si>
  <si>
    <t>Playoff 4</t>
  </si>
  <si>
    <t>sv Kinh Tế TP HCM</t>
  </si>
  <si>
    <t>FUHN.Ryu</t>
  </si>
  <si>
    <t>Đỗ Đức Duy</t>
  </si>
  <si>
    <t>Alice</t>
  </si>
  <si>
    <t>MID</t>
  </si>
  <si>
    <t>main logo trai1</t>
  </si>
  <si>
    <t>main logo phai1</t>
  </si>
  <si>
    <t>Kết Quả</t>
  </si>
  <si>
    <t>Kill</t>
  </si>
  <si>
    <t>Playoff 5</t>
  </si>
  <si>
    <t>Cần Thơ</t>
  </si>
  <si>
    <t>SV Kinh Tế TP HCM</t>
  </si>
  <si>
    <t>FUHN.MinTan</t>
  </si>
  <si>
    <t>Lê Minh Tuân</t>
  </si>
  <si>
    <t>Allain</t>
  </si>
  <si>
    <t>ADL</t>
  </si>
  <si>
    <t>Playoff 6</t>
  </si>
  <si>
    <t>FUHN.Taness</t>
  </si>
  <si>
    <t>Vũ Minh Tân</t>
  </si>
  <si>
    <t>Amily</t>
  </si>
  <si>
    <t>SUP</t>
  </si>
  <si>
    <t>Lineup</t>
  </si>
  <si>
    <t>Tứ Kết 1</t>
  </si>
  <si>
    <t>FUHN.Haru</t>
  </si>
  <si>
    <t>Hồ Xuân Triệu</t>
  </si>
  <si>
    <t>Annette</t>
  </si>
  <si>
    <t>Tứ Kết 2</t>
  </si>
  <si>
    <t>FUHN.Entidii</t>
  </si>
  <si>
    <t>Đỗ Như Thành</t>
  </si>
  <si>
    <t>Aoi</t>
  </si>
  <si>
    <t>Tứ Kết 3</t>
  </si>
  <si>
    <t>VHU.Sowish</t>
  </si>
  <si>
    <t>Nguyễn Tấn Lực</t>
  </si>
  <si>
    <t>Arduin</t>
  </si>
  <si>
    <t>MHC</t>
  </si>
  <si>
    <t>Time</t>
  </si>
  <si>
    <t>Team A</t>
  </si>
  <si>
    <t>Team B</t>
  </si>
  <si>
    <t>Tứ Kết 4</t>
  </si>
  <si>
    <t>Thắng Tứ Kết 1</t>
  </si>
  <si>
    <t>file:///D:/tpdcmx2023/Logo/main.png</t>
  </si>
  <si>
    <t>VHU.VănLại</t>
  </si>
  <si>
    <t>Phan Văn Lại</t>
  </si>
  <si>
    <t>Arthur</t>
  </si>
  <si>
    <t>Bán kết 3</t>
  </si>
  <si>
    <t>TPHCM.DTroy</t>
  </si>
  <si>
    <t>ĐN.TựGàbabi</t>
  </si>
  <si>
    <t>Bán kết 1</t>
  </si>
  <si>
    <t>Thắng Tứ Kết 2</t>
  </si>
  <si>
    <t>VHU.Tla</t>
  </si>
  <si>
    <t>Trần Nhật Thái</t>
  </si>
  <si>
    <t>Arum</t>
  </si>
  <si>
    <t>CHUNG KẾT</t>
  </si>
  <si>
    <t>TPHCM.xN</t>
  </si>
  <si>
    <t>ĐN.Water</t>
  </si>
  <si>
    <t>JGL</t>
  </si>
  <si>
    <t>Bán kết 2</t>
  </si>
  <si>
    <t>Thắng Tứ Kết 3</t>
  </si>
  <si>
    <t>VHU.DuyThịnhhh</t>
  </si>
  <si>
    <t>Vũ Duy Thịnh</t>
  </si>
  <si>
    <t>Astrid</t>
  </si>
  <si>
    <t>Match 15</t>
  </si>
  <si>
    <t>TPHCM.0712</t>
  </si>
  <si>
    <t>ĐN.LaiPhạm</t>
  </si>
  <si>
    <t>Thắng Tứ Kết 4</t>
  </si>
  <si>
    <t>VHU.Zues</t>
  </si>
  <si>
    <t>Nguyễn Phỉ Duy</t>
  </si>
  <si>
    <t>Ata</t>
  </si>
  <si>
    <t>TPHCM.New</t>
  </si>
  <si>
    <t>ĐN.TNhân</t>
  </si>
  <si>
    <t>Thắng Tứ Kết 5</t>
  </si>
  <si>
    <t>VHU.iQkey</t>
  </si>
  <si>
    <t>Trần Hữu Luân</t>
  </si>
  <si>
    <t>Aya</t>
  </si>
  <si>
    <t>TPHCM.Trốctru</t>
  </si>
  <si>
    <t>ĐN.MaiTrường</t>
  </si>
  <si>
    <t>Thua playoff 8</t>
  </si>
  <si>
    <t>VHU.Kayah</t>
  </si>
  <si>
    <t>Phạm Đình Thức</t>
  </si>
  <si>
    <t>Azzen'Ka</t>
  </si>
  <si>
    <t>Match 16</t>
  </si>
  <si>
    <t>Thua playoff 7</t>
  </si>
  <si>
    <t>UTE.TNdangiu</t>
  </si>
  <si>
    <t>Đinh Tô Quốc Thắng</t>
  </si>
  <si>
    <t>Baldum</t>
  </si>
  <si>
    <t>Match 17</t>
  </si>
  <si>
    <t>Thắng Tứ Kết 8</t>
  </si>
  <si>
    <t>UTE.HuuTinnn</t>
  </si>
  <si>
    <t>Nguyễn Hữu Tín</t>
  </si>
  <si>
    <t>Batman</t>
  </si>
  <si>
    <t>BXH</t>
  </si>
  <si>
    <t>Lose</t>
  </si>
  <si>
    <t>GD</t>
  </si>
  <si>
    <t>Point</t>
  </si>
  <si>
    <t>Thắng Tứ Kết 9</t>
  </si>
  <si>
    <t>UTE.Leo</t>
  </si>
  <si>
    <t>Đinh Công Nghĩa</t>
  </si>
  <si>
    <t>Bright</t>
  </si>
  <si>
    <t>HỌC VIỆN Ngân Hàng</t>
  </si>
  <si>
    <t>Thắng Tứ Kết 10</t>
  </si>
  <si>
    <t>UTE.Shina</t>
  </si>
  <si>
    <t>Tạ Văn Thành</t>
  </si>
  <si>
    <t>Butterfly</t>
  </si>
  <si>
    <t>ĐH FPT Hà Nội</t>
  </si>
  <si>
    <t>Thắng Tứ Kết 11</t>
  </si>
  <si>
    <t>UTE.007</t>
  </si>
  <si>
    <t>Mai Đức Huy</t>
  </si>
  <si>
    <t>Capheny</t>
  </si>
  <si>
    <t>ĐH Quốc Tế Hồng Bàng</t>
  </si>
  <si>
    <t>Thắng Tứ Kết 12</t>
  </si>
  <si>
    <t>UTE.MChouu</t>
  </si>
  <si>
    <t>Bùi Duy Quỳnh</t>
  </si>
  <si>
    <t>Celica</t>
  </si>
  <si>
    <t>ĐH HOA SEN</t>
  </si>
  <si>
    <t>Thắng Tứ Kết 13</t>
  </si>
  <si>
    <t>UTE.DChua</t>
  </si>
  <si>
    <t>Phạm Nguyễn Đăng Khôi</t>
  </si>
  <si>
    <t>Chaugnar</t>
  </si>
  <si>
    <t>ĐH Công Nghiệp TP.HCM</t>
  </si>
  <si>
    <t>Thắng Tứ Kết 14</t>
  </si>
  <si>
    <t>HES.HồngĐộ</t>
  </si>
  <si>
    <t>Lý Phạm Ngọc Sinh</t>
  </si>
  <si>
    <t>Cresht</t>
  </si>
  <si>
    <t>ĐH Thăng Long</t>
  </si>
  <si>
    <t>Thắng Tứ Kết 15</t>
  </si>
  <si>
    <t>HES.Haru</t>
  </si>
  <si>
    <t>Đoàn Hữu Thịnh</t>
  </si>
  <si>
    <t>D'arcy</t>
  </si>
  <si>
    <t>ĐH Sư Phạm Kỹ Thuật Hưng Yên</t>
  </si>
  <si>
    <t>Thắng Tứ Kết 16</t>
  </si>
  <si>
    <t>HES.HoàngNope1</t>
  </si>
  <si>
    <t>Ngô Huy Hoàng</t>
  </si>
  <si>
    <t>Dextra</t>
  </si>
  <si>
    <t>ĐH Văn Lang</t>
  </si>
  <si>
    <t>Thắng Tứ Kết 17</t>
  </si>
  <si>
    <t>HES.NamTeddy</t>
  </si>
  <si>
    <t>Nguyễn Tấn Nam</t>
  </si>
  <si>
    <t>Điêu Thuyền</t>
  </si>
  <si>
    <t>Match 18</t>
  </si>
  <si>
    <t>Thua tứ kết 1</t>
  </si>
  <si>
    <t>HES.LộcHD</t>
  </si>
  <si>
    <t>Hồ Diên Lộc</t>
  </si>
  <si>
    <t>Dirak</t>
  </si>
  <si>
    <t>Omen</t>
  </si>
  <si>
    <t>Iggy</t>
  </si>
  <si>
    <t>Joker</t>
  </si>
  <si>
    <t>Hayate</t>
  </si>
  <si>
    <t>Match 19</t>
  </si>
  <si>
    <t>Thua tứ kết 2</t>
  </si>
  <si>
    <t>HES.Bính</t>
  </si>
  <si>
    <t>Hồ Văn Thành</t>
  </si>
  <si>
    <t>Eland'orr</t>
  </si>
  <si>
    <t>Xeniel</t>
  </si>
  <si>
    <t>Elsu</t>
  </si>
  <si>
    <t>Liliana</t>
  </si>
  <si>
    <t>Helen</t>
  </si>
  <si>
    <t>Match 20</t>
  </si>
  <si>
    <t>Thua tứ kết 3</t>
  </si>
  <si>
    <t>HES.Wang1</t>
  </si>
  <si>
    <t>Vũ Đăng Quang</t>
  </si>
  <si>
    <t>Skud</t>
  </si>
  <si>
    <t>Match 21</t>
  </si>
  <si>
    <t>Thua tứ kết 4</t>
  </si>
  <si>
    <t>Trần Văn Quốc</t>
  </si>
  <si>
    <t>Enzo</t>
  </si>
  <si>
    <t>ROLE</t>
  </si>
  <si>
    <t>Match 22</t>
  </si>
  <si>
    <t>Thua tứ kết 5</t>
  </si>
  <si>
    <t>ĐN.Bia</t>
  </si>
  <si>
    <t>Phan Văn Hào</t>
  </si>
  <si>
    <t>Errol</t>
  </si>
  <si>
    <t>Ryoma</t>
  </si>
  <si>
    <t>Yan</t>
  </si>
  <si>
    <t>Lauriel</t>
  </si>
  <si>
    <t>Bijan</t>
  </si>
  <si>
    <t>KDA</t>
  </si>
  <si>
    <t>1/1/8</t>
  </si>
  <si>
    <t>Match 23</t>
  </si>
  <si>
    <t>Thua tứ kết 6</t>
  </si>
  <si>
    <t>ĐN.Smileee</t>
  </si>
  <si>
    <t>Trần Quốc Khánh</t>
  </si>
  <si>
    <t>Fennik</t>
  </si>
  <si>
    <t>Raz</t>
  </si>
  <si>
    <t>Florentino</t>
  </si>
  <si>
    <t>Laville</t>
  </si>
  <si>
    <t>Nakroth</t>
  </si>
  <si>
    <t>POINTS</t>
  </si>
  <si>
    <t>9.2</t>
  </si>
  <si>
    <t>Match 24</t>
  </si>
  <si>
    <t>Thắng bán kết 1</t>
  </si>
  <si>
    <t>Lê Minh Tự</t>
  </si>
  <si>
    <t>DAMAGE</t>
  </si>
  <si>
    <t>73274</t>
  </si>
  <si>
    <t>Match 25</t>
  </si>
  <si>
    <t>Thắng bán kết 2</t>
  </si>
  <si>
    <t>Mai Xuân Trường</t>
  </si>
  <si>
    <t>Gildur</t>
  </si>
  <si>
    <t>file:///D:/tpdcmx2023/Logo/ĐH Kinh Tế TP HCM.png</t>
  </si>
  <si>
    <t>Last pick</t>
  </si>
  <si>
    <t>TANK</t>
  </si>
  <si>
    <t>107160</t>
  </si>
  <si>
    <t>Match 26</t>
  </si>
  <si>
    <t>Thắng bán kết 3</t>
  </si>
  <si>
    <t>Trần Văn Nhân</t>
  </si>
  <si>
    <t>Grakk</t>
  </si>
  <si>
    <t>Richter</t>
  </si>
  <si>
    <t>Zuka</t>
  </si>
  <si>
    <t>Kahlii</t>
  </si>
  <si>
    <t>Thane</t>
  </si>
  <si>
    <t>Match 36</t>
  </si>
  <si>
    <t>Thắng bán kết 4</t>
  </si>
  <si>
    <t>Phạm Phú Lai</t>
  </si>
  <si>
    <t>file:///D:/tpdcmx2023/Logo/ĐH Kiến Trúc Hà Nội.png</t>
  </si>
  <si>
    <t>Yena</t>
  </si>
  <si>
    <t>Kriknak</t>
  </si>
  <si>
    <t>Yue</t>
  </si>
  <si>
    <t>Lumburr</t>
  </si>
  <si>
    <t>Match 37</t>
  </si>
  <si>
    <t>Thua bán kết 1</t>
  </si>
  <si>
    <t>Trần Thanh Huy</t>
  </si>
  <si>
    <t>Wonder Woman</t>
  </si>
  <si>
    <t>Violet</t>
  </si>
  <si>
    <t>Zip</t>
  </si>
  <si>
    <t>Match 38</t>
  </si>
  <si>
    <t>Thua bán kết 2</t>
  </si>
  <si>
    <t>Nguyễn Đức Việt</t>
  </si>
  <si>
    <t>Ignis</t>
  </si>
  <si>
    <t>Veres</t>
  </si>
  <si>
    <t>Keera</t>
  </si>
  <si>
    <t>Tulen</t>
  </si>
  <si>
    <t>Slimz</t>
  </si>
  <si>
    <t>CT.NS</t>
  </si>
  <si>
    <t>Match 39</t>
  </si>
  <si>
    <t>Thua bán kết 3</t>
  </si>
  <si>
    <t>Nguyễn Ngọc Anh</t>
  </si>
  <si>
    <t>Ilumia</t>
  </si>
  <si>
    <t>Ngộ Không</t>
  </si>
  <si>
    <t>Lindis</t>
  </si>
  <si>
    <t>CT.PéHeo</t>
  </si>
  <si>
    <t>Match 40</t>
  </si>
  <si>
    <t>Thua bán kết 4</t>
  </si>
  <si>
    <t>Lê Anh Tân</t>
  </si>
  <si>
    <t>Ishar</t>
  </si>
  <si>
    <t>zip</t>
  </si>
  <si>
    <t>CT.TrọngSoul</t>
  </si>
  <si>
    <t>Match 41</t>
  </si>
  <si>
    <t>Nguyễn Sỹ Tuấn Linh</t>
  </si>
  <si>
    <t>Jinna</t>
  </si>
  <si>
    <t>CT.3Ti</t>
  </si>
  <si>
    <t>Match 42</t>
  </si>
  <si>
    <t>TPHCM.Lanh</t>
  </si>
  <si>
    <t>Võ Nhật Huy</t>
  </si>
  <si>
    <t>CT.QuangToàn</t>
  </si>
  <si>
    <t>Match 43</t>
  </si>
  <si>
    <t>TPHCM.CNghia</t>
  </si>
  <si>
    <t>Trần Châu Nghĩa</t>
  </si>
  <si>
    <t>Match 44</t>
  </si>
  <si>
    <t>Trần Thanh Tường</t>
  </si>
  <si>
    <t>Match 45</t>
  </si>
  <si>
    <t>Nguyễn Ngọc Sơn</t>
  </si>
  <si>
    <t>Kil'Groth</t>
  </si>
  <si>
    <t>STANDINGS</t>
  </si>
  <si>
    <t>Match 46</t>
  </si>
  <si>
    <t>Nguyễn Ngọc Quốc Trọng</t>
  </si>
  <si>
    <t>Match 47</t>
  </si>
  <si>
    <t>Nguyễn Hoàng Thọ</t>
  </si>
  <si>
    <t>Krixi</t>
  </si>
  <si>
    <t>Bảng A</t>
  </si>
  <si>
    <t>Points</t>
  </si>
  <si>
    <t>Match 48</t>
  </si>
  <si>
    <t>CT.LộcTrần</t>
  </si>
  <si>
    <t>Trần Tấn Lộc</t>
  </si>
  <si>
    <t>Krizzix</t>
  </si>
  <si>
    <t>Match 49</t>
  </si>
  <si>
    <t>Trần Quang Toàn</t>
  </si>
  <si>
    <t>Match 50</t>
  </si>
  <si>
    <t>CT.0309</t>
  </si>
  <si>
    <t>Phan Trương Thanh Thuận</t>
  </si>
  <si>
    <t>Hải Phòng</t>
  </si>
  <si>
    <t>Match 51</t>
  </si>
  <si>
    <t>VT.Kiin</t>
  </si>
  <si>
    <t>Trần Minh Huy</t>
  </si>
  <si>
    <t>Quảng Bình</t>
  </si>
  <si>
    <t>Match 52</t>
  </si>
  <si>
    <t>VT.Fuzzy</t>
  </si>
  <si>
    <t>Thái Ngọc</t>
  </si>
  <si>
    <t>Match 53</t>
  </si>
  <si>
    <t>VT.Tiga</t>
  </si>
  <si>
    <t>Trần Thanh Tùng</t>
  </si>
  <si>
    <t>Lorion</t>
  </si>
  <si>
    <t>Bảng B</t>
  </si>
  <si>
    <t>Match 54</t>
  </si>
  <si>
    <t>VT.Yunaa</t>
  </si>
  <si>
    <t>Lê Vũ Minh Quân</t>
  </si>
  <si>
    <t>Lữ Bố</t>
  </si>
  <si>
    <t>Match 55</t>
  </si>
  <si>
    <t>VT.Sergej</t>
  </si>
  <si>
    <t>Đỗ Quốc Thịnh</t>
  </si>
  <si>
    <t>Match 56</t>
  </si>
  <si>
    <t>VT.AnhHuyy</t>
  </si>
  <si>
    <t>Trần Anh Huy</t>
  </si>
  <si>
    <t>Maloch</t>
  </si>
  <si>
    <t>Hà Nội</t>
  </si>
  <si>
    <t>Match 57</t>
  </si>
  <si>
    <t>VT.HieuNghia</t>
  </si>
  <si>
    <t>Nguyễn Hiếu Nghĩa</t>
  </si>
  <si>
    <t>Marja</t>
  </si>
  <si>
    <t>Hải Dương</t>
  </si>
  <si>
    <t>Match 58</t>
  </si>
  <si>
    <t>HD.Scary</t>
  </si>
  <si>
    <t>Nguyễn Doãn Dương</t>
  </si>
  <si>
    <t>Max</t>
  </si>
  <si>
    <t>Match 59</t>
  </si>
  <si>
    <t>HD.SunUwU</t>
  </si>
  <si>
    <t>Trần Mạnh Toàn</t>
  </si>
  <si>
    <t>Mganga</t>
  </si>
  <si>
    <t>Bảng C</t>
  </si>
  <si>
    <t>Match 60</t>
  </si>
  <si>
    <t>HD.JangHuy</t>
  </si>
  <si>
    <t>Nguyễn Công Sinh</t>
  </si>
  <si>
    <t>Mina</t>
  </si>
  <si>
    <t>Match 61</t>
  </si>
  <si>
    <t>HD.Dion</t>
  </si>
  <si>
    <t>Lê quốc Phương</t>
  </si>
  <si>
    <t>Moren</t>
  </si>
  <si>
    <t>Match 62</t>
  </si>
  <si>
    <t>HD.Ta</t>
  </si>
  <si>
    <t>Trần thế Anh</t>
  </si>
  <si>
    <t>Murad</t>
  </si>
  <si>
    <t>ĐH Kiến Trúc Hà Nội</t>
  </si>
  <si>
    <t>Match 63</t>
  </si>
  <si>
    <t>HD.FatGoose</t>
  </si>
  <si>
    <t>Nguyễn Tuấn Nghĩa</t>
  </si>
  <si>
    <t>Match 64</t>
  </si>
  <si>
    <t>HD.DuyThắng</t>
  </si>
  <si>
    <t>Vũ Duy Thắng</t>
  </si>
  <si>
    <t>Natalya</t>
  </si>
  <si>
    <t>Bảng D</t>
  </si>
  <si>
    <t>QB.Ree</t>
  </si>
  <si>
    <t>Phạm Ngọc Sơn</t>
  </si>
  <si>
    <t>QB.Hoàng TD</t>
  </si>
  <si>
    <t>Mai Văn Hoàng</t>
  </si>
  <si>
    <t>Omega</t>
  </si>
  <si>
    <t>ĐH Kinh Tế TP HCM</t>
  </si>
  <si>
    <t>QB.ThiêmĐz</t>
  </si>
  <si>
    <t>Nguyễn Hữu Thiêm</t>
  </si>
  <si>
    <t>Đại học Cần Thơ</t>
  </si>
  <si>
    <t>QB.Fergus</t>
  </si>
  <si>
    <t>Trần Văn Huỳnh</t>
  </si>
  <si>
    <t>Ormarr</t>
  </si>
  <si>
    <t>Paine</t>
  </si>
  <si>
    <t>BRACKET</t>
  </si>
  <si>
    <t>Payna</t>
  </si>
  <si>
    <t>Preyta</t>
  </si>
  <si>
    <t>Qi</t>
  </si>
  <si>
    <t>Tứ kết 1</t>
  </si>
  <si>
    <t>Quillen</t>
  </si>
  <si>
    <t>Rouie</t>
  </si>
  <si>
    <t>Rourke</t>
  </si>
  <si>
    <t>Roxie</t>
  </si>
  <si>
    <t>Sephera</t>
  </si>
  <si>
    <t>Tứ kết 2</t>
  </si>
  <si>
    <t>Sinestrea</t>
  </si>
  <si>
    <t>Superman</t>
  </si>
  <si>
    <t>Taara</t>
  </si>
  <si>
    <t>Tachi</t>
  </si>
  <si>
    <t>Tứ kết 3</t>
  </si>
  <si>
    <t>TeeMee</t>
  </si>
  <si>
    <t>Tel'Annas</t>
  </si>
  <si>
    <t>TheFlash</t>
  </si>
  <si>
    <t>Tứ kết 4</t>
  </si>
  <si>
    <t>Thorne</t>
  </si>
  <si>
    <t>Toro</t>
  </si>
  <si>
    <t>Triệu Vân</t>
  </si>
  <si>
    <t>Valhein</t>
  </si>
  <si>
    <t>Veera</t>
  </si>
  <si>
    <t>Volkath</t>
  </si>
  <si>
    <t>Wiro</t>
  </si>
  <si>
    <t>Wisp</t>
  </si>
  <si>
    <t>Y'bneth</t>
  </si>
  <si>
    <t>Yorn</t>
  </si>
  <si>
    <t>Teeri</t>
  </si>
  <si>
    <t>Bonnie</t>
  </si>
  <si>
    <t>Zata</t>
  </si>
  <si>
    <t>Zephys</t>
  </si>
  <si>
    <t>Zill</t>
  </si>
  <si>
    <t>None</t>
  </si>
  <si>
    <t>file:///D:/TPDC2022/Logo.png</t>
  </si>
  <si>
    <t>Bảng Chuẩn Đã Filter</t>
  </si>
  <si>
    <t>Trận Win</t>
  </si>
  <si>
    <t>Trận Lose</t>
  </si>
  <si>
    <t>Hiệu số W/L</t>
  </si>
  <si>
    <t>Hiệu số điểm</t>
  </si>
  <si>
    <t>Tp. Hồ Chí Minh</t>
  </si>
  <si>
    <t>Đại Học Kiến Trúc Hà Nội</t>
  </si>
  <si>
    <t>Đại học Sư Phạm Kỹ Thuật Tp.HCM</t>
  </si>
  <si>
    <t>Đại Học Kinh Tế TPHCM</t>
  </si>
  <si>
    <t>BG</t>
  </si>
  <si>
    <t>BT</t>
  </si>
  <si>
    <t>BXH Esport</t>
  </si>
  <si>
    <t>Friends Forever</t>
  </si>
  <si>
    <t>MDH Esports</t>
  </si>
  <si>
    <t>Đức Cường Mobile</t>
  </si>
  <si>
    <t>Awesome Knights</t>
  </si>
  <si>
    <t>Liberty Gaming</t>
  </si>
  <si>
    <t>Wolf Esports</t>
  </si>
  <si>
    <t>Angel</t>
  </si>
  <si>
    <t>BẮC GIANG</t>
  </si>
  <si>
    <t>BÌNH THUẬN</t>
  </si>
  <si>
    <t>FF</t>
  </si>
  <si>
    <t>MDH</t>
  </si>
  <si>
    <t>DC</t>
  </si>
  <si>
    <t>AK</t>
  </si>
  <si>
    <t>LG</t>
  </si>
  <si>
    <t>WOL</t>
  </si>
  <si>
    <t>AG</t>
  </si>
  <si>
    <t>IUH.Pupppp</t>
  </si>
  <si>
    <t>BXH.QTam</t>
  </si>
  <si>
    <t>FF.GayB</t>
  </si>
  <si>
    <t>MDH.Loke</t>
  </si>
  <si>
    <t>DC.NoHappy</t>
  </si>
  <si>
    <t>AK.Katon</t>
  </si>
  <si>
    <t>LG.PhúcAnh</t>
  </si>
  <si>
    <t>WOL.FuYu</t>
  </si>
  <si>
    <t>AG.Jet</t>
  </si>
  <si>
    <t>IUH.CiKeyz</t>
  </si>
  <si>
    <t>BXH.Pisu</t>
  </si>
  <si>
    <t>FF.Agmont</t>
  </si>
  <si>
    <t>MDH.Chido</t>
  </si>
  <si>
    <t>DC.Mika</t>
  </si>
  <si>
    <t>AK.Leanaa</t>
  </si>
  <si>
    <t>LG.HiếuChu</t>
  </si>
  <si>
    <t>WOL.HieuNghia</t>
  </si>
  <si>
    <t>AG.Nope</t>
  </si>
  <si>
    <t>IUH.VHuy</t>
  </si>
  <si>
    <t>BXH.Logicalist</t>
  </si>
  <si>
    <t>FF.Yris</t>
  </si>
  <si>
    <t>MDH.Alan</t>
  </si>
  <si>
    <t>DC.HoàngTuyn</t>
  </si>
  <si>
    <t>AK.HoàngSoloK</t>
  </si>
  <si>
    <t>LG.HiếuCòi</t>
  </si>
  <si>
    <t>WOL.Ciara</t>
  </si>
  <si>
    <t>AG.Heji</t>
  </si>
  <si>
    <t>IUH.DuyNgô</t>
  </si>
  <si>
    <t>BXH.PoohManDu</t>
  </si>
  <si>
    <t>FF.YingShu</t>
  </si>
  <si>
    <t>MDH.NDT</t>
  </si>
  <si>
    <t>DC.SimeNV</t>
  </si>
  <si>
    <t>AK.QĐ</t>
  </si>
  <si>
    <t>LG.BìnhHà</t>
  </si>
  <si>
    <t>WOL.AHuy</t>
  </si>
  <si>
    <t>AG.TuấnKha</t>
  </si>
  <si>
    <t>IUH.Treasure1</t>
  </si>
  <si>
    <t>BXH.SóiSiuMlem</t>
  </si>
  <si>
    <t>FF.TiTi</t>
  </si>
  <si>
    <t>MDH.AnZamas</t>
  </si>
  <si>
    <t>DC.WindC</t>
  </si>
  <si>
    <t>AK.Marcus</t>
  </si>
  <si>
    <t>LG.Yuzi</t>
  </si>
  <si>
    <t>WOL.Dậu</t>
  </si>
  <si>
    <t>AG.PeterBii</t>
  </si>
  <si>
    <t>IUH.MeanTr</t>
  </si>
  <si>
    <t>HIU.PoopD</t>
  </si>
  <si>
    <t>HIU.KThanh</t>
  </si>
  <si>
    <t>HIU.KhoaDuy</t>
  </si>
  <si>
    <t>HIU.aMip</t>
  </si>
  <si>
    <t>HIU.Simple</t>
  </si>
  <si>
    <t>HIU.Chum</t>
  </si>
  <si>
    <t>BXH.Sergej</t>
  </si>
  <si>
    <t>FF.NanNan</t>
  </si>
  <si>
    <t>MDH.RiceXii</t>
  </si>
  <si>
    <t>DC.AnanDiii</t>
  </si>
  <si>
    <t>AK.ĐchíTlee</t>
  </si>
  <si>
    <t>LG.WaZinN</t>
  </si>
  <si>
    <t>WOL.0503</t>
  </si>
  <si>
    <t>AG.DT</t>
  </si>
  <si>
    <t>FF.XK</t>
  </si>
  <si>
    <t>MDH.DuyHiHi</t>
  </si>
  <si>
    <t>DC.NineTeen</t>
  </si>
  <si>
    <t>AK.StormyyT</t>
  </si>
  <si>
    <t>LG.Spirit</t>
  </si>
  <si>
    <t>WOL.MN</t>
  </si>
  <si>
    <t>AG.BearZ</t>
  </si>
  <si>
    <t>FUHN.Wanky</t>
  </si>
  <si>
    <t>FUHN.Smurff</t>
  </si>
  <si>
    <t>UTEHY.Cinzii</t>
  </si>
  <si>
    <t>RealName</t>
  </si>
  <si>
    <t>NickName</t>
  </si>
  <si>
    <t>Role</t>
  </si>
  <si>
    <t>UTEHY.DucDat</t>
  </si>
  <si>
    <t>Nguyễn Hiếu</t>
  </si>
  <si>
    <t>Tezca☻</t>
  </si>
  <si>
    <t>UTEHY.Entidi</t>
  </si>
  <si>
    <t>Huỳnh Trọng Đức</t>
  </si>
  <si>
    <t>Chegi.</t>
  </si>
  <si>
    <t>JUG</t>
  </si>
  <si>
    <t>UTEHY.Poppy</t>
  </si>
  <si>
    <t>HAU.NTĐại</t>
  </si>
  <si>
    <t>Trần Tuấn Kiệt</t>
  </si>
  <si>
    <t>傑陳TuanKiet</t>
  </si>
  <si>
    <t>UTEHY.Saboo</t>
  </si>
  <si>
    <t>HAU. NgQhuy</t>
  </si>
  <si>
    <t>Trần Phạm Duy Khôi</t>
  </si>
  <si>
    <t>xinMID.!</t>
  </si>
  <si>
    <t>UTEHY.DN</t>
  </si>
  <si>
    <t>HAU.CảnhPhi</t>
  </si>
  <si>
    <t>Nguyễn Việt Bảo Duy</t>
  </si>
  <si>
    <t>BaoDuy☻</t>
  </si>
  <si>
    <t>VLU.phhoang</t>
  </si>
  <si>
    <t>HAU.NBQuốc</t>
  </si>
  <si>
    <t>Trần Tuấn Kha</t>
  </si>
  <si>
    <t>•Tikay☻</t>
  </si>
  <si>
    <t>VLU.Eun</t>
  </si>
  <si>
    <t>HAU.Zoee</t>
  </si>
  <si>
    <t>VLU.Như</t>
  </si>
  <si>
    <t>HAU.Shiro</t>
  </si>
  <si>
    <t>Hồ Nguyễn Anh Tuấn</t>
  </si>
  <si>
    <t>MAX•Htuan</t>
  </si>
  <si>
    <t>VLU.Sumin</t>
  </si>
  <si>
    <t>Lưu Nguyễn Ngọc Quý</t>
  </si>
  <si>
    <t>MAX•Nwys</t>
  </si>
  <si>
    <t>VLU.Puu</t>
  </si>
  <si>
    <t>CTU.Suris</t>
  </si>
  <si>
    <t>Huỳnh Văn Phúc</t>
  </si>
  <si>
    <t>MAX•Mitogai</t>
  </si>
  <si>
    <t>VLU.Lys</t>
  </si>
  <si>
    <t>CTU.Lyan</t>
  </si>
  <si>
    <t>Phan Đức Phong</t>
  </si>
  <si>
    <t>MAX•Winpi_</t>
  </si>
  <si>
    <t>HSU.NaSu</t>
  </si>
  <si>
    <t>CTU.Yang</t>
  </si>
  <si>
    <t>Nguyễn Văn Huy</t>
  </si>
  <si>
    <t>MAX•Miu'2905</t>
  </si>
  <si>
    <t>HSU.Mavis</t>
  </si>
  <si>
    <t>CTU.Dkhoa</t>
  </si>
  <si>
    <t>HSU.Uyên</t>
  </si>
  <si>
    <t>CTU.Hisu</t>
  </si>
  <si>
    <t>Nguyễn Trọng Hưng</t>
  </si>
  <si>
    <t>•TrHwng</t>
  </si>
  <si>
    <t>HSU.Lạcc</t>
  </si>
  <si>
    <t>CTU.TLoc</t>
  </si>
  <si>
    <t>Phạm Quốc Huy</t>
  </si>
  <si>
    <t>•Leanaaღღღ</t>
  </si>
  <si>
    <t>HSU.Tiana</t>
  </si>
  <si>
    <t>Đỗ Quốc Đạt</t>
  </si>
  <si>
    <t>WRU•DoubleD</t>
  </si>
  <si>
    <t>HSU.VieVie</t>
  </si>
  <si>
    <t>HES.NThuc</t>
  </si>
  <si>
    <t>Lê Văn Trường</t>
  </si>
  <si>
    <t>WRU•ĐCTlee</t>
  </si>
  <si>
    <t>TLU.Small</t>
  </si>
  <si>
    <t>Trần Tuấn Anh</t>
  </si>
  <si>
    <t>•GonCanDolt</t>
  </si>
  <si>
    <t>TLU.Hino</t>
  </si>
  <si>
    <t>Nguyễn Văn Trường</t>
  </si>
  <si>
    <t>☻ᴍɪᴄʜᴀʀs☻</t>
  </si>
  <si>
    <t>TLU.Shizuka</t>
  </si>
  <si>
    <t>HES.HoangNope1</t>
  </si>
  <si>
    <t>TLU.MaiLK</t>
  </si>
  <si>
    <t>TLU.CáCá</t>
  </si>
  <si>
    <t>TLU.Avocado</t>
  </si>
  <si>
    <t>HES.Binn</t>
  </si>
  <si>
    <t>BA.SâuBeso</t>
  </si>
  <si>
    <t>HN.Dwine</t>
  </si>
  <si>
    <t>BA.VânFạm</t>
  </si>
  <si>
    <t>HN.ThếKhảii</t>
  </si>
  <si>
    <t>BA.ChiChi</t>
  </si>
  <si>
    <t>HN.ĐứcHuyy</t>
  </si>
  <si>
    <t>BA.CiuCiu</t>
  </si>
  <si>
    <t>HN.HiếuChu</t>
  </si>
  <si>
    <t>BA.Ain</t>
  </si>
  <si>
    <t>HN.Doctor</t>
  </si>
  <si>
    <t>HN.DMuck</t>
  </si>
  <si>
    <t>HN.Ta</t>
  </si>
  <si>
    <t>HP.Dkayzz</t>
  </si>
  <si>
    <t>HP.NgọcĐứcc</t>
  </si>
  <si>
    <t>HP.Duckk</t>
  </si>
  <si>
    <t>HP.ĐàmTuấnn</t>
  </si>
  <si>
    <t>HP.Pinkyy</t>
  </si>
  <si>
    <t>HP.Zútt</t>
  </si>
  <si>
    <t>HP.QuangDũng</t>
  </si>
  <si>
    <t>QB.ChungLe</t>
  </si>
  <si>
    <t>QB.LimPrime</t>
  </si>
  <si>
    <t>QB.HùngT</t>
  </si>
  <si>
    <t>TPHCM.Emper</t>
  </si>
  <si>
    <t>VT.TCherryy</t>
  </si>
  <si>
    <t>Time1</t>
  </si>
  <si>
    <t>Round1</t>
  </si>
  <si>
    <t>GS match 1</t>
  </si>
  <si>
    <t>GS match 2</t>
  </si>
  <si>
    <t>GS match 3</t>
  </si>
  <si>
    <t>GS match 4</t>
  </si>
  <si>
    <t>GS match 5</t>
  </si>
  <si>
    <t>GS match 6</t>
  </si>
  <si>
    <t>GS match 7</t>
  </si>
  <si>
    <t>GS match 8</t>
  </si>
  <si>
    <t>GS win 1</t>
  </si>
  <si>
    <t>GS win 2</t>
  </si>
  <si>
    <t>GS win 3</t>
  </si>
  <si>
    <t>GS win 4</t>
  </si>
  <si>
    <t>GS win 5</t>
  </si>
  <si>
    <t>GS win 6</t>
  </si>
  <si>
    <t>GS win 7</t>
  </si>
  <si>
    <t>GS win 8</t>
  </si>
  <si>
    <t>GS Lose 1</t>
  </si>
  <si>
    <t>GS Lose 2</t>
  </si>
  <si>
    <t>GS Lose 3</t>
  </si>
  <si>
    <t>GS Lose 4</t>
  </si>
  <si>
    <t>GS Lose 5</t>
  </si>
  <si>
    <t>GS Lose 6</t>
  </si>
  <si>
    <t>GS Lose 7</t>
  </si>
  <si>
    <t>GS Lose 8</t>
  </si>
  <si>
    <t>GS draw 1</t>
  </si>
  <si>
    <t>GS draw 2</t>
  </si>
  <si>
    <t>GS draw 3</t>
  </si>
  <si>
    <t>GS draw 4</t>
  </si>
  <si>
    <t>GS draw 5</t>
  </si>
  <si>
    <t>GS draw 6</t>
  </si>
  <si>
    <t>GS draw 7</t>
  </si>
  <si>
    <t>GS draw 8</t>
  </si>
  <si>
    <t>Realname1</t>
  </si>
  <si>
    <t>Realname2</t>
  </si>
  <si>
    <t>Realname3</t>
  </si>
  <si>
    <t>Realname4</t>
  </si>
  <si>
    <t>Realname5</t>
  </si>
  <si>
    <t>Realname6</t>
  </si>
  <si>
    <t>Realname7</t>
  </si>
  <si>
    <t>Realname8</t>
  </si>
  <si>
    <t>Realname9</t>
  </si>
  <si>
    <t>Realname10</t>
  </si>
  <si>
    <t>29.04.2022</t>
  </si>
  <si>
    <t>ROUND 06</t>
  </si>
  <si>
    <t>file:///D:/TPDC2022/data/Teaminfomation/</t>
  </si>
  <si>
    <t>Match 1</t>
  </si>
  <si>
    <t>Yên Bái</t>
  </si>
  <si>
    <t>Kiên Giang</t>
  </si>
  <si>
    <t>file:///D:/TPDC2022/player/Photo/</t>
  </si>
  <si>
    <t>file:///D:/TPDC2022/player/full_bd/</t>
  </si>
  <si>
    <t>file:///D:/TPDC2022/data/banlist/</t>
  </si>
  <si>
    <t>Teaminformation</t>
  </si>
  <si>
    <t>Rune</t>
  </si>
  <si>
    <t>file:///D:/TPDC2022/data/Rune/</t>
  </si>
  <si>
    <t>file:///D:/TPDC2022VL/ingame/x.png</t>
  </si>
  <si>
    <t>Match 2</t>
  </si>
  <si>
    <t>Hưng Yên</t>
  </si>
  <si>
    <t>file:///D:/TPDC2022/logo/</t>
  </si>
  <si>
    <t>CẦN THƠ</t>
  </si>
  <si>
    <t>YB.DungManh</t>
  </si>
  <si>
    <t>CS</t>
  </si>
  <si>
    <t>file:///D:/TPDC2022VL/ingame/d.png</t>
  </si>
  <si>
    <t>Match 3</t>
  </si>
  <si>
    <t>Nghệ An</t>
  </si>
  <si>
    <t>ĐÀ NẴNG</t>
  </si>
  <si>
    <t>YB.HuyCongg</t>
  </si>
  <si>
    <t>DH</t>
  </si>
  <si>
    <t>file:///D:/TPDC2022VL/ingame/df.png</t>
  </si>
  <si>
    <t>Match 4</t>
  </si>
  <si>
    <t>TP.HỒ CHÍ MINH</t>
  </si>
  <si>
    <t>YB.ST</t>
  </si>
  <si>
    <t>DK</t>
  </si>
  <si>
    <t>Match 5</t>
  </si>
  <si>
    <t>HÀ NỘI</t>
  </si>
  <si>
    <t>YB.HuyVienn</t>
  </si>
  <si>
    <t>LH</t>
  </si>
  <si>
    <t>Match 6</t>
  </si>
  <si>
    <t>TP.Hồ Chí Minh</t>
  </si>
  <si>
    <t>HƯNG YÊN</t>
  </si>
  <si>
    <t>YB.VuDuc</t>
  </si>
  <si>
    <t>LK</t>
  </si>
  <si>
    <t>Match 7</t>
  </si>
  <si>
    <t>KIÊN GIANG</t>
  </si>
  <si>
    <t>YB.Aress</t>
  </si>
  <si>
    <t>MC</t>
  </si>
  <si>
    <t>Match 8</t>
  </si>
  <si>
    <t>NGHỆ AN</t>
  </si>
  <si>
    <t>HY.Ken</t>
  </si>
  <si>
    <t>MG</t>
  </si>
  <si>
    <t>Match 9</t>
  </si>
  <si>
    <t>YÊN BÁI</t>
  </si>
  <si>
    <t>HY.Chinee</t>
  </si>
  <si>
    <t>MT</t>
  </si>
  <si>
    <t>Match 10</t>
  </si>
  <si>
    <t>HY.Entidi</t>
  </si>
  <si>
    <t>TB</t>
  </si>
  <si>
    <t>2</t>
  </si>
  <si>
    <t>0</t>
  </si>
  <si>
    <t>Match 11</t>
  </si>
  <si>
    <t>HY.TrườngAnh</t>
  </si>
  <si>
    <t>TL</t>
  </si>
  <si>
    <t>Match 12</t>
  </si>
  <si>
    <t>HY.RynT</t>
  </si>
  <si>
    <t>TQ</t>
  </si>
  <si>
    <t>Match 13</t>
  </si>
  <si>
    <t>HY.Dudley</t>
  </si>
  <si>
    <t>TT</t>
  </si>
  <si>
    <t>Match 14</t>
  </si>
  <si>
    <t>HY.7Love</t>
  </si>
  <si>
    <t>HN.dmuck</t>
  </si>
  <si>
    <t>HN.NgọcHải</t>
  </si>
  <si>
    <t>HN.MCuong</t>
  </si>
  <si>
    <t>HN.HảiSmilekk</t>
  </si>
  <si>
    <t>HN.HảiÉt</t>
  </si>
  <si>
    <t>HN.Spirit</t>
  </si>
  <si>
    <t>HN.pikaChu</t>
  </si>
  <si>
    <t>NA.GàGô</t>
  </si>
  <si>
    <t>NA.Billo</t>
  </si>
  <si>
    <t>NA.DucKen</t>
  </si>
  <si>
    <t>NA.QuânPT</t>
  </si>
  <si>
    <t>NA.CZI</t>
  </si>
  <si>
    <t>NA.HuyHoàng</t>
  </si>
  <si>
    <t>NA.QuỳnhAnh</t>
  </si>
  <si>
    <t>DN.Jet</t>
  </si>
  <si>
    <t>DN.Nope</t>
  </si>
  <si>
    <t>DN.Gwenn</t>
  </si>
  <si>
    <t>DN.TuấnKha</t>
  </si>
  <si>
    <t>DN.MinMập</t>
  </si>
  <si>
    <t>DN.Water</t>
  </si>
  <si>
    <t>DN.MaiTruong</t>
  </si>
  <si>
    <t>HCM.FuYu</t>
  </si>
  <si>
    <t>HCM.HieuNghia</t>
  </si>
  <si>
    <t>HCM.Ciara</t>
  </si>
  <si>
    <t>HCM.AHuy</t>
  </si>
  <si>
    <t>HCM.Dậu</t>
  </si>
  <si>
    <t>HCM.Pino</t>
  </si>
  <si>
    <t>HCM.0503</t>
  </si>
  <si>
    <t>CT.CườngOP</t>
  </si>
  <si>
    <t>CT.Péheo</t>
  </si>
  <si>
    <t>CT.ÂnGầyy</t>
  </si>
  <si>
    <t>KG.DK</t>
  </si>
  <si>
    <t>KG.DatSoFeed</t>
  </si>
  <si>
    <t>KG.Otis</t>
  </si>
  <si>
    <t>KG.PH</t>
  </si>
  <si>
    <t>KG.Kyo</t>
  </si>
  <si>
    <t>KG.lamtruc24</t>
  </si>
  <si>
    <t>KG.DQK</t>
  </si>
  <si>
    <t>PlayerTrai</t>
  </si>
  <si>
    <t>PlayerPhai</t>
  </si>
  <si>
    <t>PhotoTrai</t>
  </si>
  <si>
    <t>PhotoPhai</t>
  </si>
  <si>
    <t>LogoTrai</t>
  </si>
  <si>
    <t>LogoPhai</t>
  </si>
  <si>
    <t>file:///D:/COC2021/9-ingame/LQlogo.png</t>
  </si>
  <si>
    <t>file:///D:/COC2021/9-ingame/Booyahlogo.png</t>
  </si>
  <si>
    <t>file:///D:/COC2021/9-ingame/COCLogo.png</t>
  </si>
  <si>
    <t>https://docs.google.com/spreadsheets/d/1kQldpwnQIvqUNYvWFukRZWGjsNKTcMghe-Ex1en7Vo0/edit#gid=1651313783</t>
  </si>
  <si>
    <t>Trường</t>
  </si>
  <si>
    <t>Họ và Tên</t>
  </si>
  <si>
    <t>Tên thi đấu</t>
  </si>
  <si>
    <t>Vai trò</t>
  </si>
  <si>
    <t xml:space="preserve">VỀ CASTER AE CHÀO KẾT ĐI VỀ NHÉ HÉ! </t>
  </si>
  <si>
    <t>Trường Đại Học Kiến Trúc Hà Nội</t>
  </si>
  <si>
    <t>Đại học Cần Thơ - CTU</t>
  </si>
  <si>
    <t>(tự điền)</t>
  </si>
  <si>
    <t>ADL ( dự bị)</t>
  </si>
  <si>
    <t>TPHCM.07.12</t>
  </si>
  <si>
    <t>AD</t>
  </si>
  <si>
    <t>TOP</t>
  </si>
  <si>
    <t>SP</t>
  </si>
  <si>
    <t>VỀ CASTER AE ƠI HIGHLIGHT OK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</si>
</sst>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h:mm;@"/>
    <numFmt numFmtId="42" formatCode="_(&quot;$&quot;* #,##0_);_(&quot;$&quot;* \(#,##0\);_(&quot;$&quot;* &quot;-&quot;_);_(@_)"/>
    <numFmt numFmtId="178" formatCode="_ * #,##0_ ;_ * \-#,##0_ ;_ * &quot;-&quot;_ ;_ @_ "/>
    <numFmt numFmtId="179" formatCode="&quot;$&quot;#,##0;\-&quot;$&quot;#,##0"/>
  </numFmts>
  <fonts count="3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u/>
      <sz val="10"/>
      <color rgb="FF1155CC"/>
      <name val="Times New Roman"/>
      <charset val="134"/>
    </font>
    <font>
      <sz val="11"/>
      <color theme="1"/>
      <name val="Times New Roman"/>
      <charset val="134"/>
    </font>
    <font>
      <u/>
      <sz val="11"/>
      <color rgb="FF1155CC"/>
      <name val="Times New Roman"/>
      <charset val="134"/>
    </font>
    <font>
      <sz val="10"/>
      <color theme="1"/>
      <name val="Arial"/>
      <charset val="134"/>
    </font>
    <font>
      <b/>
      <sz val="11"/>
      <color theme="1"/>
      <name val="Times New Roman"/>
      <charset val="134"/>
    </font>
    <font>
      <u/>
      <sz val="10"/>
      <color rgb="FF1155CC"/>
      <name val="Arial"/>
      <charset val="134"/>
    </font>
    <font>
      <sz val="11"/>
      <color rgb="FF050505"/>
      <name val="Times New Roman"/>
      <charset val="134"/>
    </font>
    <font>
      <sz val="11"/>
      <color rgb="FF1C1E21"/>
      <name val="Times New Roman"/>
      <charset val="134"/>
    </font>
    <font>
      <sz val="72"/>
      <color theme="0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color theme="1"/>
      <name val="Times New Roman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12"/>
      <color theme="1"/>
      <name val="Arial"/>
      <charset val="134"/>
    </font>
    <font>
      <b/>
      <sz val="24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8"/>
        <bgColor theme="8" tint="0.599993896298105"/>
      </patternFill>
    </fill>
    <fill>
      <patternFill patternType="solid">
        <fgColor theme="4"/>
        <bgColor theme="8" tint="0.79998168889431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 tint="0.399975585192419"/>
      </left>
      <right style="thin">
        <color theme="8" tint="0.399975585192419"/>
      </right>
      <top/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4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42" borderId="56" applyNumberFormat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0" fillId="38" borderId="55" applyNumberFormat="0" applyFont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7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49" borderId="58" applyNumberFormat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4" fillId="55" borderId="60" applyNumberFormat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6" fillId="55" borderId="58" applyNumberFormat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35" fillId="0" borderId="61" applyNumberFormat="0" applyFill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1" fillId="0" borderId="1" xfId="0" applyFont="1" applyBorder="1" applyAlignment="1">
      <alignment vertical="center" wrapText="1" readingOrder="1"/>
    </xf>
    <xf numFmtId="0" fontId="1" fillId="0" borderId="2" xfId="0" applyFont="1" applyBorder="1" applyAlignment="1">
      <alignment vertical="center" wrapText="1" readingOrder="1"/>
    </xf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3" fillId="2" borderId="2" xfId="0" applyFont="1" applyFill="1" applyBorder="1" applyAlignment="1">
      <alignment wrapText="1" readingOrder="1"/>
    </xf>
    <xf numFmtId="0" fontId="4" fillId="2" borderId="2" xfId="0" applyFont="1" applyFill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5" fillId="0" borderId="3" xfId="0" applyFont="1" applyBorder="1" applyAlignment="1">
      <alignment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5" fillId="0" borderId="5" xfId="0" applyFont="1" applyBorder="1" applyAlignment="1">
      <alignment wrapText="1" readingOrder="1"/>
    </xf>
    <xf numFmtId="0" fontId="7" fillId="0" borderId="2" xfId="0" applyFont="1" applyBorder="1" applyAlignment="1">
      <alignment vertical="center" wrapText="1" readingOrder="1"/>
    </xf>
    <xf numFmtId="0" fontId="5" fillId="5" borderId="2" xfId="0" applyFont="1" applyFill="1" applyBorder="1" applyAlignment="1">
      <alignment vertical="center" wrapText="1" readingOrder="1"/>
    </xf>
    <xf numFmtId="0" fontId="8" fillId="0" borderId="5" xfId="0" applyFont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wrapText="1" readingOrder="1"/>
    </xf>
    <xf numFmtId="0" fontId="10" fillId="6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horizontal="center" wrapText="1" readingOrder="1"/>
    </xf>
    <xf numFmtId="0" fontId="11" fillId="6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20" fontId="0" fillId="8" borderId="9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20" fontId="0" fillId="8" borderId="11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20" fontId="0" fillId="8" borderId="12" xfId="0" applyNumberFormat="1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2" fillId="7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13" fillId="0" borderId="0" xfId="7">
      <alignment vertical="center"/>
    </xf>
    <xf numFmtId="0" fontId="5" fillId="0" borderId="0" xfId="0" applyFont="1">
      <alignment vertical="center"/>
    </xf>
    <xf numFmtId="0" fontId="13" fillId="0" borderId="0" xfId="7" applyAlignment="1">
      <alignment horizontal="right" vertical="center"/>
    </xf>
    <xf numFmtId="0" fontId="14" fillId="0" borderId="0" xfId="7" applyFo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right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177" fontId="0" fillId="11" borderId="0" xfId="0" applyNumberFormat="1" applyFill="1" applyAlignment="1">
      <alignment horizontal="right" vertical="center"/>
    </xf>
    <xf numFmtId="177" fontId="0" fillId="11" borderId="0" xfId="0" applyNumberFormat="1" applyFill="1">
      <alignment vertical="center"/>
    </xf>
    <xf numFmtId="0" fontId="0" fillId="14" borderId="0" xfId="0" applyFill="1">
      <alignment vertical="center"/>
    </xf>
    <xf numFmtId="0" fontId="0" fillId="14" borderId="0" xfId="0" applyNumberForma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2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19" borderId="5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4" borderId="5" xfId="0" applyFont="1" applyFill="1" applyBorder="1" applyAlignment="1">
      <alignment horizontal="center" vertical="center" wrapText="1" readingOrder="1"/>
    </xf>
    <xf numFmtId="0" fontId="5" fillId="0" borderId="14" xfId="0" applyFont="1" applyBorder="1" applyAlignment="1">
      <alignment vertical="center" wrapText="1" readingOrder="1"/>
    </xf>
    <xf numFmtId="0" fontId="16" fillId="0" borderId="0" xfId="0" applyFont="1">
      <alignment vertical="center"/>
    </xf>
    <xf numFmtId="0" fontId="12" fillId="20" borderId="15" xfId="0" applyFont="1" applyFill="1" applyBorder="1" applyAlignment="1">
      <alignment horizontal="center" vertical="center"/>
    </xf>
    <xf numFmtId="49" fontId="16" fillId="21" borderId="16" xfId="0" applyNumberFormat="1" applyFont="1" applyFill="1" applyBorder="1" applyAlignment="1">
      <alignment horizontal="center" vertical="center"/>
    </xf>
    <xf numFmtId="0" fontId="16" fillId="21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2" fillId="22" borderId="21" xfId="0" applyFont="1" applyFill="1" applyBorder="1" applyAlignment="1">
      <alignment horizontal="center" vertical="center"/>
    </xf>
    <xf numFmtId="0" fontId="0" fillId="23" borderId="18" xfId="0" applyFont="1" applyFill="1" applyBorder="1" applyAlignment="1">
      <alignment horizontal="center" vertical="center"/>
    </xf>
    <xf numFmtId="0" fontId="12" fillId="24" borderId="17" xfId="0" applyFont="1" applyFill="1" applyBorder="1" applyAlignment="1">
      <alignment horizontal="center" vertical="center"/>
    </xf>
    <xf numFmtId="0" fontId="0" fillId="25" borderId="18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  <xf numFmtId="0" fontId="17" fillId="26" borderId="18" xfId="0" applyFont="1" applyFill="1" applyBorder="1" applyAlignment="1">
      <alignment horizontal="center" vertical="center"/>
    </xf>
    <xf numFmtId="0" fontId="17" fillId="26" borderId="11" xfId="0" applyFont="1" applyFill="1" applyBorder="1" applyAlignment="1">
      <alignment horizontal="center" vertical="center"/>
    </xf>
    <xf numFmtId="0" fontId="17" fillId="26" borderId="10" xfId="0" applyFont="1" applyFill="1" applyBorder="1" applyAlignment="1">
      <alignment horizontal="center" vertical="center"/>
    </xf>
    <xf numFmtId="0" fontId="17" fillId="26" borderId="22" xfId="0" applyFont="1" applyFill="1" applyBorder="1" applyAlignment="1">
      <alignment horizontal="center" vertical="center"/>
    </xf>
    <xf numFmtId="0" fontId="17" fillId="26" borderId="23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12" fillId="7" borderId="26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0" fillId="8" borderId="28" xfId="0" applyFont="1" applyFill="1" applyBorder="1">
      <alignment vertical="center"/>
    </xf>
    <xf numFmtId="0" fontId="0" fillId="8" borderId="29" xfId="0" applyFont="1" applyFill="1" applyBorder="1">
      <alignment vertical="center"/>
    </xf>
    <xf numFmtId="0" fontId="12" fillId="7" borderId="30" xfId="0" applyFont="1" applyFill="1" applyBorder="1" applyAlignment="1">
      <alignment horizontal="center" vertical="center"/>
    </xf>
    <xf numFmtId="0" fontId="0" fillId="8" borderId="12" xfId="0" applyFont="1" applyFill="1" applyBorder="1">
      <alignment vertical="center"/>
    </xf>
    <xf numFmtId="0" fontId="0" fillId="8" borderId="31" xfId="0" applyFont="1" applyFill="1" applyBorder="1">
      <alignment vertical="center"/>
    </xf>
    <xf numFmtId="0" fontId="12" fillId="27" borderId="0" xfId="0" applyFont="1" applyFill="1" applyAlignment="1">
      <alignment horizontal="center" vertical="center"/>
    </xf>
    <xf numFmtId="0" fontId="12" fillId="28" borderId="21" xfId="0" applyFont="1" applyFill="1" applyBorder="1" applyAlignment="1">
      <alignment horizontal="right" vertical="center"/>
    </xf>
    <xf numFmtId="0" fontId="12" fillId="28" borderId="10" xfId="0" applyFont="1" applyFill="1" applyBorder="1" applyAlignment="1">
      <alignment horizontal="right" vertical="center"/>
    </xf>
    <xf numFmtId="0" fontId="12" fillId="28" borderId="3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2" fillId="28" borderId="6" xfId="0" applyFont="1" applyFill="1" applyBorder="1" applyAlignment="1">
      <alignment horizontal="center" vertical="center"/>
    </xf>
    <xf numFmtId="0" fontId="12" fillId="28" borderId="7" xfId="0" applyFont="1" applyFill="1" applyBorder="1" applyAlignment="1">
      <alignment horizontal="center" vertical="center"/>
    </xf>
    <xf numFmtId="0" fontId="12" fillId="28" borderId="32" xfId="0" applyFont="1" applyFill="1" applyBorder="1" applyAlignment="1">
      <alignment horizontal="center" vertical="center"/>
    </xf>
    <xf numFmtId="0" fontId="12" fillId="28" borderId="8" xfId="0" applyFont="1" applyFill="1" applyBorder="1" applyAlignment="1">
      <alignment horizontal="center" vertical="center"/>
    </xf>
    <xf numFmtId="0" fontId="0" fillId="29" borderId="9" xfId="0" applyFont="1" applyFill="1" applyBorder="1" applyAlignment="1">
      <alignment horizontal="center" vertical="center"/>
    </xf>
    <xf numFmtId="0" fontId="0" fillId="29" borderId="33" xfId="0" applyFont="1" applyFill="1" applyBorder="1" applyAlignment="1">
      <alignment horizontal="center" vertical="center"/>
    </xf>
    <xf numFmtId="0" fontId="12" fillId="28" borderId="10" xfId="0" applyFont="1" applyFill="1" applyBorder="1" applyAlignment="1">
      <alignment horizontal="center" vertical="center"/>
    </xf>
    <xf numFmtId="0" fontId="0" fillId="29" borderId="11" xfId="0" applyFont="1" applyFill="1" applyBorder="1" applyAlignment="1">
      <alignment horizontal="center" vertical="center"/>
    </xf>
    <xf numFmtId="0" fontId="0" fillId="29" borderId="22" xfId="0" applyFont="1" applyFill="1" applyBorder="1" applyAlignment="1">
      <alignment horizontal="center" vertical="center"/>
    </xf>
    <xf numFmtId="0" fontId="12" fillId="28" borderId="30" xfId="0" applyFont="1" applyFill="1" applyBorder="1" applyAlignment="1">
      <alignment horizontal="center" vertical="center"/>
    </xf>
    <xf numFmtId="0" fontId="0" fillId="29" borderId="12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30" borderId="19" xfId="0" applyFont="1" applyFill="1" applyBorder="1" applyAlignment="1">
      <alignment horizontal="center" vertical="center"/>
    </xf>
    <xf numFmtId="0" fontId="12" fillId="21" borderId="34" xfId="0" applyFont="1" applyFill="1" applyBorder="1" applyAlignment="1">
      <alignment horizontal="center" vertical="center"/>
    </xf>
    <xf numFmtId="0" fontId="0" fillId="31" borderId="28" xfId="0" applyFont="1" applyFill="1" applyBorder="1" applyAlignment="1">
      <alignment horizontal="center" vertical="center"/>
    </xf>
    <xf numFmtId="0" fontId="0" fillId="31" borderId="29" xfId="0" applyFont="1" applyFill="1" applyBorder="1" applyAlignment="1">
      <alignment horizontal="center" vertical="center"/>
    </xf>
    <xf numFmtId="0" fontId="0" fillId="31" borderId="12" xfId="0" applyFont="1" applyFill="1" applyBorder="1" applyAlignment="1">
      <alignment horizontal="center" vertical="center"/>
    </xf>
    <xf numFmtId="0" fontId="0" fillId="31" borderId="31" xfId="0" applyFont="1" applyFill="1" applyBorder="1" applyAlignment="1">
      <alignment horizontal="center" vertical="center"/>
    </xf>
    <xf numFmtId="0" fontId="12" fillId="30" borderId="19" xfId="0" applyFont="1" applyFill="1" applyBorder="1">
      <alignment vertical="center"/>
    </xf>
    <xf numFmtId="0" fontId="12" fillId="28" borderId="21" xfId="0" applyFont="1" applyFill="1" applyBorder="1" applyAlignment="1">
      <alignment horizontal="center" vertical="center"/>
    </xf>
    <xf numFmtId="0" fontId="0" fillId="29" borderId="28" xfId="0" applyFont="1" applyFill="1" applyBorder="1" applyAlignment="1">
      <alignment horizontal="center" vertical="center"/>
    </xf>
    <xf numFmtId="0" fontId="0" fillId="29" borderId="29" xfId="0" applyFont="1" applyFill="1" applyBorder="1" applyAlignment="1">
      <alignment horizontal="center" vertical="center"/>
    </xf>
    <xf numFmtId="0" fontId="0" fillId="29" borderId="31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horizontal="center" vertical="center"/>
    </xf>
    <xf numFmtId="0" fontId="0" fillId="25" borderId="28" xfId="0" applyFont="1" applyFill="1" applyBorder="1" applyAlignment="1">
      <alignment horizontal="center" vertical="center"/>
    </xf>
    <xf numFmtId="0" fontId="0" fillId="25" borderId="29" xfId="0" applyFont="1" applyFill="1" applyBorder="1" applyAlignment="1">
      <alignment horizontal="center" vertical="center"/>
    </xf>
    <xf numFmtId="0" fontId="12" fillId="24" borderId="30" xfId="0" applyFont="1" applyFill="1" applyBorder="1" applyAlignment="1">
      <alignment horizontal="center" vertical="center"/>
    </xf>
    <xf numFmtId="0" fontId="0" fillId="25" borderId="12" xfId="0" applyFont="1" applyFill="1" applyBorder="1" applyAlignment="1">
      <alignment horizontal="center" vertical="center"/>
    </xf>
    <xf numFmtId="0" fontId="0" fillId="25" borderId="31" xfId="0" applyFont="1" applyFill="1" applyBorder="1" applyAlignment="1">
      <alignment horizontal="center" vertical="center"/>
    </xf>
    <xf numFmtId="0" fontId="0" fillId="23" borderId="28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/>
    </xf>
    <xf numFmtId="0" fontId="0" fillId="23" borderId="12" xfId="0" applyFont="1" applyFill="1" applyBorder="1" applyAlignment="1">
      <alignment horizontal="center" vertical="center"/>
    </xf>
    <xf numFmtId="0" fontId="0" fillId="23" borderId="31" xfId="0" applyFont="1" applyFill="1" applyBorder="1" applyAlignment="1">
      <alignment horizontal="center" vertical="center"/>
    </xf>
    <xf numFmtId="0" fontId="12" fillId="32" borderId="21" xfId="0" applyFont="1" applyFill="1" applyBorder="1" applyAlignment="1">
      <alignment horizontal="center" vertical="center"/>
    </xf>
    <xf numFmtId="0" fontId="0" fillId="26" borderId="28" xfId="0" applyFont="1" applyFill="1" applyBorder="1" applyAlignment="1">
      <alignment horizontal="center" vertical="center"/>
    </xf>
    <xf numFmtId="0" fontId="0" fillId="26" borderId="29" xfId="0" applyFont="1" applyFill="1" applyBorder="1" applyAlignment="1">
      <alignment horizontal="center" vertical="center"/>
    </xf>
    <xf numFmtId="0" fontId="12" fillId="32" borderId="30" xfId="0" applyFont="1" applyFill="1" applyBorder="1" applyAlignment="1">
      <alignment horizontal="center" vertical="center"/>
    </xf>
    <xf numFmtId="0" fontId="0" fillId="26" borderId="12" xfId="0" applyFont="1" applyFill="1" applyBorder="1" applyAlignment="1">
      <alignment horizontal="center" vertical="center"/>
    </xf>
    <xf numFmtId="0" fontId="0" fillId="26" borderId="31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7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2" fillId="22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12" fillId="27" borderId="17" xfId="0" applyFont="1" applyFill="1" applyBorder="1" applyAlignment="1">
      <alignment horizontal="center" vertical="center"/>
    </xf>
    <xf numFmtId="0" fontId="12" fillId="27" borderId="18" xfId="0" applyFont="1" applyFill="1" applyBorder="1" applyAlignment="1">
      <alignment horizontal="center" vertical="center"/>
    </xf>
    <xf numFmtId="0" fontId="16" fillId="30" borderId="28" xfId="0" applyFont="1" applyFill="1" applyBorder="1" applyAlignment="1">
      <alignment horizontal="center" vertical="center"/>
    </xf>
    <xf numFmtId="0" fontId="16" fillId="21" borderId="28" xfId="0" applyFont="1" applyFill="1" applyBorder="1" applyAlignment="1">
      <alignment horizontal="center" vertical="center"/>
    </xf>
    <xf numFmtId="0" fontId="0" fillId="33" borderId="40" xfId="0" applyFont="1" applyFill="1" applyBorder="1" applyAlignment="1">
      <alignment horizontal="center" vertical="center"/>
    </xf>
    <xf numFmtId="0" fontId="16" fillId="34" borderId="40" xfId="0" applyFont="1" applyFill="1" applyBorder="1" applyAlignment="1">
      <alignment horizontal="left" vertical="center"/>
    </xf>
    <xf numFmtId="0" fontId="0" fillId="33" borderId="41" xfId="0" applyFont="1" applyFill="1" applyBorder="1" applyAlignment="1">
      <alignment horizontal="center" vertical="center"/>
    </xf>
    <xf numFmtId="0" fontId="16" fillId="34" borderId="41" xfId="0" applyFont="1" applyFill="1" applyBorder="1" applyAlignment="1">
      <alignment horizontal="left" vertical="center"/>
    </xf>
    <xf numFmtId="0" fontId="12" fillId="22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0" fillId="23" borderId="11" xfId="0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42" xfId="0" applyFont="1" applyBorder="1">
      <alignment vertical="center"/>
    </xf>
    <xf numFmtId="0" fontId="3" fillId="4" borderId="42" xfId="0" applyFont="1" applyFill="1" applyBorder="1" applyAlignment="1">
      <alignment horizontal="center" vertical="center" wrapText="1" readingOrder="1"/>
    </xf>
    <xf numFmtId="0" fontId="0" fillId="11" borderId="0" xfId="0" applyFont="1" applyFill="1">
      <alignment vertical="center"/>
    </xf>
    <xf numFmtId="0" fontId="0" fillId="8" borderId="22" xfId="0" applyNumberFormat="1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14" fillId="0" borderId="0" xfId="7" applyFont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12" borderId="0" xfId="0" applyFont="1" applyFill="1" applyAlignment="1">
      <alignment horizontal="right" vertical="center"/>
    </xf>
    <xf numFmtId="0" fontId="0" fillId="13" borderId="0" xfId="0" applyFont="1" applyFill="1" applyAlignment="1">
      <alignment horizontal="right" vertical="center"/>
    </xf>
    <xf numFmtId="0" fontId="0" fillId="11" borderId="0" xfId="0" applyFont="1" applyFill="1" applyAlignment="1">
      <alignment horizontal="right" vertical="center"/>
    </xf>
    <xf numFmtId="177" fontId="0" fillId="11" borderId="0" xfId="0" applyNumberFormat="1" applyFont="1" applyFill="1" applyAlignment="1">
      <alignment horizontal="right" vertical="center"/>
    </xf>
    <xf numFmtId="177" fontId="0" fillId="11" borderId="0" xfId="0" applyNumberFormat="1" applyFont="1" applyFill="1">
      <alignment vertical="center"/>
    </xf>
    <xf numFmtId="177" fontId="0" fillId="14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14" borderId="0" xfId="0" applyNumberFormat="1" applyFont="1" applyFill="1">
      <alignment vertical="center"/>
    </xf>
    <xf numFmtId="0" fontId="0" fillId="15" borderId="0" xfId="0" applyFont="1" applyFill="1">
      <alignment vertical="center"/>
    </xf>
    <xf numFmtId="0" fontId="0" fillId="16" borderId="0" xfId="0" applyFont="1" applyFill="1">
      <alignment vertical="center"/>
    </xf>
    <xf numFmtId="0" fontId="0" fillId="17" borderId="0" xfId="0" applyFont="1" applyFill="1">
      <alignment vertical="center"/>
    </xf>
    <xf numFmtId="177" fontId="0" fillId="14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35" borderId="0" xfId="0" applyFill="1">
      <alignment vertical="center"/>
    </xf>
    <xf numFmtId="0" fontId="0" fillId="35" borderId="0" xfId="0" applyFont="1" applyFill="1">
      <alignment vertical="center"/>
    </xf>
    <xf numFmtId="0" fontId="0" fillId="0" borderId="0" xfId="0" applyFon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0" fillId="6" borderId="43" xfId="0" applyFont="1" applyFill="1" applyBorder="1" applyAlignment="1">
      <alignment horizontal="center" vertical="center"/>
    </xf>
    <xf numFmtId="0" fontId="20" fillId="6" borderId="44" xfId="0" applyFont="1" applyFill="1" applyBorder="1" applyAlignment="1">
      <alignment horizontal="center" vertical="center"/>
    </xf>
    <xf numFmtId="0" fontId="12" fillId="28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7" borderId="19" xfId="0" applyFont="1" applyFill="1" applyBorder="1" applyAlignment="1">
      <alignment horizontal="center" vertical="center"/>
    </xf>
    <xf numFmtId="0" fontId="16" fillId="28" borderId="34" xfId="0" applyFont="1" applyFill="1" applyBorder="1" applyAlignment="1">
      <alignment horizontal="center" vertical="center"/>
    </xf>
    <xf numFmtId="0" fontId="12" fillId="32" borderId="45" xfId="0" applyFont="1" applyFill="1" applyBorder="1" applyAlignment="1">
      <alignment horizontal="center" vertical="center"/>
    </xf>
    <xf numFmtId="0" fontId="12" fillId="36" borderId="19" xfId="0" applyFont="1" applyFill="1" applyBorder="1" applyAlignment="1">
      <alignment horizontal="center" vertical="center"/>
    </xf>
    <xf numFmtId="0" fontId="16" fillId="32" borderId="34" xfId="0" applyFont="1" applyFill="1" applyBorder="1" applyAlignment="1">
      <alignment horizontal="center" vertical="center"/>
    </xf>
    <xf numFmtId="0" fontId="12" fillId="32" borderId="47" xfId="0" applyFont="1" applyFill="1" applyBorder="1" applyAlignment="1">
      <alignment horizontal="center" vertical="center"/>
    </xf>
    <xf numFmtId="0" fontId="0" fillId="26" borderId="48" xfId="0" applyFont="1" applyFill="1" applyBorder="1" applyAlignment="1">
      <alignment horizontal="center" vertical="center"/>
    </xf>
    <xf numFmtId="0" fontId="0" fillId="26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0" fillId="6" borderId="51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6" fillId="28" borderId="0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6" fillId="7" borderId="52" xfId="0" applyFont="1" applyFill="1" applyBorder="1" applyAlignment="1">
      <alignment horizontal="center" vertical="center"/>
    </xf>
    <xf numFmtId="0" fontId="16" fillId="32" borderId="0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DataBase_AOV/Teaminfomation/" TargetMode="External"/><Relationship Id="rId8" Type="http://schemas.openxmlformats.org/officeDocument/2006/relationships/hyperlink" Target="Logo/" TargetMode="External"/><Relationship Id="rId7" Type="http://schemas.openxmlformats.org/officeDocument/2006/relationships/hyperlink" Target="4- Ingame/Diamon-default.png" TargetMode="External"/><Relationship Id="rId6" Type="http://schemas.openxmlformats.org/officeDocument/2006/relationships/hyperlink" Target="player/" TargetMode="External"/><Relationship Id="rId5" Type="http://schemas.openxmlformats.org/officeDocument/2006/relationships/hyperlink" Target="../player" TargetMode="External"/><Relationship Id="rId4" Type="http://schemas.openxmlformats.org/officeDocument/2006/relationships/hyperlink" Target="4- Ingame/Diamon-left.png" TargetMode="External"/><Relationship Id="rId3" Type="http://schemas.openxmlformats.org/officeDocument/2006/relationships/hyperlink" Target="4- Ingame/Diamon-right.png" TargetMode="External"/><Relationship Id="rId2" Type="http://schemas.openxmlformats.org/officeDocument/2006/relationships/hyperlink" Target="DataBase_AOV/Champ_ban/" TargetMode="External"/><Relationship Id="rId1" Type="http://schemas.openxmlformats.org/officeDocument/2006/relationships/hyperlink" Target="DataBase_AOV/picklist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player/full_bd/" TargetMode="External"/><Relationship Id="rId7" Type="http://schemas.openxmlformats.org/officeDocument/2006/relationships/hyperlink" Target="data/Rune/" TargetMode="External"/><Relationship Id="rId6" Type="http://schemas.openxmlformats.org/officeDocument/2006/relationships/hyperlink" Target="player/Photo/" TargetMode="External"/><Relationship Id="rId5" Type="http://schemas.openxmlformats.org/officeDocument/2006/relationships/hyperlink" Target="ingame/x.png" TargetMode="External"/><Relationship Id="rId4" Type="http://schemas.openxmlformats.org/officeDocument/2006/relationships/hyperlink" Target="ingame/d.png" TargetMode="External"/><Relationship Id="rId3" Type="http://schemas.openxmlformats.org/officeDocument/2006/relationships/hyperlink" Target="data/banlist/" TargetMode="External"/><Relationship Id="rId2" Type="http://schemas.openxmlformats.org/officeDocument/2006/relationships/hyperlink" Target="data/Teaminfomation/" TargetMode="External"/><Relationship Id="rId1" Type="http://schemas.openxmlformats.org/officeDocument/2006/relationships/hyperlink" Target="lo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P121"/>
  <sheetViews>
    <sheetView tabSelected="1" zoomScale="70" zoomScaleNormal="70" workbookViewId="0">
      <pane xSplit="18" ySplit="2" topLeftCell="S3" activePane="bottomRight" state="frozen"/>
      <selection/>
      <selection pane="topRight"/>
      <selection pane="bottomLeft"/>
      <selection pane="bottomRight" activeCell="H38" sqref="H38"/>
    </sheetView>
  </sheetViews>
  <sheetFormatPr defaultColWidth="9.14285714285714" defaultRowHeight="15"/>
  <cols>
    <col min="1" max="1" width="10.0761904761905" customWidth="1"/>
    <col min="2" max="8" width="15.7142857142857" customWidth="1"/>
    <col min="9" max="9" width="10.752380952381" customWidth="1"/>
    <col min="10" max="11" width="16.7333333333333" customWidth="1"/>
    <col min="12" max="12" width="7.39047619047619" customWidth="1"/>
    <col min="13" max="13" width="15.2857142857143" customWidth="1"/>
    <col min="14" max="14" width="12.4285714285714" customWidth="1"/>
    <col min="15" max="15" width="18.4761904761905" customWidth="1"/>
    <col min="16" max="16" width="19.4952380952381" customWidth="1"/>
    <col min="17" max="17" width="9.58095238095238" customWidth="1"/>
    <col min="18" max="18" width="9.14285714285714" style="62"/>
    <col min="21" max="21" width="11.8380952380952" customWidth="1"/>
    <col min="22" max="22" width="9.59047619047619" customWidth="1"/>
    <col min="24" max="24" width="21.0095238095238" customWidth="1"/>
    <col min="25" max="25" width="14.4285714285714" customWidth="1"/>
    <col min="26" max="26" width="14.8571428571429" customWidth="1"/>
    <col min="27" max="27" width="15.5047619047619" customWidth="1"/>
    <col min="28" max="31" width="21.5714285714286" style="40" customWidth="1"/>
    <col min="32" max="32" width="19.8285714285714" customWidth="1"/>
    <col min="37" max="37" width="15.2857142857143" customWidth="1"/>
    <col min="79" max="80" width="12.8571428571429"/>
    <col min="126" max="128" width="9.14285714285714" customWidth="1"/>
    <col min="129" max="212" width="9.14285714285714" hidden="1" customWidth="1"/>
    <col min="213" max="348" width="9.14285714285714" customWidth="1"/>
    <col min="349" max="350" width="12.8571428571429" customWidth="1"/>
    <col min="351" max="351" width="9.14285714285714" customWidth="1"/>
    <col min="352" max="352" width="12.7619047619048" hidden="1" customWidth="1"/>
    <col min="353" max="353" width="9.14285714285714" hidden="1" customWidth="1"/>
    <col min="354" max="354" width="12.4285714285714" hidden="1" customWidth="1"/>
    <col min="355" max="356" width="9.14285714285714" hidden="1" customWidth="1"/>
    <col min="357" max="357" width="15.9619047619048" hidden="1" customWidth="1"/>
    <col min="358" max="358" width="9.14285714285714" hidden="1" customWidth="1"/>
    <col min="359" max="359" width="11.5904761904762" hidden="1" customWidth="1"/>
    <col min="360" max="381" width="9.14285714285714" hidden="1" customWidth="1"/>
    <col min="382" max="382" width="8.22857142857143" customWidth="1"/>
    <col min="383" max="399" width="9.14285714285714" customWidth="1"/>
    <col min="410" max="419" width="12.7142857142857" customWidth="1"/>
  </cols>
  <sheetData>
    <row r="1" ht="15.75" spans="2:484">
      <c r="B1" s="86" t="s">
        <v>0</v>
      </c>
      <c r="C1" s="86" t="s">
        <v>1</v>
      </c>
      <c r="D1" s="87" t="s">
        <v>2</v>
      </c>
      <c r="E1" s="87" t="s">
        <v>3</v>
      </c>
      <c r="F1" s="87" t="s">
        <v>4</v>
      </c>
      <c r="G1" s="87" t="s">
        <v>5</v>
      </c>
      <c r="H1" s="86" t="s">
        <v>6</v>
      </c>
      <c r="I1" s="86" t="s">
        <v>7</v>
      </c>
      <c r="J1" s="86" t="s">
        <v>8</v>
      </c>
      <c r="K1" s="86" t="s">
        <v>9</v>
      </c>
      <c r="L1" s="166" t="s">
        <v>10</v>
      </c>
      <c r="M1" s="166"/>
      <c r="N1" s="86" t="s">
        <v>11</v>
      </c>
      <c r="O1" s="86" t="s">
        <v>12</v>
      </c>
      <c r="S1" s="56" t="s">
        <v>13</v>
      </c>
      <c r="T1" s="56" t="s">
        <v>14</v>
      </c>
      <c r="U1" s="56" t="s">
        <v>15</v>
      </c>
      <c r="V1" s="56" t="s">
        <v>16</v>
      </c>
      <c r="W1" s="56" t="s">
        <v>17</v>
      </c>
      <c r="X1" s="56" t="s">
        <v>18</v>
      </c>
      <c r="Y1" s="56" t="s">
        <v>19</v>
      </c>
      <c r="Z1" s="56" t="s">
        <v>20</v>
      </c>
      <c r="AA1" s="56" t="s">
        <v>21</v>
      </c>
      <c r="AB1" s="56" t="s">
        <v>22</v>
      </c>
      <c r="AC1" s="56" t="s">
        <v>23</v>
      </c>
      <c r="AD1" s="56"/>
      <c r="AE1" s="56"/>
      <c r="AF1" s="56" t="s">
        <v>24</v>
      </c>
      <c r="AG1" s="56" t="s">
        <v>25</v>
      </c>
      <c r="AH1" s="56" t="s">
        <v>26</v>
      </c>
      <c r="AI1" s="56" t="s">
        <v>27</v>
      </c>
      <c r="AJ1" s="56" t="s">
        <v>28</v>
      </c>
      <c r="AK1" s="56" t="s">
        <v>29</v>
      </c>
      <c r="AL1" s="56" t="s">
        <v>30</v>
      </c>
      <c r="AM1" s="56" t="s">
        <v>31</v>
      </c>
      <c r="AN1" s="56" t="s">
        <v>32</v>
      </c>
      <c r="AO1" s="56" t="s">
        <v>33</v>
      </c>
      <c r="AP1" s="63" t="s">
        <v>34</v>
      </c>
      <c r="AQ1" s="63" t="s">
        <v>35</v>
      </c>
      <c r="AR1" s="63" t="s">
        <v>36</v>
      </c>
      <c r="AS1" s="63" t="s">
        <v>37</v>
      </c>
      <c r="AT1" s="63" t="s">
        <v>38</v>
      </c>
      <c r="AU1" s="63" t="s">
        <v>39</v>
      </c>
      <c r="AV1" s="63" t="s">
        <v>40</v>
      </c>
      <c r="AW1" s="63" t="s">
        <v>41</v>
      </c>
      <c r="AX1" s="63" t="s">
        <v>42</v>
      </c>
      <c r="AY1" s="63" t="s">
        <v>43</v>
      </c>
      <c r="AZ1" s="65" t="s">
        <v>44</v>
      </c>
      <c r="BA1" s="65" t="s">
        <v>45</v>
      </c>
      <c r="BB1" s="65" t="s">
        <v>46</v>
      </c>
      <c r="BC1" s="65" t="s">
        <v>47</v>
      </c>
      <c r="BD1" s="65" t="s">
        <v>48</v>
      </c>
      <c r="BE1" s="65" t="s">
        <v>49</v>
      </c>
      <c r="BF1" s="65" t="s">
        <v>50</v>
      </c>
      <c r="BG1" s="65" t="s">
        <v>51</v>
      </c>
      <c r="BH1" s="65" t="s">
        <v>52</v>
      </c>
      <c r="BI1" s="65" t="s">
        <v>53</v>
      </c>
      <c r="BJ1" s="65" t="s">
        <v>54</v>
      </c>
      <c r="BK1" s="65" t="s">
        <v>55</v>
      </c>
      <c r="BL1" s="65" t="s">
        <v>56</v>
      </c>
      <c r="BM1" s="65" t="s">
        <v>57</v>
      </c>
      <c r="BN1" s="65" t="s">
        <v>58</v>
      </c>
      <c r="BO1" s="65" t="s">
        <v>59</v>
      </c>
      <c r="BP1" s="65" t="s">
        <v>60</v>
      </c>
      <c r="BQ1" s="65" t="s">
        <v>61</v>
      </c>
      <c r="BR1" s="65" t="s">
        <v>62</v>
      </c>
      <c r="BS1" s="65" t="s">
        <v>63</v>
      </c>
      <c r="BT1" s="56"/>
      <c r="BU1" s="56" t="s">
        <v>64</v>
      </c>
      <c r="BV1" s="56" t="s">
        <v>65</v>
      </c>
      <c r="BW1" s="56" t="s">
        <v>66</v>
      </c>
      <c r="BX1" s="56" t="s">
        <v>67</v>
      </c>
      <c r="BY1" s="56" t="s">
        <v>68</v>
      </c>
      <c r="BZ1" s="56" t="s">
        <v>69</v>
      </c>
      <c r="CA1" s="56" t="s">
        <v>70</v>
      </c>
      <c r="CB1" s="56" t="s">
        <v>71</v>
      </c>
      <c r="CC1" s="56" t="s">
        <v>72</v>
      </c>
      <c r="CD1" s="56" t="s">
        <v>73</v>
      </c>
      <c r="CE1" s="56" t="s">
        <v>74</v>
      </c>
      <c r="CF1" s="56" t="s">
        <v>75</v>
      </c>
      <c r="CG1" s="56" t="s">
        <v>76</v>
      </c>
      <c r="CH1" s="56" t="s">
        <v>77</v>
      </c>
      <c r="CI1" s="56" t="s">
        <v>78</v>
      </c>
      <c r="CJ1" s="56" t="s">
        <v>79</v>
      </c>
      <c r="CK1" s="56" t="s">
        <v>80</v>
      </c>
      <c r="CL1" s="56" t="s">
        <v>81</v>
      </c>
      <c r="CM1" s="56" t="s">
        <v>82</v>
      </c>
      <c r="CN1" s="56" t="s">
        <v>83</v>
      </c>
      <c r="CO1" s="56" t="s">
        <v>84</v>
      </c>
      <c r="CP1" s="56" t="s">
        <v>85</v>
      </c>
      <c r="CQ1" s="56" t="s">
        <v>86</v>
      </c>
      <c r="CR1" s="56" t="s">
        <v>87</v>
      </c>
      <c r="CS1" s="56" t="s">
        <v>88</v>
      </c>
      <c r="CT1" s="56" t="s">
        <v>89</v>
      </c>
      <c r="CU1" s="56" t="s">
        <v>90</v>
      </c>
      <c r="CV1" s="56" t="s">
        <v>91</v>
      </c>
      <c r="CW1" s="56" t="s">
        <v>92</v>
      </c>
      <c r="CX1" s="56" t="s">
        <v>93</v>
      </c>
      <c r="CY1" s="56" t="s">
        <v>94</v>
      </c>
      <c r="CZ1" s="56" t="s">
        <v>95</v>
      </c>
      <c r="DA1" s="56" t="s">
        <v>96</v>
      </c>
      <c r="DB1" s="56" t="s">
        <v>97</v>
      </c>
      <c r="DC1" s="56" t="s">
        <v>98</v>
      </c>
      <c r="DD1" s="56" t="s">
        <v>99</v>
      </c>
      <c r="DE1" s="56" t="s">
        <v>100</v>
      </c>
      <c r="DF1" s="56" t="s">
        <v>101</v>
      </c>
      <c r="DG1" s="56" t="s">
        <v>102</v>
      </c>
      <c r="DH1" s="56" t="s">
        <v>103</v>
      </c>
      <c r="DI1" s="56" t="s">
        <v>104</v>
      </c>
      <c r="DJ1" s="56" t="s">
        <v>105</v>
      </c>
      <c r="DK1" s="56" t="s">
        <v>106</v>
      </c>
      <c r="DL1" s="56" t="s">
        <v>107</v>
      </c>
      <c r="DM1" s="56" t="s">
        <v>108</v>
      </c>
      <c r="DN1" s="56" t="s">
        <v>109</v>
      </c>
      <c r="DO1" s="56" t="s">
        <v>110</v>
      </c>
      <c r="DP1" s="56" t="s">
        <v>111</v>
      </c>
      <c r="DQ1" s="56" t="s">
        <v>112</v>
      </c>
      <c r="DR1" s="56" t="s">
        <v>113</v>
      </c>
      <c r="DS1" s="56" t="s">
        <v>114</v>
      </c>
      <c r="DT1" s="56" t="s">
        <v>115</v>
      </c>
      <c r="DU1" s="56" t="s">
        <v>116</v>
      </c>
      <c r="DV1" s="70" t="s">
        <v>117</v>
      </c>
      <c r="DW1" s="70" t="s">
        <v>118</v>
      </c>
      <c r="DX1" s="70" t="s">
        <v>119</v>
      </c>
      <c r="DY1" s="70" t="s">
        <v>120</v>
      </c>
      <c r="DZ1" s="70" t="s">
        <v>121</v>
      </c>
      <c r="EA1" s="70" t="s">
        <v>122</v>
      </c>
      <c r="EB1" s="70" t="s">
        <v>123</v>
      </c>
      <c r="EC1" s="70" t="s">
        <v>124</v>
      </c>
      <c r="ED1" s="70" t="s">
        <v>125</v>
      </c>
      <c r="EE1" s="70" t="s">
        <v>126</v>
      </c>
      <c r="EF1" s="70" t="s">
        <v>127</v>
      </c>
      <c r="EG1" s="70" t="s">
        <v>128</v>
      </c>
      <c r="EH1" s="70" t="s">
        <v>129</v>
      </c>
      <c r="EI1" s="70" t="s">
        <v>130</v>
      </c>
      <c r="EJ1" s="70" t="s">
        <v>131</v>
      </c>
      <c r="EK1" s="70" t="s">
        <v>132</v>
      </c>
      <c r="EL1" s="70" t="s">
        <v>133</v>
      </c>
      <c r="EM1" s="70" t="s">
        <v>134</v>
      </c>
      <c r="EN1" s="70" t="s">
        <v>135</v>
      </c>
      <c r="EO1" s="70" t="s">
        <v>136</v>
      </c>
      <c r="EP1" s="70" t="s">
        <v>137</v>
      </c>
      <c r="EQ1" s="70" t="s">
        <v>138</v>
      </c>
      <c r="ER1" s="70" t="s">
        <v>139</v>
      </c>
      <c r="ES1" s="70" t="s">
        <v>140</v>
      </c>
      <c r="ET1" s="70" t="s">
        <v>141</v>
      </c>
      <c r="EU1" s="70" t="s">
        <v>142</v>
      </c>
      <c r="EV1" s="70" t="s">
        <v>143</v>
      </c>
      <c r="EW1" s="70" t="s">
        <v>144</v>
      </c>
      <c r="EX1" s="70" t="s">
        <v>145</v>
      </c>
      <c r="EY1" s="70" t="s">
        <v>146</v>
      </c>
      <c r="EZ1" s="70" t="s">
        <v>147</v>
      </c>
      <c r="FA1" s="70" t="s">
        <v>148</v>
      </c>
      <c r="FB1" s="70" t="s">
        <v>149</v>
      </c>
      <c r="FC1" s="70" t="s">
        <v>150</v>
      </c>
      <c r="FD1" s="70" t="s">
        <v>151</v>
      </c>
      <c r="FE1" s="70" t="s">
        <v>152</v>
      </c>
      <c r="FF1" s="70" t="s">
        <v>153</v>
      </c>
      <c r="FG1" s="70" t="s">
        <v>154</v>
      </c>
      <c r="FH1" s="70" t="s">
        <v>155</v>
      </c>
      <c r="FI1" s="70" t="s">
        <v>156</v>
      </c>
      <c r="FJ1" s="70" t="s">
        <v>157</v>
      </c>
      <c r="FK1" s="70" t="s">
        <v>158</v>
      </c>
      <c r="FL1" s="70" t="s">
        <v>159</v>
      </c>
      <c r="FM1" s="70" t="s">
        <v>160</v>
      </c>
      <c r="FN1" s="70" t="s">
        <v>161</v>
      </c>
      <c r="FO1" s="70" t="s">
        <v>162</v>
      </c>
      <c r="FP1" s="70" t="s">
        <v>163</v>
      </c>
      <c r="FQ1" s="70" t="s">
        <v>164</v>
      </c>
      <c r="FR1" s="70" t="s">
        <v>165</v>
      </c>
      <c r="FS1" s="70" t="s">
        <v>166</v>
      </c>
      <c r="FT1" s="70" t="s">
        <v>167</v>
      </c>
      <c r="FU1" s="70" t="s">
        <v>168</v>
      </c>
      <c r="FV1" s="70" t="s">
        <v>169</v>
      </c>
      <c r="FW1" s="70" t="s">
        <v>170</v>
      </c>
      <c r="FX1" s="70" t="s">
        <v>171</v>
      </c>
      <c r="FY1" s="70" t="s">
        <v>172</v>
      </c>
      <c r="FZ1" s="70" t="s">
        <v>173</v>
      </c>
      <c r="GA1" s="70" t="s">
        <v>174</v>
      </c>
      <c r="GB1" s="70" t="s">
        <v>175</v>
      </c>
      <c r="GC1" s="70" t="s">
        <v>176</v>
      </c>
      <c r="GD1" s="70" t="s">
        <v>177</v>
      </c>
      <c r="GE1" s="70" t="s">
        <v>178</v>
      </c>
      <c r="GF1" s="70" t="s">
        <v>179</v>
      </c>
      <c r="GG1" s="70" t="s">
        <v>180</v>
      </c>
      <c r="GH1" s="70" t="s">
        <v>181</v>
      </c>
      <c r="GI1" s="70" t="s">
        <v>182</v>
      </c>
      <c r="GJ1" s="70" t="s">
        <v>183</v>
      </c>
      <c r="GK1" s="70" t="s">
        <v>184</v>
      </c>
      <c r="GL1" s="70" t="s">
        <v>185</v>
      </c>
      <c r="GM1" s="70" t="s">
        <v>186</v>
      </c>
      <c r="GN1" s="70" t="s">
        <v>187</v>
      </c>
      <c r="GO1" s="70" t="s">
        <v>188</v>
      </c>
      <c r="GP1" s="70" t="s">
        <v>189</v>
      </c>
      <c r="GQ1" s="70" t="s">
        <v>190</v>
      </c>
      <c r="GR1" s="70" t="s">
        <v>191</v>
      </c>
      <c r="GS1" s="70" t="s">
        <v>192</v>
      </c>
      <c r="GT1" s="70" t="s">
        <v>193</v>
      </c>
      <c r="GU1" s="70" t="s">
        <v>194</v>
      </c>
      <c r="GV1" s="70" t="s">
        <v>195</v>
      </c>
      <c r="GW1" s="70" t="s">
        <v>196</v>
      </c>
      <c r="GX1" s="70" t="s">
        <v>197</v>
      </c>
      <c r="GY1" s="70" t="s">
        <v>198</v>
      </c>
      <c r="GZ1" s="70" t="s">
        <v>199</v>
      </c>
      <c r="HA1" s="70" t="s">
        <v>200</v>
      </c>
      <c r="HB1" s="70" t="s">
        <v>201</v>
      </c>
      <c r="HC1" s="70" t="s">
        <v>202</v>
      </c>
      <c r="HD1" s="70" t="s">
        <v>203</v>
      </c>
      <c r="HE1" s="72" t="s">
        <v>204</v>
      </c>
      <c r="HF1" s="72" t="s">
        <v>205</v>
      </c>
      <c r="HG1" s="72" t="s">
        <v>206</v>
      </c>
      <c r="HH1" s="72" t="s">
        <v>207</v>
      </c>
      <c r="HI1" s="72" t="s">
        <v>208</v>
      </c>
      <c r="HJ1" s="72" t="s">
        <v>209</v>
      </c>
      <c r="HK1" s="72" t="s">
        <v>210</v>
      </c>
      <c r="HL1" s="73" t="s">
        <v>211</v>
      </c>
      <c r="HM1" s="73" t="s">
        <v>212</v>
      </c>
      <c r="HN1" s="73" t="s">
        <v>213</v>
      </c>
      <c r="HO1" s="73" t="s">
        <v>214</v>
      </c>
      <c r="HP1" s="73" t="s">
        <v>215</v>
      </c>
      <c r="HQ1" s="73" t="s">
        <v>216</v>
      </c>
      <c r="HR1" s="73" t="s">
        <v>217</v>
      </c>
      <c r="HS1" s="73" t="s">
        <v>218</v>
      </c>
      <c r="HT1" s="73" t="s">
        <v>219</v>
      </c>
      <c r="HU1" s="73" t="s">
        <v>220</v>
      </c>
      <c r="HV1" s="73" t="s">
        <v>221</v>
      </c>
      <c r="HW1" s="73" t="s">
        <v>222</v>
      </c>
      <c r="HX1" s="73" t="s">
        <v>223</v>
      </c>
      <c r="HY1" s="73" t="s">
        <v>224</v>
      </c>
      <c r="HZ1" s="73" t="s">
        <v>225</v>
      </c>
      <c r="IA1" s="73" t="s">
        <v>226</v>
      </c>
      <c r="IB1" s="73" t="s">
        <v>227</v>
      </c>
      <c r="IC1" s="73" t="s">
        <v>228</v>
      </c>
      <c r="ID1" s="74" t="s">
        <v>229</v>
      </c>
      <c r="IE1" s="74" t="s">
        <v>230</v>
      </c>
      <c r="IF1" s="74" t="s">
        <v>231</v>
      </c>
      <c r="IG1" s="74" t="s">
        <v>232</v>
      </c>
      <c r="IH1" s="74" t="s">
        <v>233</v>
      </c>
      <c r="II1" s="74" t="s">
        <v>234</v>
      </c>
      <c r="IJ1" s="74" t="s">
        <v>235</v>
      </c>
      <c r="IK1" s="74" t="s">
        <v>236</v>
      </c>
      <c r="IL1" s="74" t="s">
        <v>237</v>
      </c>
      <c r="IM1" s="74" t="s">
        <v>238</v>
      </c>
      <c r="IN1" s="74" t="s">
        <v>239</v>
      </c>
      <c r="IO1" s="74" t="s">
        <v>240</v>
      </c>
      <c r="IP1" s="74" t="s">
        <v>241</v>
      </c>
      <c r="IQ1" s="74" t="s">
        <v>242</v>
      </c>
      <c r="IR1" s="74" t="s">
        <v>243</v>
      </c>
      <c r="IS1" s="74" t="s">
        <v>244</v>
      </c>
      <c r="IT1" s="74" t="s">
        <v>245</v>
      </c>
      <c r="IU1" s="74" t="s">
        <v>246</v>
      </c>
      <c r="IV1" s="74" t="s">
        <v>247</v>
      </c>
      <c r="IW1" s="74" t="s">
        <v>248</v>
      </c>
      <c r="IX1" s="74" t="s">
        <v>249</v>
      </c>
      <c r="IY1" s="74" t="s">
        <v>250</v>
      </c>
      <c r="IZ1" s="74" t="s">
        <v>251</v>
      </c>
      <c r="JA1" s="74" t="s">
        <v>252</v>
      </c>
      <c r="JB1" s="74" t="s">
        <v>253</v>
      </c>
      <c r="JC1" s="74" t="s">
        <v>254</v>
      </c>
      <c r="JD1" s="74" t="s">
        <v>255</v>
      </c>
      <c r="JE1" s="74" t="s">
        <v>256</v>
      </c>
      <c r="JF1" s="74" t="s">
        <v>257</v>
      </c>
      <c r="JG1" s="74" t="s">
        <v>258</v>
      </c>
      <c r="JH1" s="74" t="s">
        <v>259</v>
      </c>
      <c r="JI1" s="74" t="s">
        <v>260</v>
      </c>
      <c r="JJ1" s="74" t="s">
        <v>261</v>
      </c>
      <c r="JK1" s="74" t="s">
        <v>262</v>
      </c>
      <c r="JL1" s="74" t="s">
        <v>263</v>
      </c>
      <c r="JM1" s="74" t="s">
        <v>264</v>
      </c>
      <c r="JN1" s="74" t="s">
        <v>265</v>
      </c>
      <c r="JO1" s="74" t="s">
        <v>266</v>
      </c>
      <c r="JP1" s="74" t="s">
        <v>267</v>
      </c>
      <c r="JQ1" s="74" t="s">
        <v>268</v>
      </c>
      <c r="JR1" s="74" t="s">
        <v>269</v>
      </c>
      <c r="JS1" s="74" t="s">
        <v>270</v>
      </c>
      <c r="JT1" s="74" t="s">
        <v>271</v>
      </c>
      <c r="JU1" s="74" t="s">
        <v>272</v>
      </c>
      <c r="JV1" s="74" t="s">
        <v>273</v>
      </c>
      <c r="JW1" s="74" t="s">
        <v>274</v>
      </c>
      <c r="JX1" s="74" t="s">
        <v>275</v>
      </c>
      <c r="JY1" s="74" t="s">
        <v>276</v>
      </c>
      <c r="JZ1" s="74" t="s">
        <v>277</v>
      </c>
      <c r="KA1" s="74" t="s">
        <v>278</v>
      </c>
      <c r="KB1" s="74" t="s">
        <v>279</v>
      </c>
      <c r="KC1" s="74" t="s">
        <v>280</v>
      </c>
      <c r="KD1" s="74" t="s">
        <v>281</v>
      </c>
      <c r="KE1" s="74" t="s">
        <v>282</v>
      </c>
      <c r="KF1" s="74" t="s">
        <v>283</v>
      </c>
      <c r="KG1" s="74" t="s">
        <v>284</v>
      </c>
      <c r="KH1" s="74" t="s">
        <v>285</v>
      </c>
      <c r="KI1" s="74" t="s">
        <v>286</v>
      </c>
      <c r="KJ1" s="74" t="s">
        <v>287</v>
      </c>
      <c r="KK1" s="74" t="s">
        <v>288</v>
      </c>
      <c r="KL1" s="74" t="s">
        <v>289</v>
      </c>
      <c r="KM1" s="74" t="s">
        <v>290</v>
      </c>
      <c r="KN1" s="74" t="s">
        <v>291</v>
      </c>
      <c r="KO1" s="74" t="s">
        <v>292</v>
      </c>
      <c r="KP1" s="74" t="s">
        <v>293</v>
      </c>
      <c r="KQ1" s="74" t="s">
        <v>294</v>
      </c>
      <c r="KR1" s="74" t="s">
        <v>295</v>
      </c>
      <c r="KS1" s="74" t="s">
        <v>296</v>
      </c>
      <c r="KT1" s="74" t="s">
        <v>297</v>
      </c>
      <c r="KU1" s="74" t="s">
        <v>298</v>
      </c>
      <c r="KV1" s="74" t="s">
        <v>299</v>
      </c>
      <c r="KW1" s="74" t="s">
        <v>300</v>
      </c>
      <c r="KX1" s="74" t="s">
        <v>301</v>
      </c>
      <c r="KY1" s="74" t="s">
        <v>302</v>
      </c>
      <c r="KZ1" s="74" t="s">
        <v>303</v>
      </c>
      <c r="LA1" s="74" t="s">
        <v>304</v>
      </c>
      <c r="LB1" s="74" t="s">
        <v>305</v>
      </c>
      <c r="LC1" s="74" t="s">
        <v>306</v>
      </c>
      <c r="LD1" s="74" t="s">
        <v>307</v>
      </c>
      <c r="LE1" s="74" t="s">
        <v>308</v>
      </c>
      <c r="LF1" s="74" t="s">
        <v>309</v>
      </c>
      <c r="LG1" s="74" t="s">
        <v>310</v>
      </c>
      <c r="LH1" s="74" t="s">
        <v>311</v>
      </c>
      <c r="LI1" s="74" t="s">
        <v>312</v>
      </c>
      <c r="LJ1" s="74" t="s">
        <v>313</v>
      </c>
      <c r="LK1" s="74" t="s">
        <v>314</v>
      </c>
      <c r="LL1" s="74" t="s">
        <v>315</v>
      </c>
      <c r="LM1" s="74" t="s">
        <v>316</v>
      </c>
      <c r="LN1" s="74" t="s">
        <v>317</v>
      </c>
      <c r="LO1" s="74" t="s">
        <v>318</v>
      </c>
      <c r="LP1" s="74" t="s">
        <v>319</v>
      </c>
      <c r="LQ1" s="74" t="s">
        <v>320</v>
      </c>
      <c r="LR1" s="74" t="s">
        <v>321</v>
      </c>
      <c r="LS1" s="74" t="s">
        <v>322</v>
      </c>
      <c r="LT1" s="74" t="s">
        <v>323</v>
      </c>
      <c r="LU1" s="74" t="s">
        <v>324</v>
      </c>
      <c r="LV1" s="74" t="s">
        <v>325</v>
      </c>
      <c r="LW1" s="74" t="s">
        <v>326</v>
      </c>
      <c r="LX1" s="74" t="s">
        <v>327</v>
      </c>
      <c r="LY1" s="74" t="s">
        <v>328</v>
      </c>
      <c r="LZ1" s="74" t="s">
        <v>329</v>
      </c>
      <c r="MA1" s="74" t="s">
        <v>330</v>
      </c>
      <c r="MB1" s="74" t="s">
        <v>331</v>
      </c>
      <c r="MC1" s="74" t="s">
        <v>332</v>
      </c>
      <c r="MD1" s="74" t="s">
        <v>333</v>
      </c>
      <c r="ME1" s="74" t="s">
        <v>334</v>
      </c>
      <c r="MF1" s="74" t="s">
        <v>335</v>
      </c>
      <c r="MG1" s="74" t="s">
        <v>336</v>
      </c>
      <c r="MH1" s="74" t="s">
        <v>337</v>
      </c>
      <c r="MI1" s="74" t="s">
        <v>338</v>
      </c>
      <c r="MJ1" s="70" t="s">
        <v>339</v>
      </c>
      <c r="MK1" s="70" t="s">
        <v>340</v>
      </c>
      <c r="ML1" s="70" t="s">
        <v>341</v>
      </c>
      <c r="MM1" s="70" t="s">
        <v>342</v>
      </c>
      <c r="MN1" t="s">
        <v>343</v>
      </c>
      <c r="MO1" t="s">
        <v>344</v>
      </c>
      <c r="MP1" t="s">
        <v>345</v>
      </c>
      <c r="MQ1" t="s">
        <v>346</v>
      </c>
      <c r="MR1" t="s">
        <v>347</v>
      </c>
      <c r="MS1" t="s">
        <v>348</v>
      </c>
      <c r="MT1" t="s">
        <v>349</v>
      </c>
      <c r="MU1" t="s">
        <v>350</v>
      </c>
      <c r="MV1" t="s">
        <v>351</v>
      </c>
      <c r="MW1" t="s">
        <v>352</v>
      </c>
      <c r="MX1" t="s">
        <v>353</v>
      </c>
      <c r="MY1" t="s">
        <v>354</v>
      </c>
      <c r="MZ1" t="s">
        <v>355</v>
      </c>
      <c r="NA1" t="s">
        <v>356</v>
      </c>
      <c r="NB1" t="s">
        <v>357</v>
      </c>
      <c r="NC1" t="s">
        <v>358</v>
      </c>
      <c r="ND1" t="s">
        <v>359</v>
      </c>
      <c r="NE1" t="s">
        <v>360</v>
      </c>
      <c r="NF1" t="s">
        <v>361</v>
      </c>
      <c r="NG1" t="s">
        <v>362</v>
      </c>
      <c r="NH1" t="s">
        <v>363</v>
      </c>
      <c r="NI1" t="s">
        <v>364</v>
      </c>
      <c r="NJ1" t="s">
        <v>365</v>
      </c>
      <c r="NK1" t="s">
        <v>366</v>
      </c>
      <c r="NL1" t="s">
        <v>367</v>
      </c>
      <c r="NM1" t="s">
        <v>368</v>
      </c>
      <c r="NN1" t="s">
        <v>369</v>
      </c>
      <c r="NO1" t="s">
        <v>370</v>
      </c>
      <c r="NP1" t="s">
        <v>371</v>
      </c>
      <c r="NQ1" t="s">
        <v>372</v>
      </c>
      <c r="NR1" s="56" t="s">
        <v>373</v>
      </c>
      <c r="NS1" s="56" t="s">
        <v>374</v>
      </c>
      <c r="NT1" s="56" t="s">
        <v>375</v>
      </c>
      <c r="NU1" s="56" t="s">
        <v>376</v>
      </c>
      <c r="NV1" s="56" t="s">
        <v>377</v>
      </c>
      <c r="NW1" s="56" t="s">
        <v>378</v>
      </c>
      <c r="NX1" s="56" t="s">
        <v>379</v>
      </c>
      <c r="NY1" s="56" t="s">
        <v>380</v>
      </c>
      <c r="NZ1" s="210" t="s">
        <v>381</v>
      </c>
      <c r="OA1" s="210" t="s">
        <v>382</v>
      </c>
      <c r="OB1" s="210" t="s">
        <v>383</v>
      </c>
      <c r="OC1" s="210" t="s">
        <v>384</v>
      </c>
      <c r="OD1" s="210" t="s">
        <v>385</v>
      </c>
      <c r="OE1" s="210" t="s">
        <v>386</v>
      </c>
      <c r="OF1" s="210" t="s">
        <v>387</v>
      </c>
      <c r="OG1" s="210" t="s">
        <v>388</v>
      </c>
      <c r="OH1" s="210" t="s">
        <v>389</v>
      </c>
      <c r="OI1" s="210" t="s">
        <v>390</v>
      </c>
      <c r="OJ1" s="40"/>
      <c r="OK1" s="40" t="s">
        <v>391</v>
      </c>
      <c r="OL1" s="40" t="s">
        <v>392</v>
      </c>
      <c r="OM1" s="40" t="s">
        <v>393</v>
      </c>
      <c r="ON1" s="40" t="s">
        <v>394</v>
      </c>
      <c r="OO1" s="40" t="s">
        <v>395</v>
      </c>
      <c r="OP1" s="40" t="s">
        <v>396</v>
      </c>
      <c r="OQ1" s="40" t="s">
        <v>397</v>
      </c>
      <c r="OR1" s="40" t="s">
        <v>398</v>
      </c>
      <c r="OS1" s="40" t="s">
        <v>399</v>
      </c>
      <c r="OT1" s="40" t="s">
        <v>400</v>
      </c>
      <c r="OU1" s="40" t="s">
        <v>401</v>
      </c>
      <c r="OV1" s="40" t="s">
        <v>402</v>
      </c>
      <c r="OW1" s="40" t="s">
        <v>403</v>
      </c>
      <c r="OX1" s="40" t="s">
        <v>404</v>
      </c>
      <c r="OY1" s="40" t="s">
        <v>405</v>
      </c>
      <c r="OZ1" s="40" t="s">
        <v>406</v>
      </c>
      <c r="PA1" s="40" t="s">
        <v>407</v>
      </c>
      <c r="PB1" s="40" t="s">
        <v>408</v>
      </c>
      <c r="PC1" s="40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452</v>
      </c>
      <c r="QU1" t="s">
        <v>453</v>
      </c>
      <c r="QV1" t="s">
        <v>454</v>
      </c>
      <c r="QW1" t="s">
        <v>455</v>
      </c>
      <c r="QX1" t="s">
        <v>456</v>
      </c>
      <c r="QY1" t="s">
        <v>457</v>
      </c>
      <c r="QZ1" t="s">
        <v>458</v>
      </c>
      <c r="RA1" t="s">
        <v>459</v>
      </c>
      <c r="RB1" t="s">
        <v>460</v>
      </c>
      <c r="RC1" t="s">
        <v>461</v>
      </c>
      <c r="RD1" t="s">
        <v>462</v>
      </c>
      <c r="RE1" t="s">
        <v>463</v>
      </c>
      <c r="RF1" t="s">
        <v>464</v>
      </c>
      <c r="RG1" t="s">
        <v>465</v>
      </c>
      <c r="RI1" s="56" t="s">
        <v>466</v>
      </c>
      <c r="RJ1" s="56" t="s">
        <v>467</v>
      </c>
      <c r="RK1" s="56" t="s">
        <v>468</v>
      </c>
      <c r="RL1" s="56" t="s">
        <v>469</v>
      </c>
      <c r="RM1" s="56" t="s">
        <v>470</v>
      </c>
      <c r="RN1" s="56" t="s">
        <v>471</v>
      </c>
      <c r="RO1" s="56" t="s">
        <v>472</v>
      </c>
      <c r="RP1" s="56"/>
    </row>
    <row r="2" spans="2:484">
      <c r="B2" s="86" t="str">
        <f>VLOOKUP(J5,$B$52:$G$71,6,FALSE)</f>
        <v>#1  |  W3 - L0</v>
      </c>
      <c r="C2" s="86" t="str">
        <f>VLOOKUP(K5,$B$52:$G$71,6,FALSE)</f>
        <v>#2  |  W2 - L1</v>
      </c>
      <c r="D2" s="88" t="s">
        <v>473</v>
      </c>
      <c r="E2" s="88" t="s">
        <v>474</v>
      </c>
      <c r="F2" s="89" t="s">
        <v>475</v>
      </c>
      <c r="G2" s="89" t="s">
        <v>476</v>
      </c>
      <c r="H2" s="86" t="str">
        <f>_xlfn.CONCAT(B7," - ",C7)</f>
        <v>3 - 0</v>
      </c>
      <c r="I2" s="86" t="str">
        <f>_xlfn.CONCAT(B4," - ",B2)</f>
        <v>TP Hồ Chí Minh - #1  |  W3 - L0</v>
      </c>
      <c r="J2" s="86" t="str">
        <f>_xlfn.CONCAT(C4," - ",C2)</f>
        <v>Đà Nẵng - #2  |  W2 - L1</v>
      </c>
      <c r="K2" s="86" t="str">
        <f>X2&amp;"  |  BO5"</f>
        <v>Game 4  |  BO5</v>
      </c>
      <c r="L2" s="166" t="s">
        <v>10</v>
      </c>
      <c r="M2" s="166"/>
      <c r="N2" s="86" t="str">
        <f>J5</f>
        <v>TP Hồ Chí Minh</v>
      </c>
      <c r="O2" s="86" t="str">
        <f>K5</f>
        <v>Đà Nẵng</v>
      </c>
      <c r="S2" s="189">
        <v>1</v>
      </c>
      <c r="T2" s="189" t="str">
        <f>VLOOKUP(N2,$X$5:$Y$20,2,FALSE)</f>
        <v>file:///D:/tpdcmx2023/Logo/TP Hồ Chí Minh.png</v>
      </c>
      <c r="U2" s="189" t="str">
        <f>VLOOKUP(O2,$X$5:$Y$20,2,FALSE)</f>
        <v>file:///D:/tpdcmx2023/Logo/Đà Nẵng.png</v>
      </c>
      <c r="V2" s="189" t="str">
        <f>B3&amp;" "&amp;X2</f>
        <v>Chung kết Game 4</v>
      </c>
      <c r="W2" s="189" t="str">
        <f>B3</f>
        <v>Chung kết</v>
      </c>
      <c r="X2" s="189" t="str">
        <f>C3&amp;" "&amp;D3</f>
        <v>Game 4</v>
      </c>
      <c r="Y2" s="189" t="str">
        <f>B4</f>
        <v>TP Hồ Chí Minh</v>
      </c>
      <c r="Z2" s="189" t="str">
        <f>C4</f>
        <v>Đà Nẵng</v>
      </c>
      <c r="AA2" s="192">
        <f>B7</f>
        <v>3</v>
      </c>
      <c r="AB2" s="192">
        <f>C7</f>
        <v>0</v>
      </c>
      <c r="AC2" s="192" t="str">
        <f>CONCATENATE(AA2,"-",AB2)</f>
        <v>3-0</v>
      </c>
      <c r="AD2" s="192"/>
      <c r="AE2" s="192"/>
      <c r="AF2" s="189" t="str">
        <f>VLOOKUP(Y2,$W$5:$Y$29,3,FALSE)</f>
        <v>file:///D:/tpdcmx2023/Logo/TP Hồ Chí Minh.png</v>
      </c>
      <c r="AG2" s="189" t="str">
        <f>VLOOKUP(Z2,$W$5:$Y$29,3,FALSE)</f>
        <v>file:///D:/tpdcmx2023/Logo/Đà Nẵng.png</v>
      </c>
      <c r="AH2" s="189" t="str">
        <f>B8</f>
        <v>Victory</v>
      </c>
      <c r="AI2" s="189" t="str">
        <f>C8</f>
        <v>Defeat</v>
      </c>
      <c r="AJ2" s="189" t="str">
        <f>VLOOKUP(Y2,$W$5:$Y$26,2,FALSE)</f>
        <v>TP Hồ Chí Minh</v>
      </c>
      <c r="AK2" s="189" t="str">
        <f>VLOOKUP(Z2,$W$5:$Y$26,2,FALSE)</f>
        <v>Đà Nẵng</v>
      </c>
      <c r="AL2" s="189">
        <f>F8</f>
        <v>11</v>
      </c>
      <c r="AM2" s="189">
        <f>G8</f>
        <v>12</v>
      </c>
      <c r="AN2" s="189" t="str">
        <f>AF2</f>
        <v>file:///D:/tpdcmx2023/Logo/TP Hồ Chí Minh.png</v>
      </c>
      <c r="AO2" s="189" t="str">
        <f>AG2</f>
        <v>file:///D:/tpdcmx2023/Logo/Đà Nẵng.png</v>
      </c>
      <c r="AP2" s="196" t="str">
        <f>IF($F$3="no",C10,C11)</f>
        <v>TPHCM.DTroy</v>
      </c>
      <c r="AQ2" s="196" t="str">
        <f t="shared" ref="AQ2:AY2" si="0">IF($F$3="no",D10,D11)</f>
        <v>TPHCM.xN</v>
      </c>
      <c r="AR2" s="196" t="str">
        <f t="shared" si="0"/>
        <v>TPHCM.0712</v>
      </c>
      <c r="AS2" s="196" t="str">
        <f t="shared" si="0"/>
        <v>TPHCM.New</v>
      </c>
      <c r="AT2" s="196" t="str">
        <f t="shared" si="0"/>
        <v>TPHCM.Trốctru</v>
      </c>
      <c r="AU2" s="196" t="str">
        <f>IF($F$3="no",C11,C10)</f>
        <v>ĐN.TựGàbabi</v>
      </c>
      <c r="AV2" s="196" t="str">
        <f>IF($F$3="no",D11,D10)</f>
        <v>ĐN.Water</v>
      </c>
      <c r="AW2" s="196" t="str">
        <f>IF($F$3="no",E11,E10)</f>
        <v>ĐN.LaiPhạm</v>
      </c>
      <c r="AX2" s="196" t="str">
        <f>IF($F$3="no",F11,F10)</f>
        <v>ĐN.TNhân</v>
      </c>
      <c r="AY2" s="196" t="str">
        <f>IF($F$3="no",G11,G10)</f>
        <v>ĐN.MaiTrường</v>
      </c>
      <c r="AZ2" s="197" t="str">
        <f>VLOOKUP(AP2,$AA$5:$AB$123,2,FALSE)</f>
        <v>file:///D:/tpdcmx2023/player/TPHCM.DTroy%201.PNG</v>
      </c>
      <c r="BA2" s="197" t="str">
        <f t="shared" ref="BA2:BS2" si="1">VLOOKUP(AQ2,$AA$5:$AB$123,2,FALSE)</f>
        <v>file:///D:/tpdcmx2023/player/TPHCM.xN%201.PNG</v>
      </c>
      <c r="BB2" s="197" t="str">
        <f t="shared" si="1"/>
        <v>file:///D:/tpdcmx2023/player/TPHCM.0712%201.PNG</v>
      </c>
      <c r="BC2" s="197" t="str">
        <f t="shared" si="1"/>
        <v>file:///D:/tpdcmx2023/player/TPHCM.New%201.PNG</v>
      </c>
      <c r="BD2" s="197" t="str">
        <f t="shared" si="1"/>
        <v>file:///D:/tpdcmx2023/player/TPHCM.Trốctru%201.PNG</v>
      </c>
      <c r="BE2" s="197" t="str">
        <f t="shared" si="1"/>
        <v>file:///D:/tpdcmx2023/player/ĐN.TựGàbabi%201.PNG</v>
      </c>
      <c r="BF2" s="197" t="str">
        <f t="shared" si="1"/>
        <v>file:///D:/tpdcmx2023/player/ĐN.Water%201.PNG</v>
      </c>
      <c r="BG2" s="197" t="str">
        <f t="shared" si="1"/>
        <v>file:///D:/tpdcmx2023/player/ĐN.LaiPhạm%201.PNG</v>
      </c>
      <c r="BH2" s="197" t="str">
        <f t="shared" si="1"/>
        <v>file:///D:/tpdcmx2023/player/ĐN.TNhân%201.PNG</v>
      </c>
      <c r="BI2" s="197" t="str">
        <f t="shared" si="1"/>
        <v>file:///D:/tpdcmx2023/player/ĐN.MaiTrường%201.PNG</v>
      </c>
      <c r="BJ2" s="197" t="str">
        <f>VLOOKUP(AP2,$AA$5:$AF$108,3,FALSE)</f>
        <v>file:///D:/tpdcmx2023/player/TPHCM.DTroy%202.PNG</v>
      </c>
      <c r="BK2" s="197" t="str">
        <f t="shared" ref="BK2:BS2" si="2">VLOOKUP(AQ2,$AA$5:$AF$108,3,FALSE)</f>
        <v>file:///D:/tpdcmx2023/player/TPHCM.xN%202.PNG</v>
      </c>
      <c r="BL2" s="197" t="str">
        <f t="shared" si="2"/>
        <v>file:///D:/tpdcmx2023/player/TPHCM.0712%202.PNG</v>
      </c>
      <c r="BM2" s="197" t="str">
        <f t="shared" si="2"/>
        <v>file:///D:/tpdcmx2023/player/TPHCM.New%202.PNG</v>
      </c>
      <c r="BN2" s="197" t="str">
        <f t="shared" si="2"/>
        <v>file:///D:/tpdcmx2023/player/TPHCM.Trốctru%202.PNG</v>
      </c>
      <c r="BO2" s="197" t="str">
        <f t="shared" si="2"/>
        <v>file:///D:/tpdcmx2023/player/ĐN.TựGàbabi%202.PNG</v>
      </c>
      <c r="BP2" s="197" t="str">
        <f t="shared" si="2"/>
        <v>file:///D:/tpdcmx2023/player/ĐN.Water%202.PNG</v>
      </c>
      <c r="BQ2" s="197" t="str">
        <f t="shared" si="2"/>
        <v>file:///D:/tpdcmx2023/player/ĐN.LaiPhạm%202.PNG</v>
      </c>
      <c r="BR2" s="197" t="str">
        <f t="shared" si="2"/>
        <v>file:///D:/tpdcmx2023/player/ĐN.TNhân%202.PNG</v>
      </c>
      <c r="BS2" s="197" t="str">
        <f t="shared" si="2"/>
        <v>file:///D:/tpdcmx2023/player/ĐN.MaiTrường%202.PNG</v>
      </c>
      <c r="BT2" s="189"/>
      <c r="BU2" s="198" t="str">
        <f>IF($B$3=A14,$BU$3,$BU$4)</f>
        <v>file:///D:/COC2021/1-MHC/02.png</v>
      </c>
      <c r="BV2" s="198" t="str">
        <f>IF($B$3=A15,$BU$3,$BU$4)</f>
        <v>file:///D:/COC2021/1-MHC/01.png</v>
      </c>
      <c r="BW2" s="198" t="str">
        <f>IF($B$3=A16,$BU$3,$BU$4)</f>
        <v>file:///D:/COC2021/1-MHC/02.png</v>
      </c>
      <c r="BX2" s="198" t="str">
        <f>IF($B$3=A17,$BU$3,$BU$4)</f>
        <v>file:///D:/COC2021/1-MHC/02.png</v>
      </c>
      <c r="BY2" s="199" t="str">
        <f>IF($B$3=A18,$BU$3,$BU$4)</f>
        <v>file:///D:/COC2021/1-MHC/02.png</v>
      </c>
      <c r="BZ2" s="199" t="str">
        <f>IF(E14+F14=0,B14,_xlfn.CONCAT(E14," - ",F14))</f>
        <v>4 - 2</v>
      </c>
      <c r="CA2" s="199" t="str">
        <f>IF(E15+F15=0,B15,_xlfn.CONCAT(E15," - ",F15))</f>
        <v>2 - 0</v>
      </c>
      <c r="CB2" s="199">
        <f>IF(E16+F16=0,B16,_xlfn.CONCAT(E16," - ",F16))</f>
        <v>0.8125</v>
      </c>
      <c r="CC2" s="199">
        <f>B17</f>
        <v>0.625</v>
      </c>
      <c r="CD2" s="200">
        <f>B18</f>
        <v>0.729166666666667</v>
      </c>
      <c r="CE2" s="200">
        <f>B19</f>
        <v>0.895833333333333</v>
      </c>
      <c r="CF2" s="189" t="str">
        <f>C14</f>
        <v>Đà Nẵng</v>
      </c>
      <c r="CG2" s="189" t="str">
        <f>C15</f>
        <v>TP Hồ Chí Minh</v>
      </c>
      <c r="CH2" s="189">
        <f>C16</f>
        <v>0</v>
      </c>
      <c r="CI2" s="189" t="str">
        <f>C17</f>
        <v>Cần Thơ</v>
      </c>
      <c r="CJ2" s="189" t="str">
        <f>C18</f>
        <v>Vũng Tàu</v>
      </c>
      <c r="CK2" s="189">
        <f>C19</f>
        <v>0</v>
      </c>
      <c r="CL2" s="189" t="str">
        <f>D14</f>
        <v>Cần Thơ</v>
      </c>
      <c r="CM2" s="189" t="str">
        <f>D15</f>
        <v>Đà Nẵng</v>
      </c>
      <c r="CN2" s="189">
        <f>D16</f>
        <v>0</v>
      </c>
      <c r="CO2" s="189" t="str">
        <f>D17</f>
        <v>ĐH SPKT Tp HCM</v>
      </c>
      <c r="CP2" s="189" t="str">
        <f>D18</f>
        <v>SV Kinh Tế TP HCM</v>
      </c>
      <c r="CQ2" s="189">
        <f>D19</f>
        <v>0</v>
      </c>
      <c r="CR2" s="189" t="str">
        <f t="shared" ref="CR2:DC2" si="3">VLOOKUP(CF2,$W$5:$Y$50,3,FALSE)</f>
        <v>file:///D:/tpdcmx2023/Logo/Đà Nẵng.png</v>
      </c>
      <c r="CS2" s="189" t="str">
        <f t="shared" si="3"/>
        <v>file:///D:/tpdcmx2023/Logo/TP Hồ Chí Minh.png</v>
      </c>
      <c r="CT2" s="189" t="e">
        <f t="shared" si="3"/>
        <v>#N/A</v>
      </c>
      <c r="CU2" s="189" t="str">
        <f t="shared" si="3"/>
        <v>file:///D:/tpdcmx2023/Logo/Cần Thơ.png</v>
      </c>
      <c r="CV2" s="189" t="str">
        <f t="shared" si="3"/>
        <v>file:///D:/tpdcmx2023/Logo/Vũng Tàu.png</v>
      </c>
      <c r="CW2" s="189" t="e">
        <f t="shared" si="3"/>
        <v>#N/A</v>
      </c>
      <c r="CX2" s="189" t="str">
        <f t="shared" si="3"/>
        <v>file:///D:/tpdcmx2023/Logo/Cần Thơ.png</v>
      </c>
      <c r="CY2" s="189" t="str">
        <f t="shared" si="3"/>
        <v>file:///D:/tpdcmx2023/Logo/Đà Nẵng.png</v>
      </c>
      <c r="CZ2" s="189" t="e">
        <f t="shared" si="3"/>
        <v>#N/A</v>
      </c>
      <c r="DA2" s="189" t="str">
        <f t="shared" si="3"/>
        <v>file:///D:/tpdcmx2023/Logo/ĐH SPKT Tp HCM.png</v>
      </c>
      <c r="DB2" s="189" t="str">
        <f t="shared" si="3"/>
        <v>file:///D:/tpdcmx2023/Logo/SV Kinh Tế TP HCM.png</v>
      </c>
      <c r="DC2" s="189" t="e">
        <f t="shared" si="3"/>
        <v>#N/A</v>
      </c>
      <c r="DD2" s="189">
        <f>E14</f>
        <v>4</v>
      </c>
      <c r="DE2" s="189">
        <f>E15</f>
        <v>2</v>
      </c>
      <c r="DF2" s="189">
        <f>E16</f>
        <v>0</v>
      </c>
      <c r="DG2" s="189">
        <f>E17</f>
        <v>4</v>
      </c>
      <c r="DH2" s="189">
        <f>E18</f>
        <v>4</v>
      </c>
      <c r="DI2" s="189">
        <f>E19</f>
        <v>0</v>
      </c>
      <c r="DJ2" s="189">
        <f>F14</f>
        <v>2</v>
      </c>
      <c r="DK2" s="189">
        <f>F15</f>
        <v>0</v>
      </c>
      <c r="DL2" s="189">
        <f>F16</f>
        <v>0</v>
      </c>
      <c r="DM2" s="189">
        <f>F17</f>
        <v>3</v>
      </c>
      <c r="DN2" s="189">
        <f>F18</f>
        <v>0</v>
      </c>
      <c r="DO2" s="189">
        <f>F19</f>
        <v>0</v>
      </c>
      <c r="DP2" s="189" t="str">
        <f>A14</f>
        <v>Bán kết 3</v>
      </c>
      <c r="DQ2" s="189" t="str">
        <f>A15</f>
        <v>CHUNG KẾT</v>
      </c>
      <c r="DR2" s="189" t="str">
        <f>A16</f>
        <v>Match 15</v>
      </c>
      <c r="DS2" s="189" t="str">
        <f>A17</f>
        <v>Tứ Kết 3</v>
      </c>
      <c r="DT2" s="189" t="str">
        <f>A18</f>
        <v>Tứ Kết 4</v>
      </c>
      <c r="DU2" s="189" t="str">
        <f>A19</f>
        <v>Match 15</v>
      </c>
      <c r="DV2" s="201" t="str">
        <f>IF(E14+F14=0,B14,_xlfn.CONCAT(E14," - ",F14))</f>
        <v>4 - 2</v>
      </c>
      <c r="DW2" s="201" t="str">
        <f>IF(E15+F15=0,B15,_xlfn.CONCAT(E15," - ",F15))</f>
        <v>2 - 0</v>
      </c>
      <c r="DX2" s="201">
        <f>IF(E16+F16=0,B16,_xlfn.CONCAT(E16," - ",F16))</f>
        <v>0.8125</v>
      </c>
      <c r="DY2" s="202" t="str">
        <f>B52</f>
        <v>Vũng Tàu</v>
      </c>
      <c r="DZ2" s="202" t="str">
        <f>B53</f>
        <v>Cần Thơ</v>
      </c>
      <c r="EA2" s="202" t="str">
        <f>B54</f>
        <v>Hải Phòng</v>
      </c>
      <c r="EB2" s="202" t="str">
        <f>B55</f>
        <v>Quảng Bình</v>
      </c>
      <c r="EC2" s="202" t="str">
        <f>B58</f>
        <v>TP Hồ Chí Minh</v>
      </c>
      <c r="ED2" s="202" t="str">
        <f>B59</f>
        <v>Đà Nẵng</v>
      </c>
      <c r="EE2" s="202" t="str">
        <f>B60</f>
        <v>Hà Nội</v>
      </c>
      <c r="EF2" s="202" t="str">
        <f>B61</f>
        <v>Hải Dương</v>
      </c>
      <c r="EG2" s="202" t="str">
        <f>B64</f>
        <v>ĐH FPT Hà Nội</v>
      </c>
      <c r="EH2" s="202" t="str">
        <f>B65</f>
        <v>Đại Học Văn Hiến</v>
      </c>
      <c r="EI2" s="202" t="str">
        <f>B66</f>
        <v>ĐH Kiến Trúc Hà Nội</v>
      </c>
      <c r="EJ2" s="202" t="str">
        <f>B69</f>
        <v>ĐH SPKT Tp HCM</v>
      </c>
      <c r="EK2" s="202" t="str">
        <f>B70</f>
        <v>ĐH Kinh Tế TP HCM</v>
      </c>
      <c r="EL2" s="202" t="str">
        <f>B71</f>
        <v>Đại học Cần Thơ</v>
      </c>
      <c r="EM2" s="202" t="str">
        <f>VLOOKUP(DY2,$W$5:$Z$20,3,FALSE)</f>
        <v>file:///D:/tpdcmx2023/Logo/Vũng Tàu.png</v>
      </c>
      <c r="EN2" s="202" t="str">
        <f t="shared" ref="EN2:EZ2" si="4">VLOOKUP(DZ2,$W$5:$Z$20,3,FALSE)</f>
        <v>file:///D:/tpdcmx2023/Logo/Cần Thơ.png</v>
      </c>
      <c r="EO2" s="202" t="e">
        <f t="shared" si="4"/>
        <v>#N/A</v>
      </c>
      <c r="EP2" s="202" t="e">
        <f t="shared" si="4"/>
        <v>#N/A</v>
      </c>
      <c r="EQ2" s="202" t="str">
        <f t="shared" si="4"/>
        <v>file:///D:/tpdcmx2023/Logo/TP Hồ Chí Minh.png</v>
      </c>
      <c r="ER2" s="202" t="str">
        <f t="shared" si="4"/>
        <v>file:///D:/tpdcmx2023/Logo/Đà Nẵng.png</v>
      </c>
      <c r="ES2" s="202" t="e">
        <f t="shared" si="4"/>
        <v>#N/A</v>
      </c>
      <c r="ET2" s="202" t="e">
        <f t="shared" si="4"/>
        <v>#N/A</v>
      </c>
      <c r="EU2" s="202" t="str">
        <f t="shared" si="4"/>
        <v>file:///D:/tpdcmx2023/Logo/ĐH FPT Hà Nội.png</v>
      </c>
      <c r="EV2" s="202" t="str">
        <f t="shared" si="4"/>
        <v>file:///D:/tpdcmx2023/Logo/Đại Học Văn Hiến.png</v>
      </c>
      <c r="EW2" s="202" t="e">
        <f t="shared" si="4"/>
        <v>#N/A</v>
      </c>
      <c r="EX2" s="202" t="str">
        <f t="shared" si="4"/>
        <v>file:///D:/tpdcmx2023/Logo/ĐH SPKT Tp HCM.png</v>
      </c>
      <c r="EY2" s="202" t="e">
        <f t="shared" si="4"/>
        <v>#N/A</v>
      </c>
      <c r="EZ2" s="202" t="e">
        <f t="shared" si="4"/>
        <v>#N/A</v>
      </c>
      <c r="FA2" s="202" t="str">
        <f>_xlfn.CONCAT(C52," - ",D52)</f>
        <v>3 - 0</v>
      </c>
      <c r="FB2" s="202" t="str">
        <f>_xlfn.CONCAT(C53," - ",D53)</f>
        <v>2 - 1</v>
      </c>
      <c r="FC2" s="202" t="str">
        <f>_xlfn.CONCAT(C54," - ",D54)</f>
        <v>1 - 2</v>
      </c>
      <c r="FD2" s="202" t="str">
        <f>_xlfn.CONCAT(C55," - ",D55)</f>
        <v>0 - 3</v>
      </c>
      <c r="FE2" s="202" t="str">
        <f>_xlfn.CONCAT(C58," - ",D58)</f>
        <v>3 - 0</v>
      </c>
      <c r="FF2" s="202" t="str">
        <f>_xlfn.CONCAT(C59," - ",D59)</f>
        <v>2 - 1</v>
      </c>
      <c r="FG2" s="202" t="str">
        <f>_xlfn.CONCAT(C60," - ",D60)</f>
        <v>1 - 2</v>
      </c>
      <c r="FH2" s="202" t="str">
        <f>_xlfn.CONCAT(C61," - ",D61)</f>
        <v>0 - 3</v>
      </c>
      <c r="FI2" s="202" t="str">
        <f>_xlfn.CONCAT(C64," - ",D64)</f>
        <v>2 - 0</v>
      </c>
      <c r="FJ2" s="202" t="str">
        <f>_xlfn.CONCAT(C65," - ",D65)</f>
        <v>1 - 1</v>
      </c>
      <c r="FK2" s="202" t="str">
        <f>_xlfn.CONCAT(C66," - ",D66)</f>
        <v>0 - 2</v>
      </c>
      <c r="FL2" s="202" t="str">
        <f>_xlfn.CONCAT(C69," - ",D69)</f>
        <v>2 - 0</v>
      </c>
      <c r="FM2" s="202" t="str">
        <f>_xlfn.CONCAT(C70," - ",D70)</f>
        <v>1 - 1</v>
      </c>
      <c r="FN2" s="202" t="str">
        <f>_xlfn.CONCAT(C71," - ",D71)</f>
        <v>0 - 2</v>
      </c>
      <c r="FO2" s="202">
        <v>1</v>
      </c>
      <c r="FP2" s="202">
        <v>2</v>
      </c>
      <c r="FQ2" s="202">
        <v>3</v>
      </c>
      <c r="FR2" s="202">
        <v>4</v>
      </c>
      <c r="FS2" s="202">
        <v>1</v>
      </c>
      <c r="FT2" s="202">
        <v>2</v>
      </c>
      <c r="FU2" s="202">
        <v>3</v>
      </c>
      <c r="FV2" s="202">
        <v>4</v>
      </c>
      <c r="FW2" s="202">
        <v>1</v>
      </c>
      <c r="FX2" s="203">
        <v>2</v>
      </c>
      <c r="FY2" s="202">
        <v>3</v>
      </c>
      <c r="FZ2" s="202">
        <v>1</v>
      </c>
      <c r="GA2" s="202">
        <v>2</v>
      </c>
      <c r="GB2" s="202">
        <v>3</v>
      </c>
      <c r="GC2" s="202">
        <f>E52</f>
        <v>6</v>
      </c>
      <c r="GD2" s="202">
        <f>E53</f>
        <v>3</v>
      </c>
      <c r="GE2" s="202">
        <f>E54</f>
        <v>-2</v>
      </c>
      <c r="GF2" s="202">
        <f>E55</f>
        <v>-7</v>
      </c>
      <c r="GG2" s="202">
        <f>E58</f>
        <v>6</v>
      </c>
      <c r="GH2" s="202">
        <f>E59</f>
        <v>2</v>
      </c>
      <c r="GI2" s="202">
        <f>E60</f>
        <v>-1</v>
      </c>
      <c r="GJ2" s="202">
        <f>E61</f>
        <v>-7</v>
      </c>
      <c r="GK2" s="202">
        <f>E64</f>
        <v>5</v>
      </c>
      <c r="GL2" s="202">
        <f>E65</f>
        <v>-1</v>
      </c>
      <c r="GM2" s="202">
        <f>E66</f>
        <v>-4</v>
      </c>
      <c r="GN2" s="202">
        <f>E69</f>
        <v>4</v>
      </c>
      <c r="GO2" s="202">
        <f>E70</f>
        <v>-2</v>
      </c>
      <c r="GP2" s="202">
        <f>E71</f>
        <v>-2</v>
      </c>
      <c r="GQ2" s="202">
        <f>F52</f>
        <v>9</v>
      </c>
      <c r="GR2" s="202">
        <f>F53</f>
        <v>6</v>
      </c>
      <c r="GS2" s="202">
        <f>F54</f>
        <v>3</v>
      </c>
      <c r="GT2" s="202">
        <f>F55</f>
        <v>0</v>
      </c>
      <c r="GU2" s="202">
        <f>F58</f>
        <v>9</v>
      </c>
      <c r="GV2" s="202">
        <f>F59</f>
        <v>6</v>
      </c>
      <c r="GW2" s="202">
        <f>F60</f>
        <v>3</v>
      </c>
      <c r="GX2" s="202">
        <f>F61</f>
        <v>0</v>
      </c>
      <c r="GY2" s="202">
        <f>F64</f>
        <v>6</v>
      </c>
      <c r="GZ2" s="202">
        <f>F65</f>
        <v>3</v>
      </c>
      <c r="HA2" s="202">
        <f>F66</f>
        <v>0</v>
      </c>
      <c r="HB2" s="202">
        <f>F69</f>
        <v>6</v>
      </c>
      <c r="HC2" s="202">
        <f>F70</f>
        <v>3</v>
      </c>
      <c r="HD2" s="202">
        <f>F71</f>
        <v>0</v>
      </c>
      <c r="HE2" s="204" t="str">
        <f>IF(B6="","",VLOOKUP(B6,$W$5:$Y$20,3,FALSE))</f>
        <v>file:///D:/tpdcmx2023/Logo/TP Hồ Chí Minh.png</v>
      </c>
      <c r="HF2" s="204" t="str">
        <f t="shared" ref="HF2:HK2" si="5">IF(C6="","",VLOOKUP(C6,$W$5:$Y$20,3,FALSE))</f>
        <v>file:///D:/tpdcmx2023/Logo/TP Hồ Chí Minh.png</v>
      </c>
      <c r="HG2" s="204" t="str">
        <f t="shared" si="5"/>
        <v>file:///D:/tpdcmx2023/Logo/TP Hồ Chí Minh.png</v>
      </c>
      <c r="HH2" s="204" t="str">
        <f t="shared" si="5"/>
        <v/>
      </c>
      <c r="HI2" s="204" t="str">
        <f t="shared" si="5"/>
        <v/>
      </c>
      <c r="HJ2" s="204" t="str">
        <f t="shared" si="5"/>
        <v/>
      </c>
      <c r="HK2" s="204" t="str">
        <f t="shared" si="5"/>
        <v/>
      </c>
      <c r="HL2" s="205" t="str">
        <f>IF(C35=0,"",VLOOKUP(C35,$AG$5:$AI$125,2,FALSE))</f>
        <v>file:///D:/tpdcmx2023/DataBase_AOV/picklist/Ryoma.png</v>
      </c>
      <c r="HM2" s="205" t="str">
        <f>IF(D35=0,"",VLOOKUP(D35,$AG$5:$AI$125,2,FALSE))</f>
        <v>file:///D:/tpdcmx2023/DataBase_AOV/picklist/Yan.png</v>
      </c>
      <c r="HN2" s="205" t="str">
        <f>IF(E35=0,"",VLOOKUP(E35,$AG$5:$AI$125,2,FALSE))</f>
        <v>file:///D:/tpdcmx2023/DataBase_AOV/picklist/Lauriel.png</v>
      </c>
      <c r="HO2" s="205" t="str">
        <f>IF(F35=0,"",VLOOKUP(F35,$AG$5:$AI$125,2,FALSE))</f>
        <v>file:///D:/tpdcmx2023/DataBase_AOV/picklist/Celica.png</v>
      </c>
      <c r="HP2" s="205" t="str">
        <f>IF(G35=0,"",VLOOKUP(G35,$AG$5:$AI$125,2,FALSE))</f>
        <v>file:///D:/tpdcmx2023/DataBase_AOV/picklist/Bijan.png</v>
      </c>
      <c r="HQ2" s="205" t="str">
        <f>IF(C36=0,"",VLOOKUP(C36,$AG$5:$AI$125,2,FALSE))</f>
        <v>file:///D:/tpdcmx2023/DataBase_AOV/picklist/Raz.png</v>
      </c>
      <c r="HR2" s="205" t="str">
        <f>IF(D36=0,"",VLOOKUP(D36,$AG$5:$AI$125,2,FALSE))</f>
        <v>file:///D:/tpdcmx2023/DataBase_AOV/picklist/Florentino.png</v>
      </c>
      <c r="HS2" s="205" t="str">
        <f>IF(E36=0,"",VLOOKUP(E36,$AG$5:$AI$125,2,FALSE))</f>
        <v>file:///D:/tpdcmx2023/DataBase_AOV/picklist/Laville.png</v>
      </c>
      <c r="HT2" s="205" t="str">
        <f>IF(F36=0,"",VLOOKUP(F36,$AG$5:$AI$125,2,FALSE))</f>
        <v>file:///D:/tpdcmx2023/DataBase_AOV/picklist/Nakroth.png</v>
      </c>
      <c r="HU2" s="205" t="str">
        <f>IF(G36=0,"",VLOOKUP(G36,$AG$5:$AI$125,2,FALSE))</f>
        <v>file:///D:/tpdcmx2023/DataBase_AOV/picklist/Aya.png</v>
      </c>
      <c r="HV2" s="205" t="str">
        <f>IF(C31=0,"",VLOOKUP(C31,$AG$5:$AI$125,3,FALSE))</f>
        <v>file:///D:/tpdcmx2023/DataBase_AOV/Champ_ban/Omen.png</v>
      </c>
      <c r="HW2" s="205" t="str">
        <f>IF(D31=0,"",VLOOKUP(D31,$AG$5:$AI$125,3,FALSE))</f>
        <v>file:///D:/tpdcmx2023/DataBase_AOV/Champ_ban/Iggy.png</v>
      </c>
      <c r="HX2" s="205" t="str">
        <f>IF(E31=0,"",VLOOKUP(E31,$AG$5:$AI$125,3,FALSE))</f>
        <v>file:///D:/tpdcmx2023/DataBase_AOV/Champ_ban/Joker.png</v>
      </c>
      <c r="HY2" s="205" t="str">
        <f>IF(F31=0,"",VLOOKUP(F31,$AG$5:$AI$125,3,FALSE))</f>
        <v>file:///D:/tpdcmx2023/DataBase_AOV/Champ_ban/Hayate.png</v>
      </c>
      <c r="HZ2" s="205" t="str">
        <f>IF(C32=0,"",VLOOKUP(C32,$AG$5:$AI$125,3,FALSE))</f>
        <v>file:///D:/tpdcmx2023/DataBase_AOV/Champ_ban/Xeniel.png</v>
      </c>
      <c r="IA2" s="205" t="str">
        <f>IF(D32=0,"",VLOOKUP(D32,$AG$5:$AI$125,3,FALSE))</f>
        <v>file:///D:/tpdcmx2023/DataBase_AOV/Champ_ban/Elsu.png</v>
      </c>
      <c r="IB2" s="205" t="str">
        <f>IF(E32=0,"",VLOOKUP(E32,$AG$5:$AI$125,3,FALSE))</f>
        <v>file:///D:/tpdcmx2023/DataBase_AOV/Champ_ban/Liliana.png</v>
      </c>
      <c r="IC2" s="205" t="str">
        <f>IF(F32=0,"",VLOOKUP(F32,$AG$5:$AI$125,3,FALSE))</f>
        <v>file:///D:/tpdcmx2023/DataBase_AOV/Champ_ban/Helen.png</v>
      </c>
      <c r="ID2" s="206" t="str">
        <f>VLOOKUP(HL2,$AH$5:$AJ$122,3,FALSE)</f>
        <v>file:///D:/tpdcmx2023/DataBase_AOV/Teaminfomation/Ryoma.png</v>
      </c>
      <c r="IE2" s="206" t="str">
        <f t="shared" ref="IE2:IM2" si="6">VLOOKUP(HM2,$AH$5:$AJ$122,3,FALSE)</f>
        <v>file:///D:/tpdcmx2023/DataBase_AOV/Teaminfomation/Yan.png</v>
      </c>
      <c r="IF2" s="206" t="str">
        <f t="shared" si="6"/>
        <v>file:///D:/tpdcmx2023/DataBase_AOV/Teaminfomation/Lauriel.png</v>
      </c>
      <c r="IG2" s="206" t="str">
        <f t="shared" si="6"/>
        <v>file:///D:/tpdcmx2023/DataBase_AOV/Teaminfomation/Celica.png</v>
      </c>
      <c r="IH2" s="206" t="str">
        <f t="shared" si="6"/>
        <v>file:///D:/tpdcmx2023/DataBase_AOV/Teaminfomation/Bijan.png</v>
      </c>
      <c r="II2" s="206" t="str">
        <f t="shared" si="6"/>
        <v>file:///D:/tpdcmx2023/DataBase_AOV/Teaminfomation/Raz.png</v>
      </c>
      <c r="IJ2" s="206" t="str">
        <f t="shared" si="6"/>
        <v>file:///D:/tpdcmx2023/DataBase_AOV/Teaminfomation/Florentino.png</v>
      </c>
      <c r="IK2" s="206" t="str">
        <f t="shared" si="6"/>
        <v>file:///D:/tpdcmx2023/DataBase_AOV/Teaminfomation/Laville.png</v>
      </c>
      <c r="IL2" s="206" t="str">
        <f t="shared" si="6"/>
        <v>file:///D:/tpdcmx2023/DataBase_AOV/Teaminfomation/Nakroth.png</v>
      </c>
      <c r="IM2" s="206" t="str">
        <f t="shared" si="6"/>
        <v>file:///D:/tpdcmx2023/DataBase_AOV/Teaminfomation/Aya.png</v>
      </c>
      <c r="IN2" s="206" t="str">
        <f>VLOOKUP($B$4,$B$39:$G$40,2,FALSE)</f>
        <v>Yena</v>
      </c>
      <c r="IO2" s="206" t="str">
        <f>VLOOKUP($B$4,$B$39:$G$40,3,FALSE)</f>
        <v>Kriknak</v>
      </c>
      <c r="IP2" s="206" t="str">
        <f>VLOOKUP($B$4,$B$39:$G$40,4,FALSE)</f>
        <v>Yue</v>
      </c>
      <c r="IQ2" s="206" t="str">
        <f>VLOOKUP($B$4,$B$39:$G$40,5,FALSE)</f>
        <v>Joker</v>
      </c>
      <c r="IR2" s="206" t="str">
        <f>VLOOKUP($B$4,$B$39:$G$40,6,FALSE)</f>
        <v>Lumburr</v>
      </c>
      <c r="IS2" s="206" t="str">
        <f>VLOOKUP($C$4,$B$39:$G$40,2,FALSE)</f>
        <v>Richter</v>
      </c>
      <c r="IT2" s="206" t="str">
        <f>VLOOKUP($C$4,$B$39:$G$40,3,FALSE)</f>
        <v>Zuka</v>
      </c>
      <c r="IU2" s="206" t="str">
        <f>VLOOKUP($C$4,$B$39:$G$40,4,FALSE)</f>
        <v>Kahlii</v>
      </c>
      <c r="IV2" s="206" t="str">
        <f>VLOOKUP($C$4,$B$39:$G$40,5,FALSE)</f>
        <v>Elsu</v>
      </c>
      <c r="IW2" s="206" t="str">
        <f>VLOOKUP($C$4,$B$39:$G$40,6,FALSE)</f>
        <v>Thane</v>
      </c>
      <c r="IX2" s="206" t="str">
        <f>VLOOKUP($B$4,$B$41:$G$42,2,FALSE)</f>
        <v>Richter</v>
      </c>
      <c r="IY2" s="206" t="str">
        <f>VLOOKUP($B$4,$B$41:$G$42,3,FALSE)</f>
        <v>Wonder Woman</v>
      </c>
      <c r="IZ2" s="206" t="str">
        <f>VLOOKUP($B$4,$B$41:$G$42,4,FALSE)</f>
        <v>Iggy</v>
      </c>
      <c r="JA2" s="206" t="str">
        <f>VLOOKUP($B$4,$B$41:$G$42,5,FALSE)</f>
        <v>Violet</v>
      </c>
      <c r="JB2" s="206" t="str">
        <f>VLOOKUP($B$4,$B$41:$G$42,6,FALSE)</f>
        <v>Zip</v>
      </c>
      <c r="JC2" s="206" t="str">
        <f>VLOOKUP($C$4,$B$41:$G$42,2,FALSE)</f>
        <v>Veres</v>
      </c>
      <c r="JD2" s="206" t="str">
        <f>VLOOKUP($C$4,$B$41:$G$42,3,FALSE)</f>
        <v>Keera</v>
      </c>
      <c r="JE2" s="206" t="str">
        <f>VLOOKUP($C$4,$B$41:$G$42,4,FALSE)</f>
        <v>Tulen</v>
      </c>
      <c r="JF2" s="206" t="str">
        <f>VLOOKUP($C$4,$B$41:$G$42,5,FALSE)</f>
        <v>Slimz</v>
      </c>
      <c r="JG2" s="206" t="str">
        <f>VLOOKUP($C$4,$B$41:$G$42,6,FALSE)</f>
        <v>Baldum</v>
      </c>
      <c r="JH2" s="206" t="str">
        <f>VLOOKUP($B$4,$B$43:$G$44,2,FALSE)</f>
        <v>Skud</v>
      </c>
      <c r="JI2" s="206" t="str">
        <f>VLOOKUP($B$4,$B$43:$G$44,3,FALSE)</f>
        <v>Ngộ Không</v>
      </c>
      <c r="JJ2" s="206" t="str">
        <f>VLOOKUP($B$4,$B$43:$G$44,4,FALSE)</f>
        <v>Tulen</v>
      </c>
      <c r="JK2" s="206" t="str">
        <f>VLOOKUP($B$4,$B$43:$G$44,5,FALSE)</f>
        <v>Lindis</v>
      </c>
      <c r="JL2" s="206" t="str">
        <f>VLOOKUP($B$4,$B$43:$G$44,6,FALSE)</f>
        <v>Veres</v>
      </c>
      <c r="JM2" s="206" t="str">
        <f>VLOOKUP($C$4,$B$43:$G$44,2,FALSE)</f>
        <v>Airi</v>
      </c>
      <c r="JN2" s="206" t="str">
        <f>VLOOKUP($C$4,$B$43:$G$44,3,FALSE)</f>
        <v>Wonder Woman</v>
      </c>
      <c r="JO2" s="206" t="str">
        <f>VLOOKUP($C$4,$B$43:$G$44,4,FALSE)</f>
        <v>Liliana</v>
      </c>
      <c r="JP2" s="206" t="str">
        <f>VLOOKUP($C$4,$B$43:$G$44,5,FALSE)</f>
        <v>Violet</v>
      </c>
      <c r="JQ2" s="206" t="str">
        <f>VLOOKUP($C$4,$B$43:$G$44,6,FALSE)</f>
        <v>zip</v>
      </c>
      <c r="JR2" s="206" t="str">
        <f>VLOOKUP($B$4,$B$45:$G$46,2,FALSE)</f>
        <v>Ryoma</v>
      </c>
      <c r="JS2" s="206" t="str">
        <f>VLOOKUP($B$4,$B$45:$G$46,3,FALSE)</f>
        <v>Yan</v>
      </c>
      <c r="JT2" s="206" t="str">
        <f>VLOOKUP($B$4,$B$45:$G$46,4,FALSE)</f>
        <v>Lauriel</v>
      </c>
      <c r="JU2" s="206" t="str">
        <f>VLOOKUP($B$4,$B$45:$G$46,5,FALSE)</f>
        <v>Celica</v>
      </c>
      <c r="JV2" s="206" t="str">
        <f>VLOOKUP($B$4,$B$45:$G$46,6,FALSE)</f>
        <v>Bijan</v>
      </c>
      <c r="JW2" s="206" t="str">
        <f>VLOOKUP($C$4,$B$45:$G$46,2,FALSE)</f>
        <v>Raz</v>
      </c>
      <c r="JX2" s="206" t="str">
        <f>VLOOKUP($C$4,$B$45:$G$46,3,FALSE)</f>
        <v>Florentino</v>
      </c>
      <c r="JY2" s="206" t="str">
        <f>VLOOKUP($C$4,$B$45:$G$46,4,FALSE)</f>
        <v>Laville</v>
      </c>
      <c r="JZ2" s="206" t="str">
        <f>VLOOKUP($C$4,$B$45:$G$46,5,FALSE)</f>
        <v>Nakroth</v>
      </c>
      <c r="KA2" s="206" t="str">
        <f>VLOOKUP($C$4,$B$45:$G$46,6,FALSE)</f>
        <v>Aya</v>
      </c>
      <c r="KB2" s="206">
        <f>VLOOKUP($B$4,$B$47:$G$48,2,FALSE)</f>
        <v>0</v>
      </c>
      <c r="KC2" s="206">
        <f>VLOOKUP($B$4,$B$47:$G$48,3,FALSE)</f>
        <v>0</v>
      </c>
      <c r="KD2" s="206">
        <f>VLOOKUP($B$4,$B$47:$G$48,4,FALSE)</f>
        <v>0</v>
      </c>
      <c r="KE2" s="206">
        <f>VLOOKUP($B$4,$B$47:$G$48,5,FALSE)</f>
        <v>0</v>
      </c>
      <c r="KF2" s="206">
        <f>VLOOKUP($B$4,$B$47:$G$48,6,FALSE)</f>
        <v>0</v>
      </c>
      <c r="KG2" s="206">
        <f>VLOOKUP($C$4,$B$47:$G$48,2,FALSE)</f>
        <v>0</v>
      </c>
      <c r="KH2" s="206">
        <f>VLOOKUP($C$4,$B$47:$G$48,3,FALSE)</f>
        <v>0</v>
      </c>
      <c r="KI2" s="206">
        <f>VLOOKUP($C$4,$B$47:$G$48,4,FALSE)</f>
        <v>0</v>
      </c>
      <c r="KJ2" s="206">
        <f>VLOOKUP($C$4,$B$47:$G$48,5,FALSE)</f>
        <v>0</v>
      </c>
      <c r="KK2" s="206">
        <f>VLOOKUP($C$4,$B$47:$G$48,6,FALSE)</f>
        <v>0</v>
      </c>
      <c r="KL2" s="206" t="str">
        <f t="shared" ref="KL2:KV2" si="7">IF(IN2=0,"",VLOOKUP(IN2,$AG$5:$AI$126,3,FALSE))</f>
        <v>file:///D:/tpdcmx2023/DataBase_AOV/Champ_ban/Yena.png</v>
      </c>
      <c r="KM2" s="206" t="str">
        <f t="shared" si="7"/>
        <v>file:///D:/tpdcmx2023/DataBase_AOV/Champ_ban/Kriknak.png</v>
      </c>
      <c r="KN2" s="206" t="str">
        <f t="shared" si="7"/>
        <v>file:///D:/tpdcmx2023/DataBase_AOV/Champ_ban/Yue.png</v>
      </c>
      <c r="KO2" s="206" t="str">
        <f t="shared" si="7"/>
        <v>file:///D:/tpdcmx2023/DataBase_AOV/Champ_ban/Joker.png</v>
      </c>
      <c r="KP2" s="206" t="str">
        <f t="shared" si="7"/>
        <v>file:///D:/tpdcmx2023/DataBase_AOV/Champ_ban/Lumburr.png</v>
      </c>
      <c r="KQ2" s="206" t="str">
        <f t="shared" si="7"/>
        <v>file:///D:/tpdcmx2023/DataBase_AOV/Champ_ban/Richter.png</v>
      </c>
      <c r="KR2" s="206" t="str">
        <f t="shared" si="7"/>
        <v>file:///D:/tpdcmx2023/DataBase_AOV/Champ_ban/Zuka.png</v>
      </c>
      <c r="KS2" s="206" t="str">
        <f t="shared" si="7"/>
        <v>file:///D:/tpdcmx2023/DataBase_AOV/Champ_ban/Kahlii.png</v>
      </c>
      <c r="KT2" s="206" t="str">
        <f t="shared" si="7"/>
        <v>file:///D:/tpdcmx2023/DataBase_AOV/Champ_ban/Elsu.png</v>
      </c>
      <c r="KU2" s="206" t="str">
        <f t="shared" si="7"/>
        <v>file:///D:/tpdcmx2023/DataBase_AOV/Champ_ban/Thane.png</v>
      </c>
      <c r="KV2" s="206" t="str">
        <f t="shared" si="7"/>
        <v>file:///D:/tpdcmx2023/DataBase_AOV/Champ_ban/Richter.png</v>
      </c>
      <c r="KW2" s="206" t="str">
        <f t="shared" ref="KW2:LG2" si="8">IF(IY2=0,"",VLOOKUP(IY2,$AG$5:$AI$126,3,FALSE))</f>
        <v>file:///D:/tpdcmx2023/DataBase_AOV/Champ_ban/Wonder Woman.png</v>
      </c>
      <c r="KX2" s="206" t="str">
        <f t="shared" si="8"/>
        <v>file:///D:/tpdcmx2023/DataBase_AOV/Champ_ban/Iggy.png</v>
      </c>
      <c r="KY2" s="206" t="str">
        <f t="shared" si="8"/>
        <v>file:///D:/tpdcmx2023/DataBase_AOV/Champ_ban/Violet.png</v>
      </c>
      <c r="KZ2" s="206" t="str">
        <f t="shared" si="8"/>
        <v>file:///D:/tpdcmx2023/DataBase_AOV/Champ_ban/Zip.png</v>
      </c>
      <c r="LA2" s="206" t="str">
        <f t="shared" si="8"/>
        <v>file:///D:/tpdcmx2023/DataBase_AOV/Champ_ban/Veres.png</v>
      </c>
      <c r="LB2" s="206" t="str">
        <f t="shared" si="8"/>
        <v>file:///D:/tpdcmx2023/DataBase_AOV/Champ_ban/Keera.png</v>
      </c>
      <c r="LC2" s="206" t="str">
        <f t="shared" si="8"/>
        <v>file:///D:/tpdcmx2023/DataBase_AOV/Champ_ban/Tulen.png</v>
      </c>
      <c r="LD2" s="206" t="str">
        <f t="shared" si="8"/>
        <v>file:///D:/tpdcmx2023/DataBase_AOV/Champ_ban/Slimz.png</v>
      </c>
      <c r="LE2" s="206" t="str">
        <f t="shared" si="8"/>
        <v>file:///D:/tpdcmx2023/DataBase_AOV/Champ_ban/Baldum.png</v>
      </c>
      <c r="LF2" s="206" t="str">
        <f t="shared" ref="LF2:MI2" si="9">IF(JH2=0,"",VLOOKUP(JH2,$AG$5:$AI$126,3,FALSE))</f>
        <v>file:///D:/tpdcmx2023/DataBase_AOV/Champ_ban/Skud.png</v>
      </c>
      <c r="LG2" s="206" t="str">
        <f t="shared" si="9"/>
        <v>file:///D:/tpdcmx2023/DataBase_AOV/Champ_ban/Ngộ Không.png</v>
      </c>
      <c r="LH2" s="206" t="str">
        <f t="shared" si="9"/>
        <v>file:///D:/tpdcmx2023/DataBase_AOV/Champ_ban/Tulen.png</v>
      </c>
      <c r="LI2" s="206" t="str">
        <f t="shared" si="9"/>
        <v>file:///D:/tpdcmx2023/DataBase_AOV/Champ_ban/Lindis.png</v>
      </c>
      <c r="LJ2" s="206" t="str">
        <f t="shared" si="9"/>
        <v>file:///D:/tpdcmx2023/DataBase_AOV/Champ_ban/Veres.png</v>
      </c>
      <c r="LK2" s="206" t="str">
        <f t="shared" si="9"/>
        <v>file:///D:/tpdcmx2023/DataBase_AOV/Champ_ban/Airi.png</v>
      </c>
      <c r="LL2" s="206" t="str">
        <f t="shared" si="9"/>
        <v>file:///D:/tpdcmx2023/DataBase_AOV/Champ_ban/Wonder Woman.png</v>
      </c>
      <c r="LM2" s="206" t="str">
        <f t="shared" si="9"/>
        <v>file:///D:/tpdcmx2023/DataBase_AOV/Champ_ban/Liliana.png</v>
      </c>
      <c r="LN2" s="206" t="str">
        <f t="shared" si="9"/>
        <v>file:///D:/tpdcmx2023/DataBase_AOV/Champ_ban/Violet.png</v>
      </c>
      <c r="LO2" s="206" t="str">
        <f t="shared" si="9"/>
        <v>file:///D:/tpdcmx2023/DataBase_AOV/Champ_ban/Zip.png</v>
      </c>
      <c r="LP2" s="206" t="str">
        <f t="shared" si="9"/>
        <v>file:///D:/tpdcmx2023/DataBase_AOV/Champ_ban/Ryoma.png</v>
      </c>
      <c r="LQ2" s="206" t="str">
        <f t="shared" si="9"/>
        <v>file:///D:/tpdcmx2023/DataBase_AOV/Champ_ban/Yan.png</v>
      </c>
      <c r="LR2" s="206" t="str">
        <f t="shared" si="9"/>
        <v>file:///D:/tpdcmx2023/DataBase_AOV/Champ_ban/Lauriel.png</v>
      </c>
      <c r="LS2" s="206" t="str">
        <f t="shared" si="9"/>
        <v>file:///D:/tpdcmx2023/DataBase_AOV/Champ_ban/Celica.png</v>
      </c>
      <c r="LT2" s="206" t="str">
        <f t="shared" si="9"/>
        <v>file:///D:/tpdcmx2023/DataBase_AOV/Champ_ban/Bijan.png</v>
      </c>
      <c r="LU2" s="206" t="str">
        <f t="shared" si="9"/>
        <v>file:///D:/tpdcmx2023/DataBase_AOV/Champ_ban/Raz.png</v>
      </c>
      <c r="LV2" s="206" t="str">
        <f t="shared" si="9"/>
        <v>file:///D:/tpdcmx2023/DataBase_AOV/Champ_ban/Florentino.png</v>
      </c>
      <c r="LW2" s="206" t="str">
        <f t="shared" si="9"/>
        <v>file:///D:/tpdcmx2023/DataBase_AOV/Champ_ban/Laville.png</v>
      </c>
      <c r="LX2" s="206" t="str">
        <f t="shared" si="9"/>
        <v>file:///D:/tpdcmx2023/DataBase_AOV/Champ_ban/Nakroth.png</v>
      </c>
      <c r="LY2" s="206" t="str">
        <f t="shared" si="9"/>
        <v>file:///D:/tpdcmx2023/DataBase_AOV/Champ_ban/Aya.png</v>
      </c>
      <c r="LZ2" s="206" t="str">
        <f t="shared" si="9"/>
        <v/>
      </c>
      <c r="MA2" s="206" t="str">
        <f t="shared" si="9"/>
        <v/>
      </c>
      <c r="MB2" s="206" t="str">
        <f t="shared" si="9"/>
        <v/>
      </c>
      <c r="MC2" s="206" t="str">
        <f t="shared" si="9"/>
        <v/>
      </c>
      <c r="MD2" s="206" t="str">
        <f t="shared" si="9"/>
        <v/>
      </c>
      <c r="ME2" s="206" t="str">
        <f t="shared" si="9"/>
        <v/>
      </c>
      <c r="MF2" s="206" t="str">
        <f t="shared" si="9"/>
        <v/>
      </c>
      <c r="MG2" s="206" t="str">
        <f t="shared" si="9"/>
        <v/>
      </c>
      <c r="MH2" s="206" t="str">
        <f t="shared" si="9"/>
        <v/>
      </c>
      <c r="MI2" s="206" t="str">
        <f t="shared" si="9"/>
        <v/>
      </c>
      <c r="MJ2" s="207">
        <f>B14</f>
        <v>0.583333333333333</v>
      </c>
      <c r="MK2" s="207">
        <f>B15</f>
        <v>0.770833333333333</v>
      </c>
      <c r="ML2" s="207">
        <f>B16</f>
        <v>0.8125</v>
      </c>
      <c r="MM2" s="207">
        <f>B17</f>
        <v>0.625</v>
      </c>
      <c r="MN2" s="208" t="str">
        <f>IF(F3="no",VLOOKUP(1,$H$14:$J$18,3,FALSE),VLOOKUP(1,$K$20:$M$24,3,FALSE))</f>
        <v>TPHCM.DTroy</v>
      </c>
      <c r="MO2" s="208" t="str">
        <f>IF(F3="no",VLOOKUP(2,$H$14:$J$18,3,FALSE),VLOOKUP(2,$K$20:$M$24,3,FALSE))</f>
        <v>TPHCM.xN</v>
      </c>
      <c r="MP2" s="208" t="str">
        <f>IF(F3="no",VLOOKUP(3,$H$14:$J$18,3,FALSE),VLOOKUP(3,$K$20:$M$24,3,FALSE))</f>
        <v>TPHCM.0712</v>
      </c>
      <c r="MQ2" s="208" t="str">
        <f>IF(F3="no",VLOOKUP(4,$H$14:$J$18,3,FALSE),VLOOKUP(4,$K$20:$M$24,3,FALSE))</f>
        <v>TPHCM.New</v>
      </c>
      <c r="MR2" s="208" t="str">
        <f>IF(F3="no",VLOOKUP(5,$H$14:$J$18,3,FALSE),VLOOKUP(5,$K$20:$M$24,3,FALSE))</f>
        <v>TPHCM.Trốctru</v>
      </c>
      <c r="MS2" s="208" t="str">
        <f>IF(F3="no",VLOOKUP(1,$K$20:$M$24,3,FALSE),VLOOKUP(1,$H$14:$J$18,3,FALSE))</f>
        <v>ĐN.TựGàbabi</v>
      </c>
      <c r="MT2" s="208" t="str">
        <f>IF(F3="no",VLOOKUP(2,$K$20:$M$24,3,FALSE),VLOOKUP(2,$H$14:$J$18,3,FALSE))</f>
        <v>ĐN.Water</v>
      </c>
      <c r="MU2" s="208" t="str">
        <f>IF(F3="no",VLOOKUP(3,$K$20:$M$24,3,FALSE),VLOOKUP(3,$H$14:$J$18,3,FALSE))</f>
        <v>ĐN.LaiPhạm</v>
      </c>
      <c r="MV2" s="208" t="str">
        <f>IF(F3="no",VLOOKUP(4,$K$20:$M$24,3,FALSE),VLOOKUP(4,$H$14:$J$18,3,FALSE))</f>
        <v>ĐN.TNhân</v>
      </c>
      <c r="MW2" s="208" t="str">
        <f>IF(F3="no",VLOOKUP(5,$K$20:$M$24,3,FALSE),VLOOKUP(5,$H$14:$J$18,3,FALSE))</f>
        <v>ĐN.MaiTrường</v>
      </c>
      <c r="MX2" s="209">
        <f>IF(F3="no",VLOOKUP(1,$H$14:$J$18,2,FALSE),VLOOKUP(1,$K$20:$M$24,2,FALSE))</f>
        <v>0</v>
      </c>
      <c r="MY2" s="209">
        <f>IF(F3="no",VLOOKUP(2,$H$14:$J$18,2,FALSE),VLOOKUP(2,$K$20:$M$24,2,FALSE))</f>
        <v>0</v>
      </c>
      <c r="MZ2" s="209">
        <f>IF(F3="no",VLOOKUP(3,$H$14:$J$18,2,FALSE),VLOOKUP(3,$K$20:$M$24,2,FALSE))</f>
        <v>0</v>
      </c>
      <c r="NA2" s="209">
        <f>IF(F3="no",VLOOKUP(4,$H$14:$J$18,2,FALSE),VLOOKUP(4,$K$20:$M$24,2,FALSE))</f>
        <v>0</v>
      </c>
      <c r="NB2" s="209">
        <f>IF(F3="no",VLOOKUP(5,$H$14:$J$18,2,FALSE),VLOOKUP(5,$K$20:$M$24,2,FALSE))</f>
        <v>0</v>
      </c>
      <c r="NC2" s="209" t="str">
        <f>IF(F3="no",VLOOKUP(1,$K$20:$M$24,2,FALSE),VLOOKUP(1,$H$14:$J$18,2,FALSE))</f>
        <v>DSL</v>
      </c>
      <c r="ND2" s="209" t="str">
        <f>IF(F3="no",VLOOKUP(2,$K$20:$M$24,2,FALSE),VLOOKUP(2,$H$14:$J$18,2,FALSE))</f>
        <v>JGL</v>
      </c>
      <c r="NE2" s="209" t="str">
        <f>IF(F3="no",VLOOKUP(3,$K$20:$M$24,2,FALSE),VLOOKUP(3,$H$14:$J$18,2,FALSE))</f>
        <v>MID</v>
      </c>
      <c r="NF2" s="209" t="str">
        <f>IF(F3="no",VLOOKUP(4,$K$20:$M$24,2,FALSE),VLOOKUP(4,$H$14:$J$18,2,FALSE))</f>
        <v>ADL</v>
      </c>
      <c r="NG2" s="209" t="str">
        <f>IF(F3="no",VLOOKUP(5,$K$20:$M$24,2,FALSE),VLOOKUP(5,$H$14:$J$18,2,FALSE))</f>
        <v>SUP</v>
      </c>
      <c r="NH2" s="209" t="e">
        <f>VLOOKUP(MX2,$AK$5:$AL$16,2,FALSE)</f>
        <v>#N/A</v>
      </c>
      <c r="NI2" s="209" t="e">
        <f t="shared" ref="NI2:NQ2" si="10">VLOOKUP(MY2,$AK$5:$AL$16,2,FALSE)</f>
        <v>#N/A</v>
      </c>
      <c r="NJ2" s="209" t="e">
        <f t="shared" si="10"/>
        <v>#N/A</v>
      </c>
      <c r="NK2" s="209" t="e">
        <f t="shared" si="10"/>
        <v>#N/A</v>
      </c>
      <c r="NL2" s="209" t="e">
        <f t="shared" si="10"/>
        <v>#N/A</v>
      </c>
      <c r="NM2" s="209" t="e">
        <f t="shared" si="10"/>
        <v>#N/A</v>
      </c>
      <c r="NN2" s="209" t="e">
        <f t="shared" si="10"/>
        <v>#N/A</v>
      </c>
      <c r="NO2" s="209" t="e">
        <f t="shared" si="10"/>
        <v>#N/A</v>
      </c>
      <c r="NP2" s="209" t="e">
        <f t="shared" si="10"/>
        <v>#N/A</v>
      </c>
      <c r="NQ2" s="209" t="e">
        <f t="shared" si="10"/>
        <v>#N/A</v>
      </c>
      <c r="NR2" s="189" t="str">
        <f>IF($B$7&gt;0,$NS$4,$NS$6)</f>
        <v>file:///D:/tpdcmx2023/4-%20Ingame/Diamon-left.png</v>
      </c>
      <c r="NS2" s="189" t="str">
        <f>IF($B$7&gt;1,$NS$4,$NS$6)</f>
        <v>file:///D:/tpdcmx2023/4-%20Ingame/Diamon-left.png</v>
      </c>
      <c r="NT2" s="189" t="str">
        <f>IF($H$3&lt;5,"",IF($B$7&gt;2,$NS$4,$NS$6))</f>
        <v>file:///D:/tpdcmx2023/4-%20Ingame/Diamon-left.png</v>
      </c>
      <c r="NU2" s="189" t="str">
        <f>IF($H$3&lt;7,"",IF($B$7&gt;3,$NS$4,$NS$6))</f>
        <v>file:///D:/tpdcmx2023/4-%20Ingame/Diamon-default.png</v>
      </c>
      <c r="NV2" s="189" t="str">
        <f>IF($C$7&gt;0,$NS$5,$NS$6)</f>
        <v>file:///D:/tpdcmx2023/4-%20Ingame/Diamon-default.png</v>
      </c>
      <c r="NW2" s="189" t="str">
        <f>IF($C$7&gt;1,$NS$5,$NS$6)</f>
        <v>file:///D:/tpdcmx2023/4-%20Ingame/Diamon-default.png</v>
      </c>
      <c r="NX2" s="189" t="str">
        <f>IF($H$3&lt;5,"",IF($C$7&gt;2,$NS$5,$NS$6))</f>
        <v>file:///D:/tpdcmx2023/4-%20Ingame/Diamon-default.png</v>
      </c>
      <c r="NY2" s="189" t="str">
        <f>IF($H$3&lt;7,"",IF($C$7&gt;3,$NS$5,$NS$6))</f>
        <v>file:///D:/tpdcmx2023/4-%20Ingame/Diamon-default.png</v>
      </c>
      <c r="NZ2" s="211" t="str">
        <f>VLOOKUP(AP2,$AA$5:$AF$123,3,FALSE)</f>
        <v>file:///D:/tpdcmx2023/player/TPHCM.DTroy%202.PNG</v>
      </c>
      <c r="OA2" s="211" t="str">
        <f t="shared" ref="OA2:OI2" si="11">VLOOKUP(AQ2,$AA$5:$AF$123,3,FALSE)</f>
        <v>file:///D:/tpdcmx2023/player/TPHCM.xN%202.PNG</v>
      </c>
      <c r="OB2" s="211" t="str">
        <f t="shared" si="11"/>
        <v>file:///D:/tpdcmx2023/player/TPHCM.0712%202.PNG</v>
      </c>
      <c r="OC2" s="211" t="str">
        <f t="shared" si="11"/>
        <v>file:///D:/tpdcmx2023/player/TPHCM.New%202.PNG</v>
      </c>
      <c r="OD2" s="211" t="str">
        <f t="shared" si="11"/>
        <v>file:///D:/tpdcmx2023/player/TPHCM.Trốctru%202.PNG</v>
      </c>
      <c r="OE2" s="211" t="str">
        <f t="shared" si="11"/>
        <v>file:///D:/tpdcmx2023/player/ĐN.TựGàbabi%202.PNG</v>
      </c>
      <c r="OF2" s="211" t="str">
        <f t="shared" si="11"/>
        <v>file:///D:/tpdcmx2023/player/ĐN.Water%202.PNG</v>
      </c>
      <c r="OG2" s="211" t="str">
        <f t="shared" si="11"/>
        <v>file:///D:/tpdcmx2023/player/ĐN.LaiPhạm%202.PNG</v>
      </c>
      <c r="OH2" s="211" t="str">
        <f t="shared" si="11"/>
        <v>file:///D:/tpdcmx2023/player/ĐN.TNhân%202.PNG</v>
      </c>
      <c r="OI2" s="211" t="str">
        <f t="shared" si="11"/>
        <v>file:///D:/tpdcmx2023/player/ĐN.MaiTrường%202.PNG</v>
      </c>
      <c r="OJ2" s="212"/>
      <c r="OK2" s="213" t="str">
        <f>J33</f>
        <v>TPHCM.DTroy</v>
      </c>
      <c r="OL2" s="212" t="str">
        <f>VLOOKUP(J34,OL5:OM9,2,FALSE)</f>
        <v>file:///D:/tpdcmx2023/DataBase_AOV/DSL.png</v>
      </c>
      <c r="OM2" s="212" t="str">
        <f>J35</f>
        <v>1/1/8</v>
      </c>
      <c r="ON2" s="212" t="str">
        <f>J36</f>
        <v>9.2</v>
      </c>
      <c r="OO2" s="212" t="str">
        <f>J37</f>
        <v>73274</v>
      </c>
      <c r="OP2" s="212" t="str">
        <f>J38</f>
        <v>107160</v>
      </c>
      <c r="OQ2" s="212" t="str">
        <f>VLOOKUP(K33,$AG$5:$AK$121,4,FALSE)</f>
        <v>file:///D:/tpdcmx2023/DataBase_AOV/Teaminfomation/Skud.png</v>
      </c>
      <c r="OR2" s="212" t="str">
        <f>VLOOKUP(K34,$W$5:$Y$20,3,FALSE)</f>
        <v>file:///D:/tpdcmx2023/Logo/TP Hồ Chí Minh.png</v>
      </c>
      <c r="OS2" s="212" t="str">
        <f>VLOOKUP(OK2,$AA$5:$AF$108,2,FALSE)</f>
        <v>file:///D:/tpdcmx2023/player/TPHCM.DTroy%201.PNG</v>
      </c>
      <c r="OT2" s="212" t="str">
        <f>VLOOKUP(AP2,$AA$5:$AF$101,3,FALSE)</f>
        <v>file:///D:/tpdcmx2023/player/TPHCM.DTroy%202.PNG</v>
      </c>
      <c r="OU2" s="212" t="str">
        <f>VLOOKUP(AQ2,$AA$5:$AF$101,3,FALSE)</f>
        <v>file:///D:/tpdcmx2023/player/TPHCM.xN%202.PNG</v>
      </c>
      <c r="OV2" s="212" t="str">
        <f>VLOOKUP(AR2,$AA$5:$AF$101,4,FALSE)</f>
        <v>file:///D:/tpdcmx2023/player/TPHCM.0712%203.PNG</v>
      </c>
      <c r="OW2" s="212" t="str">
        <f>VLOOKUP(AS2,$AA$5:$AF$101,5,FALSE)</f>
        <v>file:///D:/tpdcmx2023/player/TPHCM.New%204.PNG</v>
      </c>
      <c r="OX2" s="212" t="str">
        <f>VLOOKUP(AT2,$AA$5:$AF$101,5,FALSE)</f>
        <v>file:///D:/tpdcmx2023/player/TPHCM.Trốctru%204.PNG</v>
      </c>
      <c r="OY2" s="212" t="str">
        <f>VLOOKUP(AU2,$AA$5:$AF$101,3,FALSE)</f>
        <v>file:///D:/tpdcmx2023/player/ĐN.TựGàbabi%202.PNG</v>
      </c>
      <c r="OZ2" s="212" t="str">
        <f>VLOOKUP(AV2,$AA$5:$AF$101,3,FALSE)</f>
        <v>file:///D:/tpdcmx2023/player/ĐN.Water%202.PNG</v>
      </c>
      <c r="PA2" s="212" t="str">
        <f>VLOOKUP(AW2,$AA$5:$AF$101,4,FALSE)</f>
        <v>file:///D:/tpdcmx2023/player/ĐN.LaiPhạm%203.PNG</v>
      </c>
      <c r="PB2" s="212" t="str">
        <f>VLOOKUP(AX2,$AA$5:$AF$101,5,FALSE)</f>
        <v>file:///D:/tpdcmx2023/player/ĐN.TNhân%204.PNG</v>
      </c>
      <c r="PC2" s="212" t="str">
        <f>VLOOKUP(AY2,$AA$5:$AF$101,5,FALSE)</f>
        <v>file:///D:/tpdcmx2023/player/ĐN.MaiTrường%204.PNG</v>
      </c>
      <c r="PD2" t="str">
        <f>O4</f>
        <v>Vũng Tàu</v>
      </c>
      <c r="PE2" t="str">
        <f>P4</f>
        <v>Đại Học Văn Hiến</v>
      </c>
      <c r="PF2" t="str">
        <f>O5</f>
        <v>Đà Nẵng</v>
      </c>
      <c r="PG2" t="str">
        <f>P5</f>
        <v>ĐH SPKT Tp HCM</v>
      </c>
      <c r="PH2" t="str">
        <f>O6</f>
        <v>Đại Học Văn Hiến</v>
      </c>
      <c r="PI2" t="str">
        <f>P6</f>
        <v>ĐH SPKT Tp HCM</v>
      </c>
      <c r="PJ2" t="str">
        <f>O7</f>
        <v>TP Hồ Chí Minh</v>
      </c>
      <c r="PK2" t="str">
        <f>P7</f>
        <v>sv Kinh Tế TP HCM</v>
      </c>
      <c r="PL2" t="str">
        <f>O8</f>
        <v>Cần Thơ</v>
      </c>
      <c r="PM2" t="str">
        <f>P8</f>
        <v>ĐH FPT Hà Nội</v>
      </c>
      <c r="PN2" t="str">
        <f>O9</f>
        <v>SV Kinh Tế TP HCM</v>
      </c>
      <c r="PO2" t="str">
        <f>P9</f>
        <v>ĐH FPT Hà Nội</v>
      </c>
      <c r="PP2" t="str">
        <f>O10</f>
        <v>Vũng Tàu</v>
      </c>
      <c r="PQ2" t="str">
        <f>P10</f>
        <v>Đà Nẵng</v>
      </c>
      <c r="PR2" t="str">
        <f>O11</f>
        <v>TP Hồ Chí Minh</v>
      </c>
      <c r="PS2" t="str">
        <f>P11</f>
        <v>Cần Thơ</v>
      </c>
      <c r="PT2" t="str">
        <f>O12</f>
        <v>Cần Thơ</v>
      </c>
      <c r="PU2" t="str">
        <f>P12</f>
        <v>ĐH SPKT Tp HCM</v>
      </c>
      <c r="PV2" t="str">
        <f>O13</f>
        <v>Vũng Tàu</v>
      </c>
      <c r="PW2" t="str">
        <f>P13</f>
        <v>SV Kinh Tế TP HCM</v>
      </c>
      <c r="PX2" t="str">
        <f>O14</f>
        <v>Đà Nẵng</v>
      </c>
      <c r="PY2" t="str">
        <f>P14</f>
        <v>TP Hồ Chí Minh</v>
      </c>
      <c r="PZ2" t="str">
        <f>O15</f>
        <v>Cần Thơ</v>
      </c>
      <c r="QA2" t="str">
        <f>P15</f>
        <v>Vũng Tàu</v>
      </c>
      <c r="QB2" t="str">
        <f>O16</f>
        <v>Đà Nẵng</v>
      </c>
      <c r="QC2" t="str">
        <f>P16</f>
        <v>Cần Thơ</v>
      </c>
      <c r="QD2" t="str">
        <f>O17</f>
        <v>TP Hồ Chí Minh</v>
      </c>
      <c r="QE2" t="str">
        <f>P17</f>
        <v>Đà Nẵng</v>
      </c>
      <c r="QF2">
        <f>Q4</f>
        <v>3</v>
      </c>
      <c r="QG2">
        <f>R4</f>
        <v>0</v>
      </c>
      <c r="QH2">
        <f>Q5</f>
        <v>3</v>
      </c>
      <c r="QI2">
        <f>R5</f>
        <v>2</v>
      </c>
      <c r="QJ2">
        <f>Q6</f>
        <v>0</v>
      </c>
      <c r="QK2">
        <f>R6</f>
        <v>3</v>
      </c>
      <c r="QL2">
        <f>Q7</f>
        <v>3</v>
      </c>
      <c r="QM2">
        <f>R7</f>
        <v>0</v>
      </c>
      <c r="QN2">
        <f>Q8</f>
        <v>3</v>
      </c>
      <c r="QO2">
        <f>R8</f>
        <v>0</v>
      </c>
      <c r="QP2">
        <f>Q9</f>
        <v>3</v>
      </c>
      <c r="QQ2">
        <f>R9</f>
        <v>1</v>
      </c>
      <c r="QR2">
        <f>Q10</f>
        <v>3</v>
      </c>
      <c r="QS2">
        <f>R10</f>
        <v>4</v>
      </c>
      <c r="QT2">
        <f>Q11</f>
        <v>4</v>
      </c>
      <c r="QU2">
        <f>R11</f>
        <v>3</v>
      </c>
      <c r="QV2">
        <f>Q12</f>
        <v>4</v>
      </c>
      <c r="QW2">
        <f>R12</f>
        <v>3</v>
      </c>
      <c r="QX2">
        <f>Q13</f>
        <v>4</v>
      </c>
      <c r="QY2">
        <f>R13</f>
        <v>0</v>
      </c>
      <c r="QZ2">
        <f>Q14</f>
        <v>1</v>
      </c>
      <c r="RA2">
        <f>R14</f>
        <v>4</v>
      </c>
      <c r="RB2">
        <f>Q15</f>
        <v>4</v>
      </c>
      <c r="RC2">
        <f>R15</f>
        <v>3</v>
      </c>
      <c r="RD2">
        <f>Q16</f>
        <v>4</v>
      </c>
      <c r="RE2">
        <f>R16</f>
        <v>2</v>
      </c>
      <c r="RF2">
        <f>Q17</f>
        <v>2</v>
      </c>
      <c r="RG2">
        <f>R17</f>
        <v>0</v>
      </c>
      <c r="RI2" s="189" t="str">
        <f>IF(B6="",$RJ$6,IF(B6=$B$4,$RJ$4,$RJ$5))</f>
        <v>file:///D:/tpdcmx2023/layoutnew/LW.png</v>
      </c>
      <c r="RJ2" s="189" t="str">
        <f t="shared" ref="RJ2:RO2" si="12">IF(C6="",$RJ$6,IF(C6=$B$4,$RJ$4,$RJ$5))</f>
        <v>file:///D:/tpdcmx2023/layoutnew/LW.png</v>
      </c>
      <c r="RK2" s="189" t="str">
        <f t="shared" si="12"/>
        <v>file:///D:/tpdcmx2023/layoutnew/LW.png</v>
      </c>
      <c r="RL2" s="189" t="str">
        <f t="shared" si="12"/>
        <v>file:///D:/tpdcmx2023/layoutnew/DF.png</v>
      </c>
      <c r="RM2" s="189" t="str">
        <f t="shared" si="12"/>
        <v>file:///D:/tpdcmx2023/layoutnew/DF.png</v>
      </c>
      <c r="RN2" s="189" t="str">
        <f t="shared" si="12"/>
        <v>file:///D:/tpdcmx2023/layoutnew/DF.png</v>
      </c>
      <c r="RO2" s="189" t="str">
        <f t="shared" si="12"/>
        <v>file:///D:/tpdcmx2023/layoutnew/DF.png</v>
      </c>
      <c r="RP2" s="189"/>
    </row>
    <row r="3" ht="15.75" spans="1:352">
      <c r="A3" s="90" t="s">
        <v>17</v>
      </c>
      <c r="B3" s="91" t="s">
        <v>477</v>
      </c>
      <c r="C3" s="92" t="s">
        <v>18</v>
      </c>
      <c r="D3" s="93">
        <f>B7+C7+1</f>
        <v>4</v>
      </c>
      <c r="E3" s="94" t="s">
        <v>478</v>
      </c>
      <c r="F3" s="95" t="s">
        <v>479</v>
      </c>
      <c r="G3" s="96" t="s">
        <v>480</v>
      </c>
      <c r="H3" s="97">
        <v>7</v>
      </c>
      <c r="N3" s="167" t="s">
        <v>481</v>
      </c>
      <c r="O3" s="167"/>
      <c r="P3" s="41"/>
      <c r="Q3" s="167" t="s">
        <v>482</v>
      </c>
      <c r="R3" s="41"/>
      <c r="S3" t="s">
        <v>483</v>
      </c>
      <c r="T3" t="s">
        <v>484</v>
      </c>
      <c r="X3" t="str">
        <f>C3&amp;" "&amp;D3-1</f>
        <v>Game 3</v>
      </c>
      <c r="AB3" s="40" t="s">
        <v>485</v>
      </c>
      <c r="AC3" s="40" t="s">
        <v>486</v>
      </c>
      <c r="AD3" s="40" t="s">
        <v>487</v>
      </c>
      <c r="AE3" s="40" t="s">
        <v>488</v>
      </c>
      <c r="AH3" s="58" t="s">
        <v>489</v>
      </c>
      <c r="AI3" s="61" t="s">
        <v>490</v>
      </c>
      <c r="AJ3" s="61" t="s">
        <v>491</v>
      </c>
      <c r="AK3" t="s">
        <v>492</v>
      </c>
      <c r="BU3" t="s">
        <v>493</v>
      </c>
      <c r="BZ3" t="s">
        <v>494</v>
      </c>
      <c r="CA3">
        <v>0.791666666666667</v>
      </c>
      <c r="CB3">
        <v>0.833333333333333</v>
      </c>
      <c r="CC3">
        <v>0.875</v>
      </c>
      <c r="CD3">
        <v>0.875</v>
      </c>
      <c r="MJ3" s="62"/>
      <c r="MK3" s="62"/>
      <c r="ML3" s="62"/>
      <c r="MM3" s="62"/>
      <c r="MN3" s="62"/>
    </row>
    <row r="4" ht="15.75" spans="1:478">
      <c r="A4" s="53" t="s">
        <v>495</v>
      </c>
      <c r="B4" s="98" t="str">
        <f>IF(F3="No",VLOOKUP(B3,N4:P150,2,FALSE),VLOOKUP(B3,N4:P150,3,FALSE))</f>
        <v>TP Hồ Chí Minh</v>
      </c>
      <c r="C4" s="46" t="str">
        <f>IF(F3="No",VLOOKUP(B3,N4:P150,3,FALSE),VLOOKUP(B3,N4:P150,2,FALSE))</f>
        <v>Đà Nẵng</v>
      </c>
      <c r="J4" s="168" t="s">
        <v>496</v>
      </c>
      <c r="K4" s="169" t="s">
        <v>477</v>
      </c>
      <c r="N4" s="43" t="s">
        <v>497</v>
      </c>
      <c r="O4" s="45" t="s">
        <v>498</v>
      </c>
      <c r="P4" s="45" t="s">
        <v>499</v>
      </c>
      <c r="Q4" s="134">
        <v>3</v>
      </c>
      <c r="R4" s="190">
        <v>0</v>
      </c>
      <c r="S4" t="str">
        <f>IF(Q4-R4=0,"PENDING",IF(Q4-R4&gt;0,O4,P4))</f>
        <v>Vũng Tàu</v>
      </c>
      <c r="T4" t="str">
        <f>IF(Q4-R4=0,"PENDING",IF(Q4-R4&gt;0,P4,O4))</f>
        <v>Đại Học Văn Hiến</v>
      </c>
      <c r="V4" s="61" t="s">
        <v>500</v>
      </c>
      <c r="Y4" s="58" t="s">
        <v>501</v>
      </c>
      <c r="AB4" s="193" t="s">
        <v>502</v>
      </c>
      <c r="AC4" s="60"/>
      <c r="AD4" s="60"/>
      <c r="AE4" s="60"/>
      <c r="AH4" s="195" t="s">
        <v>503</v>
      </c>
      <c r="AI4" s="195" t="s">
        <v>504</v>
      </c>
      <c r="AJ4" s="194" t="s">
        <v>505</v>
      </c>
      <c r="AK4" s="62" t="s">
        <v>506</v>
      </c>
      <c r="AL4" s="58"/>
      <c r="BU4" t="s">
        <v>507</v>
      </c>
      <c r="MJ4" s="62"/>
      <c r="MK4" s="62"/>
      <c r="ML4" s="62"/>
      <c r="MM4" s="62"/>
      <c r="MN4" s="62"/>
      <c r="NR4" t="s">
        <v>508</v>
      </c>
      <c r="NS4" s="58" t="s">
        <v>509</v>
      </c>
      <c r="RI4" t="s">
        <v>508</v>
      </c>
      <c r="RJ4" s="58" t="s">
        <v>510</v>
      </c>
    </row>
    <row r="5" spans="1:478">
      <c r="A5" s="99" t="s">
        <v>483</v>
      </c>
      <c r="B5" s="99" t="s">
        <v>511</v>
      </c>
      <c r="C5" s="99" t="s">
        <v>512</v>
      </c>
      <c r="D5" s="99" t="s">
        <v>513</v>
      </c>
      <c r="E5" s="99" t="s">
        <v>514</v>
      </c>
      <c r="F5" s="99" t="s">
        <v>515</v>
      </c>
      <c r="G5" s="99" t="s">
        <v>516</v>
      </c>
      <c r="H5" s="99" t="s">
        <v>517</v>
      </c>
      <c r="J5" s="170" t="str">
        <f>VLOOKUP(K4,$N$4:$R$67,2,0)</f>
        <v>TP Hồ Chí Minh</v>
      </c>
      <c r="K5" s="171" t="str">
        <f>VLOOKUP(K4,$N$4:$R$67,3,0)</f>
        <v>Đà Nẵng</v>
      </c>
      <c r="N5" s="46" t="s">
        <v>518</v>
      </c>
      <c r="O5" s="48" t="s">
        <v>519</v>
      </c>
      <c r="P5" s="48" t="s">
        <v>520</v>
      </c>
      <c r="Q5" s="191">
        <v>3</v>
      </c>
      <c r="R5" s="190">
        <v>2</v>
      </c>
      <c r="S5" t="str">
        <f t="shared" ref="S5:S36" si="13">IF(Q5-R5=0,"PENDING",IF(Q5-R5&gt;0,O5,P5))</f>
        <v>Đà Nẵng</v>
      </c>
      <c r="T5" t="str">
        <f t="shared" ref="T5:T36" si="14">IF(Q5-R5=0,"PENDING",IF(Q5-R5&gt;0,P5,O5))</f>
        <v>ĐH SPKT Tp HCM</v>
      </c>
      <c r="W5" s="40" t="s">
        <v>521</v>
      </c>
      <c r="X5" s="40" t="s">
        <v>521</v>
      </c>
      <c r="Y5" s="40" t="str">
        <f>$V$4&amp;W5&amp;".png"</f>
        <v>file:///D:/tpdcmx2023/Logo/ĐH FPT Hà Nội.png</v>
      </c>
      <c r="Z5" s="40" t="str">
        <f>$V$4&amp;W5&amp;".png"</f>
        <v>file:///D:/tpdcmx2023/Logo/ĐH FPT Hà Nội.png</v>
      </c>
      <c r="AA5" s="194" t="s">
        <v>522</v>
      </c>
      <c r="AB5" s="40" t="str">
        <f>$AB$4&amp;AA5&amp;"%201.PNG"</f>
        <v>file:///D:/tpdcmx2023/player/FUHN.AnhQuân%201.PNG</v>
      </c>
      <c r="AC5" s="40" t="str">
        <f>$AB$4&amp;AA5&amp;"%202.PNG"</f>
        <v>file:///D:/tpdcmx2023/player/FUHN.AnhQuân%202.PNG</v>
      </c>
      <c r="AD5" s="40" t="str">
        <f>$AB$4&amp;AA5&amp;"%203.PNG"</f>
        <v>file:///D:/tpdcmx2023/player/FUHN.AnhQuân%203.PNG</v>
      </c>
      <c r="AE5" s="40" t="str">
        <f>$AB$4&amp;AA5&amp;"%204.PNG"</f>
        <v>file:///D:/tpdcmx2023/player/FUHN.AnhQuân%204.PNG</v>
      </c>
      <c r="AF5" s="40" t="s">
        <v>523</v>
      </c>
      <c r="AG5" s="194" t="s">
        <v>524</v>
      </c>
      <c r="AH5" t="str">
        <f>$AH$3&amp;AG5&amp;".png"</f>
        <v>file:///D:/tpdcmx2023/DataBase_AOV/picklist/Airi.png</v>
      </c>
      <c r="AI5" t="str">
        <f>$AI$3&amp;AG5&amp;".png"</f>
        <v>file:///D:/tpdcmx2023/DataBase_AOV/Champ_ban/Airi.png</v>
      </c>
      <c r="AJ5" t="str">
        <f>$AJ$3&amp;AG5&amp;".png"</f>
        <v>file:///D:/tpdcmx2023/DataBase_AOV/Teaminfomation/Airi.png</v>
      </c>
      <c r="AK5" s="62" t="str">
        <f>$AK$3&amp;AG5&amp;".png"</f>
        <v>file:///D:/tpdcmx2023/DataBase_AOV/Champ_resize/Airi.png</v>
      </c>
      <c r="NR5" t="s">
        <v>525</v>
      </c>
      <c r="NS5" s="58" t="s">
        <v>526</v>
      </c>
      <c r="OL5" t="s">
        <v>527</v>
      </c>
      <c r="OM5" t="str">
        <f>"file:///D:/tpdcmx2023/DataBase_AOV/"&amp;OL5&amp;".png"</f>
        <v>file:///D:/tpdcmx2023/DataBase_AOV/DSL.png</v>
      </c>
      <c r="RI5" t="s">
        <v>525</v>
      </c>
      <c r="RJ5" s="58" t="s">
        <v>528</v>
      </c>
    </row>
    <row r="6" spans="1:478">
      <c r="A6" s="62"/>
      <c r="B6" s="100" t="s">
        <v>529</v>
      </c>
      <c r="C6" s="101" t="s">
        <v>529</v>
      </c>
      <c r="D6" s="102" t="s">
        <v>529</v>
      </c>
      <c r="E6" s="103"/>
      <c r="F6" s="103"/>
      <c r="G6" s="101"/>
      <c r="H6" s="104"/>
      <c r="N6" s="46" t="s">
        <v>530</v>
      </c>
      <c r="O6" s="48" t="s">
        <v>499</v>
      </c>
      <c r="P6" s="48" t="s">
        <v>520</v>
      </c>
      <c r="Q6" s="191">
        <v>0</v>
      </c>
      <c r="R6" s="190">
        <v>3</v>
      </c>
      <c r="S6" t="str">
        <f t="shared" si="13"/>
        <v>ĐH SPKT Tp HCM</v>
      </c>
      <c r="T6" t="str">
        <f t="shared" si="14"/>
        <v>Đại Học Văn Hiến</v>
      </c>
      <c r="W6" s="40" t="s">
        <v>499</v>
      </c>
      <c r="X6" s="40" t="s">
        <v>499</v>
      </c>
      <c r="Y6" s="40" t="str">
        <f t="shared" ref="Y6:Y20" si="15">$V$4&amp;W6&amp;".png"</f>
        <v>file:///D:/tpdcmx2023/Logo/Đại Học Văn Hiến.png</v>
      </c>
      <c r="Z6" s="40" t="str">
        <f t="shared" ref="Z6:Z14" si="16">$V$4&amp;W6&amp;".png"</f>
        <v>file:///D:/tpdcmx2023/Logo/Đại Học Văn Hiến.png</v>
      </c>
      <c r="AA6" s="194" t="s">
        <v>531</v>
      </c>
      <c r="AB6" s="40" t="str">
        <f t="shared" ref="AB6:AB37" si="17">$AB$4&amp;AA6&amp;"%201.PNG"</f>
        <v>file:///D:/tpdcmx2023/player/FUHN.Chinee%201.PNG</v>
      </c>
      <c r="AC6" s="40" t="str">
        <f t="shared" ref="AC6:AC37" si="18">$AB$4&amp;AA6&amp;"%202.PNG"</f>
        <v>file:///D:/tpdcmx2023/player/FUHN.Chinee%202.PNG</v>
      </c>
      <c r="AD6" s="40" t="str">
        <f t="shared" ref="AD6:AD37" si="19">$AB$4&amp;AA6&amp;"%203.PNG"</f>
        <v>file:///D:/tpdcmx2023/player/FUHN.Chinee%203.PNG</v>
      </c>
      <c r="AE6" s="40" t="str">
        <f t="shared" ref="AE6:AE37" si="20">$AB$4&amp;AA6&amp;"%204.PNG"</f>
        <v>file:///D:/tpdcmx2023/player/FUHN.Chinee%204.PNG</v>
      </c>
      <c r="AF6" s="40" t="s">
        <v>532</v>
      </c>
      <c r="AG6" s="194" t="s">
        <v>533</v>
      </c>
      <c r="AH6" t="str">
        <f t="shared" ref="AH6:AH37" si="21">$AH$3&amp;AG6&amp;".png"</f>
        <v>file:///D:/tpdcmx2023/DataBase_AOV/picklist/Aleister.png</v>
      </c>
      <c r="AI6" t="str">
        <f>$AI$3&amp;AG6&amp;".png"</f>
        <v>file:///D:/tpdcmx2023/DataBase_AOV/Champ_ban/Aleister.png</v>
      </c>
      <c r="AJ6" t="str">
        <f>$AJ$3&amp;AG6&amp;".png"</f>
        <v>file:///D:/tpdcmx2023/DataBase_AOV/Teaminfomation/Aleister.png</v>
      </c>
      <c r="AK6" s="62" t="str">
        <f t="shared" ref="AK6:AK37" si="22">$AK$3&amp;AG6&amp;".png"</f>
        <v>file:///D:/tpdcmx2023/DataBase_AOV/Champ_resize/Aleister.png</v>
      </c>
      <c r="NR6" t="s">
        <v>534</v>
      </c>
      <c r="NS6" s="58" t="s">
        <v>535</v>
      </c>
      <c r="OL6" t="s">
        <v>536</v>
      </c>
      <c r="OM6" t="str">
        <f>"file:///D:/tpdcmx2023/DataBase_AOV/"&amp;OL6&amp;".png"</f>
        <v>file:///D:/tpdcmx2023/DataBase_AOV/JgL.png</v>
      </c>
      <c r="RI6" t="s">
        <v>534</v>
      </c>
      <c r="RJ6" s="58" t="s">
        <v>537</v>
      </c>
    </row>
    <row r="7" spans="1:447">
      <c r="A7" s="92" t="s">
        <v>538</v>
      </c>
      <c r="B7" s="105">
        <f>COUNTIF($B$6:$H$6,B4)</f>
        <v>3</v>
      </c>
      <c r="C7" s="52">
        <f>COUNTIF($B$6:$H$6,C4)</f>
        <v>0</v>
      </c>
      <c r="F7" s="106"/>
      <c r="N7" s="46" t="s">
        <v>539</v>
      </c>
      <c r="O7" s="48" t="s">
        <v>529</v>
      </c>
      <c r="P7" s="48" t="s">
        <v>540</v>
      </c>
      <c r="Q7" s="191">
        <v>3</v>
      </c>
      <c r="R7" s="190">
        <v>0</v>
      </c>
      <c r="S7" t="str">
        <f t="shared" si="13"/>
        <v>TP Hồ Chí Minh</v>
      </c>
      <c r="T7" t="str">
        <f t="shared" si="14"/>
        <v>sv Kinh Tế TP HCM</v>
      </c>
      <c r="W7" s="40" t="s">
        <v>520</v>
      </c>
      <c r="X7" s="40" t="s">
        <v>520</v>
      </c>
      <c r="Y7" s="40" t="str">
        <f t="shared" si="15"/>
        <v>file:///D:/tpdcmx2023/Logo/ĐH SPKT Tp HCM.png</v>
      </c>
      <c r="Z7" s="40" t="str">
        <f t="shared" si="16"/>
        <v>file:///D:/tpdcmx2023/Logo/ĐH SPKT Tp HCM.png</v>
      </c>
      <c r="AA7" s="194" t="s">
        <v>541</v>
      </c>
      <c r="AB7" s="40" t="str">
        <f t="shared" si="17"/>
        <v>file:///D:/tpdcmx2023/player/FUHN.Ryu%201.PNG</v>
      </c>
      <c r="AC7" s="40" t="str">
        <f t="shared" si="18"/>
        <v>file:///D:/tpdcmx2023/player/FUHN.Ryu%202.PNG</v>
      </c>
      <c r="AD7" s="40" t="str">
        <f t="shared" si="19"/>
        <v>file:///D:/tpdcmx2023/player/FUHN.Ryu%203.PNG</v>
      </c>
      <c r="AE7" s="40" t="str">
        <f t="shared" si="20"/>
        <v>file:///D:/tpdcmx2023/player/FUHN.Ryu%204.PNG</v>
      </c>
      <c r="AF7" s="40" t="s">
        <v>542</v>
      </c>
      <c r="AG7" s="194" t="s">
        <v>543</v>
      </c>
      <c r="AH7" t="str">
        <f t="shared" si="21"/>
        <v>file:///D:/tpdcmx2023/DataBase_AOV/picklist/Alice.png</v>
      </c>
      <c r="AI7" t="str">
        <f t="shared" ref="AI6:AI37" si="23">$AI$3&amp;AG7&amp;".png"</f>
        <v>file:///D:/tpdcmx2023/DataBase_AOV/Champ_ban/Alice.png</v>
      </c>
      <c r="AJ7" t="str">
        <f t="shared" ref="AJ7:AJ38" si="24">$AJ$3&amp;AG7&amp;".png"</f>
        <v>file:///D:/tpdcmx2023/DataBase_AOV/Teaminfomation/Alice.png</v>
      </c>
      <c r="AK7" s="62" t="str">
        <f t="shared" si="22"/>
        <v>file:///D:/tpdcmx2023/DataBase_AOV/Champ_resize/Alice.png</v>
      </c>
      <c r="OL7" t="s">
        <v>544</v>
      </c>
      <c r="OM7" t="str">
        <f>"file:///D:/tpdcmx2023/DataBase_AOV/"&amp;OL7&amp;".png"</f>
        <v>file:///D:/tpdcmx2023/DataBase_AOV/MID.png</v>
      </c>
      <c r="QC7" s="51" t="s">
        <v>545</v>
      </c>
      <c r="QD7" s="51"/>
      <c r="QE7" s="214" t="s">
        <v>546</v>
      </c>
    </row>
    <row r="8" spans="1:447">
      <c r="A8" s="92" t="s">
        <v>547</v>
      </c>
      <c r="B8" s="107" t="str">
        <f>IF(B4=HLOOKUP(X3,$B$5:$H$6,2,FALSE),"Victory","Defeat")</f>
        <v>Victory</v>
      </c>
      <c r="C8" s="108" t="str">
        <f>IF(C4=HLOOKUP(X3,$B$5:$H$6,2,FALSE),"Victory","Defeat")</f>
        <v>Defeat</v>
      </c>
      <c r="E8" s="90" t="s">
        <v>548</v>
      </c>
      <c r="F8" s="109">
        <v>11</v>
      </c>
      <c r="G8" s="110">
        <v>12</v>
      </c>
      <c r="N8" s="46" t="s">
        <v>549</v>
      </c>
      <c r="O8" s="48" t="s">
        <v>550</v>
      </c>
      <c r="P8" s="48" t="s">
        <v>521</v>
      </c>
      <c r="Q8" s="191">
        <v>3</v>
      </c>
      <c r="R8" s="190">
        <v>0</v>
      </c>
      <c r="S8" t="str">
        <f t="shared" si="13"/>
        <v>Cần Thơ</v>
      </c>
      <c r="T8" t="str">
        <f t="shared" si="14"/>
        <v>ĐH FPT Hà Nội</v>
      </c>
      <c r="W8" s="40" t="s">
        <v>551</v>
      </c>
      <c r="X8" s="40" t="s">
        <v>551</v>
      </c>
      <c r="Y8" s="40" t="str">
        <f t="shared" si="15"/>
        <v>file:///D:/tpdcmx2023/Logo/SV Kinh Tế TP HCM.png</v>
      </c>
      <c r="Z8" s="40" t="str">
        <f t="shared" si="16"/>
        <v>file:///D:/tpdcmx2023/Logo/SV Kinh Tế TP HCM.png</v>
      </c>
      <c r="AA8" s="194" t="s">
        <v>552</v>
      </c>
      <c r="AB8" s="40" t="str">
        <f t="shared" si="17"/>
        <v>file:///D:/tpdcmx2023/player/FUHN.MinTan%201.PNG</v>
      </c>
      <c r="AC8" s="40" t="str">
        <f t="shared" si="18"/>
        <v>file:///D:/tpdcmx2023/player/FUHN.MinTan%202.PNG</v>
      </c>
      <c r="AD8" s="40" t="str">
        <f t="shared" si="19"/>
        <v>file:///D:/tpdcmx2023/player/FUHN.MinTan%203.PNG</v>
      </c>
      <c r="AE8" s="40" t="str">
        <f t="shared" si="20"/>
        <v>file:///D:/tpdcmx2023/player/FUHN.MinTan%204.PNG</v>
      </c>
      <c r="AF8" s="40" t="s">
        <v>553</v>
      </c>
      <c r="AG8" s="194" t="s">
        <v>554</v>
      </c>
      <c r="AH8" t="str">
        <f t="shared" si="21"/>
        <v>file:///D:/tpdcmx2023/DataBase_AOV/picklist/Allain.png</v>
      </c>
      <c r="AI8" t="str">
        <f t="shared" si="23"/>
        <v>file:///D:/tpdcmx2023/DataBase_AOV/Champ_ban/Allain.png</v>
      </c>
      <c r="AJ8" t="str">
        <f t="shared" si="24"/>
        <v>file:///D:/tpdcmx2023/DataBase_AOV/Teaminfomation/Allain.png</v>
      </c>
      <c r="AK8" s="62" t="str">
        <f t="shared" si="22"/>
        <v>file:///D:/tpdcmx2023/DataBase_AOV/Champ_resize/Allain.png</v>
      </c>
      <c r="OL8" t="s">
        <v>555</v>
      </c>
      <c r="OM8" t="str">
        <f>"file:///D:/tpdcmx2023/DataBase_AOV/"&amp;OL8&amp;".png"</f>
        <v>file:///D:/tpdcmx2023/DataBase_AOV/ADL.png</v>
      </c>
      <c r="QC8" s="51" t="str">
        <f>AF2</f>
        <v>file:///D:/tpdcmx2023/Logo/TP Hồ Chí Minh.png</v>
      </c>
      <c r="QD8" s="51"/>
      <c r="QE8" s="215" t="str">
        <f>AG2</f>
        <v>file:///D:/tpdcmx2023/Logo/Đà Nẵng.png</v>
      </c>
    </row>
    <row r="9" spans="11:403">
      <c r="K9" s="172"/>
      <c r="N9" s="46" t="s">
        <v>556</v>
      </c>
      <c r="O9" s="48" t="s">
        <v>551</v>
      </c>
      <c r="P9" s="48" t="s">
        <v>521</v>
      </c>
      <c r="Q9" s="191">
        <v>3</v>
      </c>
      <c r="R9" s="190">
        <v>1</v>
      </c>
      <c r="S9" t="str">
        <f t="shared" si="13"/>
        <v>SV Kinh Tế TP HCM</v>
      </c>
      <c r="T9" t="str">
        <f t="shared" si="14"/>
        <v>ĐH FPT Hà Nội</v>
      </c>
      <c r="W9" s="40" t="s">
        <v>519</v>
      </c>
      <c r="X9" s="40" t="s">
        <v>519</v>
      </c>
      <c r="Y9" s="40" t="str">
        <f t="shared" si="15"/>
        <v>file:///D:/tpdcmx2023/Logo/Đà Nẵng.png</v>
      </c>
      <c r="Z9" s="40" t="str">
        <f t="shared" si="16"/>
        <v>file:///D:/tpdcmx2023/Logo/Đà Nẵng.png</v>
      </c>
      <c r="AA9" s="194" t="s">
        <v>557</v>
      </c>
      <c r="AB9" s="40" t="str">
        <f t="shared" si="17"/>
        <v>file:///D:/tpdcmx2023/player/FUHN.Taness%201.PNG</v>
      </c>
      <c r="AC9" s="40" t="str">
        <f t="shared" si="18"/>
        <v>file:///D:/tpdcmx2023/player/FUHN.Taness%202.PNG</v>
      </c>
      <c r="AD9" s="40" t="str">
        <f t="shared" si="19"/>
        <v>file:///D:/tpdcmx2023/player/FUHN.Taness%203.PNG</v>
      </c>
      <c r="AE9" s="40" t="str">
        <f t="shared" si="20"/>
        <v>file:///D:/tpdcmx2023/player/FUHN.Taness%204.PNG</v>
      </c>
      <c r="AF9" s="40" t="s">
        <v>558</v>
      </c>
      <c r="AG9" s="194" t="s">
        <v>559</v>
      </c>
      <c r="AH9" t="str">
        <f t="shared" si="21"/>
        <v>file:///D:/tpdcmx2023/DataBase_AOV/picklist/Amily.png</v>
      </c>
      <c r="AI9" t="str">
        <f t="shared" si="23"/>
        <v>file:///D:/tpdcmx2023/DataBase_AOV/Champ_ban/Amily.png</v>
      </c>
      <c r="AJ9" t="str">
        <f t="shared" si="24"/>
        <v>file:///D:/tpdcmx2023/DataBase_AOV/Teaminfomation/Amily.png</v>
      </c>
      <c r="AK9" s="62" t="str">
        <f t="shared" si="22"/>
        <v>file:///D:/tpdcmx2023/DataBase_AOV/Champ_resize/Amily.png</v>
      </c>
      <c r="OL9" t="s">
        <v>560</v>
      </c>
      <c r="OM9" t="str">
        <f>"file:///D:/tpdcmx2023/DataBase_AOV/"&amp;OL9&amp;".png"</f>
        <v>file:///D:/tpdcmx2023/DataBase_AOV/SUP.png</v>
      </c>
    </row>
    <row r="10" spans="1:37">
      <c r="A10" s="92" t="s">
        <v>561</v>
      </c>
      <c r="B10" s="111" t="str">
        <f>VLOOKUP($B$3,$N$4:$P$101,2,FALSE)</f>
        <v>TP Hồ Chí Minh</v>
      </c>
      <c r="C10" s="112" t="str">
        <f>J14</f>
        <v>TPHCM.DTroy</v>
      </c>
      <c r="D10" s="112" t="str">
        <f>J15</f>
        <v>TPHCM.xN</v>
      </c>
      <c r="E10" s="112" t="str">
        <f>J16</f>
        <v>TPHCM.0712</v>
      </c>
      <c r="F10" s="112" t="str">
        <f>J17</f>
        <v>TPHCM.New</v>
      </c>
      <c r="G10" s="113" t="str">
        <f>J18</f>
        <v>TPHCM.Trốctru</v>
      </c>
      <c r="K10" s="172"/>
      <c r="N10" s="46" t="s">
        <v>562</v>
      </c>
      <c r="O10" s="48" t="s">
        <v>498</v>
      </c>
      <c r="P10" s="48" t="s">
        <v>519</v>
      </c>
      <c r="Q10" s="191">
        <v>3</v>
      </c>
      <c r="R10" s="190">
        <v>4</v>
      </c>
      <c r="S10" t="str">
        <f t="shared" si="13"/>
        <v>Đà Nẵng</v>
      </c>
      <c r="T10" t="str">
        <f t="shared" si="14"/>
        <v>Vũng Tàu</v>
      </c>
      <c r="W10" s="40" t="s">
        <v>529</v>
      </c>
      <c r="X10" s="40" t="s">
        <v>529</v>
      </c>
      <c r="Y10" s="40" t="str">
        <f t="shared" si="15"/>
        <v>file:///D:/tpdcmx2023/Logo/TP Hồ Chí Minh.png</v>
      </c>
      <c r="Z10" s="40" t="str">
        <f t="shared" si="16"/>
        <v>file:///D:/tpdcmx2023/Logo/TP Hồ Chí Minh.png</v>
      </c>
      <c r="AA10" s="194" t="s">
        <v>563</v>
      </c>
      <c r="AB10" s="40" t="str">
        <f t="shared" si="17"/>
        <v>file:///D:/tpdcmx2023/player/FUHN.Haru%201.PNG</v>
      </c>
      <c r="AC10" s="40" t="str">
        <f t="shared" si="18"/>
        <v>file:///D:/tpdcmx2023/player/FUHN.Haru%202.PNG</v>
      </c>
      <c r="AD10" s="40" t="str">
        <f t="shared" si="19"/>
        <v>file:///D:/tpdcmx2023/player/FUHN.Haru%203.PNG</v>
      </c>
      <c r="AE10" s="40" t="str">
        <f t="shared" si="20"/>
        <v>file:///D:/tpdcmx2023/player/FUHN.Haru%204.PNG</v>
      </c>
      <c r="AF10" s="40" t="s">
        <v>564</v>
      </c>
      <c r="AG10" s="194" t="s">
        <v>565</v>
      </c>
      <c r="AH10" t="str">
        <f t="shared" si="21"/>
        <v>file:///D:/tpdcmx2023/DataBase_AOV/picklist/Annette.png</v>
      </c>
      <c r="AI10" t="str">
        <f t="shared" si="23"/>
        <v>file:///D:/tpdcmx2023/DataBase_AOV/Champ_ban/Annette.png</v>
      </c>
      <c r="AJ10" t="str">
        <f t="shared" si="24"/>
        <v>file:///D:/tpdcmx2023/DataBase_AOV/Teaminfomation/Annette.png</v>
      </c>
      <c r="AK10" s="62" t="str">
        <f t="shared" si="22"/>
        <v>file:///D:/tpdcmx2023/DataBase_AOV/Champ_resize/Annette.png</v>
      </c>
    </row>
    <row r="11" spans="2:37">
      <c r="B11" s="114" t="str">
        <f>VLOOKUP($B$3,$N$4:$P$102,3,FALSE)</f>
        <v>Đà Nẵng</v>
      </c>
      <c r="C11" s="115" t="str">
        <f>K14</f>
        <v>ĐN.TựGàbabi</v>
      </c>
      <c r="D11" s="115" t="str">
        <f>K15</f>
        <v>ĐN.Water</v>
      </c>
      <c r="E11" s="115" t="str">
        <f>K16</f>
        <v>ĐN.LaiPhạm</v>
      </c>
      <c r="F11" s="115" t="str">
        <f>K17</f>
        <v>ĐN.TNhân</v>
      </c>
      <c r="G11" s="116" t="str">
        <f>K18</f>
        <v>ĐN.MaiTrường</v>
      </c>
      <c r="N11" s="46" t="s">
        <v>566</v>
      </c>
      <c r="O11" s="48" t="s">
        <v>529</v>
      </c>
      <c r="P11" s="48" t="s">
        <v>550</v>
      </c>
      <c r="Q11" s="191">
        <v>4</v>
      </c>
      <c r="R11" s="190">
        <v>3</v>
      </c>
      <c r="S11" t="str">
        <f t="shared" si="13"/>
        <v>TP Hồ Chí Minh</v>
      </c>
      <c r="T11" t="str">
        <f t="shared" si="14"/>
        <v>Cần Thơ</v>
      </c>
      <c r="W11" s="40" t="s">
        <v>550</v>
      </c>
      <c r="X11" s="40" t="s">
        <v>550</v>
      </c>
      <c r="Y11" s="40" t="str">
        <f t="shared" si="15"/>
        <v>file:///D:/tpdcmx2023/Logo/Cần Thơ.png</v>
      </c>
      <c r="Z11" s="40" t="str">
        <f t="shared" si="16"/>
        <v>file:///D:/tpdcmx2023/Logo/Cần Thơ.png</v>
      </c>
      <c r="AA11" s="194" t="s">
        <v>567</v>
      </c>
      <c r="AB11" s="40" t="str">
        <f t="shared" si="17"/>
        <v>file:///D:/tpdcmx2023/player/FUHN.Entidii%201.PNG</v>
      </c>
      <c r="AC11" s="40" t="str">
        <f t="shared" si="18"/>
        <v>file:///D:/tpdcmx2023/player/FUHN.Entidii%202.PNG</v>
      </c>
      <c r="AD11" s="40" t="str">
        <f t="shared" si="19"/>
        <v>file:///D:/tpdcmx2023/player/FUHN.Entidii%203.PNG</v>
      </c>
      <c r="AE11" s="40" t="str">
        <f t="shared" si="20"/>
        <v>file:///D:/tpdcmx2023/player/FUHN.Entidii%204.PNG</v>
      </c>
      <c r="AF11" s="40" t="s">
        <v>568</v>
      </c>
      <c r="AG11" s="194" t="s">
        <v>569</v>
      </c>
      <c r="AH11" t="str">
        <f t="shared" si="21"/>
        <v>file:///D:/tpdcmx2023/DataBase_AOV/picklist/Aoi.png</v>
      </c>
      <c r="AI11" t="str">
        <f t="shared" si="23"/>
        <v>file:///D:/tpdcmx2023/DataBase_AOV/Champ_ban/Aoi.png</v>
      </c>
      <c r="AJ11" t="str">
        <f t="shared" si="24"/>
        <v>file:///D:/tpdcmx2023/DataBase_AOV/Teaminfomation/Aoi.png</v>
      </c>
      <c r="AK11" s="62" t="str">
        <f t="shared" si="22"/>
        <v>file:///D:/tpdcmx2023/DataBase_AOV/Champ_resize/Aoi.png</v>
      </c>
    </row>
    <row r="12" spans="14:37">
      <c r="N12" s="46" t="s">
        <v>570</v>
      </c>
      <c r="O12" s="48" t="s">
        <v>550</v>
      </c>
      <c r="P12" s="48" t="s">
        <v>520</v>
      </c>
      <c r="Q12" s="191">
        <v>4</v>
      </c>
      <c r="R12" s="190">
        <v>3</v>
      </c>
      <c r="S12" t="str">
        <f t="shared" si="13"/>
        <v>Cần Thơ</v>
      </c>
      <c r="T12" t="str">
        <f t="shared" si="14"/>
        <v>ĐH SPKT Tp HCM</v>
      </c>
      <c r="W12" s="40" t="s">
        <v>498</v>
      </c>
      <c r="X12" s="40" t="s">
        <v>498</v>
      </c>
      <c r="Y12" s="40" t="str">
        <f t="shared" si="15"/>
        <v>file:///D:/tpdcmx2023/Logo/Vũng Tàu.png</v>
      </c>
      <c r="Z12" s="40" t="str">
        <f t="shared" si="16"/>
        <v>file:///D:/tpdcmx2023/Logo/Vũng Tàu.png</v>
      </c>
      <c r="AA12" s="194" t="s">
        <v>571</v>
      </c>
      <c r="AB12" s="40" t="str">
        <f t="shared" si="17"/>
        <v>file:///D:/tpdcmx2023/player/VHU.Sowish%201.PNG</v>
      </c>
      <c r="AC12" s="40" t="str">
        <f t="shared" si="18"/>
        <v>file:///D:/tpdcmx2023/player/VHU.Sowish%202.PNG</v>
      </c>
      <c r="AD12" s="40" t="str">
        <f t="shared" si="19"/>
        <v>file:///D:/tpdcmx2023/player/VHU.Sowish%203.PNG</v>
      </c>
      <c r="AE12" s="40" t="str">
        <f t="shared" si="20"/>
        <v>file:///D:/tpdcmx2023/player/VHU.Sowish%204.PNG</v>
      </c>
      <c r="AF12" s="40" t="s">
        <v>572</v>
      </c>
      <c r="AG12" s="194" t="s">
        <v>573</v>
      </c>
      <c r="AH12" t="str">
        <f t="shared" si="21"/>
        <v>file:///D:/tpdcmx2023/DataBase_AOV/picklist/Arduin.png</v>
      </c>
      <c r="AI12" t="str">
        <f t="shared" si="23"/>
        <v>file:///D:/tpdcmx2023/DataBase_AOV/Champ_ban/Arduin.png</v>
      </c>
      <c r="AJ12" t="str">
        <f t="shared" si="24"/>
        <v>file:///D:/tpdcmx2023/DataBase_AOV/Teaminfomation/Arduin.png</v>
      </c>
      <c r="AK12" s="62" t="str">
        <f t="shared" si="22"/>
        <v>file:///D:/tpdcmx2023/DataBase_AOV/Champ_resize/Arduin.png</v>
      </c>
    </row>
    <row r="13" ht="15.75" spans="1:37">
      <c r="A13" s="41" t="s">
        <v>574</v>
      </c>
      <c r="B13" s="42" t="s">
        <v>575</v>
      </c>
      <c r="C13" s="42" t="s">
        <v>576</v>
      </c>
      <c r="D13" s="42" t="s">
        <v>577</v>
      </c>
      <c r="E13" s="42" t="s">
        <v>538</v>
      </c>
      <c r="F13" s="42"/>
      <c r="H13" s="117" t="str">
        <f>B10</f>
        <v>TP Hồ Chí Minh</v>
      </c>
      <c r="I13" s="117"/>
      <c r="J13" s="173"/>
      <c r="K13" s="174" t="str">
        <f>B11</f>
        <v>Đà Nẵng</v>
      </c>
      <c r="L13" s="117"/>
      <c r="M13" s="117"/>
      <c r="N13" s="46" t="s">
        <v>578</v>
      </c>
      <c r="O13" s="48" t="s">
        <v>498</v>
      </c>
      <c r="P13" s="48" t="s">
        <v>551</v>
      </c>
      <c r="Q13" s="191">
        <v>4</v>
      </c>
      <c r="R13" s="190">
        <v>0</v>
      </c>
      <c r="S13" t="str">
        <f t="shared" si="13"/>
        <v>Vũng Tàu</v>
      </c>
      <c r="T13" t="str">
        <f t="shared" si="14"/>
        <v>SV Kinh Tế TP HCM</v>
      </c>
      <c r="V13" s="40"/>
      <c r="W13" s="40" t="s">
        <v>579</v>
      </c>
      <c r="X13" s="40" t="s">
        <v>579</v>
      </c>
      <c r="Y13" s="40" t="s">
        <v>580</v>
      </c>
      <c r="Z13" s="40" t="s">
        <v>580</v>
      </c>
      <c r="AA13" s="194" t="s">
        <v>581</v>
      </c>
      <c r="AB13" s="40" t="str">
        <f t="shared" si="17"/>
        <v>file:///D:/tpdcmx2023/player/VHU.VănLại%201.PNG</v>
      </c>
      <c r="AC13" s="40" t="str">
        <f t="shared" si="18"/>
        <v>file:///D:/tpdcmx2023/player/VHU.VănLại%202.PNG</v>
      </c>
      <c r="AD13" s="40" t="str">
        <f t="shared" si="19"/>
        <v>file:///D:/tpdcmx2023/player/VHU.VănLại%203.PNG</v>
      </c>
      <c r="AE13" s="40" t="str">
        <f t="shared" si="20"/>
        <v>file:///D:/tpdcmx2023/player/VHU.VănLại%204.PNG</v>
      </c>
      <c r="AF13" s="40" t="s">
        <v>582</v>
      </c>
      <c r="AG13" s="194" t="s">
        <v>583</v>
      </c>
      <c r="AH13" t="str">
        <f t="shared" si="21"/>
        <v>file:///D:/tpdcmx2023/DataBase_AOV/picklist/Arthur.png</v>
      </c>
      <c r="AI13" t="str">
        <f t="shared" si="23"/>
        <v>file:///D:/tpdcmx2023/DataBase_AOV/Champ_ban/Arthur.png</v>
      </c>
      <c r="AJ13" t="str">
        <f t="shared" si="24"/>
        <v>file:///D:/tpdcmx2023/DataBase_AOV/Teaminfomation/Arthur.png</v>
      </c>
      <c r="AK13" s="62" t="str">
        <f t="shared" si="22"/>
        <v>file:///D:/tpdcmx2023/DataBase_AOV/Champ_resize/Arthur.png</v>
      </c>
    </row>
    <row r="14" ht="16.5" spans="1:37">
      <c r="A14" s="43" t="s">
        <v>584</v>
      </c>
      <c r="B14" s="44">
        <v>0.583333333333333</v>
      </c>
      <c r="C14" s="45" t="str">
        <f>VLOOKUP(A14,$N$4:$P$89,2,FALSE)</f>
        <v>Đà Nẵng</v>
      </c>
      <c r="D14" s="45" t="str">
        <f>VLOOKUP(A14,$N$4:$P$94,3,FALSE)</f>
        <v>Cần Thơ</v>
      </c>
      <c r="E14" s="48">
        <f>VLOOKUP(A14,$N$4:$R$67,4,FALSE)</f>
        <v>4</v>
      </c>
      <c r="F14" s="48">
        <f>VLOOKUP(A14,$N$4:$R$67,5,FALSE)</f>
        <v>2</v>
      </c>
      <c r="H14" s="118">
        <v>1</v>
      </c>
      <c r="I14" s="146"/>
      <c r="J14" s="175" t="s">
        <v>585</v>
      </c>
      <c r="K14" s="176" t="s">
        <v>586</v>
      </c>
      <c r="L14" s="177" t="s">
        <v>527</v>
      </c>
      <c r="M14" s="178">
        <v>1</v>
      </c>
      <c r="N14" s="46" t="s">
        <v>587</v>
      </c>
      <c r="O14" s="48" t="s">
        <v>519</v>
      </c>
      <c r="P14" s="48" t="s">
        <v>529</v>
      </c>
      <c r="Q14" s="191">
        <v>1</v>
      </c>
      <c r="R14" s="190">
        <v>4</v>
      </c>
      <c r="S14" t="str">
        <f t="shared" si="13"/>
        <v>TP Hồ Chí Minh</v>
      </c>
      <c r="T14" t="str">
        <f t="shared" si="14"/>
        <v>Đà Nẵng</v>
      </c>
      <c r="V14" s="40"/>
      <c r="W14" s="40" t="s">
        <v>588</v>
      </c>
      <c r="X14" s="40" t="s">
        <v>588</v>
      </c>
      <c r="Y14" s="40" t="s">
        <v>580</v>
      </c>
      <c r="Z14" s="40" t="s">
        <v>580</v>
      </c>
      <c r="AA14" s="194" t="s">
        <v>589</v>
      </c>
      <c r="AB14" s="40" t="str">
        <f t="shared" si="17"/>
        <v>file:///D:/tpdcmx2023/player/VHU.Tla%201.PNG</v>
      </c>
      <c r="AC14" s="40" t="str">
        <f t="shared" si="18"/>
        <v>file:///D:/tpdcmx2023/player/VHU.Tla%202.PNG</v>
      </c>
      <c r="AD14" s="40" t="str">
        <f t="shared" si="19"/>
        <v>file:///D:/tpdcmx2023/player/VHU.Tla%203.PNG</v>
      </c>
      <c r="AE14" s="40" t="str">
        <f t="shared" si="20"/>
        <v>file:///D:/tpdcmx2023/player/VHU.Tla%204.PNG</v>
      </c>
      <c r="AF14" s="40" t="s">
        <v>590</v>
      </c>
      <c r="AG14" s="194" t="s">
        <v>591</v>
      </c>
      <c r="AH14" t="str">
        <f t="shared" si="21"/>
        <v>file:///D:/tpdcmx2023/DataBase_AOV/picklist/Arum.png</v>
      </c>
      <c r="AI14" t="str">
        <f t="shared" si="23"/>
        <v>file:///D:/tpdcmx2023/DataBase_AOV/Champ_ban/Arum.png</v>
      </c>
      <c r="AJ14" t="str">
        <f t="shared" si="24"/>
        <v>file:///D:/tpdcmx2023/DataBase_AOV/Teaminfomation/Arum.png</v>
      </c>
      <c r="AK14" s="62" t="str">
        <f t="shared" si="22"/>
        <v>file:///D:/tpdcmx2023/DataBase_AOV/Champ_resize/Arum.png</v>
      </c>
    </row>
    <row r="15" ht="16.5" spans="1:37">
      <c r="A15" s="43" t="s">
        <v>592</v>
      </c>
      <c r="B15" s="47">
        <v>0.770833333333333</v>
      </c>
      <c r="C15" s="48" t="str">
        <f>VLOOKUP(A15,$N$4:$P$96,2,FALSE)</f>
        <v>TP Hồ Chí Minh</v>
      </c>
      <c r="D15" s="48" t="str">
        <f>VLOOKUP(A15,$N$4:$P$102,3,FALSE)</f>
        <v>Đà Nẵng</v>
      </c>
      <c r="E15" s="48">
        <f>VLOOKUP(A15,$N$4:$R$67,4,FALSE)</f>
        <v>2</v>
      </c>
      <c r="F15" s="48">
        <f>VLOOKUP(A15,$N$4:$R$67,5,FALSE)</f>
        <v>0</v>
      </c>
      <c r="H15" s="119">
        <v>2</v>
      </c>
      <c r="I15" s="130"/>
      <c r="J15" s="175" t="s">
        <v>593</v>
      </c>
      <c r="K15" s="176" t="s">
        <v>594</v>
      </c>
      <c r="L15" s="179" t="s">
        <v>595</v>
      </c>
      <c r="M15" s="180">
        <v>2</v>
      </c>
      <c r="N15" s="46" t="s">
        <v>596</v>
      </c>
      <c r="O15" s="48" t="s">
        <v>550</v>
      </c>
      <c r="P15" s="48" t="s">
        <v>498</v>
      </c>
      <c r="Q15" s="191">
        <v>4</v>
      </c>
      <c r="R15" s="190">
        <v>3</v>
      </c>
      <c r="S15" t="str">
        <f t="shared" si="13"/>
        <v>Cần Thơ</v>
      </c>
      <c r="T15" t="str">
        <f t="shared" si="14"/>
        <v>Vũng Tàu</v>
      </c>
      <c r="V15" s="40"/>
      <c r="W15" s="40" t="s">
        <v>597</v>
      </c>
      <c r="X15" s="40" t="s">
        <v>597</v>
      </c>
      <c r="Y15" s="40" t="s">
        <v>580</v>
      </c>
      <c r="Z15" s="40" t="s">
        <v>580</v>
      </c>
      <c r="AA15" s="194" t="s">
        <v>598</v>
      </c>
      <c r="AB15" s="40" t="str">
        <f t="shared" si="17"/>
        <v>file:///D:/tpdcmx2023/player/VHU.DuyThịnhhh%201.PNG</v>
      </c>
      <c r="AC15" s="40" t="str">
        <f t="shared" si="18"/>
        <v>file:///D:/tpdcmx2023/player/VHU.DuyThịnhhh%202.PNG</v>
      </c>
      <c r="AD15" s="40" t="str">
        <f t="shared" si="19"/>
        <v>file:///D:/tpdcmx2023/player/VHU.DuyThịnhhh%203.PNG</v>
      </c>
      <c r="AE15" s="40" t="str">
        <f t="shared" si="20"/>
        <v>file:///D:/tpdcmx2023/player/VHU.DuyThịnhhh%204.PNG</v>
      </c>
      <c r="AF15" s="40" t="s">
        <v>599</v>
      </c>
      <c r="AG15" s="194" t="s">
        <v>600</v>
      </c>
      <c r="AH15" t="str">
        <f t="shared" si="21"/>
        <v>file:///D:/tpdcmx2023/DataBase_AOV/picklist/Astrid.png</v>
      </c>
      <c r="AI15" t="str">
        <f t="shared" si="23"/>
        <v>file:///D:/tpdcmx2023/DataBase_AOV/Champ_ban/Astrid.png</v>
      </c>
      <c r="AJ15" t="str">
        <f t="shared" si="24"/>
        <v>file:///D:/tpdcmx2023/DataBase_AOV/Teaminfomation/Astrid.png</v>
      </c>
      <c r="AK15" s="62" t="str">
        <f t="shared" si="22"/>
        <v>file:///D:/tpdcmx2023/DataBase_AOV/Champ_resize/Astrid.png</v>
      </c>
    </row>
    <row r="16" ht="16.5" spans="1:37">
      <c r="A16" s="43" t="s">
        <v>601</v>
      </c>
      <c r="B16" s="47">
        <v>0.8125</v>
      </c>
      <c r="C16" s="48">
        <f>VLOOKUP(A16,$N$4:$P$96,2,FALSE)</f>
        <v>0</v>
      </c>
      <c r="D16" s="48">
        <f>VLOOKUP(A16,$N$4:$P$102,3,FALSE)</f>
        <v>0</v>
      </c>
      <c r="E16" s="48">
        <f>VLOOKUP(A16,$N$4:$R$67,4,FALSE)</f>
        <v>0</v>
      </c>
      <c r="F16" s="48">
        <f>VLOOKUP(A16,$N$4:$R$67,5,FALSE)</f>
        <v>0</v>
      </c>
      <c r="H16" s="119">
        <v>3</v>
      </c>
      <c r="I16" s="130"/>
      <c r="J16" s="175" t="s">
        <v>602</v>
      </c>
      <c r="K16" s="176" t="s">
        <v>603</v>
      </c>
      <c r="L16" s="179" t="s">
        <v>544</v>
      </c>
      <c r="M16" s="180">
        <v>3</v>
      </c>
      <c r="N16" s="46" t="s">
        <v>584</v>
      </c>
      <c r="O16" s="48" t="s">
        <v>519</v>
      </c>
      <c r="P16" s="48" t="s">
        <v>550</v>
      </c>
      <c r="Q16" s="191">
        <v>4</v>
      </c>
      <c r="R16" s="190">
        <v>2</v>
      </c>
      <c r="S16" t="str">
        <f t="shared" si="13"/>
        <v>Đà Nẵng</v>
      </c>
      <c r="T16" t="str">
        <f t="shared" si="14"/>
        <v>Cần Thơ</v>
      </c>
      <c r="V16" s="40"/>
      <c r="W16" s="40" t="s">
        <v>604</v>
      </c>
      <c r="X16" s="40" t="s">
        <v>604</v>
      </c>
      <c r="Y16" s="40" t="s">
        <v>580</v>
      </c>
      <c r="Z16" s="40" t="s">
        <v>580</v>
      </c>
      <c r="AA16" s="194" t="s">
        <v>605</v>
      </c>
      <c r="AB16" s="40" t="str">
        <f t="shared" si="17"/>
        <v>file:///D:/tpdcmx2023/player/VHU.Zues%201.PNG</v>
      </c>
      <c r="AC16" s="40" t="str">
        <f t="shared" si="18"/>
        <v>file:///D:/tpdcmx2023/player/VHU.Zues%202.PNG</v>
      </c>
      <c r="AD16" s="40" t="str">
        <f t="shared" si="19"/>
        <v>file:///D:/tpdcmx2023/player/VHU.Zues%203.PNG</v>
      </c>
      <c r="AE16" s="40" t="str">
        <f t="shared" si="20"/>
        <v>file:///D:/tpdcmx2023/player/VHU.Zues%204.PNG</v>
      </c>
      <c r="AF16" s="40" t="s">
        <v>606</v>
      </c>
      <c r="AG16" s="194" t="s">
        <v>607</v>
      </c>
      <c r="AH16" t="str">
        <f t="shared" si="21"/>
        <v>file:///D:/tpdcmx2023/DataBase_AOV/picklist/Ata.png</v>
      </c>
      <c r="AI16" t="str">
        <f t="shared" si="23"/>
        <v>file:///D:/tpdcmx2023/DataBase_AOV/Champ_ban/Ata.png</v>
      </c>
      <c r="AJ16" t="str">
        <f t="shared" si="24"/>
        <v>file:///D:/tpdcmx2023/DataBase_AOV/Teaminfomation/Ata.png</v>
      </c>
      <c r="AK16" s="62" t="str">
        <f t="shared" si="22"/>
        <v>file:///D:/tpdcmx2023/DataBase_AOV/Champ_resize/Ata.png</v>
      </c>
    </row>
    <row r="17" ht="16.5" spans="1:37">
      <c r="A17" s="43" t="s">
        <v>570</v>
      </c>
      <c r="B17" s="49">
        <v>0.625</v>
      </c>
      <c r="C17" s="48" t="str">
        <f>VLOOKUP(A17,$N$4:$P$96,2,FALSE)</f>
        <v>Cần Thơ</v>
      </c>
      <c r="D17" s="48" t="str">
        <f>VLOOKUP(A17,$N$4:$P$102,3,FALSE)</f>
        <v>ĐH SPKT Tp HCM</v>
      </c>
      <c r="E17" s="48">
        <f>VLOOKUP(A17,$N$4:$R$67,4,FALSE)</f>
        <v>4</v>
      </c>
      <c r="F17" s="48">
        <f>VLOOKUP(A17,$N$4:$R$67,5,FALSE)</f>
        <v>3</v>
      </c>
      <c r="H17" s="119">
        <v>4</v>
      </c>
      <c r="I17" s="130"/>
      <c r="J17" s="175" t="s">
        <v>608</v>
      </c>
      <c r="K17" s="176" t="s">
        <v>609</v>
      </c>
      <c r="L17" s="179" t="s">
        <v>555</v>
      </c>
      <c r="M17" s="180">
        <v>4</v>
      </c>
      <c r="N17" s="46" t="s">
        <v>477</v>
      </c>
      <c r="O17" s="48" t="s">
        <v>529</v>
      </c>
      <c r="P17" s="48" t="s">
        <v>519</v>
      </c>
      <c r="Q17" s="191">
        <v>2</v>
      </c>
      <c r="R17" s="190">
        <v>0</v>
      </c>
      <c r="S17" t="str">
        <f t="shared" si="13"/>
        <v>TP Hồ Chí Minh</v>
      </c>
      <c r="T17" t="str">
        <f t="shared" si="14"/>
        <v>Đà Nẵng</v>
      </c>
      <c r="V17" s="40"/>
      <c r="W17" s="40" t="s">
        <v>610</v>
      </c>
      <c r="X17" s="40" t="s">
        <v>610</v>
      </c>
      <c r="Y17" s="40" t="s">
        <v>580</v>
      </c>
      <c r="Z17" s="40" t="s">
        <v>580</v>
      </c>
      <c r="AA17" s="194" t="s">
        <v>611</v>
      </c>
      <c r="AB17" s="40" t="str">
        <f t="shared" si="17"/>
        <v>file:///D:/tpdcmx2023/player/VHU.iQkey%201.PNG</v>
      </c>
      <c r="AC17" s="40" t="str">
        <f t="shared" si="18"/>
        <v>file:///D:/tpdcmx2023/player/VHU.iQkey%202.PNG</v>
      </c>
      <c r="AD17" s="40" t="str">
        <f t="shared" si="19"/>
        <v>file:///D:/tpdcmx2023/player/VHU.iQkey%203.PNG</v>
      </c>
      <c r="AE17" s="40" t="str">
        <f t="shared" si="20"/>
        <v>file:///D:/tpdcmx2023/player/VHU.iQkey%204.PNG</v>
      </c>
      <c r="AF17" s="40" t="s">
        <v>612</v>
      </c>
      <c r="AG17" s="194" t="s">
        <v>613</v>
      </c>
      <c r="AH17" t="str">
        <f t="shared" si="21"/>
        <v>file:///D:/tpdcmx2023/DataBase_AOV/picklist/Aya.png</v>
      </c>
      <c r="AI17" t="str">
        <f t="shared" si="23"/>
        <v>file:///D:/tpdcmx2023/DataBase_AOV/Champ_ban/Aya.png</v>
      </c>
      <c r="AJ17" t="str">
        <f t="shared" si="24"/>
        <v>file:///D:/tpdcmx2023/DataBase_AOV/Teaminfomation/Aya.png</v>
      </c>
      <c r="AK17" s="62" t="str">
        <f t="shared" si="22"/>
        <v>file:///D:/tpdcmx2023/DataBase_AOV/Champ_resize/Aya.png</v>
      </c>
    </row>
    <row r="18" ht="16.5" spans="1:37">
      <c r="A18" s="43" t="s">
        <v>578</v>
      </c>
      <c r="B18" s="49">
        <v>0.729166666666667</v>
      </c>
      <c r="C18" s="48" t="str">
        <f>VLOOKUP(A18,$N$4:$P$96,2,FALSE)</f>
        <v>Vũng Tàu</v>
      </c>
      <c r="D18" s="48" t="str">
        <f>VLOOKUP(A18,$N$4:$P$102,3,FALSE)</f>
        <v>SV Kinh Tế TP HCM</v>
      </c>
      <c r="E18" s="48">
        <f>VLOOKUP(A18,$N$4:$R$67,4,FALSE)</f>
        <v>4</v>
      </c>
      <c r="F18" s="48">
        <f>VLOOKUP(A18,$N$4:$R$67,5,FALSE)</f>
        <v>0</v>
      </c>
      <c r="H18" s="120">
        <v>5</v>
      </c>
      <c r="I18" s="147"/>
      <c r="J18" s="175" t="s">
        <v>614</v>
      </c>
      <c r="K18" s="176" t="s">
        <v>615</v>
      </c>
      <c r="L18" s="179" t="s">
        <v>560</v>
      </c>
      <c r="M18" s="180">
        <v>5</v>
      </c>
      <c r="N18" s="46" t="s">
        <v>601</v>
      </c>
      <c r="O18" s="48"/>
      <c r="P18" s="48"/>
      <c r="Q18" s="191">
        <v>0</v>
      </c>
      <c r="R18" s="190">
        <v>0</v>
      </c>
      <c r="S18" t="str">
        <f t="shared" si="13"/>
        <v>PENDING</v>
      </c>
      <c r="T18" t="str">
        <f t="shared" si="14"/>
        <v>PENDING</v>
      </c>
      <c r="V18" s="40"/>
      <c r="W18" s="40" t="s">
        <v>616</v>
      </c>
      <c r="X18" s="40" t="s">
        <v>616</v>
      </c>
      <c r="Y18" s="40" t="s">
        <v>580</v>
      </c>
      <c r="Z18" s="40" t="s">
        <v>580</v>
      </c>
      <c r="AA18" s="194" t="s">
        <v>617</v>
      </c>
      <c r="AB18" s="40" t="str">
        <f t="shared" si="17"/>
        <v>file:///D:/tpdcmx2023/player/VHU.Kayah%201.PNG</v>
      </c>
      <c r="AC18" s="40" t="str">
        <f t="shared" si="18"/>
        <v>file:///D:/tpdcmx2023/player/VHU.Kayah%202.PNG</v>
      </c>
      <c r="AD18" s="40" t="str">
        <f t="shared" si="19"/>
        <v>file:///D:/tpdcmx2023/player/VHU.Kayah%203.PNG</v>
      </c>
      <c r="AE18" s="40" t="str">
        <f t="shared" si="20"/>
        <v>file:///D:/tpdcmx2023/player/VHU.Kayah%204.PNG</v>
      </c>
      <c r="AF18" s="40" t="s">
        <v>618</v>
      </c>
      <c r="AG18" s="194" t="s">
        <v>619</v>
      </c>
      <c r="AH18" t="str">
        <f t="shared" si="21"/>
        <v>file:///D:/tpdcmx2023/DataBase_AOV/picklist/Azzen'Ka.png</v>
      </c>
      <c r="AI18" t="str">
        <f t="shared" si="23"/>
        <v>file:///D:/tpdcmx2023/DataBase_AOV/Champ_ban/Azzen'Ka.png</v>
      </c>
      <c r="AJ18" t="str">
        <f t="shared" si="24"/>
        <v>file:///D:/tpdcmx2023/DataBase_AOV/Teaminfomation/Azzen'Ka.png</v>
      </c>
      <c r="AK18" s="62" t="str">
        <f t="shared" si="22"/>
        <v>file:///D:/tpdcmx2023/DataBase_AOV/Champ_resize/Azzen'Ka.png</v>
      </c>
    </row>
    <row r="19" ht="15.75" spans="1:37">
      <c r="A19" s="43" t="s">
        <v>601</v>
      </c>
      <c r="B19" s="49">
        <v>0.895833333333333</v>
      </c>
      <c r="C19" s="48">
        <f>VLOOKUP(A19,$N$4:$P$96,2,FALSE)</f>
        <v>0</v>
      </c>
      <c r="D19" s="48">
        <f>VLOOKUP(A19,$N$4:$P$102,3,FALSE)</f>
        <v>0</v>
      </c>
      <c r="E19" s="48">
        <f>VLOOKUP(A19,$N$4:$R$67,4,FALSE)</f>
        <v>0</v>
      </c>
      <c r="F19" s="48">
        <f>VLOOKUP(A19,$N$4:$R$67,5,FALSE)</f>
        <v>0</v>
      </c>
      <c r="G19" s="121"/>
      <c r="M19" s="86"/>
      <c r="N19" s="46" t="s">
        <v>620</v>
      </c>
      <c r="O19" s="48"/>
      <c r="P19" s="48"/>
      <c r="Q19" s="191">
        <v>0</v>
      </c>
      <c r="R19" s="190">
        <v>0</v>
      </c>
      <c r="S19" t="str">
        <f t="shared" si="13"/>
        <v>PENDING</v>
      </c>
      <c r="T19" t="str">
        <f t="shared" si="14"/>
        <v>PENDING</v>
      </c>
      <c r="V19" s="40"/>
      <c r="W19" s="40" t="s">
        <v>621</v>
      </c>
      <c r="X19" s="40" t="s">
        <v>621</v>
      </c>
      <c r="Y19" s="40" t="s">
        <v>580</v>
      </c>
      <c r="Z19" s="40" t="s">
        <v>580</v>
      </c>
      <c r="AA19" s="194" t="s">
        <v>622</v>
      </c>
      <c r="AB19" s="40" t="str">
        <f t="shared" si="17"/>
        <v>file:///D:/tpdcmx2023/player/UTE.TNdangiu%201.PNG</v>
      </c>
      <c r="AC19" s="40" t="str">
        <f t="shared" si="18"/>
        <v>file:///D:/tpdcmx2023/player/UTE.TNdangiu%202.PNG</v>
      </c>
      <c r="AD19" s="40" t="str">
        <f t="shared" si="19"/>
        <v>file:///D:/tpdcmx2023/player/UTE.TNdangiu%203.PNG</v>
      </c>
      <c r="AE19" s="40" t="str">
        <f t="shared" si="20"/>
        <v>file:///D:/tpdcmx2023/player/UTE.TNdangiu%204.PNG</v>
      </c>
      <c r="AF19" s="40" t="s">
        <v>623</v>
      </c>
      <c r="AG19" s="194" t="s">
        <v>624</v>
      </c>
      <c r="AH19" t="str">
        <f t="shared" si="21"/>
        <v>file:///D:/tpdcmx2023/DataBase_AOV/picklist/Baldum.png</v>
      </c>
      <c r="AI19" t="str">
        <f t="shared" si="23"/>
        <v>file:///D:/tpdcmx2023/DataBase_AOV/Champ_ban/Baldum.png</v>
      </c>
      <c r="AJ19" t="str">
        <f t="shared" si="24"/>
        <v>file:///D:/tpdcmx2023/DataBase_AOV/Teaminfomation/Baldum.png</v>
      </c>
      <c r="AK19" s="62" t="str">
        <f t="shared" si="22"/>
        <v>file:///D:/tpdcmx2023/DataBase_AOV/Champ_resize/Baldum.png</v>
      </c>
    </row>
    <row r="20" hidden="1" spans="11:37">
      <c r="K20" s="51">
        <f>M14</f>
        <v>1</v>
      </c>
      <c r="L20" s="51" t="str">
        <f>L14</f>
        <v>DSL</v>
      </c>
      <c r="M20" s="51" t="str">
        <f>K14</f>
        <v>ĐN.TựGàbabi</v>
      </c>
      <c r="N20" s="46" t="s">
        <v>625</v>
      </c>
      <c r="O20" s="48"/>
      <c r="P20" s="48"/>
      <c r="Q20" s="191">
        <v>0</v>
      </c>
      <c r="R20" s="190">
        <v>0</v>
      </c>
      <c r="S20" t="str">
        <f t="shared" si="13"/>
        <v>PENDING</v>
      </c>
      <c r="T20" t="str">
        <f t="shared" si="14"/>
        <v>PENDING</v>
      </c>
      <c r="V20" s="40"/>
      <c r="W20" s="40" t="s">
        <v>626</v>
      </c>
      <c r="X20" s="40" t="s">
        <v>626</v>
      </c>
      <c r="Y20" s="40" t="s">
        <v>580</v>
      </c>
      <c r="Z20" s="40" t="s">
        <v>580</v>
      </c>
      <c r="AA20" s="194" t="s">
        <v>627</v>
      </c>
      <c r="AB20" s="40" t="str">
        <f t="shared" si="17"/>
        <v>file:///D:/tpdcmx2023/player/UTE.HuuTinnn%201.PNG</v>
      </c>
      <c r="AC20" s="40" t="str">
        <f t="shared" si="18"/>
        <v>file:///D:/tpdcmx2023/player/UTE.HuuTinnn%202.PNG</v>
      </c>
      <c r="AD20" s="40" t="str">
        <f t="shared" si="19"/>
        <v>file:///D:/tpdcmx2023/player/UTE.HuuTinnn%203.PNG</v>
      </c>
      <c r="AE20" s="40" t="str">
        <f t="shared" si="20"/>
        <v>file:///D:/tpdcmx2023/player/UTE.HuuTinnn%204.PNG</v>
      </c>
      <c r="AF20" s="40" t="s">
        <v>628</v>
      </c>
      <c r="AG20" s="194" t="s">
        <v>629</v>
      </c>
      <c r="AH20" t="str">
        <f t="shared" si="21"/>
        <v>file:///D:/tpdcmx2023/DataBase_AOV/picklist/Batman.png</v>
      </c>
      <c r="AI20" t="str">
        <f t="shared" si="23"/>
        <v>file:///D:/tpdcmx2023/DataBase_AOV/Champ_ban/Batman.png</v>
      </c>
      <c r="AJ20" t="str">
        <f t="shared" si="24"/>
        <v>file:///D:/tpdcmx2023/DataBase_AOV/Teaminfomation/Batman.png</v>
      </c>
      <c r="AK20" s="62" t="str">
        <f t="shared" si="22"/>
        <v>file:///D:/tpdcmx2023/DataBase_AOV/Champ_resize/Batman.png</v>
      </c>
    </row>
    <row r="21" ht="15.75" hidden="1" spans="1:37">
      <c r="A21" s="122" t="s">
        <v>630</v>
      </c>
      <c r="B21" s="123" t="s">
        <v>495</v>
      </c>
      <c r="C21" s="123" t="s">
        <v>483</v>
      </c>
      <c r="D21" s="123" t="s">
        <v>631</v>
      </c>
      <c r="E21" s="123" t="s">
        <v>632</v>
      </c>
      <c r="F21" s="124" t="s">
        <v>633</v>
      </c>
      <c r="G21" s="124" t="s">
        <v>17</v>
      </c>
      <c r="K21" s="51">
        <f>M15</f>
        <v>2</v>
      </c>
      <c r="L21" s="51" t="str">
        <f>L15</f>
        <v>JGL</v>
      </c>
      <c r="M21" s="51" t="str">
        <f>K15</f>
        <v>ĐN.Water</v>
      </c>
      <c r="N21" s="46"/>
      <c r="O21" s="48"/>
      <c r="P21" s="48"/>
      <c r="Q21" s="191">
        <v>0</v>
      </c>
      <c r="R21" s="190">
        <v>0</v>
      </c>
      <c r="S21" t="str">
        <f t="shared" si="13"/>
        <v>PENDING</v>
      </c>
      <c r="T21" t="str">
        <f t="shared" si="14"/>
        <v>PENDING</v>
      </c>
      <c r="V21" s="40"/>
      <c r="W21" s="40" t="s">
        <v>634</v>
      </c>
      <c r="X21" s="40" t="s">
        <v>634</v>
      </c>
      <c r="Y21" s="40" t="s">
        <v>580</v>
      </c>
      <c r="Z21" s="40" t="s">
        <v>580</v>
      </c>
      <c r="AA21" s="194" t="s">
        <v>635</v>
      </c>
      <c r="AB21" s="40" t="str">
        <f t="shared" si="17"/>
        <v>file:///D:/tpdcmx2023/player/UTE.Leo%201.PNG</v>
      </c>
      <c r="AC21" s="40" t="str">
        <f t="shared" si="18"/>
        <v>file:///D:/tpdcmx2023/player/UTE.Leo%202.PNG</v>
      </c>
      <c r="AD21" s="40" t="str">
        <f t="shared" si="19"/>
        <v>file:///D:/tpdcmx2023/player/UTE.Leo%203.PNG</v>
      </c>
      <c r="AE21" s="40" t="str">
        <f t="shared" si="20"/>
        <v>file:///D:/tpdcmx2023/player/UTE.Leo%204.PNG</v>
      </c>
      <c r="AF21" s="40" t="s">
        <v>636</v>
      </c>
      <c r="AG21" s="194" t="s">
        <v>637</v>
      </c>
      <c r="AH21" t="str">
        <f t="shared" si="21"/>
        <v>file:///D:/tpdcmx2023/DataBase_AOV/picklist/Bright.png</v>
      </c>
      <c r="AI21" t="str">
        <f t="shared" si="23"/>
        <v>file:///D:/tpdcmx2023/DataBase_AOV/Champ_ban/Bright.png</v>
      </c>
      <c r="AJ21" t="str">
        <f t="shared" si="24"/>
        <v>file:///D:/tpdcmx2023/DataBase_AOV/Teaminfomation/Bright.png</v>
      </c>
      <c r="AK21" s="62" t="str">
        <f t="shared" si="22"/>
        <v>file:///D:/tpdcmx2023/DataBase_AOV/Champ_resize/Bright.png</v>
      </c>
    </row>
    <row r="22" ht="15.75" hidden="1" spans="1:37">
      <c r="A22" s="125">
        <v>1</v>
      </c>
      <c r="B22" s="126" t="s">
        <v>638</v>
      </c>
      <c r="C22" s="126">
        <v>6</v>
      </c>
      <c r="D22" s="126">
        <v>0</v>
      </c>
      <c r="E22" s="126">
        <v>1</v>
      </c>
      <c r="F22" s="127">
        <f t="shared" ref="F22:F29" si="25">C22*3+E22</f>
        <v>19</v>
      </c>
      <c r="G22" s="127">
        <f t="shared" ref="G22:G29" si="26">C22+D22+E22</f>
        <v>7</v>
      </c>
      <c r="K22" s="51">
        <f>M16</f>
        <v>3</v>
      </c>
      <c r="L22" s="51" t="str">
        <f>L16</f>
        <v>MID</v>
      </c>
      <c r="M22" s="51" t="str">
        <f>K16</f>
        <v>ĐN.LaiPhạm</v>
      </c>
      <c r="N22" s="46"/>
      <c r="O22" s="48"/>
      <c r="P22" s="48"/>
      <c r="Q22" s="191">
        <v>0</v>
      </c>
      <c r="R22" s="190">
        <v>0</v>
      </c>
      <c r="S22" t="str">
        <f t="shared" si="13"/>
        <v>PENDING</v>
      </c>
      <c r="T22" t="str">
        <f t="shared" si="14"/>
        <v>PENDING</v>
      </c>
      <c r="V22" s="40"/>
      <c r="W22" s="40" t="s">
        <v>639</v>
      </c>
      <c r="X22" s="40" t="s">
        <v>639</v>
      </c>
      <c r="Y22" s="40" t="s">
        <v>580</v>
      </c>
      <c r="Z22" s="40" t="s">
        <v>580</v>
      </c>
      <c r="AA22" s="194" t="s">
        <v>640</v>
      </c>
      <c r="AB22" s="40" t="str">
        <f t="shared" si="17"/>
        <v>file:///D:/tpdcmx2023/player/UTE.Shina%201.PNG</v>
      </c>
      <c r="AC22" s="40" t="str">
        <f t="shared" si="18"/>
        <v>file:///D:/tpdcmx2023/player/UTE.Shina%202.PNG</v>
      </c>
      <c r="AD22" s="40" t="str">
        <f t="shared" si="19"/>
        <v>file:///D:/tpdcmx2023/player/UTE.Shina%203.PNG</v>
      </c>
      <c r="AE22" s="40" t="str">
        <f t="shared" si="20"/>
        <v>file:///D:/tpdcmx2023/player/UTE.Shina%204.PNG</v>
      </c>
      <c r="AF22" s="40" t="s">
        <v>641</v>
      </c>
      <c r="AG22" s="194" t="s">
        <v>642</v>
      </c>
      <c r="AH22" t="str">
        <f t="shared" si="21"/>
        <v>file:///D:/tpdcmx2023/DataBase_AOV/picklist/Butterfly.png</v>
      </c>
      <c r="AI22" t="str">
        <f t="shared" si="23"/>
        <v>file:///D:/tpdcmx2023/DataBase_AOV/Champ_ban/Butterfly.png</v>
      </c>
      <c r="AJ22" t="str">
        <f t="shared" si="24"/>
        <v>file:///D:/tpdcmx2023/DataBase_AOV/Teaminfomation/Butterfly.png</v>
      </c>
      <c r="AK22" s="62" t="str">
        <f t="shared" si="22"/>
        <v>file:///D:/tpdcmx2023/DataBase_AOV/Champ_resize/Butterfly.png</v>
      </c>
    </row>
    <row r="23" hidden="1" spans="1:37">
      <c r="A23" s="128">
        <v>2</v>
      </c>
      <c r="B23" s="129" t="s">
        <v>643</v>
      </c>
      <c r="C23" s="129">
        <v>4</v>
      </c>
      <c r="D23" s="129">
        <v>2</v>
      </c>
      <c r="E23" s="129">
        <v>1</v>
      </c>
      <c r="F23" s="130">
        <f t="shared" si="25"/>
        <v>13</v>
      </c>
      <c r="G23" s="130">
        <f t="shared" si="26"/>
        <v>7</v>
      </c>
      <c r="K23" s="51">
        <f>M17</f>
        <v>4</v>
      </c>
      <c r="L23" s="51" t="str">
        <f>L17</f>
        <v>ADL</v>
      </c>
      <c r="M23" s="51" t="str">
        <f>K17</f>
        <v>ĐN.TNhân</v>
      </c>
      <c r="N23" s="46"/>
      <c r="O23" s="48"/>
      <c r="P23" s="48"/>
      <c r="Q23" s="191">
        <v>0</v>
      </c>
      <c r="R23" s="190">
        <v>0</v>
      </c>
      <c r="S23" t="str">
        <f t="shared" si="13"/>
        <v>PENDING</v>
      </c>
      <c r="T23" t="str">
        <f t="shared" si="14"/>
        <v>PENDING</v>
      </c>
      <c r="V23" s="40"/>
      <c r="W23" s="40" t="s">
        <v>644</v>
      </c>
      <c r="X23" s="40" t="s">
        <v>644</v>
      </c>
      <c r="Y23" s="40" t="s">
        <v>580</v>
      </c>
      <c r="Z23" s="40" t="s">
        <v>580</v>
      </c>
      <c r="AA23" s="194" t="s">
        <v>645</v>
      </c>
      <c r="AB23" s="40" t="str">
        <f t="shared" si="17"/>
        <v>file:///D:/tpdcmx2023/player/UTE.007%201.PNG</v>
      </c>
      <c r="AC23" s="40" t="str">
        <f t="shared" si="18"/>
        <v>file:///D:/tpdcmx2023/player/UTE.007%202.PNG</v>
      </c>
      <c r="AD23" s="40" t="str">
        <f t="shared" si="19"/>
        <v>file:///D:/tpdcmx2023/player/UTE.007%203.PNG</v>
      </c>
      <c r="AE23" s="40" t="str">
        <f t="shared" si="20"/>
        <v>file:///D:/tpdcmx2023/player/UTE.007%204.PNG</v>
      </c>
      <c r="AF23" s="40" t="s">
        <v>646</v>
      </c>
      <c r="AG23" s="194" t="s">
        <v>647</v>
      </c>
      <c r="AH23" t="str">
        <f t="shared" si="21"/>
        <v>file:///D:/tpdcmx2023/DataBase_AOV/picklist/Capheny.png</v>
      </c>
      <c r="AI23" t="str">
        <f t="shared" si="23"/>
        <v>file:///D:/tpdcmx2023/DataBase_AOV/Champ_ban/Capheny.png</v>
      </c>
      <c r="AJ23" t="str">
        <f t="shared" si="24"/>
        <v>file:///D:/tpdcmx2023/DataBase_AOV/Teaminfomation/Capheny.png</v>
      </c>
      <c r="AK23" s="62" t="str">
        <f t="shared" si="22"/>
        <v>file:///D:/tpdcmx2023/DataBase_AOV/Champ_resize/Capheny.png</v>
      </c>
    </row>
    <row r="24" hidden="1" spans="1:37">
      <c r="A24" s="128">
        <v>3</v>
      </c>
      <c r="B24" s="129" t="s">
        <v>648</v>
      </c>
      <c r="C24" s="129">
        <v>3</v>
      </c>
      <c r="D24" s="129">
        <v>1</v>
      </c>
      <c r="E24" s="129">
        <v>3</v>
      </c>
      <c r="F24" s="130">
        <f t="shared" si="25"/>
        <v>12</v>
      </c>
      <c r="G24" s="130">
        <f t="shared" si="26"/>
        <v>7</v>
      </c>
      <c r="K24" s="51">
        <f>M18</f>
        <v>5</v>
      </c>
      <c r="L24" s="51" t="str">
        <f>L18</f>
        <v>SUP</v>
      </c>
      <c r="M24" s="51" t="str">
        <f>K18</f>
        <v>ĐN.MaiTrường</v>
      </c>
      <c r="N24" s="46"/>
      <c r="O24" s="48"/>
      <c r="P24" s="48"/>
      <c r="Q24" s="191">
        <v>0</v>
      </c>
      <c r="R24" s="190">
        <v>0</v>
      </c>
      <c r="S24" t="str">
        <f t="shared" si="13"/>
        <v>PENDING</v>
      </c>
      <c r="T24" t="str">
        <f t="shared" si="14"/>
        <v>PENDING</v>
      </c>
      <c r="V24" s="40"/>
      <c r="W24" s="40" t="s">
        <v>649</v>
      </c>
      <c r="X24" s="40" t="s">
        <v>649</v>
      </c>
      <c r="Y24" s="40" t="s">
        <v>580</v>
      </c>
      <c r="Z24" s="40" t="s">
        <v>580</v>
      </c>
      <c r="AA24" s="194" t="s">
        <v>650</v>
      </c>
      <c r="AB24" s="40" t="str">
        <f t="shared" si="17"/>
        <v>file:///D:/tpdcmx2023/player/UTE.MChouu%201.PNG</v>
      </c>
      <c r="AC24" s="40" t="str">
        <f t="shared" si="18"/>
        <v>file:///D:/tpdcmx2023/player/UTE.MChouu%202.PNG</v>
      </c>
      <c r="AD24" s="40" t="str">
        <f t="shared" si="19"/>
        <v>file:///D:/tpdcmx2023/player/UTE.MChouu%203.PNG</v>
      </c>
      <c r="AE24" s="40" t="str">
        <f t="shared" si="20"/>
        <v>file:///D:/tpdcmx2023/player/UTE.MChouu%204.PNG</v>
      </c>
      <c r="AF24" s="40" t="s">
        <v>651</v>
      </c>
      <c r="AG24" s="194" t="s">
        <v>652</v>
      </c>
      <c r="AH24" t="str">
        <f t="shared" si="21"/>
        <v>file:///D:/tpdcmx2023/DataBase_AOV/picklist/Celica.png</v>
      </c>
      <c r="AI24" t="str">
        <f t="shared" si="23"/>
        <v>file:///D:/tpdcmx2023/DataBase_AOV/Champ_ban/Celica.png</v>
      </c>
      <c r="AJ24" t="str">
        <f t="shared" si="24"/>
        <v>file:///D:/tpdcmx2023/DataBase_AOV/Teaminfomation/Celica.png</v>
      </c>
      <c r="AK24" s="62" t="str">
        <f t="shared" si="22"/>
        <v>file:///D:/tpdcmx2023/DataBase_AOV/Champ_resize/Celica.png</v>
      </c>
    </row>
    <row r="25" hidden="1" spans="1:37">
      <c r="A25" s="128">
        <v>4</v>
      </c>
      <c r="B25" s="129" t="s">
        <v>653</v>
      </c>
      <c r="C25" s="129">
        <v>3</v>
      </c>
      <c r="D25" s="129">
        <v>1</v>
      </c>
      <c r="E25" s="129">
        <v>3</v>
      </c>
      <c r="F25" s="130">
        <f t="shared" si="25"/>
        <v>12</v>
      </c>
      <c r="G25" s="130">
        <f t="shared" si="26"/>
        <v>7</v>
      </c>
      <c r="J25" t="str">
        <f>J14</f>
        <v>TPHCM.DTroy</v>
      </c>
      <c r="K25" t="str">
        <f>K14</f>
        <v>ĐN.TựGàbabi</v>
      </c>
      <c r="L25" t="str">
        <f>$H$13</f>
        <v>TP Hồ Chí Minh</v>
      </c>
      <c r="M25" t="str">
        <f>$K$13</f>
        <v>Đà Nẵng</v>
      </c>
      <c r="N25" s="46"/>
      <c r="O25" s="48"/>
      <c r="P25" s="48"/>
      <c r="Q25" s="191">
        <v>0</v>
      </c>
      <c r="R25" s="190">
        <v>0</v>
      </c>
      <c r="S25" t="str">
        <f t="shared" si="13"/>
        <v>PENDING</v>
      </c>
      <c r="T25" t="str">
        <f t="shared" si="14"/>
        <v>PENDING</v>
      </c>
      <c r="V25" s="40"/>
      <c r="W25" s="40" t="s">
        <v>654</v>
      </c>
      <c r="X25" s="40" t="s">
        <v>654</v>
      </c>
      <c r="Y25" s="40" t="s">
        <v>580</v>
      </c>
      <c r="Z25" s="40" t="s">
        <v>580</v>
      </c>
      <c r="AA25" s="194" t="s">
        <v>655</v>
      </c>
      <c r="AB25" s="40" t="str">
        <f t="shared" si="17"/>
        <v>file:///D:/tpdcmx2023/player/UTE.DChua%201.PNG</v>
      </c>
      <c r="AC25" s="40" t="str">
        <f t="shared" si="18"/>
        <v>file:///D:/tpdcmx2023/player/UTE.DChua%202.PNG</v>
      </c>
      <c r="AD25" s="40" t="str">
        <f t="shared" si="19"/>
        <v>file:///D:/tpdcmx2023/player/UTE.DChua%203.PNG</v>
      </c>
      <c r="AE25" s="40" t="str">
        <f t="shared" si="20"/>
        <v>file:///D:/tpdcmx2023/player/UTE.DChua%204.PNG</v>
      </c>
      <c r="AF25" s="40" t="s">
        <v>656</v>
      </c>
      <c r="AG25" s="194" t="s">
        <v>657</v>
      </c>
      <c r="AH25" t="str">
        <f t="shared" si="21"/>
        <v>file:///D:/tpdcmx2023/DataBase_AOV/picklist/Chaugnar.png</v>
      </c>
      <c r="AI25" t="str">
        <f t="shared" si="23"/>
        <v>file:///D:/tpdcmx2023/DataBase_AOV/Champ_ban/Chaugnar.png</v>
      </c>
      <c r="AJ25" t="str">
        <f t="shared" si="24"/>
        <v>file:///D:/tpdcmx2023/DataBase_AOV/Teaminfomation/Chaugnar.png</v>
      </c>
      <c r="AK25" s="62" t="str">
        <f t="shared" si="22"/>
        <v>file:///D:/tpdcmx2023/DataBase_AOV/Champ_resize/Chaugnar.png</v>
      </c>
    </row>
    <row r="26" hidden="1" spans="1:37">
      <c r="A26" s="128">
        <v>5</v>
      </c>
      <c r="B26" s="129" t="s">
        <v>658</v>
      </c>
      <c r="C26" s="129">
        <v>3</v>
      </c>
      <c r="D26" s="129">
        <v>2</v>
      </c>
      <c r="E26" s="129">
        <v>2</v>
      </c>
      <c r="F26" s="130">
        <f t="shared" si="25"/>
        <v>11</v>
      </c>
      <c r="G26" s="130">
        <f t="shared" si="26"/>
        <v>7</v>
      </c>
      <c r="J26" t="str">
        <f>J15</f>
        <v>TPHCM.xN</v>
      </c>
      <c r="K26" t="str">
        <f>K15</f>
        <v>ĐN.Water</v>
      </c>
      <c r="N26" s="46"/>
      <c r="O26" s="48"/>
      <c r="P26" s="48"/>
      <c r="Q26" s="191">
        <v>0</v>
      </c>
      <c r="R26" s="190">
        <v>0</v>
      </c>
      <c r="S26" t="str">
        <f t="shared" si="13"/>
        <v>PENDING</v>
      </c>
      <c r="T26" t="str">
        <f t="shared" si="14"/>
        <v>PENDING</v>
      </c>
      <c r="V26" s="40"/>
      <c r="W26" s="40" t="s">
        <v>659</v>
      </c>
      <c r="X26" s="40" t="s">
        <v>659</v>
      </c>
      <c r="Y26" s="40" t="s">
        <v>580</v>
      </c>
      <c r="Z26" s="40" t="s">
        <v>580</v>
      </c>
      <c r="AA26" s="194" t="s">
        <v>660</v>
      </c>
      <c r="AB26" s="40" t="str">
        <f t="shared" si="17"/>
        <v>file:///D:/tpdcmx2023/player/HES.HồngĐộ%201.PNG</v>
      </c>
      <c r="AC26" s="40" t="str">
        <f t="shared" si="18"/>
        <v>file:///D:/tpdcmx2023/player/HES.HồngĐộ%202.PNG</v>
      </c>
      <c r="AD26" s="40" t="str">
        <f t="shared" si="19"/>
        <v>file:///D:/tpdcmx2023/player/HES.HồngĐộ%203.PNG</v>
      </c>
      <c r="AE26" s="40" t="str">
        <f t="shared" si="20"/>
        <v>file:///D:/tpdcmx2023/player/HES.HồngĐộ%204.PNG</v>
      </c>
      <c r="AF26" s="40" t="s">
        <v>661</v>
      </c>
      <c r="AG26" s="194" t="s">
        <v>662</v>
      </c>
      <c r="AH26" t="str">
        <f t="shared" si="21"/>
        <v>file:///D:/tpdcmx2023/DataBase_AOV/picklist/Cresht.png</v>
      </c>
      <c r="AI26" t="str">
        <f t="shared" si="23"/>
        <v>file:///D:/tpdcmx2023/DataBase_AOV/Champ_ban/Cresht.png</v>
      </c>
      <c r="AJ26" t="str">
        <f t="shared" si="24"/>
        <v>file:///D:/tpdcmx2023/DataBase_AOV/Teaminfomation/Cresht.png</v>
      </c>
      <c r="AK26" s="62" t="str">
        <f t="shared" si="22"/>
        <v>file:///D:/tpdcmx2023/DataBase_AOV/Champ_resize/Cresht.png</v>
      </c>
    </row>
    <row r="27" hidden="1" spans="1:37">
      <c r="A27" s="128">
        <v>6</v>
      </c>
      <c r="B27" s="129" t="s">
        <v>663</v>
      </c>
      <c r="C27" s="129">
        <v>1</v>
      </c>
      <c r="D27" s="129">
        <v>5</v>
      </c>
      <c r="E27" s="129">
        <v>1</v>
      </c>
      <c r="F27" s="130">
        <f t="shared" si="25"/>
        <v>4</v>
      </c>
      <c r="G27" s="130">
        <f t="shared" si="26"/>
        <v>7</v>
      </c>
      <c r="J27" t="str">
        <f>J16</f>
        <v>TPHCM.0712</v>
      </c>
      <c r="K27" t="str">
        <f>K16</f>
        <v>ĐN.LaiPhạm</v>
      </c>
      <c r="N27" s="46"/>
      <c r="O27" s="48"/>
      <c r="P27" s="48"/>
      <c r="Q27" s="191">
        <v>0</v>
      </c>
      <c r="R27" s="190">
        <v>0</v>
      </c>
      <c r="S27" t="str">
        <f t="shared" si="13"/>
        <v>PENDING</v>
      </c>
      <c r="T27" t="str">
        <f t="shared" si="14"/>
        <v>PENDING</v>
      </c>
      <c r="V27" s="40"/>
      <c r="W27" s="40" t="s">
        <v>664</v>
      </c>
      <c r="X27" s="40" t="s">
        <v>664</v>
      </c>
      <c r="Y27" s="40" t="s">
        <v>580</v>
      </c>
      <c r="Z27" s="40" t="s">
        <v>580</v>
      </c>
      <c r="AA27" s="194" t="s">
        <v>665</v>
      </c>
      <c r="AB27" s="40" t="str">
        <f t="shared" si="17"/>
        <v>file:///D:/tpdcmx2023/player/HES.Haru%201.PNG</v>
      </c>
      <c r="AC27" s="40" t="str">
        <f t="shared" si="18"/>
        <v>file:///D:/tpdcmx2023/player/HES.Haru%202.PNG</v>
      </c>
      <c r="AD27" s="40" t="str">
        <f t="shared" si="19"/>
        <v>file:///D:/tpdcmx2023/player/HES.Haru%203.PNG</v>
      </c>
      <c r="AE27" s="40" t="str">
        <f t="shared" si="20"/>
        <v>file:///D:/tpdcmx2023/player/HES.Haru%204.PNG</v>
      </c>
      <c r="AF27" s="40" t="s">
        <v>666</v>
      </c>
      <c r="AG27" s="194" t="s">
        <v>667</v>
      </c>
      <c r="AH27" t="str">
        <f t="shared" si="21"/>
        <v>file:///D:/tpdcmx2023/DataBase_AOV/picklist/D'arcy.png</v>
      </c>
      <c r="AI27" t="str">
        <f t="shared" si="23"/>
        <v>file:///D:/tpdcmx2023/DataBase_AOV/Champ_ban/D'arcy.png</v>
      </c>
      <c r="AJ27" t="str">
        <f t="shared" si="24"/>
        <v>file:///D:/tpdcmx2023/DataBase_AOV/Teaminfomation/D'arcy.png</v>
      </c>
      <c r="AK27" s="62" t="str">
        <f t="shared" si="22"/>
        <v>file:///D:/tpdcmx2023/DataBase_AOV/Champ_resize/D'arcy.png</v>
      </c>
    </row>
    <row r="28" hidden="1" spans="1:37">
      <c r="A28" s="128">
        <v>7</v>
      </c>
      <c r="B28" s="129" t="s">
        <v>668</v>
      </c>
      <c r="C28" s="129">
        <v>0</v>
      </c>
      <c r="D28" s="129">
        <v>4</v>
      </c>
      <c r="E28" s="129">
        <v>3</v>
      </c>
      <c r="F28" s="130">
        <f t="shared" si="25"/>
        <v>3</v>
      </c>
      <c r="G28" s="130">
        <f t="shared" si="26"/>
        <v>7</v>
      </c>
      <c r="J28" t="str">
        <f>J17</f>
        <v>TPHCM.New</v>
      </c>
      <c r="K28" t="str">
        <f>K17</f>
        <v>ĐN.TNhân</v>
      </c>
      <c r="N28" s="46"/>
      <c r="O28" s="48"/>
      <c r="P28" s="48"/>
      <c r="Q28" s="191">
        <v>0</v>
      </c>
      <c r="R28" s="190">
        <v>0</v>
      </c>
      <c r="S28" t="str">
        <f t="shared" si="13"/>
        <v>PENDING</v>
      </c>
      <c r="T28" t="str">
        <f t="shared" si="14"/>
        <v>PENDING</v>
      </c>
      <c r="V28" s="40"/>
      <c r="W28" s="40" t="s">
        <v>669</v>
      </c>
      <c r="X28" s="40" t="s">
        <v>669</v>
      </c>
      <c r="Y28" s="40" t="s">
        <v>580</v>
      </c>
      <c r="Z28" s="40" t="s">
        <v>580</v>
      </c>
      <c r="AA28" s="194" t="s">
        <v>670</v>
      </c>
      <c r="AB28" s="40" t="str">
        <f t="shared" si="17"/>
        <v>file:///D:/tpdcmx2023/player/HES.HoàngNope1%201.PNG</v>
      </c>
      <c r="AC28" s="40" t="str">
        <f t="shared" si="18"/>
        <v>file:///D:/tpdcmx2023/player/HES.HoàngNope1%202.PNG</v>
      </c>
      <c r="AD28" s="40" t="str">
        <f t="shared" si="19"/>
        <v>file:///D:/tpdcmx2023/player/HES.HoàngNope1%203.PNG</v>
      </c>
      <c r="AE28" s="40" t="str">
        <f t="shared" si="20"/>
        <v>file:///D:/tpdcmx2023/player/HES.HoàngNope1%204.PNG</v>
      </c>
      <c r="AF28" s="40" t="s">
        <v>671</v>
      </c>
      <c r="AG28" s="194" t="s">
        <v>672</v>
      </c>
      <c r="AH28" t="str">
        <f t="shared" si="21"/>
        <v>file:///D:/tpdcmx2023/DataBase_AOV/picklist/Dextra.png</v>
      </c>
      <c r="AI28" t="str">
        <f t="shared" si="23"/>
        <v>file:///D:/tpdcmx2023/DataBase_AOV/Champ_ban/Dextra.png</v>
      </c>
      <c r="AJ28" t="str">
        <f t="shared" si="24"/>
        <v>file:///D:/tpdcmx2023/DataBase_AOV/Teaminfomation/Dextra.png</v>
      </c>
      <c r="AK28" s="62" t="str">
        <f t="shared" si="22"/>
        <v>file:///D:/tpdcmx2023/DataBase_AOV/Champ_resize/Dextra.png</v>
      </c>
    </row>
    <row r="29" hidden="1" spans="1:37">
      <c r="A29" s="131">
        <v>8</v>
      </c>
      <c r="B29" s="132" t="s">
        <v>673</v>
      </c>
      <c r="C29" s="129">
        <v>0</v>
      </c>
      <c r="D29" s="129">
        <v>5</v>
      </c>
      <c r="E29" s="129">
        <v>2</v>
      </c>
      <c r="F29" s="130">
        <f t="shared" si="25"/>
        <v>2</v>
      </c>
      <c r="G29" s="130">
        <f t="shared" si="26"/>
        <v>7</v>
      </c>
      <c r="J29" t="str">
        <f>J18</f>
        <v>TPHCM.Trốctru</v>
      </c>
      <c r="K29" t="str">
        <f>K18</f>
        <v>ĐN.MaiTrường</v>
      </c>
      <c r="N29" s="46"/>
      <c r="O29" s="48"/>
      <c r="P29" s="48"/>
      <c r="Q29" s="191">
        <v>0</v>
      </c>
      <c r="R29" s="190">
        <v>0</v>
      </c>
      <c r="S29" t="str">
        <f t="shared" si="13"/>
        <v>PENDING</v>
      </c>
      <c r="T29" t="str">
        <f t="shared" si="14"/>
        <v>PENDING</v>
      </c>
      <c r="V29" s="40"/>
      <c r="W29" s="40" t="s">
        <v>674</v>
      </c>
      <c r="X29" s="40" t="s">
        <v>674</v>
      </c>
      <c r="Y29" s="40" t="s">
        <v>580</v>
      </c>
      <c r="Z29" s="40" t="s">
        <v>580</v>
      </c>
      <c r="AA29" s="194" t="s">
        <v>675</v>
      </c>
      <c r="AB29" s="40" t="str">
        <f t="shared" si="17"/>
        <v>file:///D:/tpdcmx2023/player/HES.NamTeddy%201.PNG</v>
      </c>
      <c r="AC29" s="40" t="str">
        <f t="shared" si="18"/>
        <v>file:///D:/tpdcmx2023/player/HES.NamTeddy%202.PNG</v>
      </c>
      <c r="AD29" s="40" t="str">
        <f t="shared" si="19"/>
        <v>file:///D:/tpdcmx2023/player/HES.NamTeddy%203.PNG</v>
      </c>
      <c r="AE29" s="40" t="str">
        <f t="shared" si="20"/>
        <v>file:///D:/tpdcmx2023/player/HES.NamTeddy%204.PNG</v>
      </c>
      <c r="AF29" s="40" t="s">
        <v>676</v>
      </c>
      <c r="AG29" s="194" t="s">
        <v>677</v>
      </c>
      <c r="AH29" t="str">
        <f t="shared" si="21"/>
        <v>file:///D:/tpdcmx2023/DataBase_AOV/picklist/Điêu Thuyền.png</v>
      </c>
      <c r="AI29" t="str">
        <f t="shared" si="23"/>
        <v>file:///D:/tpdcmx2023/DataBase_AOV/Champ_ban/Điêu Thuyền.png</v>
      </c>
      <c r="AJ29" t="str">
        <f t="shared" si="24"/>
        <v>file:///D:/tpdcmx2023/DataBase_AOV/Teaminfomation/Điêu Thuyền.png</v>
      </c>
      <c r="AK29" s="62" t="str">
        <f t="shared" si="22"/>
        <v>file:///D:/tpdcmx2023/DataBase_AOV/Champ_resize/Điêu Thuyền.png</v>
      </c>
    </row>
    <row r="30" hidden="1" spans="14:37">
      <c r="N30" s="46" t="s">
        <v>678</v>
      </c>
      <c r="O30" s="48"/>
      <c r="P30" s="48"/>
      <c r="Q30" s="191">
        <v>0</v>
      </c>
      <c r="R30" s="190">
        <v>0</v>
      </c>
      <c r="S30" t="str">
        <f t="shared" si="13"/>
        <v>PENDING</v>
      </c>
      <c r="T30" t="str">
        <f t="shared" si="14"/>
        <v>PENDING</v>
      </c>
      <c r="V30" s="40"/>
      <c r="W30" s="40" t="s">
        <v>679</v>
      </c>
      <c r="X30" s="40" t="s">
        <v>679</v>
      </c>
      <c r="Y30" s="40" t="s">
        <v>580</v>
      </c>
      <c r="Z30" s="40" t="s">
        <v>580</v>
      </c>
      <c r="AA30" s="194" t="s">
        <v>680</v>
      </c>
      <c r="AB30" s="40" t="str">
        <f t="shared" si="17"/>
        <v>file:///D:/tpdcmx2023/player/HES.LộcHD%201.PNG</v>
      </c>
      <c r="AC30" s="40" t="str">
        <f t="shared" si="18"/>
        <v>file:///D:/tpdcmx2023/player/HES.LộcHD%202.PNG</v>
      </c>
      <c r="AD30" s="40" t="str">
        <f t="shared" si="19"/>
        <v>file:///D:/tpdcmx2023/player/HES.LộcHD%203.PNG</v>
      </c>
      <c r="AE30" s="40" t="str">
        <f t="shared" si="20"/>
        <v>file:///D:/tpdcmx2023/player/HES.LộcHD%204.PNG</v>
      </c>
      <c r="AF30" s="40" t="s">
        <v>681</v>
      </c>
      <c r="AG30" s="194" t="s">
        <v>682</v>
      </c>
      <c r="AH30" t="str">
        <f t="shared" si="21"/>
        <v>file:///D:/tpdcmx2023/DataBase_AOV/picklist/Dirak.png</v>
      </c>
      <c r="AI30" t="str">
        <f t="shared" si="23"/>
        <v>file:///D:/tpdcmx2023/DataBase_AOV/Champ_ban/Dirak.png</v>
      </c>
      <c r="AJ30" t="str">
        <f t="shared" si="24"/>
        <v>file:///D:/tpdcmx2023/DataBase_AOV/Teaminfomation/Dirak.png</v>
      </c>
      <c r="AK30" s="62" t="str">
        <f t="shared" si="22"/>
        <v>file:///D:/tpdcmx2023/DataBase_AOV/Champ_resize/Dirak.png</v>
      </c>
    </row>
    <row r="31" spans="1:37">
      <c r="A31" s="92" t="s">
        <v>504</v>
      </c>
      <c r="B31" s="111" t="str">
        <f>B4</f>
        <v>TP Hồ Chí Minh</v>
      </c>
      <c r="C31" s="133" t="s">
        <v>683</v>
      </c>
      <c r="D31" s="133" t="s">
        <v>684</v>
      </c>
      <c r="E31" s="133" t="s">
        <v>685</v>
      </c>
      <c r="F31" s="134" t="s">
        <v>686</v>
      </c>
      <c r="G31" s="62"/>
      <c r="N31" s="46" t="s">
        <v>687</v>
      </c>
      <c r="O31" s="48"/>
      <c r="P31" s="48"/>
      <c r="Q31" s="191">
        <v>0</v>
      </c>
      <c r="R31" s="190">
        <v>0</v>
      </c>
      <c r="S31" t="str">
        <f t="shared" si="13"/>
        <v>PENDING</v>
      </c>
      <c r="T31" t="str">
        <f t="shared" si="14"/>
        <v>PENDING</v>
      </c>
      <c r="V31" s="40"/>
      <c r="W31" s="40" t="s">
        <v>688</v>
      </c>
      <c r="X31" s="40" t="s">
        <v>688</v>
      </c>
      <c r="Y31" s="40" t="s">
        <v>580</v>
      </c>
      <c r="Z31" s="40" t="s">
        <v>580</v>
      </c>
      <c r="AA31" s="194" t="s">
        <v>689</v>
      </c>
      <c r="AB31" s="40" t="str">
        <f t="shared" si="17"/>
        <v>file:///D:/tpdcmx2023/player/HES.Bính%201.PNG</v>
      </c>
      <c r="AC31" s="40" t="str">
        <f t="shared" si="18"/>
        <v>file:///D:/tpdcmx2023/player/HES.Bính%202.PNG</v>
      </c>
      <c r="AD31" s="40" t="str">
        <f t="shared" si="19"/>
        <v>file:///D:/tpdcmx2023/player/HES.Bính%203.PNG</v>
      </c>
      <c r="AE31" s="40" t="str">
        <f t="shared" si="20"/>
        <v>file:///D:/tpdcmx2023/player/HES.Bính%204.PNG</v>
      </c>
      <c r="AF31" s="40" t="s">
        <v>690</v>
      </c>
      <c r="AG31" s="194" t="s">
        <v>691</v>
      </c>
      <c r="AH31" t="str">
        <f t="shared" si="21"/>
        <v>file:///D:/tpdcmx2023/DataBase_AOV/picklist/Eland'orr.png</v>
      </c>
      <c r="AI31" t="str">
        <f t="shared" si="23"/>
        <v>file:///D:/tpdcmx2023/DataBase_AOV/Champ_ban/Eland'orr.png</v>
      </c>
      <c r="AJ31" t="str">
        <f t="shared" si="24"/>
        <v>file:///D:/tpdcmx2023/DataBase_AOV/Teaminfomation/Eland'orr.png</v>
      </c>
      <c r="AK31" s="62" t="str">
        <f t="shared" si="22"/>
        <v>file:///D:/tpdcmx2023/DataBase_AOV/Champ_resize/Eland'orr.png</v>
      </c>
    </row>
    <row r="32" spans="1:37">
      <c r="A32" s="92"/>
      <c r="B32" s="114" t="str">
        <f>C4</f>
        <v>Đà Nẵng</v>
      </c>
      <c r="C32" s="50" t="s">
        <v>692</v>
      </c>
      <c r="D32" s="50" t="s">
        <v>693</v>
      </c>
      <c r="E32" s="50" t="s">
        <v>694</v>
      </c>
      <c r="F32" s="135" t="s">
        <v>695</v>
      </c>
      <c r="G32" s="62"/>
      <c r="N32" s="46" t="s">
        <v>696</v>
      </c>
      <c r="O32" s="48"/>
      <c r="P32" s="48"/>
      <c r="Q32" s="191">
        <v>0</v>
      </c>
      <c r="R32" s="190">
        <v>0</v>
      </c>
      <c r="S32" t="str">
        <f t="shared" si="13"/>
        <v>PENDING</v>
      </c>
      <c r="T32" t="str">
        <f t="shared" si="14"/>
        <v>PENDING</v>
      </c>
      <c r="V32" s="40"/>
      <c r="W32" s="40" t="s">
        <v>697</v>
      </c>
      <c r="X32" s="40" t="s">
        <v>697</v>
      </c>
      <c r="Y32" s="40" t="s">
        <v>580</v>
      </c>
      <c r="Z32" s="40" t="s">
        <v>580</v>
      </c>
      <c r="AA32" s="194" t="s">
        <v>698</v>
      </c>
      <c r="AB32" s="40" t="str">
        <f t="shared" si="17"/>
        <v>file:///D:/tpdcmx2023/player/HES.Wang1%201.PNG</v>
      </c>
      <c r="AC32" s="40" t="str">
        <f t="shared" si="18"/>
        <v>file:///D:/tpdcmx2023/player/HES.Wang1%202.PNG</v>
      </c>
      <c r="AD32" s="40" t="str">
        <f t="shared" si="19"/>
        <v>file:///D:/tpdcmx2023/player/HES.Wang1%203.PNG</v>
      </c>
      <c r="AE32" s="40" t="str">
        <f t="shared" si="20"/>
        <v>file:///D:/tpdcmx2023/player/HES.Wang1%204.PNG</v>
      </c>
      <c r="AF32" s="40" t="s">
        <v>699</v>
      </c>
      <c r="AG32" s="194" t="s">
        <v>693</v>
      </c>
      <c r="AH32" t="str">
        <f t="shared" si="21"/>
        <v>file:///D:/tpdcmx2023/DataBase_AOV/picklist/Elsu.png</v>
      </c>
      <c r="AI32" t="str">
        <f t="shared" si="23"/>
        <v>file:///D:/tpdcmx2023/DataBase_AOV/Champ_ban/Elsu.png</v>
      </c>
      <c r="AJ32" t="str">
        <f t="shared" si="24"/>
        <v>file:///D:/tpdcmx2023/DataBase_AOV/Teaminfomation/Elsu.png</v>
      </c>
      <c r="AK32" s="62" t="str">
        <f t="shared" si="22"/>
        <v>file:///D:/tpdcmx2023/DataBase_AOV/Champ_resize/Elsu.png</v>
      </c>
    </row>
    <row r="33" spans="2:37">
      <c r="B33" s="136" t="str">
        <f>B31</f>
        <v>TP Hồ Chí Minh</v>
      </c>
      <c r="C33" s="62"/>
      <c r="D33" s="62"/>
      <c r="E33" s="62"/>
      <c r="F33" s="62"/>
      <c r="G33" s="62"/>
      <c r="I33" s="94" t="s">
        <v>506</v>
      </c>
      <c r="J33" s="176" t="s">
        <v>585</v>
      </c>
      <c r="K33" s="139" t="s">
        <v>700</v>
      </c>
      <c r="N33" s="46" t="s">
        <v>701</v>
      </c>
      <c r="O33" s="48"/>
      <c r="P33" s="48"/>
      <c r="Q33" s="191">
        <v>0</v>
      </c>
      <c r="R33" s="190">
        <v>0</v>
      </c>
      <c r="S33" t="str">
        <f t="shared" si="13"/>
        <v>PENDING</v>
      </c>
      <c r="T33" t="str">
        <f t="shared" si="14"/>
        <v>PENDING</v>
      </c>
      <c r="V33" s="40"/>
      <c r="W33" s="40" t="s">
        <v>702</v>
      </c>
      <c r="X33" s="40" t="s">
        <v>702</v>
      </c>
      <c r="Y33" s="40" t="s">
        <v>580</v>
      </c>
      <c r="Z33" s="40" t="s">
        <v>580</v>
      </c>
      <c r="AA33" s="194" t="s">
        <v>594</v>
      </c>
      <c r="AB33" s="40" t="str">
        <f t="shared" si="17"/>
        <v>file:///D:/tpdcmx2023/player/ĐN.Water%201.PNG</v>
      </c>
      <c r="AC33" s="40" t="str">
        <f t="shared" si="18"/>
        <v>file:///D:/tpdcmx2023/player/ĐN.Water%202.PNG</v>
      </c>
      <c r="AD33" s="40" t="str">
        <f t="shared" si="19"/>
        <v>file:///D:/tpdcmx2023/player/ĐN.Water%203.PNG</v>
      </c>
      <c r="AE33" s="40" t="str">
        <f t="shared" si="20"/>
        <v>file:///D:/tpdcmx2023/player/ĐN.Water%204.PNG</v>
      </c>
      <c r="AF33" s="40" t="s">
        <v>703</v>
      </c>
      <c r="AG33" s="194" t="s">
        <v>704</v>
      </c>
      <c r="AH33" t="str">
        <f t="shared" si="21"/>
        <v>file:///D:/tpdcmx2023/DataBase_AOV/picklist/Enzo.png</v>
      </c>
      <c r="AI33" t="str">
        <f t="shared" si="23"/>
        <v>file:///D:/tpdcmx2023/DataBase_AOV/Champ_ban/Enzo.png</v>
      </c>
      <c r="AJ33" t="str">
        <f t="shared" si="24"/>
        <v>file:///D:/tpdcmx2023/DataBase_AOV/Teaminfomation/Enzo.png</v>
      </c>
      <c r="AK33" s="62" t="str">
        <f t="shared" si="22"/>
        <v>file:///D:/tpdcmx2023/DataBase_AOV/Champ_resize/Enzo.png</v>
      </c>
    </row>
    <row r="34" spans="2:37">
      <c r="B34" s="136" t="str">
        <f>B32</f>
        <v>Đà Nẵng</v>
      </c>
      <c r="C34" s="62"/>
      <c r="D34" s="62"/>
      <c r="E34" s="62"/>
      <c r="F34" s="62"/>
      <c r="G34" s="62"/>
      <c r="I34" s="181" t="s">
        <v>705</v>
      </c>
      <c r="J34" s="182" t="str">
        <f>IF(ISERROR(VLOOKUP(J33,J14:J18,1,FALSE)),VLOOKUP(J33,K14:L18,2,FALSE),VLOOKUP(J33,J14:L18,3,FALSE))</f>
        <v>DSL</v>
      </c>
      <c r="K34" s="183" t="str">
        <f>IF(COUNTIF($J$25:$J$29,J33)=1,L25,M25)</f>
        <v>TP Hồ Chí Minh</v>
      </c>
      <c r="N34" s="46" t="s">
        <v>706</v>
      </c>
      <c r="O34" s="48"/>
      <c r="P34" s="48"/>
      <c r="Q34" s="191">
        <v>0</v>
      </c>
      <c r="R34" s="190">
        <v>0</v>
      </c>
      <c r="S34" t="str">
        <f t="shared" si="13"/>
        <v>PENDING</v>
      </c>
      <c r="T34" t="str">
        <f t="shared" si="14"/>
        <v>PENDING</v>
      </c>
      <c r="V34" s="40"/>
      <c r="W34" s="40" t="s">
        <v>707</v>
      </c>
      <c r="X34" s="40" t="s">
        <v>707</v>
      </c>
      <c r="Y34" s="40" t="s">
        <v>580</v>
      </c>
      <c r="Z34" s="40" t="s">
        <v>580</v>
      </c>
      <c r="AA34" s="194" t="s">
        <v>708</v>
      </c>
      <c r="AB34" s="40" t="str">
        <f t="shared" si="17"/>
        <v>file:///D:/tpdcmx2023/player/ĐN.Bia%201.PNG</v>
      </c>
      <c r="AC34" s="40" t="str">
        <f t="shared" si="18"/>
        <v>file:///D:/tpdcmx2023/player/ĐN.Bia%202.PNG</v>
      </c>
      <c r="AD34" s="40" t="str">
        <f t="shared" si="19"/>
        <v>file:///D:/tpdcmx2023/player/ĐN.Bia%203.PNG</v>
      </c>
      <c r="AE34" s="40" t="str">
        <f t="shared" si="20"/>
        <v>file:///D:/tpdcmx2023/player/ĐN.Bia%204.PNG</v>
      </c>
      <c r="AF34" s="40" t="s">
        <v>709</v>
      </c>
      <c r="AG34" s="194" t="s">
        <v>710</v>
      </c>
      <c r="AH34" t="str">
        <f t="shared" si="21"/>
        <v>file:///D:/tpdcmx2023/DataBase_AOV/picklist/Errol.png</v>
      </c>
      <c r="AI34" t="str">
        <f t="shared" si="23"/>
        <v>file:///D:/tpdcmx2023/DataBase_AOV/Champ_ban/Errol.png</v>
      </c>
      <c r="AJ34" t="str">
        <f t="shared" si="24"/>
        <v>file:///D:/tpdcmx2023/DataBase_AOV/Teaminfomation/Errol.png</v>
      </c>
      <c r="AK34" s="62" t="str">
        <f t="shared" si="22"/>
        <v>file:///D:/tpdcmx2023/DataBase_AOV/Champ_resize/Errol.png</v>
      </c>
    </row>
    <row r="35" spans="1:37">
      <c r="A35" s="137" t="s">
        <v>503</v>
      </c>
      <c r="B35" s="138" t="str">
        <f>B4</f>
        <v>TP Hồ Chí Minh</v>
      </c>
      <c r="C35" s="139" t="s">
        <v>711</v>
      </c>
      <c r="D35" s="139" t="s">
        <v>712</v>
      </c>
      <c r="E35" s="139" t="s">
        <v>713</v>
      </c>
      <c r="F35" s="139" t="s">
        <v>652</v>
      </c>
      <c r="G35" s="140" t="s">
        <v>714</v>
      </c>
      <c r="I35" s="181" t="s">
        <v>715</v>
      </c>
      <c r="J35" s="184" t="s">
        <v>716</v>
      </c>
      <c r="N35" s="46" t="s">
        <v>717</v>
      </c>
      <c r="O35" s="48"/>
      <c r="P35" s="48"/>
      <c r="Q35" s="191">
        <v>0</v>
      </c>
      <c r="R35" s="190">
        <v>0</v>
      </c>
      <c r="S35" t="str">
        <f t="shared" si="13"/>
        <v>PENDING</v>
      </c>
      <c r="T35" t="str">
        <f t="shared" si="14"/>
        <v>PENDING</v>
      </c>
      <c r="V35" s="40"/>
      <c r="W35" s="40" t="s">
        <v>718</v>
      </c>
      <c r="X35" s="40" t="s">
        <v>718</v>
      </c>
      <c r="Y35" s="40" t="s">
        <v>580</v>
      </c>
      <c r="Z35" s="40" t="s">
        <v>580</v>
      </c>
      <c r="AA35" s="194" t="s">
        <v>719</v>
      </c>
      <c r="AB35" s="40" t="str">
        <f t="shared" si="17"/>
        <v>file:///D:/tpdcmx2023/player/ĐN.Smileee%201.PNG</v>
      </c>
      <c r="AC35" s="40" t="str">
        <f t="shared" si="18"/>
        <v>file:///D:/tpdcmx2023/player/ĐN.Smileee%202.PNG</v>
      </c>
      <c r="AD35" s="40" t="str">
        <f t="shared" si="19"/>
        <v>file:///D:/tpdcmx2023/player/ĐN.Smileee%203.PNG</v>
      </c>
      <c r="AE35" s="40" t="str">
        <f t="shared" si="20"/>
        <v>file:///D:/tpdcmx2023/player/ĐN.Smileee%204.PNG</v>
      </c>
      <c r="AF35" s="40" t="s">
        <v>720</v>
      </c>
      <c r="AG35" s="194" t="s">
        <v>721</v>
      </c>
      <c r="AH35" t="str">
        <f t="shared" si="21"/>
        <v>file:///D:/tpdcmx2023/DataBase_AOV/picklist/Fennik.png</v>
      </c>
      <c r="AI35" t="str">
        <f t="shared" si="23"/>
        <v>file:///D:/tpdcmx2023/DataBase_AOV/Champ_ban/Fennik.png</v>
      </c>
      <c r="AJ35" t="str">
        <f t="shared" si="24"/>
        <v>file:///D:/tpdcmx2023/DataBase_AOV/Teaminfomation/Fennik.png</v>
      </c>
      <c r="AK35" s="62" t="str">
        <f t="shared" si="22"/>
        <v>file:///D:/tpdcmx2023/DataBase_AOV/Champ_resize/Fennik.png</v>
      </c>
    </row>
    <row r="36" spans="1:37">
      <c r="A36" s="137"/>
      <c r="B36" s="138" t="str">
        <f>C4</f>
        <v>Đà Nẵng</v>
      </c>
      <c r="C36" s="139" t="s">
        <v>722</v>
      </c>
      <c r="D36" s="141" t="s">
        <v>723</v>
      </c>
      <c r="E36" s="141" t="s">
        <v>724</v>
      </c>
      <c r="F36" s="141" t="s">
        <v>725</v>
      </c>
      <c r="G36" s="142" t="s">
        <v>613</v>
      </c>
      <c r="I36" s="181" t="s">
        <v>726</v>
      </c>
      <c r="J36" s="184" t="s">
        <v>727</v>
      </c>
      <c r="N36" s="46" t="s">
        <v>728</v>
      </c>
      <c r="O36" s="48"/>
      <c r="P36" s="48"/>
      <c r="Q36" s="191">
        <v>0</v>
      </c>
      <c r="R36" s="190">
        <v>0</v>
      </c>
      <c r="S36" t="str">
        <f t="shared" si="13"/>
        <v>PENDING</v>
      </c>
      <c r="T36" t="str">
        <f t="shared" si="14"/>
        <v>PENDING</v>
      </c>
      <c r="V36" s="40"/>
      <c r="W36" s="40" t="s">
        <v>729</v>
      </c>
      <c r="X36" s="40" t="s">
        <v>729</v>
      </c>
      <c r="Y36" s="40" t="s">
        <v>580</v>
      </c>
      <c r="Z36" s="40" t="s">
        <v>580</v>
      </c>
      <c r="AA36" s="194" t="s">
        <v>586</v>
      </c>
      <c r="AB36" s="40" t="str">
        <f t="shared" si="17"/>
        <v>file:///D:/tpdcmx2023/player/ĐN.TựGàbabi%201.PNG</v>
      </c>
      <c r="AC36" s="40" t="str">
        <f t="shared" si="18"/>
        <v>file:///D:/tpdcmx2023/player/ĐN.TựGàbabi%202.PNG</v>
      </c>
      <c r="AD36" s="40" t="str">
        <f t="shared" si="19"/>
        <v>file:///D:/tpdcmx2023/player/ĐN.TựGàbabi%203.PNG</v>
      </c>
      <c r="AE36" s="40" t="str">
        <f t="shared" si="20"/>
        <v>file:///D:/tpdcmx2023/player/ĐN.TựGàbabi%204.PNG</v>
      </c>
      <c r="AF36" s="40" t="s">
        <v>730</v>
      </c>
      <c r="AG36" s="194" t="s">
        <v>723</v>
      </c>
      <c r="AH36" t="str">
        <f t="shared" si="21"/>
        <v>file:///D:/tpdcmx2023/DataBase_AOV/picklist/Florentino.png</v>
      </c>
      <c r="AI36" t="str">
        <f t="shared" si="23"/>
        <v>file:///D:/tpdcmx2023/DataBase_AOV/Champ_ban/Florentino.png</v>
      </c>
      <c r="AJ36" t="str">
        <f t="shared" si="24"/>
        <v>file:///D:/tpdcmx2023/DataBase_AOV/Teaminfomation/Florentino.png</v>
      </c>
      <c r="AK36" s="62" t="str">
        <f t="shared" si="22"/>
        <v>file:///D:/tpdcmx2023/DataBase_AOV/Champ_resize/Florentino.png</v>
      </c>
    </row>
    <row r="37" spans="2:148">
      <c r="B37" s="86" t="str">
        <f>B31</f>
        <v>TP Hồ Chí Minh</v>
      </c>
      <c r="I37" s="181" t="s">
        <v>731</v>
      </c>
      <c r="J37" s="184" t="s">
        <v>732</v>
      </c>
      <c r="N37" s="46" t="s">
        <v>733</v>
      </c>
      <c r="O37" s="48"/>
      <c r="P37" s="48"/>
      <c r="Q37" s="191">
        <v>0</v>
      </c>
      <c r="R37" s="190">
        <v>0</v>
      </c>
      <c r="S37" t="str">
        <f t="shared" ref="S37:S67" si="27">IF(Q37-R37=0,"PENDING",IF(Q37-R37&gt;0,O37,P37))</f>
        <v>PENDING</v>
      </c>
      <c r="T37" t="str">
        <f t="shared" ref="T37:T67" si="28">IF(Q37-R37=0,"PENDING",IF(Q37-R37&gt;0,P37,O37))</f>
        <v>PENDING</v>
      </c>
      <c r="V37" s="40"/>
      <c r="W37" s="40" t="s">
        <v>734</v>
      </c>
      <c r="X37" s="40" t="s">
        <v>734</v>
      </c>
      <c r="Y37" s="40" t="s">
        <v>580</v>
      </c>
      <c r="Z37" s="40" t="s">
        <v>580</v>
      </c>
      <c r="AA37" s="194" t="s">
        <v>615</v>
      </c>
      <c r="AB37" s="40" t="str">
        <f t="shared" si="17"/>
        <v>file:///D:/tpdcmx2023/player/ĐN.MaiTrường%201.PNG</v>
      </c>
      <c r="AC37" s="40" t="str">
        <f t="shared" si="18"/>
        <v>file:///D:/tpdcmx2023/player/ĐN.MaiTrường%202.PNG</v>
      </c>
      <c r="AD37" s="40" t="str">
        <f t="shared" si="19"/>
        <v>file:///D:/tpdcmx2023/player/ĐN.MaiTrường%203.PNG</v>
      </c>
      <c r="AE37" s="40" t="str">
        <f t="shared" si="20"/>
        <v>file:///D:/tpdcmx2023/player/ĐN.MaiTrường%204.PNG</v>
      </c>
      <c r="AF37" s="40" t="s">
        <v>735</v>
      </c>
      <c r="AG37" s="194" t="s">
        <v>736</v>
      </c>
      <c r="AH37" t="str">
        <f t="shared" si="21"/>
        <v>file:///D:/tpdcmx2023/DataBase_AOV/picklist/Gildur.png</v>
      </c>
      <c r="AI37" t="str">
        <f t="shared" si="23"/>
        <v>file:///D:/tpdcmx2023/DataBase_AOV/Champ_ban/Gildur.png</v>
      </c>
      <c r="AJ37" t="str">
        <f t="shared" si="24"/>
        <v>file:///D:/tpdcmx2023/DataBase_AOV/Teaminfomation/Gildur.png</v>
      </c>
      <c r="AK37" s="62" t="str">
        <f t="shared" si="22"/>
        <v>file:///D:/tpdcmx2023/DataBase_AOV/Champ_resize/Gildur.png</v>
      </c>
      <c r="ER37" t="s">
        <v>737</v>
      </c>
    </row>
    <row r="38" spans="1:37">
      <c r="A38" s="143" t="s">
        <v>738</v>
      </c>
      <c r="B38" s="86" t="str">
        <f>B32</f>
        <v>Đà Nẵng</v>
      </c>
      <c r="I38" s="156" t="s">
        <v>739</v>
      </c>
      <c r="J38" s="184" t="s">
        <v>740</v>
      </c>
      <c r="N38" s="46" t="s">
        <v>741</v>
      </c>
      <c r="O38" s="48"/>
      <c r="P38" s="48"/>
      <c r="Q38" s="191">
        <v>0</v>
      </c>
      <c r="R38" s="190">
        <v>0</v>
      </c>
      <c r="S38" t="str">
        <f t="shared" si="27"/>
        <v>PENDING</v>
      </c>
      <c r="T38" t="str">
        <f t="shared" si="28"/>
        <v>PENDING</v>
      </c>
      <c r="V38" s="40"/>
      <c r="W38" s="40" t="s">
        <v>742</v>
      </c>
      <c r="X38" s="40" t="s">
        <v>742</v>
      </c>
      <c r="Y38" s="40" t="s">
        <v>580</v>
      </c>
      <c r="Z38" s="40" t="s">
        <v>580</v>
      </c>
      <c r="AA38" s="194" t="s">
        <v>609</v>
      </c>
      <c r="AB38" s="40" t="str">
        <f t="shared" ref="AB38:AB69" si="29">$AB$4&amp;AA38&amp;"%201.PNG"</f>
        <v>file:///D:/tpdcmx2023/player/ĐN.TNhân%201.PNG</v>
      </c>
      <c r="AC38" s="40" t="str">
        <f t="shared" ref="AC38:AC69" si="30">$AB$4&amp;AA38&amp;"%202.PNG"</f>
        <v>file:///D:/tpdcmx2023/player/ĐN.TNhân%202.PNG</v>
      </c>
      <c r="AD38" s="40" t="str">
        <f t="shared" ref="AD38:AD69" si="31">$AB$4&amp;AA38&amp;"%203.PNG"</f>
        <v>file:///D:/tpdcmx2023/player/ĐN.TNhân%203.PNG</v>
      </c>
      <c r="AE38" s="40" t="str">
        <f t="shared" ref="AE38:AE69" si="32">$AB$4&amp;AA38&amp;"%204.PNG"</f>
        <v>file:///D:/tpdcmx2023/player/ĐN.TNhân%204.PNG</v>
      </c>
      <c r="AF38" s="40" t="s">
        <v>743</v>
      </c>
      <c r="AG38" s="194" t="s">
        <v>744</v>
      </c>
      <c r="AH38" t="str">
        <f t="shared" ref="AH38:AH69" si="33">$AH$3&amp;AG38&amp;".png"</f>
        <v>file:///D:/tpdcmx2023/DataBase_AOV/picklist/Grakk.png</v>
      </c>
      <c r="AI38" t="str">
        <f t="shared" ref="AI38:AI69" si="34">$AI$3&amp;AG38&amp;".png"</f>
        <v>file:///D:/tpdcmx2023/DataBase_AOV/Champ_ban/Grakk.png</v>
      </c>
      <c r="AJ38" t="str">
        <f t="shared" si="24"/>
        <v>file:///D:/tpdcmx2023/DataBase_AOV/Teaminfomation/Grakk.png</v>
      </c>
      <c r="AK38" s="62" t="str">
        <f t="shared" ref="AK38:AK69" si="35">$AK$3&amp;AG38&amp;".png"</f>
        <v>file:///D:/tpdcmx2023/DataBase_AOV/Champ_resize/Grakk.png</v>
      </c>
    </row>
    <row r="39" spans="1:148">
      <c r="A39" s="143" t="s">
        <v>511</v>
      </c>
      <c r="B39" s="144" t="s">
        <v>519</v>
      </c>
      <c r="C39" s="145" t="s">
        <v>745</v>
      </c>
      <c r="D39" s="145" t="s">
        <v>746</v>
      </c>
      <c r="E39" s="145" t="s">
        <v>747</v>
      </c>
      <c r="F39" s="145" t="s">
        <v>693</v>
      </c>
      <c r="G39" s="146" t="s">
        <v>748</v>
      </c>
      <c r="N39" s="46" t="s">
        <v>749</v>
      </c>
      <c r="O39" s="48"/>
      <c r="P39" s="48"/>
      <c r="Q39" s="191">
        <v>0</v>
      </c>
      <c r="R39" s="190">
        <v>0</v>
      </c>
      <c r="S39" t="str">
        <f t="shared" si="27"/>
        <v>PENDING</v>
      </c>
      <c r="T39" t="str">
        <f t="shared" si="28"/>
        <v>PENDING</v>
      </c>
      <c r="V39" s="40"/>
      <c r="W39" s="40" t="s">
        <v>750</v>
      </c>
      <c r="X39" s="40" t="s">
        <v>750</v>
      </c>
      <c r="Y39" s="40" t="s">
        <v>580</v>
      </c>
      <c r="Z39" s="40" t="s">
        <v>580</v>
      </c>
      <c r="AA39" s="194" t="s">
        <v>603</v>
      </c>
      <c r="AB39" s="40" t="str">
        <f t="shared" si="29"/>
        <v>file:///D:/tpdcmx2023/player/ĐN.LaiPhạm%201.PNG</v>
      </c>
      <c r="AC39" s="40" t="str">
        <f t="shared" si="30"/>
        <v>file:///D:/tpdcmx2023/player/ĐN.LaiPhạm%202.PNG</v>
      </c>
      <c r="AD39" s="40" t="str">
        <f t="shared" si="31"/>
        <v>file:///D:/tpdcmx2023/player/ĐN.LaiPhạm%203.PNG</v>
      </c>
      <c r="AE39" s="40" t="str">
        <f t="shared" si="32"/>
        <v>file:///D:/tpdcmx2023/player/ĐN.LaiPhạm%204.PNG</v>
      </c>
      <c r="AF39" s="40" t="s">
        <v>751</v>
      </c>
      <c r="AG39" s="194" t="s">
        <v>686</v>
      </c>
      <c r="AH39" t="str">
        <f t="shared" si="33"/>
        <v>file:///D:/tpdcmx2023/DataBase_AOV/picklist/Hayate.png</v>
      </c>
      <c r="AI39" t="str">
        <f t="shared" si="34"/>
        <v>file:///D:/tpdcmx2023/DataBase_AOV/Champ_ban/Hayate.png</v>
      </c>
      <c r="AJ39" t="str">
        <f t="shared" ref="AJ39:AJ70" si="36">$AJ$3&amp;AG39&amp;".png"</f>
        <v>file:///D:/tpdcmx2023/DataBase_AOV/Teaminfomation/Hayate.png</v>
      </c>
      <c r="AK39" s="62" t="str">
        <f t="shared" si="35"/>
        <v>file:///D:/tpdcmx2023/DataBase_AOV/Champ_resize/Hayate.png</v>
      </c>
      <c r="ER39" t="s">
        <v>752</v>
      </c>
    </row>
    <row r="40" spans="2:37">
      <c r="B40" s="131" t="s">
        <v>529</v>
      </c>
      <c r="C40" s="132" t="s">
        <v>753</v>
      </c>
      <c r="D40" s="132" t="s">
        <v>754</v>
      </c>
      <c r="E40" s="132" t="s">
        <v>755</v>
      </c>
      <c r="F40" s="132" t="s">
        <v>685</v>
      </c>
      <c r="G40" s="147" t="s">
        <v>756</v>
      </c>
      <c r="N40" s="46" t="s">
        <v>757</v>
      </c>
      <c r="O40" s="48"/>
      <c r="P40" s="48"/>
      <c r="Q40" s="191">
        <v>0</v>
      </c>
      <c r="R40" s="190">
        <v>0</v>
      </c>
      <c r="S40" t="str">
        <f t="shared" si="27"/>
        <v>PENDING</v>
      </c>
      <c r="T40" t="str">
        <f t="shared" si="28"/>
        <v>PENDING</v>
      </c>
      <c r="V40" s="40"/>
      <c r="W40" s="40" t="s">
        <v>758</v>
      </c>
      <c r="X40" s="40" t="s">
        <v>758</v>
      </c>
      <c r="Y40" s="40" t="s">
        <v>580</v>
      </c>
      <c r="Z40" s="40" t="s">
        <v>580</v>
      </c>
      <c r="AA40" s="194" t="s">
        <v>585</v>
      </c>
      <c r="AB40" s="40" t="str">
        <f t="shared" si="29"/>
        <v>file:///D:/tpdcmx2023/player/TPHCM.DTroy%201.PNG</v>
      </c>
      <c r="AC40" s="40" t="str">
        <f t="shared" si="30"/>
        <v>file:///D:/tpdcmx2023/player/TPHCM.DTroy%202.PNG</v>
      </c>
      <c r="AD40" s="40" t="str">
        <f t="shared" si="31"/>
        <v>file:///D:/tpdcmx2023/player/TPHCM.DTroy%203.PNG</v>
      </c>
      <c r="AE40" s="40" t="str">
        <f t="shared" si="32"/>
        <v>file:///D:/tpdcmx2023/player/TPHCM.DTroy%204.PNG</v>
      </c>
      <c r="AF40" s="40" t="s">
        <v>759</v>
      </c>
      <c r="AG40" s="194" t="s">
        <v>684</v>
      </c>
      <c r="AH40" t="str">
        <f t="shared" si="33"/>
        <v>file:///D:/tpdcmx2023/DataBase_AOV/picklist/Iggy.png</v>
      </c>
      <c r="AI40" t="str">
        <f t="shared" si="34"/>
        <v>file:///D:/tpdcmx2023/DataBase_AOV/Champ_ban/Iggy.png</v>
      </c>
      <c r="AJ40" t="str">
        <f t="shared" si="36"/>
        <v>file:///D:/tpdcmx2023/DataBase_AOV/Teaminfomation/Iggy.png</v>
      </c>
      <c r="AK40" s="62" t="str">
        <f t="shared" si="35"/>
        <v>file:///D:/tpdcmx2023/DataBase_AOV/Champ_resize/Iggy.png</v>
      </c>
    </row>
    <row r="41" spans="1:37">
      <c r="A41" s="143" t="s">
        <v>512</v>
      </c>
      <c r="B41" s="148" t="s">
        <v>529</v>
      </c>
      <c r="C41" s="149" t="s">
        <v>745</v>
      </c>
      <c r="D41" s="149" t="s">
        <v>760</v>
      </c>
      <c r="E41" s="149" t="s">
        <v>684</v>
      </c>
      <c r="F41" s="149" t="s">
        <v>761</v>
      </c>
      <c r="G41" s="150" t="s">
        <v>762</v>
      </c>
      <c r="N41" s="46" t="s">
        <v>763</v>
      </c>
      <c r="O41" s="48"/>
      <c r="P41" s="48"/>
      <c r="Q41" s="191">
        <v>0</v>
      </c>
      <c r="R41" s="190">
        <v>0</v>
      </c>
      <c r="S41" t="str">
        <f t="shared" si="27"/>
        <v>PENDING</v>
      </c>
      <c r="T41" t="str">
        <f t="shared" si="28"/>
        <v>PENDING</v>
      </c>
      <c r="V41" s="40"/>
      <c r="W41" s="40" t="s">
        <v>764</v>
      </c>
      <c r="X41" s="40" t="s">
        <v>764</v>
      </c>
      <c r="Y41" s="40" t="s">
        <v>580</v>
      </c>
      <c r="Z41" s="40" t="s">
        <v>580</v>
      </c>
      <c r="AA41" s="194" t="s">
        <v>593</v>
      </c>
      <c r="AB41" s="40" t="str">
        <f t="shared" si="29"/>
        <v>file:///D:/tpdcmx2023/player/TPHCM.xN%201.PNG</v>
      </c>
      <c r="AC41" s="40" t="str">
        <f t="shared" si="30"/>
        <v>file:///D:/tpdcmx2023/player/TPHCM.xN%202.PNG</v>
      </c>
      <c r="AD41" s="40" t="str">
        <f t="shared" si="31"/>
        <v>file:///D:/tpdcmx2023/player/TPHCM.xN%203.PNG</v>
      </c>
      <c r="AE41" s="40" t="str">
        <f t="shared" si="32"/>
        <v>file:///D:/tpdcmx2023/player/TPHCM.xN%204.PNG</v>
      </c>
      <c r="AF41" s="40" t="s">
        <v>765</v>
      </c>
      <c r="AG41" s="194" t="s">
        <v>766</v>
      </c>
      <c r="AH41" t="str">
        <f t="shared" si="33"/>
        <v>file:///D:/tpdcmx2023/DataBase_AOV/picklist/Ignis.png</v>
      </c>
      <c r="AI41" t="str">
        <f t="shared" si="34"/>
        <v>file:///D:/tpdcmx2023/DataBase_AOV/Champ_ban/Ignis.png</v>
      </c>
      <c r="AJ41" t="str">
        <f t="shared" si="36"/>
        <v>file:///D:/tpdcmx2023/DataBase_AOV/Teaminfomation/Ignis.png</v>
      </c>
      <c r="AK41" s="62" t="str">
        <f t="shared" si="35"/>
        <v>file:///D:/tpdcmx2023/DataBase_AOV/Champ_resize/Ignis.png</v>
      </c>
    </row>
    <row r="42" spans="2:37">
      <c r="B42" s="151" t="s">
        <v>519</v>
      </c>
      <c r="C42" s="152" t="s">
        <v>767</v>
      </c>
      <c r="D42" s="152" t="s">
        <v>768</v>
      </c>
      <c r="E42" s="152" t="s">
        <v>769</v>
      </c>
      <c r="F42" s="152" t="s">
        <v>770</v>
      </c>
      <c r="G42" s="153" t="s">
        <v>624</v>
      </c>
      <c r="J42" s="185" t="s">
        <v>586</v>
      </c>
      <c r="K42" s="186" t="s">
        <v>771</v>
      </c>
      <c r="N42" s="46" t="s">
        <v>772</v>
      </c>
      <c r="O42" s="48"/>
      <c r="P42" s="48"/>
      <c r="Q42" s="191">
        <v>0</v>
      </c>
      <c r="R42" s="190">
        <v>0</v>
      </c>
      <c r="S42" t="str">
        <f t="shared" si="27"/>
        <v>PENDING</v>
      </c>
      <c r="T42" t="str">
        <f t="shared" si="28"/>
        <v>PENDING</v>
      </c>
      <c r="V42" s="40"/>
      <c r="W42" s="40" t="s">
        <v>773</v>
      </c>
      <c r="X42" s="40" t="s">
        <v>773</v>
      </c>
      <c r="Y42" s="40" t="s">
        <v>580</v>
      </c>
      <c r="Z42" s="40" t="s">
        <v>580</v>
      </c>
      <c r="AA42" s="194" t="s">
        <v>602</v>
      </c>
      <c r="AB42" s="40" t="str">
        <f t="shared" si="29"/>
        <v>file:///D:/tpdcmx2023/player/TPHCM.0712%201.PNG</v>
      </c>
      <c r="AC42" s="40" t="str">
        <f t="shared" si="30"/>
        <v>file:///D:/tpdcmx2023/player/TPHCM.0712%202.PNG</v>
      </c>
      <c r="AD42" s="40" t="str">
        <f t="shared" si="31"/>
        <v>file:///D:/tpdcmx2023/player/TPHCM.0712%203.PNG</v>
      </c>
      <c r="AE42" s="40" t="str">
        <f t="shared" si="32"/>
        <v>file:///D:/tpdcmx2023/player/TPHCM.0712%204.PNG</v>
      </c>
      <c r="AF42" s="40" t="s">
        <v>774</v>
      </c>
      <c r="AG42" s="194" t="s">
        <v>775</v>
      </c>
      <c r="AH42" t="str">
        <f t="shared" si="33"/>
        <v>file:///D:/tpdcmx2023/DataBase_AOV/picklist/Ilumia.png</v>
      </c>
      <c r="AI42" t="str">
        <f t="shared" si="34"/>
        <v>file:///D:/tpdcmx2023/DataBase_AOV/Champ_ban/Ilumia.png</v>
      </c>
      <c r="AJ42" t="str">
        <f t="shared" si="36"/>
        <v>file:///D:/tpdcmx2023/DataBase_AOV/Teaminfomation/Ilumia.png</v>
      </c>
      <c r="AK42" s="62" t="str">
        <f t="shared" si="35"/>
        <v>file:///D:/tpdcmx2023/DataBase_AOV/Champ_resize/Ilumia.png</v>
      </c>
    </row>
    <row r="43" spans="1:37">
      <c r="A43" s="143" t="s">
        <v>513</v>
      </c>
      <c r="B43" s="94" t="s">
        <v>529</v>
      </c>
      <c r="C43" s="154" t="s">
        <v>700</v>
      </c>
      <c r="D43" s="154" t="s">
        <v>776</v>
      </c>
      <c r="E43" s="154" t="s">
        <v>769</v>
      </c>
      <c r="F43" s="154" t="s">
        <v>777</v>
      </c>
      <c r="G43" s="155" t="s">
        <v>767</v>
      </c>
      <c r="J43" s="187" t="s">
        <v>594</v>
      </c>
      <c r="K43" s="186" t="s">
        <v>778</v>
      </c>
      <c r="N43" s="46" t="s">
        <v>779</v>
      </c>
      <c r="O43" s="48"/>
      <c r="P43" s="48"/>
      <c r="Q43" s="191">
        <v>0</v>
      </c>
      <c r="R43" s="190">
        <v>0</v>
      </c>
      <c r="S43" t="str">
        <f t="shared" si="27"/>
        <v>PENDING</v>
      </c>
      <c r="T43" t="str">
        <f t="shared" si="28"/>
        <v>PENDING</v>
      </c>
      <c r="V43" s="40"/>
      <c r="W43" s="40" t="s">
        <v>780</v>
      </c>
      <c r="X43" s="40" t="s">
        <v>780</v>
      </c>
      <c r="Y43" s="40" t="s">
        <v>580</v>
      </c>
      <c r="Z43" s="40" t="s">
        <v>580</v>
      </c>
      <c r="AA43" s="194" t="s">
        <v>608</v>
      </c>
      <c r="AB43" s="40" t="str">
        <f t="shared" si="29"/>
        <v>file:///D:/tpdcmx2023/player/TPHCM.New%201.PNG</v>
      </c>
      <c r="AC43" s="40" t="str">
        <f t="shared" si="30"/>
        <v>file:///D:/tpdcmx2023/player/TPHCM.New%202.PNG</v>
      </c>
      <c r="AD43" s="40" t="str">
        <f t="shared" si="31"/>
        <v>file:///D:/tpdcmx2023/player/TPHCM.New%203.PNG</v>
      </c>
      <c r="AE43" s="40" t="str">
        <f t="shared" si="32"/>
        <v>file:///D:/tpdcmx2023/player/TPHCM.New%204.PNG</v>
      </c>
      <c r="AF43" s="40" t="s">
        <v>781</v>
      </c>
      <c r="AG43" s="194" t="s">
        <v>782</v>
      </c>
      <c r="AH43" t="str">
        <f t="shared" si="33"/>
        <v>file:///D:/tpdcmx2023/DataBase_AOV/picklist/Ishar.png</v>
      </c>
      <c r="AI43" t="str">
        <f t="shared" si="34"/>
        <v>file:///D:/tpdcmx2023/DataBase_AOV/Champ_ban/Ishar.png</v>
      </c>
      <c r="AJ43" t="str">
        <f t="shared" si="36"/>
        <v>file:///D:/tpdcmx2023/DataBase_AOV/Teaminfomation/Ishar.png</v>
      </c>
      <c r="AK43" s="62" t="str">
        <f t="shared" si="35"/>
        <v>file:///D:/tpdcmx2023/DataBase_AOV/Champ_resize/Ishar.png</v>
      </c>
    </row>
    <row r="44" ht="17" customHeight="1" spans="2:37">
      <c r="B44" s="156" t="s">
        <v>519</v>
      </c>
      <c r="C44" s="157" t="s">
        <v>524</v>
      </c>
      <c r="D44" s="157" t="s">
        <v>760</v>
      </c>
      <c r="E44" s="157" t="s">
        <v>694</v>
      </c>
      <c r="F44" s="157" t="s">
        <v>761</v>
      </c>
      <c r="G44" s="158" t="s">
        <v>783</v>
      </c>
      <c r="J44" s="185" t="s">
        <v>719</v>
      </c>
      <c r="K44" s="186" t="s">
        <v>784</v>
      </c>
      <c r="N44" s="46" t="s">
        <v>785</v>
      </c>
      <c r="O44" s="48"/>
      <c r="P44" s="48"/>
      <c r="Q44" s="191">
        <v>0</v>
      </c>
      <c r="R44" s="190">
        <v>0</v>
      </c>
      <c r="S44" t="str">
        <f t="shared" si="27"/>
        <v>PENDING</v>
      </c>
      <c r="T44" t="str">
        <f t="shared" si="28"/>
        <v>PENDING</v>
      </c>
      <c r="V44" s="40"/>
      <c r="W44" s="40"/>
      <c r="X44" s="40"/>
      <c r="AA44" s="194" t="s">
        <v>614</v>
      </c>
      <c r="AB44" s="40" t="str">
        <f t="shared" si="29"/>
        <v>file:///D:/tpdcmx2023/player/TPHCM.Trốctru%201.PNG</v>
      </c>
      <c r="AC44" s="40" t="str">
        <f t="shared" si="30"/>
        <v>file:///D:/tpdcmx2023/player/TPHCM.Trốctru%202.PNG</v>
      </c>
      <c r="AD44" s="40" t="str">
        <f t="shared" si="31"/>
        <v>file:///D:/tpdcmx2023/player/TPHCM.Trốctru%203.PNG</v>
      </c>
      <c r="AE44" s="40" t="str">
        <f t="shared" si="32"/>
        <v>file:///D:/tpdcmx2023/player/TPHCM.Trốctru%204.PNG</v>
      </c>
      <c r="AF44" s="40" t="s">
        <v>786</v>
      </c>
      <c r="AG44" s="194" t="s">
        <v>787</v>
      </c>
      <c r="AH44" t="str">
        <f t="shared" si="33"/>
        <v>file:///D:/tpdcmx2023/DataBase_AOV/picklist/Jinna.png</v>
      </c>
      <c r="AI44" t="str">
        <f t="shared" si="34"/>
        <v>file:///D:/tpdcmx2023/DataBase_AOV/Champ_ban/Jinna.png</v>
      </c>
      <c r="AJ44" t="str">
        <f t="shared" si="36"/>
        <v>file:///D:/tpdcmx2023/DataBase_AOV/Teaminfomation/Jinna.png</v>
      </c>
      <c r="AK44" s="62" t="str">
        <f t="shared" si="35"/>
        <v>file:///D:/tpdcmx2023/DataBase_AOV/Champ_resize/Jinna.png</v>
      </c>
    </row>
    <row r="45" spans="1:37">
      <c r="A45" s="143" t="s">
        <v>514</v>
      </c>
      <c r="B45" s="111" t="s">
        <v>529</v>
      </c>
      <c r="C45" s="133" t="s">
        <v>711</v>
      </c>
      <c r="D45" s="133" t="s">
        <v>712</v>
      </c>
      <c r="E45" s="133" t="s">
        <v>713</v>
      </c>
      <c r="F45" s="133" t="s">
        <v>652</v>
      </c>
      <c r="G45" s="134" t="s">
        <v>714</v>
      </c>
      <c r="J45" s="185" t="s">
        <v>609</v>
      </c>
      <c r="K45" s="186" t="s">
        <v>788</v>
      </c>
      <c r="N45" s="46" t="s">
        <v>789</v>
      </c>
      <c r="O45" s="48"/>
      <c r="P45" s="48"/>
      <c r="Q45" s="191">
        <v>0</v>
      </c>
      <c r="R45" s="190">
        <v>0</v>
      </c>
      <c r="S45" t="str">
        <f t="shared" si="27"/>
        <v>PENDING</v>
      </c>
      <c r="T45" t="str">
        <f t="shared" si="28"/>
        <v>PENDING</v>
      </c>
      <c r="AA45" s="194" t="s">
        <v>790</v>
      </c>
      <c r="AB45" s="40" t="str">
        <f t="shared" si="29"/>
        <v>file:///D:/tpdcmx2023/player/TPHCM.Lanh%201.PNG</v>
      </c>
      <c r="AC45" s="40" t="str">
        <f t="shared" si="30"/>
        <v>file:///D:/tpdcmx2023/player/TPHCM.Lanh%202.PNG</v>
      </c>
      <c r="AD45" s="40" t="str">
        <f t="shared" si="31"/>
        <v>file:///D:/tpdcmx2023/player/TPHCM.Lanh%203.PNG</v>
      </c>
      <c r="AE45" s="40" t="str">
        <f t="shared" si="32"/>
        <v>file:///D:/tpdcmx2023/player/TPHCM.Lanh%204.PNG</v>
      </c>
      <c r="AF45" s="40" t="s">
        <v>791</v>
      </c>
      <c r="AG45" s="194" t="s">
        <v>685</v>
      </c>
      <c r="AH45" t="str">
        <f t="shared" si="33"/>
        <v>file:///D:/tpdcmx2023/DataBase_AOV/picklist/Joker.png</v>
      </c>
      <c r="AI45" t="str">
        <f t="shared" si="34"/>
        <v>file:///D:/tpdcmx2023/DataBase_AOV/Champ_ban/Joker.png</v>
      </c>
      <c r="AJ45" t="str">
        <f t="shared" si="36"/>
        <v>file:///D:/tpdcmx2023/DataBase_AOV/Teaminfomation/Joker.png</v>
      </c>
      <c r="AK45" s="62" t="str">
        <f t="shared" si="35"/>
        <v>file:///D:/tpdcmx2023/DataBase_AOV/Champ_resize/Joker.png</v>
      </c>
    </row>
    <row r="46" ht="16" customHeight="1" spans="2:37">
      <c r="B46" s="114" t="s">
        <v>519</v>
      </c>
      <c r="C46" s="50" t="s">
        <v>722</v>
      </c>
      <c r="D46" s="50" t="s">
        <v>723</v>
      </c>
      <c r="E46" s="50" t="s">
        <v>724</v>
      </c>
      <c r="F46" s="50" t="s">
        <v>725</v>
      </c>
      <c r="G46" s="135" t="s">
        <v>613</v>
      </c>
      <c r="J46" s="188" t="s">
        <v>615</v>
      </c>
      <c r="K46" s="186" t="s">
        <v>792</v>
      </c>
      <c r="N46" s="46" t="s">
        <v>793</v>
      </c>
      <c r="O46" s="48"/>
      <c r="P46" s="48"/>
      <c r="Q46" s="191">
        <v>0</v>
      </c>
      <c r="R46" s="190">
        <v>0</v>
      </c>
      <c r="S46" t="str">
        <f t="shared" si="27"/>
        <v>PENDING</v>
      </c>
      <c r="T46" t="str">
        <f t="shared" si="28"/>
        <v>PENDING</v>
      </c>
      <c r="AA46" s="194" t="s">
        <v>794</v>
      </c>
      <c r="AB46" s="40" t="str">
        <f t="shared" si="29"/>
        <v>file:///D:/tpdcmx2023/player/TPHCM.CNghia%201.PNG</v>
      </c>
      <c r="AC46" s="40" t="str">
        <f t="shared" si="30"/>
        <v>file:///D:/tpdcmx2023/player/TPHCM.CNghia%202.PNG</v>
      </c>
      <c r="AD46" s="40" t="str">
        <f t="shared" si="31"/>
        <v>file:///D:/tpdcmx2023/player/TPHCM.CNghia%203.PNG</v>
      </c>
      <c r="AE46" s="40" t="str">
        <f t="shared" si="32"/>
        <v>file:///D:/tpdcmx2023/player/TPHCM.CNghia%204.PNG</v>
      </c>
      <c r="AF46" s="40" t="s">
        <v>795</v>
      </c>
      <c r="AG46" s="194" t="s">
        <v>747</v>
      </c>
      <c r="AH46" t="str">
        <f t="shared" si="33"/>
        <v>file:///D:/tpdcmx2023/DataBase_AOV/picklist/Kahlii.png</v>
      </c>
      <c r="AI46" t="str">
        <f t="shared" si="34"/>
        <v>file:///D:/tpdcmx2023/DataBase_AOV/Champ_ban/Kahlii.png</v>
      </c>
      <c r="AJ46" t="str">
        <f t="shared" si="36"/>
        <v>file:///D:/tpdcmx2023/DataBase_AOV/Teaminfomation/Kahlii.png</v>
      </c>
      <c r="AK46" s="62" t="str">
        <f t="shared" si="35"/>
        <v>file:///D:/tpdcmx2023/DataBase_AOV/Champ_resize/Kahlii.png</v>
      </c>
    </row>
    <row r="47" spans="1:37">
      <c r="A47" s="143" t="s">
        <v>515</v>
      </c>
      <c r="B47" s="159" t="s">
        <v>519</v>
      </c>
      <c r="C47" s="160"/>
      <c r="D47" s="160"/>
      <c r="E47" s="160"/>
      <c r="F47" s="160"/>
      <c r="G47" s="161"/>
      <c r="N47" s="46" t="s">
        <v>796</v>
      </c>
      <c r="O47" s="48"/>
      <c r="P47" s="48"/>
      <c r="Q47" s="191">
        <v>0</v>
      </c>
      <c r="R47" s="190">
        <v>0</v>
      </c>
      <c r="S47" t="str">
        <f t="shared" si="27"/>
        <v>PENDING</v>
      </c>
      <c r="T47" t="str">
        <f t="shared" si="28"/>
        <v>PENDING</v>
      </c>
      <c r="AA47" s="194" t="s">
        <v>788</v>
      </c>
      <c r="AB47" s="40" t="str">
        <f t="shared" si="29"/>
        <v>file:///D:/tpdcmx2023/player/CT.3Ti%201.PNG</v>
      </c>
      <c r="AC47" s="40" t="str">
        <f t="shared" si="30"/>
        <v>file:///D:/tpdcmx2023/player/CT.3Ti%202.PNG</v>
      </c>
      <c r="AD47" s="40" t="str">
        <f t="shared" si="31"/>
        <v>file:///D:/tpdcmx2023/player/CT.3Ti%203.PNG</v>
      </c>
      <c r="AE47" s="40" t="str">
        <f t="shared" si="32"/>
        <v>file:///D:/tpdcmx2023/player/CT.3Ti%204.PNG</v>
      </c>
      <c r="AF47" s="40" t="s">
        <v>797</v>
      </c>
      <c r="AG47" s="194" t="s">
        <v>768</v>
      </c>
      <c r="AH47" t="str">
        <f t="shared" si="33"/>
        <v>file:///D:/tpdcmx2023/DataBase_AOV/picklist/Keera.png</v>
      </c>
      <c r="AI47" t="str">
        <f t="shared" si="34"/>
        <v>file:///D:/tpdcmx2023/DataBase_AOV/Champ_ban/Keera.png</v>
      </c>
      <c r="AJ47" t="str">
        <f t="shared" si="36"/>
        <v>file:///D:/tpdcmx2023/DataBase_AOV/Teaminfomation/Keera.png</v>
      </c>
      <c r="AK47" s="62" t="str">
        <f t="shared" si="35"/>
        <v>file:///D:/tpdcmx2023/DataBase_AOV/Champ_resize/Keera.png</v>
      </c>
    </row>
    <row r="48" spans="2:37">
      <c r="B48" s="162" t="s">
        <v>529</v>
      </c>
      <c r="C48" s="163"/>
      <c r="D48" s="163"/>
      <c r="E48" s="163"/>
      <c r="F48" s="163"/>
      <c r="G48" s="164"/>
      <c r="N48" s="46" t="s">
        <v>798</v>
      </c>
      <c r="O48" s="48"/>
      <c r="P48" s="48"/>
      <c r="Q48" s="191">
        <v>0</v>
      </c>
      <c r="R48" s="190">
        <v>0</v>
      </c>
      <c r="S48" t="str">
        <f t="shared" si="27"/>
        <v>PENDING</v>
      </c>
      <c r="T48" t="str">
        <f t="shared" si="28"/>
        <v>PENDING</v>
      </c>
      <c r="AA48" s="194" t="s">
        <v>771</v>
      </c>
      <c r="AB48" s="40" t="str">
        <f t="shared" si="29"/>
        <v>file:///D:/tpdcmx2023/player/CT.NS%201.PNG</v>
      </c>
      <c r="AC48" s="40" t="str">
        <f t="shared" si="30"/>
        <v>file:///D:/tpdcmx2023/player/CT.NS%202.PNG</v>
      </c>
      <c r="AD48" s="40" t="str">
        <f t="shared" si="31"/>
        <v>file:///D:/tpdcmx2023/player/CT.NS%203.PNG</v>
      </c>
      <c r="AE48" s="40" t="str">
        <f t="shared" si="32"/>
        <v>file:///D:/tpdcmx2023/player/CT.NS%204.PNG</v>
      </c>
      <c r="AF48" s="40" t="s">
        <v>799</v>
      </c>
      <c r="AG48" s="194" t="s">
        <v>800</v>
      </c>
      <c r="AH48" t="str">
        <f t="shared" si="33"/>
        <v>file:///D:/tpdcmx2023/DataBase_AOV/picklist/Kil'Groth.png</v>
      </c>
      <c r="AI48" t="str">
        <f t="shared" si="34"/>
        <v>file:///D:/tpdcmx2023/DataBase_AOV/Champ_ban/Kil'Groth.png</v>
      </c>
      <c r="AJ48" t="str">
        <f t="shared" si="36"/>
        <v>file:///D:/tpdcmx2023/DataBase_AOV/Teaminfomation/Kil'Groth.png</v>
      </c>
      <c r="AK48" s="62" t="str">
        <f t="shared" si="35"/>
        <v>file:///D:/tpdcmx2023/DataBase_AOV/Champ_resize/Kil'Groth.png</v>
      </c>
    </row>
    <row r="49" hidden="1" spans="1:37">
      <c r="A49" s="165" t="s">
        <v>801</v>
      </c>
      <c r="B49" s="165"/>
      <c r="C49" s="165"/>
      <c r="D49" s="165"/>
      <c r="E49" s="165"/>
      <c r="F49" s="165"/>
      <c r="N49" s="46" t="s">
        <v>802</v>
      </c>
      <c r="O49" s="48"/>
      <c r="P49" s="48"/>
      <c r="Q49" s="191">
        <v>0</v>
      </c>
      <c r="R49" s="190">
        <v>0</v>
      </c>
      <c r="S49" t="str">
        <f t="shared" si="27"/>
        <v>PENDING</v>
      </c>
      <c r="T49" t="str">
        <f t="shared" si="28"/>
        <v>PENDING</v>
      </c>
      <c r="AA49" s="194" t="s">
        <v>784</v>
      </c>
      <c r="AB49" s="40" t="str">
        <f t="shared" si="29"/>
        <v>file:///D:/tpdcmx2023/player/CT.TrọngSoul%201.PNG</v>
      </c>
      <c r="AC49" s="40" t="str">
        <f t="shared" si="30"/>
        <v>file:///D:/tpdcmx2023/player/CT.TrọngSoul%202.PNG</v>
      </c>
      <c r="AD49" s="40" t="str">
        <f t="shared" si="31"/>
        <v>file:///D:/tpdcmx2023/player/CT.TrọngSoul%203.PNG</v>
      </c>
      <c r="AE49" s="40" t="str">
        <f t="shared" si="32"/>
        <v>file:///D:/tpdcmx2023/player/CT.TrọngSoul%204.PNG</v>
      </c>
      <c r="AF49" s="40" t="s">
        <v>803</v>
      </c>
      <c r="AG49" s="194" t="s">
        <v>754</v>
      </c>
      <c r="AH49" t="str">
        <f t="shared" si="33"/>
        <v>file:///D:/tpdcmx2023/DataBase_AOV/picklist/Kriknak.png</v>
      </c>
      <c r="AI49" t="str">
        <f t="shared" si="34"/>
        <v>file:///D:/tpdcmx2023/DataBase_AOV/Champ_ban/Kriknak.png</v>
      </c>
      <c r="AJ49" t="str">
        <f t="shared" si="36"/>
        <v>file:///D:/tpdcmx2023/DataBase_AOV/Teaminfomation/Kriknak.png</v>
      </c>
      <c r="AK49" s="62" t="str">
        <f t="shared" si="35"/>
        <v>file:///D:/tpdcmx2023/DataBase_AOV/Champ_resize/Kriknak.png</v>
      </c>
    </row>
    <row r="50" hidden="1" spans="1:37">
      <c r="A50" s="165"/>
      <c r="B50" s="165"/>
      <c r="C50" s="165"/>
      <c r="D50" s="165"/>
      <c r="E50" s="165"/>
      <c r="F50" s="165"/>
      <c r="N50" s="46" t="s">
        <v>804</v>
      </c>
      <c r="O50" s="48"/>
      <c r="P50" s="48"/>
      <c r="Q50" s="191">
        <v>0</v>
      </c>
      <c r="R50" s="190">
        <v>0</v>
      </c>
      <c r="S50" t="str">
        <f t="shared" si="27"/>
        <v>PENDING</v>
      </c>
      <c r="T50" t="str">
        <f t="shared" si="28"/>
        <v>PENDING</v>
      </c>
      <c r="AA50" s="194" t="s">
        <v>778</v>
      </c>
      <c r="AB50" s="40" t="str">
        <f t="shared" si="29"/>
        <v>file:///D:/tpdcmx2023/player/CT.PéHeo%201.PNG</v>
      </c>
      <c r="AC50" s="40" t="str">
        <f t="shared" si="30"/>
        <v>file:///D:/tpdcmx2023/player/CT.PéHeo%202.PNG</v>
      </c>
      <c r="AD50" s="40" t="str">
        <f t="shared" si="31"/>
        <v>file:///D:/tpdcmx2023/player/CT.PéHeo%203.PNG</v>
      </c>
      <c r="AE50" s="40" t="str">
        <f t="shared" si="32"/>
        <v>file:///D:/tpdcmx2023/player/CT.PéHeo%204.PNG</v>
      </c>
      <c r="AF50" s="40" t="s">
        <v>805</v>
      </c>
      <c r="AG50" s="194" t="s">
        <v>806</v>
      </c>
      <c r="AH50" t="str">
        <f t="shared" si="33"/>
        <v>file:///D:/tpdcmx2023/DataBase_AOV/picklist/Krixi.png</v>
      </c>
      <c r="AI50" t="str">
        <f t="shared" si="34"/>
        <v>file:///D:/tpdcmx2023/DataBase_AOV/Champ_ban/Krixi.png</v>
      </c>
      <c r="AJ50" t="str">
        <f t="shared" si="36"/>
        <v>file:///D:/tpdcmx2023/DataBase_AOV/Teaminfomation/Krixi.png</v>
      </c>
      <c r="AK50" s="62" t="str">
        <f t="shared" si="35"/>
        <v>file:///D:/tpdcmx2023/DataBase_AOV/Champ_resize/Krixi.png</v>
      </c>
    </row>
    <row r="51" ht="15.75" hidden="1" spans="1:37">
      <c r="A51" s="122" t="s">
        <v>807</v>
      </c>
      <c r="B51" s="123" t="s">
        <v>495</v>
      </c>
      <c r="C51" s="123" t="s">
        <v>483</v>
      </c>
      <c r="D51" s="123" t="s">
        <v>631</v>
      </c>
      <c r="E51" s="123" t="s">
        <v>632</v>
      </c>
      <c r="F51" s="124" t="s">
        <v>808</v>
      </c>
      <c r="N51" s="46" t="s">
        <v>809</v>
      </c>
      <c r="O51" s="48"/>
      <c r="P51" s="48"/>
      <c r="Q51" s="191">
        <v>0</v>
      </c>
      <c r="R51" s="190">
        <v>0</v>
      </c>
      <c r="S51" t="str">
        <f t="shared" si="27"/>
        <v>PENDING</v>
      </c>
      <c r="T51" t="str">
        <f t="shared" si="28"/>
        <v>PENDING</v>
      </c>
      <c r="AA51" s="194" t="s">
        <v>810</v>
      </c>
      <c r="AB51" s="40" t="str">
        <f t="shared" si="29"/>
        <v>file:///D:/tpdcmx2023/player/CT.LộcTrần%201.PNG</v>
      </c>
      <c r="AC51" s="40" t="str">
        <f t="shared" si="30"/>
        <v>file:///D:/tpdcmx2023/player/CT.LộcTrần%202.PNG</v>
      </c>
      <c r="AD51" s="40" t="str">
        <f t="shared" si="31"/>
        <v>file:///D:/tpdcmx2023/player/CT.LộcTrần%203.PNG</v>
      </c>
      <c r="AE51" s="40" t="str">
        <f t="shared" si="32"/>
        <v>file:///D:/tpdcmx2023/player/CT.LộcTrần%204.PNG</v>
      </c>
      <c r="AF51" s="40" t="s">
        <v>811</v>
      </c>
      <c r="AG51" s="194" t="s">
        <v>812</v>
      </c>
      <c r="AH51" t="str">
        <f t="shared" si="33"/>
        <v>file:///D:/tpdcmx2023/DataBase_AOV/picklist/Krizzix.png</v>
      </c>
      <c r="AI51" t="str">
        <f t="shared" si="34"/>
        <v>file:///D:/tpdcmx2023/DataBase_AOV/Champ_ban/Krizzix.png</v>
      </c>
      <c r="AJ51" t="str">
        <f t="shared" si="36"/>
        <v>file:///D:/tpdcmx2023/DataBase_AOV/Teaminfomation/Krizzix.png</v>
      </c>
      <c r="AK51" s="62" t="str">
        <f t="shared" si="35"/>
        <v>file:///D:/tpdcmx2023/DataBase_AOV/Champ_resize/Krizzix.png</v>
      </c>
    </row>
    <row r="52" ht="16.5" hidden="1" spans="1:37">
      <c r="A52" s="125">
        <v>1</v>
      </c>
      <c r="B52" s="126" t="s">
        <v>498</v>
      </c>
      <c r="C52" s="126">
        <f>Standing!D4</f>
        <v>3</v>
      </c>
      <c r="D52" s="126">
        <f>Standing!E4</f>
        <v>0</v>
      </c>
      <c r="E52" s="126">
        <f>Standing!H4</f>
        <v>6</v>
      </c>
      <c r="F52" s="127">
        <f>Standing!J4</f>
        <v>9</v>
      </c>
      <c r="G52" t="str">
        <f>"#"&amp;A52&amp;"  |  W"&amp;C52&amp;" - L"&amp;D52</f>
        <v>#1  |  W3 - L0</v>
      </c>
      <c r="J52" t="str">
        <f>Standing!B4</f>
        <v>Vũng Tàu</v>
      </c>
      <c r="N52" s="46" t="s">
        <v>813</v>
      </c>
      <c r="O52" s="48"/>
      <c r="P52" s="48"/>
      <c r="Q52" s="191">
        <v>0</v>
      </c>
      <c r="R52" s="190">
        <v>0</v>
      </c>
      <c r="S52" t="str">
        <f t="shared" si="27"/>
        <v>PENDING</v>
      </c>
      <c r="T52" t="str">
        <f t="shared" si="28"/>
        <v>PENDING</v>
      </c>
      <c r="AA52" s="194" t="s">
        <v>792</v>
      </c>
      <c r="AB52" s="40" t="str">
        <f t="shared" si="29"/>
        <v>file:///D:/tpdcmx2023/player/CT.QuangToàn%201.PNG</v>
      </c>
      <c r="AC52" s="40" t="str">
        <f t="shared" si="30"/>
        <v>file:///D:/tpdcmx2023/player/CT.QuangToàn%202.PNG</v>
      </c>
      <c r="AD52" s="40" t="str">
        <f t="shared" si="31"/>
        <v>file:///D:/tpdcmx2023/player/CT.QuangToàn%203.PNG</v>
      </c>
      <c r="AE52" s="40" t="str">
        <f t="shared" si="32"/>
        <v>file:///D:/tpdcmx2023/player/CT.QuangToàn%204.PNG</v>
      </c>
      <c r="AF52" s="40" t="s">
        <v>814</v>
      </c>
      <c r="AG52" s="194" t="s">
        <v>713</v>
      </c>
      <c r="AH52" t="str">
        <f t="shared" si="33"/>
        <v>file:///D:/tpdcmx2023/DataBase_AOV/picklist/Lauriel.png</v>
      </c>
      <c r="AI52" t="str">
        <f t="shared" si="34"/>
        <v>file:///D:/tpdcmx2023/DataBase_AOV/Champ_ban/Lauriel.png</v>
      </c>
      <c r="AJ52" t="str">
        <f t="shared" si="36"/>
        <v>file:///D:/tpdcmx2023/DataBase_AOV/Teaminfomation/Lauriel.png</v>
      </c>
      <c r="AK52" s="62" t="str">
        <f t="shared" si="35"/>
        <v>file:///D:/tpdcmx2023/DataBase_AOV/Champ_resize/Lauriel.png</v>
      </c>
    </row>
    <row r="53" ht="16.5" hidden="1" spans="1:37">
      <c r="A53" s="128">
        <v>2</v>
      </c>
      <c r="B53" s="129" t="s">
        <v>550</v>
      </c>
      <c r="C53" s="126">
        <f>Standing!D5</f>
        <v>2</v>
      </c>
      <c r="D53" s="126">
        <f>Standing!E5</f>
        <v>1</v>
      </c>
      <c r="E53" s="126">
        <f>Standing!H5</f>
        <v>3</v>
      </c>
      <c r="F53" s="127">
        <f>Standing!J5</f>
        <v>6</v>
      </c>
      <c r="G53" t="str">
        <f t="shared" ref="G53:G71" si="37">"#"&amp;A53&amp;"  |  W"&amp;C53&amp;" - L"&amp;D53</f>
        <v>#2  |  W2 - L1</v>
      </c>
      <c r="J53" t="str">
        <f>Standing!B5</f>
        <v>Cần Thơ</v>
      </c>
      <c r="N53" s="46" t="s">
        <v>815</v>
      </c>
      <c r="O53" s="48"/>
      <c r="P53" s="48"/>
      <c r="Q53" s="191">
        <v>0</v>
      </c>
      <c r="R53" s="190">
        <v>0</v>
      </c>
      <c r="S53" t="str">
        <f t="shared" si="27"/>
        <v>PENDING</v>
      </c>
      <c r="T53" t="str">
        <f t="shared" si="28"/>
        <v>PENDING</v>
      </c>
      <c r="AA53" s="194" t="s">
        <v>816</v>
      </c>
      <c r="AB53" s="40" t="str">
        <f t="shared" si="29"/>
        <v>file:///D:/tpdcmx2023/player/CT.0309%201.PNG</v>
      </c>
      <c r="AC53" s="40" t="str">
        <f t="shared" si="30"/>
        <v>file:///D:/tpdcmx2023/player/CT.0309%202.PNG</v>
      </c>
      <c r="AD53" s="40" t="str">
        <f t="shared" si="31"/>
        <v>file:///D:/tpdcmx2023/player/CT.0309%203.PNG</v>
      </c>
      <c r="AE53" s="40" t="str">
        <f t="shared" si="32"/>
        <v>file:///D:/tpdcmx2023/player/CT.0309%204.PNG</v>
      </c>
      <c r="AF53" s="40" t="s">
        <v>817</v>
      </c>
      <c r="AG53" s="194" t="s">
        <v>724</v>
      </c>
      <c r="AH53" t="str">
        <f t="shared" si="33"/>
        <v>file:///D:/tpdcmx2023/DataBase_AOV/picklist/Laville.png</v>
      </c>
      <c r="AI53" t="str">
        <f t="shared" si="34"/>
        <v>file:///D:/tpdcmx2023/DataBase_AOV/Champ_ban/Laville.png</v>
      </c>
      <c r="AJ53" t="str">
        <f t="shared" si="36"/>
        <v>file:///D:/tpdcmx2023/DataBase_AOV/Teaminfomation/Laville.png</v>
      </c>
      <c r="AK53" s="62" t="str">
        <f t="shared" si="35"/>
        <v>file:///D:/tpdcmx2023/DataBase_AOV/Champ_resize/Laville.png</v>
      </c>
    </row>
    <row r="54" ht="16.5" hidden="1" spans="1:37">
      <c r="A54" s="128">
        <v>3</v>
      </c>
      <c r="B54" s="129" t="s">
        <v>818</v>
      </c>
      <c r="C54" s="126">
        <f>Standing!D6</f>
        <v>1</v>
      </c>
      <c r="D54" s="126">
        <f>Standing!E6</f>
        <v>2</v>
      </c>
      <c r="E54" s="126">
        <f>Standing!H6</f>
        <v>-2</v>
      </c>
      <c r="F54" s="127">
        <f>Standing!J6</f>
        <v>3</v>
      </c>
      <c r="G54" t="str">
        <f t="shared" si="37"/>
        <v>#3  |  W1 - L2</v>
      </c>
      <c r="J54" t="str">
        <f>Standing!B6</f>
        <v>Hải Phòng</v>
      </c>
      <c r="N54" s="46" t="s">
        <v>819</v>
      </c>
      <c r="O54" s="48"/>
      <c r="P54" s="48"/>
      <c r="Q54" s="191">
        <v>0</v>
      </c>
      <c r="R54" s="190">
        <v>0</v>
      </c>
      <c r="S54" t="str">
        <f t="shared" si="27"/>
        <v>PENDING</v>
      </c>
      <c r="T54" t="str">
        <f t="shared" si="28"/>
        <v>PENDING</v>
      </c>
      <c r="AA54" s="194" t="s">
        <v>820</v>
      </c>
      <c r="AB54" s="40" t="str">
        <f t="shared" si="29"/>
        <v>file:///D:/tpdcmx2023/player/VT.Kiin%201.PNG</v>
      </c>
      <c r="AC54" s="40" t="str">
        <f t="shared" si="30"/>
        <v>file:///D:/tpdcmx2023/player/VT.Kiin%202.PNG</v>
      </c>
      <c r="AD54" s="40" t="str">
        <f t="shared" si="31"/>
        <v>file:///D:/tpdcmx2023/player/VT.Kiin%203.PNG</v>
      </c>
      <c r="AE54" s="40" t="str">
        <f t="shared" si="32"/>
        <v>file:///D:/tpdcmx2023/player/VT.Kiin%204.PNG</v>
      </c>
      <c r="AF54" s="40" t="s">
        <v>821</v>
      </c>
      <c r="AG54" s="194" t="s">
        <v>694</v>
      </c>
      <c r="AH54" t="str">
        <f t="shared" si="33"/>
        <v>file:///D:/tpdcmx2023/DataBase_AOV/picklist/Liliana.png</v>
      </c>
      <c r="AI54" t="str">
        <f t="shared" si="34"/>
        <v>file:///D:/tpdcmx2023/DataBase_AOV/Champ_ban/Liliana.png</v>
      </c>
      <c r="AJ54" t="str">
        <f t="shared" si="36"/>
        <v>file:///D:/tpdcmx2023/DataBase_AOV/Teaminfomation/Liliana.png</v>
      </c>
      <c r="AK54" s="62" t="str">
        <f t="shared" si="35"/>
        <v>file:///D:/tpdcmx2023/DataBase_AOV/Champ_resize/Liliana.png</v>
      </c>
    </row>
    <row r="55" ht="15.75" hidden="1" spans="1:37">
      <c r="A55" s="131">
        <v>4</v>
      </c>
      <c r="B55" s="132" t="s">
        <v>822</v>
      </c>
      <c r="C55" s="126">
        <f>Standing!D7</f>
        <v>0</v>
      </c>
      <c r="D55" s="126">
        <f>Standing!E7</f>
        <v>3</v>
      </c>
      <c r="E55" s="126">
        <f>Standing!H7</f>
        <v>-7</v>
      </c>
      <c r="F55" s="127">
        <f>Standing!J7</f>
        <v>0</v>
      </c>
      <c r="G55" t="str">
        <f t="shared" si="37"/>
        <v>#4  |  W0 - L3</v>
      </c>
      <c r="J55" t="str">
        <f>Standing!B7</f>
        <v>Quảng Bình</v>
      </c>
      <c r="N55" s="46" t="s">
        <v>823</v>
      </c>
      <c r="O55" s="48"/>
      <c r="P55" s="48"/>
      <c r="Q55" s="191">
        <v>0</v>
      </c>
      <c r="R55" s="190">
        <v>0</v>
      </c>
      <c r="S55" t="str">
        <f t="shared" si="27"/>
        <v>PENDING</v>
      </c>
      <c r="T55" t="str">
        <f t="shared" si="28"/>
        <v>PENDING</v>
      </c>
      <c r="AA55" s="194" t="s">
        <v>824</v>
      </c>
      <c r="AB55" s="40" t="str">
        <f t="shared" si="29"/>
        <v>file:///D:/tpdcmx2023/player/VT.Fuzzy%201.PNG</v>
      </c>
      <c r="AC55" s="40" t="str">
        <f t="shared" si="30"/>
        <v>file:///D:/tpdcmx2023/player/VT.Fuzzy%202.PNG</v>
      </c>
      <c r="AD55" s="40" t="str">
        <f t="shared" si="31"/>
        <v>file:///D:/tpdcmx2023/player/VT.Fuzzy%203.PNG</v>
      </c>
      <c r="AE55" s="40" t="str">
        <f t="shared" si="32"/>
        <v>file:///D:/tpdcmx2023/player/VT.Fuzzy%204.PNG</v>
      </c>
      <c r="AF55" s="40" t="s">
        <v>825</v>
      </c>
      <c r="AG55" s="194" t="s">
        <v>777</v>
      </c>
      <c r="AH55" t="str">
        <f t="shared" si="33"/>
        <v>file:///D:/tpdcmx2023/DataBase_AOV/picklist/Lindis.png</v>
      </c>
      <c r="AI55" t="str">
        <f t="shared" si="34"/>
        <v>file:///D:/tpdcmx2023/DataBase_AOV/Champ_ban/Lindis.png</v>
      </c>
      <c r="AJ55" t="str">
        <f t="shared" si="36"/>
        <v>file:///D:/tpdcmx2023/DataBase_AOV/Teaminfomation/Lindis.png</v>
      </c>
      <c r="AK55" s="62" t="str">
        <f t="shared" si="35"/>
        <v>file:///D:/tpdcmx2023/DataBase_AOV/Champ_resize/Lindis.png</v>
      </c>
    </row>
    <row r="56" hidden="1" spans="14:37">
      <c r="N56" s="46" t="s">
        <v>826</v>
      </c>
      <c r="O56" s="48"/>
      <c r="P56" s="48"/>
      <c r="Q56" s="191">
        <v>0</v>
      </c>
      <c r="R56" s="190">
        <v>0</v>
      </c>
      <c r="S56" t="str">
        <f t="shared" si="27"/>
        <v>PENDING</v>
      </c>
      <c r="T56" t="str">
        <f t="shared" si="28"/>
        <v>PENDING</v>
      </c>
      <c r="AA56" s="194" t="s">
        <v>827</v>
      </c>
      <c r="AB56" s="40" t="str">
        <f t="shared" si="29"/>
        <v>file:///D:/tpdcmx2023/player/VT.Tiga%201.PNG</v>
      </c>
      <c r="AC56" s="40" t="str">
        <f t="shared" si="30"/>
        <v>file:///D:/tpdcmx2023/player/VT.Tiga%202.PNG</v>
      </c>
      <c r="AD56" s="40" t="str">
        <f t="shared" si="31"/>
        <v>file:///D:/tpdcmx2023/player/VT.Tiga%203.PNG</v>
      </c>
      <c r="AE56" s="40" t="str">
        <f t="shared" si="32"/>
        <v>file:///D:/tpdcmx2023/player/VT.Tiga%204.PNG</v>
      </c>
      <c r="AF56" s="40" t="s">
        <v>828</v>
      </c>
      <c r="AG56" s="194" t="s">
        <v>829</v>
      </c>
      <c r="AH56" t="str">
        <f t="shared" si="33"/>
        <v>file:///D:/tpdcmx2023/DataBase_AOV/picklist/Lorion.png</v>
      </c>
      <c r="AI56" t="str">
        <f t="shared" si="34"/>
        <v>file:///D:/tpdcmx2023/DataBase_AOV/Champ_ban/Lorion.png</v>
      </c>
      <c r="AJ56" t="str">
        <f t="shared" si="36"/>
        <v>file:///D:/tpdcmx2023/DataBase_AOV/Teaminfomation/Lorion.png</v>
      </c>
      <c r="AK56" s="62" t="str">
        <f t="shared" si="35"/>
        <v>file:///D:/tpdcmx2023/DataBase_AOV/Champ_resize/Lorion.png</v>
      </c>
    </row>
    <row r="57" ht="15.75" hidden="1" spans="1:37">
      <c r="A57" s="122" t="s">
        <v>830</v>
      </c>
      <c r="B57" s="123" t="s">
        <v>495</v>
      </c>
      <c r="C57" s="123" t="s">
        <v>483</v>
      </c>
      <c r="D57" s="123" t="s">
        <v>631</v>
      </c>
      <c r="E57" s="123" t="s">
        <v>632</v>
      </c>
      <c r="F57" s="124" t="s">
        <v>808</v>
      </c>
      <c r="N57" s="46" t="s">
        <v>831</v>
      </c>
      <c r="O57" s="48"/>
      <c r="P57" s="48"/>
      <c r="Q57" s="191">
        <v>0</v>
      </c>
      <c r="R57" s="190">
        <v>0</v>
      </c>
      <c r="S57" t="str">
        <f t="shared" si="27"/>
        <v>PENDING</v>
      </c>
      <c r="T57" t="str">
        <f t="shared" si="28"/>
        <v>PENDING</v>
      </c>
      <c r="AA57" s="194" t="s">
        <v>832</v>
      </c>
      <c r="AB57" s="40" t="str">
        <f t="shared" si="29"/>
        <v>file:///D:/tpdcmx2023/player/VT.Yunaa%201.PNG</v>
      </c>
      <c r="AC57" s="40" t="str">
        <f t="shared" si="30"/>
        <v>file:///D:/tpdcmx2023/player/VT.Yunaa%202.PNG</v>
      </c>
      <c r="AD57" s="40" t="str">
        <f t="shared" si="31"/>
        <v>file:///D:/tpdcmx2023/player/VT.Yunaa%203.PNG</v>
      </c>
      <c r="AE57" s="40" t="str">
        <f t="shared" si="32"/>
        <v>file:///D:/tpdcmx2023/player/VT.Yunaa%204.PNG</v>
      </c>
      <c r="AF57" s="40" t="s">
        <v>833</v>
      </c>
      <c r="AG57" s="194" t="s">
        <v>834</v>
      </c>
      <c r="AH57" t="str">
        <f t="shared" si="33"/>
        <v>file:///D:/tpdcmx2023/DataBase_AOV/picklist/Lữ Bố.png</v>
      </c>
      <c r="AI57" t="str">
        <f t="shared" si="34"/>
        <v>file:///D:/tpdcmx2023/DataBase_AOV/Champ_ban/Lữ Bố.png</v>
      </c>
      <c r="AJ57" t="str">
        <f t="shared" si="36"/>
        <v>file:///D:/tpdcmx2023/DataBase_AOV/Teaminfomation/Lữ Bố.png</v>
      </c>
      <c r="AK57" s="62" t="str">
        <f t="shared" si="35"/>
        <v>file:///D:/tpdcmx2023/DataBase_AOV/Champ_resize/Lữ Bố.png</v>
      </c>
    </row>
    <row r="58" ht="16.5" hidden="1" spans="1:37">
      <c r="A58" s="125">
        <v>1</v>
      </c>
      <c r="B58" s="126" t="s">
        <v>529</v>
      </c>
      <c r="C58" s="126">
        <f>Standing!D10</f>
        <v>3</v>
      </c>
      <c r="D58" s="126">
        <f>Standing!E10</f>
        <v>0</v>
      </c>
      <c r="E58" s="126">
        <f>Standing!H10</f>
        <v>6</v>
      </c>
      <c r="F58" s="127">
        <f>Standing!J10</f>
        <v>9</v>
      </c>
      <c r="G58" t="str">
        <f>"#"&amp;A58&amp;"  |  W"&amp;C58&amp;" - L"&amp;D58</f>
        <v>#1  |  W3 - L0</v>
      </c>
      <c r="J58" t="str">
        <f>Standing!B10</f>
        <v>Tp. Hồ Chí Minh</v>
      </c>
      <c r="N58" s="46" t="s">
        <v>835</v>
      </c>
      <c r="O58" s="48"/>
      <c r="P58" s="48"/>
      <c r="Q58" s="191">
        <v>0</v>
      </c>
      <c r="R58" s="190">
        <v>0</v>
      </c>
      <c r="S58" t="str">
        <f t="shared" si="27"/>
        <v>PENDING</v>
      </c>
      <c r="T58" t="str">
        <f t="shared" si="28"/>
        <v>PENDING</v>
      </c>
      <c r="AA58" s="194" t="s">
        <v>836</v>
      </c>
      <c r="AB58" s="40" t="str">
        <f t="shared" si="29"/>
        <v>file:///D:/tpdcmx2023/player/VT.Sergej%201.PNG</v>
      </c>
      <c r="AC58" s="40" t="str">
        <f t="shared" si="30"/>
        <v>file:///D:/tpdcmx2023/player/VT.Sergej%202.PNG</v>
      </c>
      <c r="AD58" s="40" t="str">
        <f t="shared" si="31"/>
        <v>file:///D:/tpdcmx2023/player/VT.Sergej%203.PNG</v>
      </c>
      <c r="AE58" s="40" t="str">
        <f t="shared" si="32"/>
        <v>file:///D:/tpdcmx2023/player/VT.Sergej%204.PNG</v>
      </c>
      <c r="AF58" s="40" t="s">
        <v>837</v>
      </c>
      <c r="AG58" s="194" t="s">
        <v>756</v>
      </c>
      <c r="AH58" t="str">
        <f t="shared" si="33"/>
        <v>file:///D:/tpdcmx2023/DataBase_AOV/picklist/Lumburr.png</v>
      </c>
      <c r="AI58" t="str">
        <f t="shared" si="34"/>
        <v>file:///D:/tpdcmx2023/DataBase_AOV/Champ_ban/Lumburr.png</v>
      </c>
      <c r="AJ58" t="str">
        <f t="shared" si="36"/>
        <v>file:///D:/tpdcmx2023/DataBase_AOV/Teaminfomation/Lumburr.png</v>
      </c>
      <c r="AK58" s="62" t="str">
        <f t="shared" si="35"/>
        <v>file:///D:/tpdcmx2023/DataBase_AOV/Champ_resize/Lumburr.png</v>
      </c>
    </row>
    <row r="59" ht="16.5" hidden="1" spans="1:37">
      <c r="A59" s="128">
        <v>2</v>
      </c>
      <c r="B59" s="129" t="s">
        <v>519</v>
      </c>
      <c r="C59" s="126">
        <f>Standing!D11</f>
        <v>2</v>
      </c>
      <c r="D59" s="126">
        <f>Standing!E11</f>
        <v>1</v>
      </c>
      <c r="E59" s="126">
        <f>Standing!H11</f>
        <v>2</v>
      </c>
      <c r="F59" s="127">
        <f>Standing!J11</f>
        <v>6</v>
      </c>
      <c r="G59" t="str">
        <f t="shared" si="37"/>
        <v>#2  |  W2 - L1</v>
      </c>
      <c r="J59" t="str">
        <f>Standing!B11</f>
        <v>Đà Nẵng</v>
      </c>
      <c r="N59" s="46" t="s">
        <v>838</v>
      </c>
      <c r="O59" s="48"/>
      <c r="P59" s="48"/>
      <c r="Q59" s="191">
        <v>0</v>
      </c>
      <c r="R59" s="190">
        <v>0</v>
      </c>
      <c r="S59" t="str">
        <f t="shared" si="27"/>
        <v>PENDING</v>
      </c>
      <c r="T59" t="str">
        <f t="shared" si="28"/>
        <v>PENDING</v>
      </c>
      <c r="AA59" s="194" t="s">
        <v>839</v>
      </c>
      <c r="AB59" s="40" t="str">
        <f t="shared" si="29"/>
        <v>file:///D:/tpdcmx2023/player/VT.AnhHuyy%201.PNG</v>
      </c>
      <c r="AC59" s="40" t="str">
        <f t="shared" si="30"/>
        <v>file:///D:/tpdcmx2023/player/VT.AnhHuyy%202.PNG</v>
      </c>
      <c r="AD59" s="40" t="str">
        <f t="shared" si="31"/>
        <v>file:///D:/tpdcmx2023/player/VT.AnhHuyy%203.PNG</v>
      </c>
      <c r="AE59" s="40" t="str">
        <f t="shared" si="32"/>
        <v>file:///D:/tpdcmx2023/player/VT.AnhHuyy%204.PNG</v>
      </c>
      <c r="AF59" s="40" t="s">
        <v>840</v>
      </c>
      <c r="AG59" s="194" t="s">
        <v>841</v>
      </c>
      <c r="AH59" t="str">
        <f t="shared" si="33"/>
        <v>file:///D:/tpdcmx2023/DataBase_AOV/picklist/Maloch.png</v>
      </c>
      <c r="AI59" t="str">
        <f t="shared" si="34"/>
        <v>file:///D:/tpdcmx2023/DataBase_AOV/Champ_ban/Maloch.png</v>
      </c>
      <c r="AJ59" t="str">
        <f t="shared" si="36"/>
        <v>file:///D:/tpdcmx2023/DataBase_AOV/Teaminfomation/Maloch.png</v>
      </c>
      <c r="AK59" s="62" t="str">
        <f t="shared" si="35"/>
        <v>file:///D:/tpdcmx2023/DataBase_AOV/Champ_resize/Maloch.png</v>
      </c>
    </row>
    <row r="60" ht="16.5" hidden="1" spans="1:37">
      <c r="A60" s="128">
        <v>3</v>
      </c>
      <c r="B60" s="129" t="s">
        <v>842</v>
      </c>
      <c r="C60" s="126">
        <f>Standing!D12</f>
        <v>1</v>
      </c>
      <c r="D60" s="126">
        <f>Standing!E12</f>
        <v>2</v>
      </c>
      <c r="E60" s="126">
        <f>Standing!H12</f>
        <v>-1</v>
      </c>
      <c r="F60" s="127">
        <f>Standing!J12</f>
        <v>3</v>
      </c>
      <c r="G60" t="str">
        <f t="shared" si="37"/>
        <v>#3  |  W1 - L2</v>
      </c>
      <c r="J60" t="str">
        <f>Standing!B12</f>
        <v>Hà Nội</v>
      </c>
      <c r="N60" s="46" t="s">
        <v>843</v>
      </c>
      <c r="O60" s="48"/>
      <c r="P60" s="48"/>
      <c r="Q60" s="191">
        <v>0</v>
      </c>
      <c r="R60" s="190">
        <v>0</v>
      </c>
      <c r="S60" t="str">
        <f t="shared" si="27"/>
        <v>PENDING</v>
      </c>
      <c r="T60" t="str">
        <f t="shared" si="28"/>
        <v>PENDING</v>
      </c>
      <c r="AA60" s="194" t="s">
        <v>844</v>
      </c>
      <c r="AB60" s="40" t="str">
        <f t="shared" si="29"/>
        <v>file:///D:/tpdcmx2023/player/VT.HieuNghia%201.PNG</v>
      </c>
      <c r="AC60" s="40" t="str">
        <f t="shared" si="30"/>
        <v>file:///D:/tpdcmx2023/player/VT.HieuNghia%202.PNG</v>
      </c>
      <c r="AD60" s="40" t="str">
        <f t="shared" si="31"/>
        <v>file:///D:/tpdcmx2023/player/VT.HieuNghia%203.PNG</v>
      </c>
      <c r="AE60" s="40" t="str">
        <f t="shared" si="32"/>
        <v>file:///D:/tpdcmx2023/player/VT.HieuNghia%204.PNG</v>
      </c>
      <c r="AF60" s="40" t="s">
        <v>845</v>
      </c>
      <c r="AG60" s="194" t="s">
        <v>846</v>
      </c>
      <c r="AH60" t="str">
        <f t="shared" si="33"/>
        <v>file:///D:/tpdcmx2023/DataBase_AOV/picklist/Marja.png</v>
      </c>
      <c r="AI60" t="str">
        <f t="shared" si="34"/>
        <v>file:///D:/tpdcmx2023/DataBase_AOV/Champ_ban/Marja.png</v>
      </c>
      <c r="AJ60" t="str">
        <f t="shared" si="36"/>
        <v>file:///D:/tpdcmx2023/DataBase_AOV/Teaminfomation/Marja.png</v>
      </c>
      <c r="AK60" s="62" t="str">
        <f t="shared" si="35"/>
        <v>file:///D:/tpdcmx2023/DataBase_AOV/Champ_resize/Marja.png</v>
      </c>
    </row>
    <row r="61" ht="15.75" hidden="1" spans="1:37">
      <c r="A61" s="131">
        <v>4</v>
      </c>
      <c r="B61" s="132" t="s">
        <v>847</v>
      </c>
      <c r="C61" s="126">
        <f>Standing!D13</f>
        <v>0</v>
      </c>
      <c r="D61" s="126">
        <f>Standing!E13</f>
        <v>3</v>
      </c>
      <c r="E61" s="126">
        <f>Standing!H13</f>
        <v>-7</v>
      </c>
      <c r="F61" s="127">
        <f>Standing!J13</f>
        <v>0</v>
      </c>
      <c r="G61" t="str">
        <f t="shared" si="37"/>
        <v>#4  |  W0 - L3</v>
      </c>
      <c r="J61" t="str">
        <f>Standing!B13</f>
        <v>Hải Dương</v>
      </c>
      <c r="N61" s="46" t="s">
        <v>848</v>
      </c>
      <c r="O61" s="48"/>
      <c r="P61" s="48"/>
      <c r="Q61" s="191">
        <v>0</v>
      </c>
      <c r="R61" s="190">
        <v>0</v>
      </c>
      <c r="S61" t="str">
        <f t="shared" si="27"/>
        <v>PENDING</v>
      </c>
      <c r="T61" t="str">
        <f t="shared" si="28"/>
        <v>PENDING</v>
      </c>
      <c r="AA61" s="194" t="s">
        <v>849</v>
      </c>
      <c r="AB61" s="40" t="str">
        <f t="shared" si="29"/>
        <v>file:///D:/tpdcmx2023/player/HD.Scary%201.PNG</v>
      </c>
      <c r="AC61" s="40" t="str">
        <f t="shared" si="30"/>
        <v>file:///D:/tpdcmx2023/player/HD.Scary%202.PNG</v>
      </c>
      <c r="AD61" s="40" t="str">
        <f t="shared" si="31"/>
        <v>file:///D:/tpdcmx2023/player/HD.Scary%203.PNG</v>
      </c>
      <c r="AE61" s="40" t="str">
        <f t="shared" si="32"/>
        <v>file:///D:/tpdcmx2023/player/HD.Scary%204.PNG</v>
      </c>
      <c r="AF61" s="40" t="s">
        <v>850</v>
      </c>
      <c r="AG61" s="194" t="s">
        <v>851</v>
      </c>
      <c r="AH61" t="str">
        <f t="shared" si="33"/>
        <v>file:///D:/tpdcmx2023/DataBase_AOV/picklist/Max.png</v>
      </c>
      <c r="AI61" t="str">
        <f t="shared" si="34"/>
        <v>file:///D:/tpdcmx2023/DataBase_AOV/Champ_ban/Max.png</v>
      </c>
      <c r="AJ61" t="str">
        <f t="shared" si="36"/>
        <v>file:///D:/tpdcmx2023/DataBase_AOV/Teaminfomation/Max.png</v>
      </c>
      <c r="AK61" s="62" t="str">
        <f t="shared" si="35"/>
        <v>file:///D:/tpdcmx2023/DataBase_AOV/Champ_resize/Max.png</v>
      </c>
    </row>
    <row r="62" hidden="1" spans="14:37">
      <c r="N62" s="46" t="s">
        <v>852</v>
      </c>
      <c r="O62" s="48"/>
      <c r="P62" s="48"/>
      <c r="Q62" s="191">
        <v>0</v>
      </c>
      <c r="R62" s="190">
        <v>0</v>
      </c>
      <c r="S62" t="str">
        <f t="shared" si="27"/>
        <v>PENDING</v>
      </c>
      <c r="T62" t="str">
        <f t="shared" si="28"/>
        <v>PENDING</v>
      </c>
      <c r="AA62" s="194" t="s">
        <v>853</v>
      </c>
      <c r="AB62" s="40" t="str">
        <f t="shared" si="29"/>
        <v>file:///D:/tpdcmx2023/player/HD.SunUwU%201.PNG</v>
      </c>
      <c r="AC62" s="40" t="str">
        <f t="shared" si="30"/>
        <v>file:///D:/tpdcmx2023/player/HD.SunUwU%202.PNG</v>
      </c>
      <c r="AD62" s="40" t="str">
        <f t="shared" si="31"/>
        <v>file:///D:/tpdcmx2023/player/HD.SunUwU%203.PNG</v>
      </c>
      <c r="AE62" s="40" t="str">
        <f t="shared" si="32"/>
        <v>file:///D:/tpdcmx2023/player/HD.SunUwU%204.PNG</v>
      </c>
      <c r="AF62" s="40" t="s">
        <v>854</v>
      </c>
      <c r="AG62" s="194" t="s">
        <v>855</v>
      </c>
      <c r="AH62" t="str">
        <f t="shared" si="33"/>
        <v>file:///D:/tpdcmx2023/DataBase_AOV/picklist/Mganga.png</v>
      </c>
      <c r="AI62" t="str">
        <f t="shared" si="34"/>
        <v>file:///D:/tpdcmx2023/DataBase_AOV/Champ_ban/Mganga.png</v>
      </c>
      <c r="AJ62" t="str">
        <f t="shared" si="36"/>
        <v>file:///D:/tpdcmx2023/DataBase_AOV/Teaminfomation/Mganga.png</v>
      </c>
      <c r="AK62" s="62" t="str">
        <f t="shared" si="35"/>
        <v>file:///D:/tpdcmx2023/DataBase_AOV/Champ_resize/Mganga.png</v>
      </c>
    </row>
    <row r="63" ht="15.75" hidden="1" spans="1:37">
      <c r="A63" s="122" t="s">
        <v>856</v>
      </c>
      <c r="B63" s="123" t="s">
        <v>495</v>
      </c>
      <c r="C63" s="123" t="s">
        <v>483</v>
      </c>
      <c r="D63" s="123" t="s">
        <v>631</v>
      </c>
      <c r="E63" s="123" t="s">
        <v>632</v>
      </c>
      <c r="F63" s="124" t="s">
        <v>808</v>
      </c>
      <c r="N63" s="46" t="s">
        <v>857</v>
      </c>
      <c r="O63" s="48"/>
      <c r="P63" s="48"/>
      <c r="Q63" s="191">
        <v>0</v>
      </c>
      <c r="R63" s="190">
        <v>0</v>
      </c>
      <c r="S63" t="str">
        <f t="shared" si="27"/>
        <v>PENDING</v>
      </c>
      <c r="T63" t="str">
        <f t="shared" si="28"/>
        <v>PENDING</v>
      </c>
      <c r="AA63" s="194" t="s">
        <v>858</v>
      </c>
      <c r="AB63" s="40" t="str">
        <f t="shared" si="29"/>
        <v>file:///D:/tpdcmx2023/player/HD.JangHuy%201.PNG</v>
      </c>
      <c r="AC63" s="40" t="str">
        <f t="shared" si="30"/>
        <v>file:///D:/tpdcmx2023/player/HD.JangHuy%202.PNG</v>
      </c>
      <c r="AD63" s="40" t="str">
        <f t="shared" si="31"/>
        <v>file:///D:/tpdcmx2023/player/HD.JangHuy%203.PNG</v>
      </c>
      <c r="AE63" s="40" t="str">
        <f t="shared" si="32"/>
        <v>file:///D:/tpdcmx2023/player/HD.JangHuy%204.PNG</v>
      </c>
      <c r="AF63" s="40" t="s">
        <v>859</v>
      </c>
      <c r="AG63" s="194" t="s">
        <v>860</v>
      </c>
      <c r="AH63" t="str">
        <f t="shared" si="33"/>
        <v>file:///D:/tpdcmx2023/DataBase_AOV/picklist/Mina.png</v>
      </c>
      <c r="AI63" t="str">
        <f t="shared" si="34"/>
        <v>file:///D:/tpdcmx2023/DataBase_AOV/Champ_ban/Mina.png</v>
      </c>
      <c r="AJ63" t="str">
        <f t="shared" si="36"/>
        <v>file:///D:/tpdcmx2023/DataBase_AOV/Teaminfomation/Mina.png</v>
      </c>
      <c r="AK63" s="62" t="str">
        <f t="shared" si="35"/>
        <v>file:///D:/tpdcmx2023/DataBase_AOV/Champ_resize/Mina.png</v>
      </c>
    </row>
    <row r="64" ht="16.5" hidden="1" spans="1:37">
      <c r="A64" s="125">
        <v>1</v>
      </c>
      <c r="B64" s="126" t="s">
        <v>521</v>
      </c>
      <c r="C64" s="126">
        <f>Standing!D16</f>
        <v>2</v>
      </c>
      <c r="D64" s="126">
        <f>Standing!E16</f>
        <v>0</v>
      </c>
      <c r="E64" s="126">
        <f>Standing!H16</f>
        <v>5</v>
      </c>
      <c r="F64" s="127">
        <f>Standing!J16</f>
        <v>6</v>
      </c>
      <c r="G64" t="str">
        <f t="shared" si="37"/>
        <v>#1  |  W2 - L0</v>
      </c>
      <c r="J64" t="str">
        <f>Standing!B16</f>
        <v>ĐH FPT Hà Nội</v>
      </c>
      <c r="N64" s="46" t="s">
        <v>861</v>
      </c>
      <c r="O64" s="48"/>
      <c r="P64" s="48"/>
      <c r="Q64" s="191">
        <v>0</v>
      </c>
      <c r="R64" s="190">
        <v>0</v>
      </c>
      <c r="S64" t="str">
        <f t="shared" si="27"/>
        <v>PENDING</v>
      </c>
      <c r="T64" t="str">
        <f t="shared" si="28"/>
        <v>PENDING</v>
      </c>
      <c r="AA64" s="194" t="s">
        <v>862</v>
      </c>
      <c r="AB64" s="40" t="str">
        <f t="shared" si="29"/>
        <v>file:///D:/tpdcmx2023/player/HD.Dion%201.PNG</v>
      </c>
      <c r="AC64" s="40" t="str">
        <f t="shared" si="30"/>
        <v>file:///D:/tpdcmx2023/player/HD.Dion%202.PNG</v>
      </c>
      <c r="AD64" s="40" t="str">
        <f t="shared" si="31"/>
        <v>file:///D:/tpdcmx2023/player/HD.Dion%203.PNG</v>
      </c>
      <c r="AE64" s="40" t="str">
        <f t="shared" si="32"/>
        <v>file:///D:/tpdcmx2023/player/HD.Dion%204.PNG</v>
      </c>
      <c r="AF64" s="40" t="s">
        <v>863</v>
      </c>
      <c r="AG64" s="194" t="s">
        <v>864</v>
      </c>
      <c r="AH64" t="str">
        <f t="shared" si="33"/>
        <v>file:///D:/tpdcmx2023/DataBase_AOV/picklist/Moren.png</v>
      </c>
      <c r="AI64" t="str">
        <f t="shared" si="34"/>
        <v>file:///D:/tpdcmx2023/DataBase_AOV/Champ_ban/Moren.png</v>
      </c>
      <c r="AJ64" t="str">
        <f t="shared" si="36"/>
        <v>file:///D:/tpdcmx2023/DataBase_AOV/Teaminfomation/Moren.png</v>
      </c>
      <c r="AK64" s="62" t="str">
        <f t="shared" si="35"/>
        <v>file:///D:/tpdcmx2023/DataBase_AOV/Champ_resize/Moren.png</v>
      </c>
    </row>
    <row r="65" ht="16.5" hidden="1" spans="1:37">
      <c r="A65" s="128">
        <v>2</v>
      </c>
      <c r="B65" s="129" t="s">
        <v>499</v>
      </c>
      <c r="C65" s="126">
        <f>Standing!D17</f>
        <v>1</v>
      </c>
      <c r="D65" s="126">
        <f>Standing!E17</f>
        <v>1</v>
      </c>
      <c r="E65" s="126">
        <f>Standing!H17</f>
        <v>-1</v>
      </c>
      <c r="F65" s="127">
        <f>Standing!J17</f>
        <v>3</v>
      </c>
      <c r="G65" t="str">
        <f t="shared" si="37"/>
        <v>#2  |  W1 - L1</v>
      </c>
      <c r="J65" t="str">
        <f>Standing!B17</f>
        <v>Đại Học Văn Hiến</v>
      </c>
      <c r="N65" s="46" t="s">
        <v>865</v>
      </c>
      <c r="O65" s="48"/>
      <c r="P65" s="48"/>
      <c r="Q65" s="191">
        <v>0</v>
      </c>
      <c r="R65" s="190">
        <v>0</v>
      </c>
      <c r="S65" t="str">
        <f t="shared" si="27"/>
        <v>PENDING</v>
      </c>
      <c r="T65" t="str">
        <f t="shared" si="28"/>
        <v>PENDING</v>
      </c>
      <c r="AA65" s="194" t="s">
        <v>866</v>
      </c>
      <c r="AB65" s="40" t="str">
        <f t="shared" si="29"/>
        <v>file:///D:/tpdcmx2023/player/HD.Ta%201.PNG</v>
      </c>
      <c r="AC65" s="40" t="str">
        <f t="shared" si="30"/>
        <v>file:///D:/tpdcmx2023/player/HD.Ta%202.PNG</v>
      </c>
      <c r="AD65" s="40" t="str">
        <f t="shared" si="31"/>
        <v>file:///D:/tpdcmx2023/player/HD.Ta%203.PNG</v>
      </c>
      <c r="AE65" s="40" t="str">
        <f t="shared" si="32"/>
        <v>file:///D:/tpdcmx2023/player/HD.Ta%204.PNG</v>
      </c>
      <c r="AF65" t="s">
        <v>867</v>
      </c>
      <c r="AG65" s="194" t="s">
        <v>868</v>
      </c>
      <c r="AH65" t="str">
        <f t="shared" si="33"/>
        <v>file:///D:/tpdcmx2023/DataBase_AOV/picklist/Murad.png</v>
      </c>
      <c r="AI65" t="str">
        <f t="shared" si="34"/>
        <v>file:///D:/tpdcmx2023/DataBase_AOV/Champ_ban/Murad.png</v>
      </c>
      <c r="AJ65" t="str">
        <f t="shared" si="36"/>
        <v>file:///D:/tpdcmx2023/DataBase_AOV/Teaminfomation/Murad.png</v>
      </c>
      <c r="AK65" s="62" t="str">
        <f t="shared" si="35"/>
        <v>file:///D:/tpdcmx2023/DataBase_AOV/Champ_resize/Murad.png</v>
      </c>
    </row>
    <row r="66" ht="15.75" hidden="1" spans="1:37">
      <c r="A66" s="128">
        <v>3</v>
      </c>
      <c r="B66" s="129" t="s">
        <v>869</v>
      </c>
      <c r="C66" s="126">
        <f>Standing!D18</f>
        <v>0</v>
      </c>
      <c r="D66" s="126">
        <f>Standing!E18</f>
        <v>2</v>
      </c>
      <c r="E66" s="126">
        <f>Standing!H18</f>
        <v>-4</v>
      </c>
      <c r="F66" s="127">
        <f>Standing!J18</f>
        <v>0</v>
      </c>
      <c r="G66" t="str">
        <f t="shared" si="37"/>
        <v>#3  |  W0 - L2</v>
      </c>
      <c r="J66" t="str">
        <f>Standing!B18</f>
        <v>Đại Học Kiến Trúc Hà Nội</v>
      </c>
      <c r="N66" s="46" t="s">
        <v>870</v>
      </c>
      <c r="O66" s="48"/>
      <c r="P66" s="48"/>
      <c r="Q66" s="191">
        <v>0</v>
      </c>
      <c r="R66" s="190">
        <v>0</v>
      </c>
      <c r="S66" t="str">
        <f t="shared" si="27"/>
        <v>PENDING</v>
      </c>
      <c r="T66" t="str">
        <f t="shared" si="28"/>
        <v>PENDING</v>
      </c>
      <c r="AA66" s="194" t="s">
        <v>871</v>
      </c>
      <c r="AB66" s="40" t="str">
        <f t="shared" si="29"/>
        <v>file:///D:/tpdcmx2023/player/HD.FatGoose%201.PNG</v>
      </c>
      <c r="AC66" s="40" t="str">
        <f t="shared" si="30"/>
        <v>file:///D:/tpdcmx2023/player/HD.FatGoose%202.PNG</v>
      </c>
      <c r="AD66" s="40" t="str">
        <f t="shared" si="31"/>
        <v>file:///D:/tpdcmx2023/player/HD.FatGoose%203.PNG</v>
      </c>
      <c r="AE66" s="40" t="str">
        <f t="shared" si="32"/>
        <v>file:///D:/tpdcmx2023/player/HD.FatGoose%204.PNG</v>
      </c>
      <c r="AF66" t="s">
        <v>872</v>
      </c>
      <c r="AG66" s="194" t="s">
        <v>725</v>
      </c>
      <c r="AH66" t="str">
        <f t="shared" si="33"/>
        <v>file:///D:/tpdcmx2023/DataBase_AOV/picklist/Nakroth.png</v>
      </c>
      <c r="AI66" t="str">
        <f t="shared" si="34"/>
        <v>file:///D:/tpdcmx2023/DataBase_AOV/Champ_ban/Nakroth.png</v>
      </c>
      <c r="AJ66" t="str">
        <f t="shared" si="36"/>
        <v>file:///D:/tpdcmx2023/DataBase_AOV/Teaminfomation/Nakroth.png</v>
      </c>
      <c r="AK66" s="62" t="str">
        <f t="shared" si="35"/>
        <v>file:///D:/tpdcmx2023/DataBase_AOV/Champ_resize/Nakroth.png</v>
      </c>
    </row>
    <row r="67" hidden="1" spans="14:37">
      <c r="N67" s="46" t="s">
        <v>873</v>
      </c>
      <c r="O67" s="50"/>
      <c r="P67" s="50"/>
      <c r="Q67" s="191">
        <v>0</v>
      </c>
      <c r="R67" s="190">
        <v>0</v>
      </c>
      <c r="S67" t="str">
        <f t="shared" si="27"/>
        <v>PENDING</v>
      </c>
      <c r="T67" t="str">
        <f t="shared" si="28"/>
        <v>PENDING</v>
      </c>
      <c r="AA67" s="194" t="s">
        <v>874</v>
      </c>
      <c r="AB67" s="40" t="str">
        <f t="shared" si="29"/>
        <v>file:///D:/tpdcmx2023/player/HD.DuyThắng%201.PNG</v>
      </c>
      <c r="AC67" s="40" t="str">
        <f t="shared" si="30"/>
        <v>file:///D:/tpdcmx2023/player/HD.DuyThắng%202.PNG</v>
      </c>
      <c r="AD67" s="40" t="str">
        <f t="shared" si="31"/>
        <v>file:///D:/tpdcmx2023/player/HD.DuyThắng%203.PNG</v>
      </c>
      <c r="AE67" s="40" t="str">
        <f t="shared" si="32"/>
        <v>file:///D:/tpdcmx2023/player/HD.DuyThắng%204.PNG</v>
      </c>
      <c r="AF67" t="s">
        <v>875</v>
      </c>
      <c r="AG67" s="194" t="s">
        <v>876</v>
      </c>
      <c r="AH67" t="str">
        <f t="shared" si="33"/>
        <v>file:///D:/tpdcmx2023/DataBase_AOV/picklist/Natalya.png</v>
      </c>
      <c r="AI67" t="str">
        <f t="shared" si="34"/>
        <v>file:///D:/tpdcmx2023/DataBase_AOV/Champ_ban/Natalya.png</v>
      </c>
      <c r="AJ67" t="str">
        <f t="shared" si="36"/>
        <v>file:///D:/tpdcmx2023/DataBase_AOV/Teaminfomation/Natalya.png</v>
      </c>
      <c r="AK67" s="62" t="str">
        <f t="shared" si="35"/>
        <v>file:///D:/tpdcmx2023/DataBase_AOV/Champ_resize/Natalya.png</v>
      </c>
    </row>
    <row r="68" ht="15.75" hidden="1" spans="1:37">
      <c r="A68" s="122" t="s">
        <v>877</v>
      </c>
      <c r="B68" s="123" t="s">
        <v>495</v>
      </c>
      <c r="C68" s="123" t="s">
        <v>483</v>
      </c>
      <c r="D68" s="123" t="s">
        <v>631</v>
      </c>
      <c r="E68" s="123" t="s">
        <v>632</v>
      </c>
      <c r="F68" s="124" t="s">
        <v>808</v>
      </c>
      <c r="AA68" s="194" t="s">
        <v>878</v>
      </c>
      <c r="AB68" s="40" t="str">
        <f t="shared" si="29"/>
        <v>file:///D:/tpdcmx2023/player/QB.Ree%201.PNG</v>
      </c>
      <c r="AC68" s="40" t="str">
        <f t="shared" si="30"/>
        <v>file:///D:/tpdcmx2023/player/QB.Ree%202.PNG</v>
      </c>
      <c r="AD68" s="40" t="str">
        <f t="shared" si="31"/>
        <v>file:///D:/tpdcmx2023/player/QB.Ree%203.PNG</v>
      </c>
      <c r="AE68" s="40" t="str">
        <f t="shared" si="32"/>
        <v>file:///D:/tpdcmx2023/player/QB.Ree%204.PNG</v>
      </c>
      <c r="AF68" t="s">
        <v>879</v>
      </c>
      <c r="AG68" s="194" t="s">
        <v>776</v>
      </c>
      <c r="AH68" t="str">
        <f t="shared" si="33"/>
        <v>file:///D:/tpdcmx2023/DataBase_AOV/picklist/Ngộ Không.png</v>
      </c>
      <c r="AI68" t="str">
        <f t="shared" si="34"/>
        <v>file:///D:/tpdcmx2023/DataBase_AOV/Champ_ban/Ngộ Không.png</v>
      </c>
      <c r="AJ68" t="str">
        <f t="shared" si="36"/>
        <v>file:///D:/tpdcmx2023/DataBase_AOV/Teaminfomation/Ngộ Không.png</v>
      </c>
      <c r="AK68" s="62" t="str">
        <f t="shared" si="35"/>
        <v>file:///D:/tpdcmx2023/DataBase_AOV/Champ_resize/Ngộ Không.png</v>
      </c>
    </row>
    <row r="69" ht="16.5" hidden="1" spans="1:37">
      <c r="A69" s="125">
        <v>1</v>
      </c>
      <c r="B69" s="126" t="s">
        <v>520</v>
      </c>
      <c r="C69" s="126">
        <f>Standing!D21</f>
        <v>2</v>
      </c>
      <c r="D69" s="126">
        <f>Standing!E21</f>
        <v>0</v>
      </c>
      <c r="E69" s="126">
        <f>Standing!H21</f>
        <v>4</v>
      </c>
      <c r="F69" s="127">
        <f>Standing!J21</f>
        <v>6</v>
      </c>
      <c r="G69" t="str">
        <f t="shared" si="37"/>
        <v>#1  |  W2 - L0</v>
      </c>
      <c r="J69" t="str">
        <f>Standing!B21</f>
        <v>Đại học Sư Phạm Kỹ Thuật Tp.HCM</v>
      </c>
      <c r="AA69" s="194" t="s">
        <v>880</v>
      </c>
      <c r="AB69" s="40" t="str">
        <f t="shared" si="29"/>
        <v>file:///D:/tpdcmx2023/player/QB.Hoàng TD%201.PNG</v>
      </c>
      <c r="AC69" s="40" t="str">
        <f t="shared" si="30"/>
        <v>file:///D:/tpdcmx2023/player/QB.Hoàng TD%202.PNG</v>
      </c>
      <c r="AD69" s="40" t="str">
        <f t="shared" si="31"/>
        <v>file:///D:/tpdcmx2023/player/QB.Hoàng TD%203.PNG</v>
      </c>
      <c r="AE69" s="40" t="str">
        <f t="shared" si="32"/>
        <v>file:///D:/tpdcmx2023/player/QB.Hoàng TD%204.PNG</v>
      </c>
      <c r="AF69" t="s">
        <v>881</v>
      </c>
      <c r="AG69" s="194" t="s">
        <v>882</v>
      </c>
      <c r="AH69" t="str">
        <f t="shared" si="33"/>
        <v>file:///D:/tpdcmx2023/DataBase_AOV/picklist/Omega.png</v>
      </c>
      <c r="AI69" t="str">
        <f t="shared" si="34"/>
        <v>file:///D:/tpdcmx2023/DataBase_AOV/Champ_ban/Omega.png</v>
      </c>
      <c r="AJ69" t="str">
        <f t="shared" si="36"/>
        <v>file:///D:/tpdcmx2023/DataBase_AOV/Teaminfomation/Omega.png</v>
      </c>
      <c r="AK69" s="62" t="str">
        <f t="shared" si="35"/>
        <v>file:///D:/tpdcmx2023/DataBase_AOV/Champ_resize/Omega.png</v>
      </c>
    </row>
    <row r="70" ht="16.5" hidden="1" spans="1:37">
      <c r="A70" s="128">
        <v>2</v>
      </c>
      <c r="B70" s="129" t="s">
        <v>883</v>
      </c>
      <c r="C70" s="126">
        <f>Standing!D22</f>
        <v>1</v>
      </c>
      <c r="D70" s="126">
        <f>Standing!E22</f>
        <v>1</v>
      </c>
      <c r="E70" s="126">
        <f>Standing!H22</f>
        <v>-2</v>
      </c>
      <c r="F70" s="127">
        <f>Standing!J22</f>
        <v>3</v>
      </c>
      <c r="G70" t="str">
        <f t="shared" si="37"/>
        <v>#2  |  W1 - L1</v>
      </c>
      <c r="J70" t="str">
        <f>Standing!B22</f>
        <v>Đại Học Kinh Tế TPHCM</v>
      </c>
      <c r="AA70" s="194" t="s">
        <v>884</v>
      </c>
      <c r="AB70" s="40" t="str">
        <f t="shared" ref="AB70:AB101" si="38">$AB$4&amp;AA70&amp;"%201.PNG"</f>
        <v>file:///D:/tpdcmx2023/player/QB.ThiêmĐz%201.PNG</v>
      </c>
      <c r="AC70" s="40" t="str">
        <f t="shared" ref="AC70:AC101" si="39">$AB$4&amp;AA70&amp;"%202.PNG"</f>
        <v>file:///D:/tpdcmx2023/player/QB.ThiêmĐz%202.PNG</v>
      </c>
      <c r="AD70" s="40" t="str">
        <f t="shared" ref="AD70:AD101" si="40">$AB$4&amp;AA70&amp;"%203.PNG"</f>
        <v>file:///D:/tpdcmx2023/player/QB.ThiêmĐz%203.PNG</v>
      </c>
      <c r="AE70" s="40" t="str">
        <f t="shared" ref="AE70:AE101" si="41">$AB$4&amp;AA70&amp;"%204.PNG"</f>
        <v>file:///D:/tpdcmx2023/player/QB.ThiêmĐz%204.PNG</v>
      </c>
      <c r="AF70" t="s">
        <v>885</v>
      </c>
      <c r="AG70" s="194" t="s">
        <v>683</v>
      </c>
      <c r="AH70" t="str">
        <f t="shared" ref="AH70:AH119" si="42">$AH$3&amp;AG70&amp;".png"</f>
        <v>file:///D:/tpdcmx2023/DataBase_AOV/picklist/Omen.png</v>
      </c>
      <c r="AI70" t="str">
        <f t="shared" ref="AI70:AI106" si="43">$AI$3&amp;AG70&amp;".png"</f>
        <v>file:///D:/tpdcmx2023/DataBase_AOV/Champ_ban/Omen.png</v>
      </c>
      <c r="AJ70" t="str">
        <f t="shared" si="36"/>
        <v>file:///D:/tpdcmx2023/DataBase_AOV/Teaminfomation/Omen.png</v>
      </c>
      <c r="AK70" s="62" t="str">
        <f t="shared" ref="AK70:AK106" si="44">$AK$3&amp;AG70&amp;".png"</f>
        <v>file:///D:/tpdcmx2023/DataBase_AOV/Champ_resize/Omen.png</v>
      </c>
    </row>
    <row r="71" ht="15.75" hidden="1" spans="1:37">
      <c r="A71" s="128">
        <v>3</v>
      </c>
      <c r="B71" s="129" t="s">
        <v>886</v>
      </c>
      <c r="C71" s="126">
        <f>Standing!D23</f>
        <v>0</v>
      </c>
      <c r="D71" s="126">
        <f>Standing!E23</f>
        <v>2</v>
      </c>
      <c r="E71" s="126">
        <f>Standing!H23</f>
        <v>-2</v>
      </c>
      <c r="F71" s="127">
        <f>Standing!J23</f>
        <v>0</v>
      </c>
      <c r="G71" t="str">
        <f t="shared" si="37"/>
        <v>#3  |  W0 - L2</v>
      </c>
      <c r="J71" t="str">
        <f>Standing!B23</f>
        <v>Đại học Cần Thơ</v>
      </c>
      <c r="O71" s="62"/>
      <c r="P71" s="62"/>
      <c r="Q71" s="62"/>
      <c r="AA71" s="194" t="s">
        <v>887</v>
      </c>
      <c r="AB71" s="40" t="str">
        <f t="shared" si="38"/>
        <v>file:///D:/tpdcmx2023/player/QB.Fergus%201.PNG</v>
      </c>
      <c r="AC71" s="40" t="str">
        <f t="shared" si="39"/>
        <v>file:///D:/tpdcmx2023/player/QB.Fergus%202.PNG</v>
      </c>
      <c r="AD71" s="40" t="str">
        <f t="shared" si="40"/>
        <v>file:///D:/tpdcmx2023/player/QB.Fergus%203.PNG</v>
      </c>
      <c r="AE71" s="40" t="str">
        <f t="shared" si="41"/>
        <v>file:///D:/tpdcmx2023/player/QB.Fergus%204.PNG</v>
      </c>
      <c r="AF71" t="s">
        <v>888</v>
      </c>
      <c r="AG71" s="194" t="s">
        <v>889</v>
      </c>
      <c r="AH71" t="str">
        <f t="shared" si="42"/>
        <v>file:///D:/tpdcmx2023/DataBase_AOV/picklist/Ormarr.png</v>
      </c>
      <c r="AI71" t="str">
        <f t="shared" si="43"/>
        <v>file:///D:/tpdcmx2023/DataBase_AOV/Champ_ban/Ormarr.png</v>
      </c>
      <c r="AJ71" t="str">
        <f t="shared" ref="AJ71:AJ106" si="45">$AJ$3&amp;AG71&amp;".png"</f>
        <v>file:///D:/tpdcmx2023/DataBase_AOV/Teaminfomation/Ormarr.png</v>
      </c>
      <c r="AK71" s="62" t="str">
        <f t="shared" si="44"/>
        <v>file:///D:/tpdcmx2023/DataBase_AOV/Champ_resize/Ormarr.png</v>
      </c>
    </row>
    <row r="72" ht="15.75" spans="15:37">
      <c r="O72" s="62"/>
      <c r="P72" s="62"/>
      <c r="Q72" s="62"/>
      <c r="AA72" s="194"/>
      <c r="AB72" s="40" t="str">
        <f t="shared" si="38"/>
        <v>file:///D:/tpdcmx2023/player/%201.PNG</v>
      </c>
      <c r="AC72" s="40" t="str">
        <f t="shared" si="39"/>
        <v>file:///D:/tpdcmx2023/player/%202.PNG</v>
      </c>
      <c r="AD72" s="40" t="str">
        <f t="shared" si="40"/>
        <v>file:///D:/tpdcmx2023/player/%203.PNG</v>
      </c>
      <c r="AE72" s="40" t="str">
        <f t="shared" si="41"/>
        <v>file:///D:/tpdcmx2023/player/%204.PNG</v>
      </c>
      <c r="AG72" s="194" t="s">
        <v>890</v>
      </c>
      <c r="AH72" t="str">
        <f t="shared" si="42"/>
        <v>file:///D:/tpdcmx2023/DataBase_AOV/picklist/Paine.png</v>
      </c>
      <c r="AI72" t="str">
        <f t="shared" si="43"/>
        <v>file:///D:/tpdcmx2023/DataBase_AOV/Champ_ban/Paine.png</v>
      </c>
      <c r="AJ72" t="str">
        <f t="shared" si="45"/>
        <v>file:///D:/tpdcmx2023/DataBase_AOV/Teaminfomation/Paine.png</v>
      </c>
      <c r="AK72" s="62" t="str">
        <f t="shared" si="44"/>
        <v>file:///D:/tpdcmx2023/DataBase_AOV/Champ_resize/Paine.png</v>
      </c>
    </row>
    <row r="73" ht="31" customHeight="1" spans="1:37">
      <c r="A73" s="216" t="s">
        <v>891</v>
      </c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29"/>
      <c r="Q73" s="62"/>
      <c r="AA73" s="194"/>
      <c r="AB73" s="40" t="str">
        <f t="shared" si="38"/>
        <v>file:///D:/tpdcmx2023/player/%201.PNG</v>
      </c>
      <c r="AC73" s="40" t="str">
        <f t="shared" si="39"/>
        <v>file:///D:/tpdcmx2023/player/%202.PNG</v>
      </c>
      <c r="AD73" s="40" t="str">
        <f t="shared" si="40"/>
        <v>file:///D:/tpdcmx2023/player/%203.PNG</v>
      </c>
      <c r="AE73" s="40" t="str">
        <f t="shared" si="41"/>
        <v>file:///D:/tpdcmx2023/player/%204.PNG</v>
      </c>
      <c r="AG73" s="194" t="s">
        <v>892</v>
      </c>
      <c r="AH73" t="str">
        <f t="shared" si="42"/>
        <v>file:///D:/tpdcmx2023/DataBase_AOV/picklist/Payna.png</v>
      </c>
      <c r="AI73" t="str">
        <f t="shared" si="43"/>
        <v>file:///D:/tpdcmx2023/DataBase_AOV/Champ_ban/Payna.png</v>
      </c>
      <c r="AJ73" t="str">
        <f t="shared" si="45"/>
        <v>file:///D:/tpdcmx2023/DataBase_AOV/Teaminfomation/Payna.png</v>
      </c>
      <c r="AK73" s="62" t="str">
        <f t="shared" si="44"/>
        <v>file:///D:/tpdcmx2023/DataBase_AOV/Champ_resize/Payna.png</v>
      </c>
    </row>
    <row r="74" spans="1:37">
      <c r="A74" s="218" t="s">
        <v>497</v>
      </c>
      <c r="B74" s="145" t="str">
        <f>VLOOKUP(A74,$N$4:$R$48,2,FALSE)</f>
        <v>Vũng Tàu</v>
      </c>
      <c r="C74" s="146">
        <f>VLOOKUP(A74,$N$4:$R$48,4,FALSE)</f>
        <v>3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230"/>
      <c r="Q74" s="62"/>
      <c r="AA74" s="194"/>
      <c r="AB74" s="40" t="str">
        <f t="shared" si="38"/>
        <v>file:///D:/tpdcmx2023/player/%201.PNG</v>
      </c>
      <c r="AC74" s="40" t="str">
        <f t="shared" si="39"/>
        <v>file:///D:/tpdcmx2023/player/%202.PNG</v>
      </c>
      <c r="AD74" s="40" t="str">
        <f t="shared" si="40"/>
        <v>file:///D:/tpdcmx2023/player/%203.PNG</v>
      </c>
      <c r="AE74" s="40" t="str">
        <f t="shared" si="41"/>
        <v>file:///D:/tpdcmx2023/player/%204.PNG</v>
      </c>
      <c r="AG74" s="194" t="s">
        <v>893</v>
      </c>
      <c r="AH74" t="str">
        <f t="shared" si="42"/>
        <v>file:///D:/tpdcmx2023/DataBase_AOV/picklist/Preyta.png</v>
      </c>
      <c r="AI74" t="str">
        <f t="shared" si="43"/>
        <v>file:///D:/tpdcmx2023/DataBase_AOV/Champ_ban/Preyta.png</v>
      </c>
      <c r="AJ74" t="str">
        <f t="shared" si="45"/>
        <v>file:///D:/tpdcmx2023/DataBase_AOV/Teaminfomation/Preyta.png</v>
      </c>
      <c r="AK74" s="62" t="str">
        <f t="shared" si="44"/>
        <v>file:///D:/tpdcmx2023/DataBase_AOV/Champ_resize/Preyta.png</v>
      </c>
    </row>
    <row r="75" spans="1:37">
      <c r="A75" s="218"/>
      <c r="B75" s="132" t="str">
        <f>VLOOKUP(A74,$N$4:$R$48,3,FALSE)</f>
        <v>Đại Học Văn Hiến</v>
      </c>
      <c r="C75" s="147">
        <f>VLOOKUP(A74,$N$4:$R$48,5,FALSE)</f>
        <v>0</v>
      </c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230"/>
      <c r="Q75" s="62"/>
      <c r="AA75" s="194"/>
      <c r="AB75" s="40" t="str">
        <f t="shared" si="38"/>
        <v>file:///D:/tpdcmx2023/player/%201.PNG</v>
      </c>
      <c r="AC75" s="40" t="str">
        <f t="shared" si="39"/>
        <v>file:///D:/tpdcmx2023/player/%202.PNG</v>
      </c>
      <c r="AD75" s="40" t="str">
        <f t="shared" si="40"/>
        <v>file:///D:/tpdcmx2023/player/%203.PNG</v>
      </c>
      <c r="AE75" s="40" t="str">
        <f t="shared" si="41"/>
        <v>file:///D:/tpdcmx2023/player/%204.PNG</v>
      </c>
      <c r="AG75" s="194" t="s">
        <v>894</v>
      </c>
      <c r="AH75" t="str">
        <f t="shared" si="42"/>
        <v>file:///D:/tpdcmx2023/DataBase_AOV/picklist/Qi.png</v>
      </c>
      <c r="AI75" t="str">
        <f t="shared" si="43"/>
        <v>file:///D:/tpdcmx2023/DataBase_AOV/Champ_ban/Qi.png</v>
      </c>
      <c r="AJ75" t="str">
        <f t="shared" si="45"/>
        <v>file:///D:/tpdcmx2023/DataBase_AOV/Teaminfomation/Qi.png</v>
      </c>
      <c r="AK75" s="62" t="str">
        <f t="shared" si="44"/>
        <v>file:///D:/tpdcmx2023/DataBase_AOV/Champ_resize/Qi.png</v>
      </c>
    </row>
    <row r="76" spans="1:37">
      <c r="A76" s="219"/>
      <c r="B76" s="62"/>
      <c r="C76" s="62"/>
      <c r="D76" s="94" t="s">
        <v>895</v>
      </c>
      <c r="E76" s="154" t="str">
        <f>VLOOKUP(D76,$N$4:$R$48,2,FALSE)</f>
        <v>Vũng Tàu</v>
      </c>
      <c r="F76" s="155">
        <f>VLOOKUP(D76,$N$4:$R$48,4,FALSE)</f>
        <v>3</v>
      </c>
      <c r="G76" s="62"/>
      <c r="H76" s="62"/>
      <c r="I76" s="62"/>
      <c r="J76" s="62"/>
      <c r="K76" s="62"/>
      <c r="L76" s="62"/>
      <c r="M76" s="62"/>
      <c r="N76" s="62"/>
      <c r="O76" s="62"/>
      <c r="P76" s="230"/>
      <c r="Q76" s="62"/>
      <c r="AA76" s="194"/>
      <c r="AB76" s="40" t="str">
        <f t="shared" si="38"/>
        <v>file:///D:/tpdcmx2023/player/%201.PNG</v>
      </c>
      <c r="AC76" s="40" t="str">
        <f t="shared" si="39"/>
        <v>file:///D:/tpdcmx2023/player/%202.PNG</v>
      </c>
      <c r="AD76" s="40" t="str">
        <f t="shared" si="40"/>
        <v>file:///D:/tpdcmx2023/player/%203.PNG</v>
      </c>
      <c r="AE76" s="40" t="str">
        <f t="shared" si="41"/>
        <v>file:///D:/tpdcmx2023/player/%204.PNG</v>
      </c>
      <c r="AG76" s="194" t="s">
        <v>896</v>
      </c>
      <c r="AH76" t="str">
        <f t="shared" si="42"/>
        <v>file:///D:/tpdcmx2023/DataBase_AOV/picklist/Quillen.png</v>
      </c>
      <c r="AI76" t="str">
        <f t="shared" si="43"/>
        <v>file:///D:/tpdcmx2023/DataBase_AOV/Champ_ban/Quillen.png</v>
      </c>
      <c r="AJ76" t="str">
        <f t="shared" si="45"/>
        <v>file:///D:/tpdcmx2023/DataBase_AOV/Teaminfomation/Quillen.png</v>
      </c>
      <c r="AK76" s="62" t="str">
        <f t="shared" si="44"/>
        <v>file:///D:/tpdcmx2023/DataBase_AOV/Champ_resize/Quillen.png</v>
      </c>
    </row>
    <row r="77" spans="1:37">
      <c r="A77" s="219"/>
      <c r="B77" s="62"/>
      <c r="C77" s="62"/>
      <c r="D77" s="94"/>
      <c r="E77" s="157" t="str">
        <f>VLOOKUP(D76,$N$4:$R$48,3,FALSE)</f>
        <v>Đà Nẵng</v>
      </c>
      <c r="F77" s="158">
        <f>VLOOKUP(D76,$N$4:$R$48,5,FALSE)</f>
        <v>4</v>
      </c>
      <c r="G77" s="62"/>
      <c r="H77" s="62"/>
      <c r="I77" s="62"/>
      <c r="J77" s="62"/>
      <c r="K77" s="62"/>
      <c r="L77" s="62"/>
      <c r="M77" s="62"/>
      <c r="N77" s="62"/>
      <c r="O77" s="62"/>
      <c r="P77" s="230"/>
      <c r="Q77" s="62"/>
      <c r="AA77" s="194"/>
      <c r="AB77" s="40" t="str">
        <f t="shared" si="38"/>
        <v>file:///D:/tpdcmx2023/player/%201.PNG</v>
      </c>
      <c r="AC77" s="40" t="str">
        <f t="shared" si="39"/>
        <v>file:///D:/tpdcmx2023/player/%202.PNG</v>
      </c>
      <c r="AD77" s="40" t="str">
        <f t="shared" si="40"/>
        <v>file:///D:/tpdcmx2023/player/%203.PNG</v>
      </c>
      <c r="AE77" s="40" t="str">
        <f t="shared" si="41"/>
        <v>file:///D:/tpdcmx2023/player/%204.PNG</v>
      </c>
      <c r="AG77" s="194" t="s">
        <v>722</v>
      </c>
      <c r="AH77" t="str">
        <f t="shared" si="42"/>
        <v>file:///D:/tpdcmx2023/DataBase_AOV/picklist/Raz.png</v>
      </c>
      <c r="AI77" t="str">
        <f t="shared" si="43"/>
        <v>file:///D:/tpdcmx2023/DataBase_AOV/Champ_ban/Raz.png</v>
      </c>
      <c r="AJ77" t="str">
        <f t="shared" si="45"/>
        <v>file:///D:/tpdcmx2023/DataBase_AOV/Teaminfomation/Raz.png</v>
      </c>
      <c r="AK77" s="62" t="str">
        <f t="shared" si="44"/>
        <v>file:///D:/tpdcmx2023/DataBase_AOV/Champ_resize/Raz.png</v>
      </c>
    </row>
    <row r="78" spans="1:37">
      <c r="A78" s="218" t="s">
        <v>518</v>
      </c>
      <c r="B78" s="145" t="str">
        <f>VLOOKUP(A78,$N$4:$R$48,2,FALSE)</f>
        <v>Đà Nẵng</v>
      </c>
      <c r="C78" s="146">
        <f>VLOOKUP(A78,$N$4:$R$48,4,FALSE)</f>
        <v>3</v>
      </c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230"/>
      <c r="Q78" s="62"/>
      <c r="AA78" s="194"/>
      <c r="AB78" s="40" t="str">
        <f t="shared" si="38"/>
        <v>file:///D:/tpdcmx2023/player/%201.PNG</v>
      </c>
      <c r="AC78" s="40" t="str">
        <f t="shared" si="39"/>
        <v>file:///D:/tpdcmx2023/player/%202.PNG</v>
      </c>
      <c r="AD78" s="40" t="str">
        <f t="shared" si="40"/>
        <v>file:///D:/tpdcmx2023/player/%203.PNG</v>
      </c>
      <c r="AE78" s="40" t="str">
        <f t="shared" si="41"/>
        <v>file:///D:/tpdcmx2023/player/%204.PNG</v>
      </c>
      <c r="AG78" s="194" t="s">
        <v>745</v>
      </c>
      <c r="AH78" t="str">
        <f t="shared" si="42"/>
        <v>file:///D:/tpdcmx2023/DataBase_AOV/picklist/Richter.png</v>
      </c>
      <c r="AI78" t="str">
        <f t="shared" si="43"/>
        <v>file:///D:/tpdcmx2023/DataBase_AOV/Champ_ban/Richter.png</v>
      </c>
      <c r="AJ78" t="str">
        <f t="shared" si="45"/>
        <v>file:///D:/tpdcmx2023/DataBase_AOV/Teaminfomation/Richter.png</v>
      </c>
      <c r="AK78" s="62" t="str">
        <f t="shared" si="44"/>
        <v>file:///D:/tpdcmx2023/DataBase_AOV/Champ_resize/Richter.png</v>
      </c>
    </row>
    <row r="79" spans="1:37">
      <c r="A79" s="218"/>
      <c r="B79" s="132" t="str">
        <f>VLOOKUP(A78,$N$4:$R$48,3,FALSE)</f>
        <v>ĐH SPKT Tp HCM</v>
      </c>
      <c r="C79" s="147">
        <f>VLOOKUP(A78,$N$4:$R$48,5,FALSE)</f>
        <v>2</v>
      </c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230"/>
      <c r="Q79" s="62"/>
      <c r="AA79" s="194"/>
      <c r="AB79" s="40" t="str">
        <f t="shared" si="38"/>
        <v>file:///D:/tpdcmx2023/player/%201.PNG</v>
      </c>
      <c r="AC79" s="40" t="str">
        <f t="shared" si="39"/>
        <v>file:///D:/tpdcmx2023/player/%202.PNG</v>
      </c>
      <c r="AD79" s="40" t="str">
        <f t="shared" si="40"/>
        <v>file:///D:/tpdcmx2023/player/%203.PNG</v>
      </c>
      <c r="AE79" s="40" t="str">
        <f t="shared" si="41"/>
        <v>file:///D:/tpdcmx2023/player/%204.PNG</v>
      </c>
      <c r="AG79" s="194" t="s">
        <v>897</v>
      </c>
      <c r="AH79" t="str">
        <f t="shared" si="42"/>
        <v>file:///D:/tpdcmx2023/DataBase_AOV/picklist/Rouie.png</v>
      </c>
      <c r="AI79" t="str">
        <f t="shared" si="43"/>
        <v>file:///D:/tpdcmx2023/DataBase_AOV/Champ_ban/Rouie.png</v>
      </c>
      <c r="AJ79" t="str">
        <f t="shared" si="45"/>
        <v>file:///D:/tpdcmx2023/DataBase_AOV/Teaminfomation/Rouie.png</v>
      </c>
      <c r="AK79" s="62" t="str">
        <f t="shared" si="44"/>
        <v>file:///D:/tpdcmx2023/DataBase_AOV/Champ_resize/Rouie.png</v>
      </c>
    </row>
    <row r="80" spans="1:37">
      <c r="A80" s="219"/>
      <c r="B80" s="62"/>
      <c r="C80" s="62"/>
      <c r="D80" s="62"/>
      <c r="E80" s="62"/>
      <c r="F80" s="62"/>
      <c r="G80" s="220" t="s">
        <v>587</v>
      </c>
      <c r="H80" s="221" t="str">
        <f>VLOOKUP(G80,$N$4:$R$48,2,FALSE)</f>
        <v>Đà Nẵng</v>
      </c>
      <c r="I80" s="231">
        <f>VLOOKUP(G80,$N$4:$R$48,4,FALSE)</f>
        <v>1</v>
      </c>
      <c r="J80" s="62"/>
      <c r="K80" s="62"/>
      <c r="L80" s="62"/>
      <c r="M80" s="62"/>
      <c r="N80" s="62"/>
      <c r="O80" s="62"/>
      <c r="P80" s="230"/>
      <c r="Q80" s="62"/>
      <c r="AA80" s="194"/>
      <c r="AB80" s="40" t="str">
        <f t="shared" si="38"/>
        <v>file:///D:/tpdcmx2023/player/%201.PNG</v>
      </c>
      <c r="AC80" s="40" t="str">
        <f t="shared" si="39"/>
        <v>file:///D:/tpdcmx2023/player/%202.PNG</v>
      </c>
      <c r="AD80" s="40" t="str">
        <f t="shared" si="40"/>
        <v>file:///D:/tpdcmx2023/player/%203.PNG</v>
      </c>
      <c r="AE80" s="40" t="str">
        <f t="shared" si="41"/>
        <v>file:///D:/tpdcmx2023/player/%204.PNG</v>
      </c>
      <c r="AG80" s="194" t="s">
        <v>898</v>
      </c>
      <c r="AH80" t="str">
        <f t="shared" si="42"/>
        <v>file:///D:/tpdcmx2023/DataBase_AOV/picklist/Rourke.png</v>
      </c>
      <c r="AI80" t="str">
        <f t="shared" si="43"/>
        <v>file:///D:/tpdcmx2023/DataBase_AOV/Champ_ban/Rourke.png</v>
      </c>
      <c r="AJ80" t="str">
        <f t="shared" si="45"/>
        <v>file:///D:/tpdcmx2023/DataBase_AOV/Teaminfomation/Rourke.png</v>
      </c>
      <c r="AK80" s="62" t="str">
        <f t="shared" si="44"/>
        <v>file:///D:/tpdcmx2023/DataBase_AOV/Champ_resize/Rourke.png</v>
      </c>
    </row>
    <row r="81" spans="1:37">
      <c r="A81" s="219"/>
      <c r="B81" s="62"/>
      <c r="C81" s="62"/>
      <c r="D81" s="62"/>
      <c r="E81" s="62"/>
      <c r="F81" s="62"/>
      <c r="G81" s="220"/>
      <c r="H81" s="221" t="str">
        <f>VLOOKUP(G80,$N$4:$R$48,3,FALSE)</f>
        <v>TP Hồ Chí Minh</v>
      </c>
      <c r="I81" s="231">
        <f>VLOOKUP(G80,$N$4:$R$48,5,FALSE)</f>
        <v>4</v>
      </c>
      <c r="J81" s="62"/>
      <c r="K81" s="62"/>
      <c r="L81" s="62"/>
      <c r="M81" s="62"/>
      <c r="N81" s="62"/>
      <c r="O81" s="62"/>
      <c r="P81" s="230"/>
      <c r="Q81" s="62"/>
      <c r="AA81" s="194"/>
      <c r="AB81" s="40" t="str">
        <f t="shared" si="38"/>
        <v>file:///D:/tpdcmx2023/player/%201.PNG</v>
      </c>
      <c r="AC81" s="40" t="str">
        <f t="shared" si="39"/>
        <v>file:///D:/tpdcmx2023/player/%202.PNG</v>
      </c>
      <c r="AD81" s="40" t="str">
        <f t="shared" si="40"/>
        <v>file:///D:/tpdcmx2023/player/%203.PNG</v>
      </c>
      <c r="AE81" s="40" t="str">
        <f t="shared" si="41"/>
        <v>file:///D:/tpdcmx2023/player/%204.PNG</v>
      </c>
      <c r="AG81" s="194" t="s">
        <v>899</v>
      </c>
      <c r="AH81" t="str">
        <f t="shared" si="42"/>
        <v>file:///D:/tpdcmx2023/DataBase_AOV/picklist/Roxie.png</v>
      </c>
      <c r="AI81" t="str">
        <f t="shared" si="43"/>
        <v>file:///D:/tpdcmx2023/DataBase_AOV/Champ_ban/Roxie.png</v>
      </c>
      <c r="AJ81" t="str">
        <f t="shared" si="45"/>
        <v>file:///D:/tpdcmx2023/DataBase_AOV/Teaminfomation/Roxie.png</v>
      </c>
      <c r="AK81" s="62" t="str">
        <f t="shared" si="44"/>
        <v>file:///D:/tpdcmx2023/DataBase_AOV/Champ_resize/Roxie.png</v>
      </c>
    </row>
    <row r="82" spans="1:37">
      <c r="A82" s="218" t="s">
        <v>539</v>
      </c>
      <c r="B82" s="145" t="str">
        <f>VLOOKUP(A82,$N$4:$R$48,2,FALSE)</f>
        <v>TP Hồ Chí Minh</v>
      </c>
      <c r="C82" s="146">
        <f>VLOOKUP(A82,$N$4:$R$48,4,FALSE)</f>
        <v>3</v>
      </c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92" t="s">
        <v>592</v>
      </c>
      <c r="O82" s="232" t="str">
        <f>VLOOKUP(N82,$N$4:$R$48,2,FALSE)</f>
        <v>TP Hồ Chí Minh</v>
      </c>
      <c r="P82" s="233">
        <f>VLOOKUP(N82,$N$4:$R$48,4,FALSE)</f>
        <v>2</v>
      </c>
      <c r="Q82" s="62"/>
      <c r="AA82" s="194"/>
      <c r="AB82" s="40" t="str">
        <f t="shared" si="38"/>
        <v>file:///D:/tpdcmx2023/player/%201.PNG</v>
      </c>
      <c r="AC82" s="40" t="str">
        <f t="shared" si="39"/>
        <v>file:///D:/tpdcmx2023/player/%202.PNG</v>
      </c>
      <c r="AD82" s="40" t="str">
        <f t="shared" si="40"/>
        <v>file:///D:/tpdcmx2023/player/%203.PNG</v>
      </c>
      <c r="AE82" s="40" t="str">
        <f t="shared" si="41"/>
        <v>file:///D:/tpdcmx2023/player/%204.PNG</v>
      </c>
      <c r="AG82" s="194" t="s">
        <v>711</v>
      </c>
      <c r="AH82" t="str">
        <f t="shared" si="42"/>
        <v>file:///D:/tpdcmx2023/DataBase_AOV/picklist/Ryoma.png</v>
      </c>
      <c r="AI82" t="str">
        <f t="shared" si="43"/>
        <v>file:///D:/tpdcmx2023/DataBase_AOV/Champ_ban/Ryoma.png</v>
      </c>
      <c r="AJ82" t="str">
        <f t="shared" si="45"/>
        <v>file:///D:/tpdcmx2023/DataBase_AOV/Teaminfomation/Ryoma.png</v>
      </c>
      <c r="AK82" s="62" t="str">
        <f t="shared" si="44"/>
        <v>file:///D:/tpdcmx2023/DataBase_AOV/Champ_resize/Ryoma.png</v>
      </c>
    </row>
    <row r="83" spans="1:37">
      <c r="A83" s="218"/>
      <c r="B83" s="132" t="str">
        <f>VLOOKUP(A82,$N$4:$R$48,3,FALSE)</f>
        <v>sv Kinh Tế TP HCM</v>
      </c>
      <c r="C83" s="147">
        <f>VLOOKUP(A82,$N$4:$R$48,5,FALSE)</f>
        <v>0</v>
      </c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92"/>
      <c r="O83" s="232" t="str">
        <f>VLOOKUP(N82,$N$4:$R$48,3,FALSE)</f>
        <v>Đà Nẵng</v>
      </c>
      <c r="P83" s="233">
        <f>VLOOKUP(N82,$N$4:$R$48,5,FALSE)</f>
        <v>0</v>
      </c>
      <c r="Q83" s="62"/>
      <c r="AA83" s="194"/>
      <c r="AB83" s="40" t="str">
        <f t="shared" si="38"/>
        <v>file:///D:/tpdcmx2023/player/%201.PNG</v>
      </c>
      <c r="AC83" s="40" t="str">
        <f t="shared" si="39"/>
        <v>file:///D:/tpdcmx2023/player/%202.PNG</v>
      </c>
      <c r="AD83" s="40" t="str">
        <f t="shared" si="40"/>
        <v>file:///D:/tpdcmx2023/player/%203.PNG</v>
      </c>
      <c r="AE83" s="40" t="str">
        <f t="shared" si="41"/>
        <v>file:///D:/tpdcmx2023/player/%204.PNG</v>
      </c>
      <c r="AG83" s="194" t="s">
        <v>900</v>
      </c>
      <c r="AH83" t="str">
        <f t="shared" si="42"/>
        <v>file:///D:/tpdcmx2023/DataBase_AOV/picklist/Sephera.png</v>
      </c>
      <c r="AI83" t="str">
        <f t="shared" si="43"/>
        <v>file:///D:/tpdcmx2023/DataBase_AOV/Champ_ban/Sephera.png</v>
      </c>
      <c r="AJ83" t="str">
        <f t="shared" si="45"/>
        <v>file:///D:/tpdcmx2023/DataBase_AOV/Teaminfomation/Sephera.png</v>
      </c>
      <c r="AK83" s="62" t="str">
        <f t="shared" si="44"/>
        <v>file:///D:/tpdcmx2023/DataBase_AOV/Champ_resize/Sephera.png</v>
      </c>
    </row>
    <row r="84" spans="1:37">
      <c r="A84" s="219"/>
      <c r="B84" s="62"/>
      <c r="C84" s="62"/>
      <c r="D84" s="94" t="s">
        <v>901</v>
      </c>
      <c r="E84" s="154" t="str">
        <f>VLOOKUP(D84,$N$4:$R$48,2,FALSE)</f>
        <v>TP Hồ Chí Minh</v>
      </c>
      <c r="F84" s="155">
        <f>VLOOKUP(D84,$N$4:$R$48,4,FALSE)</f>
        <v>4</v>
      </c>
      <c r="G84" s="62"/>
      <c r="H84" s="62"/>
      <c r="I84" s="62"/>
      <c r="J84" s="62"/>
      <c r="K84" s="62"/>
      <c r="L84" s="62"/>
      <c r="M84" s="62"/>
      <c r="N84" s="62"/>
      <c r="O84" s="62"/>
      <c r="P84" s="230"/>
      <c r="Q84" s="62"/>
      <c r="AA84" s="194"/>
      <c r="AB84" s="40" t="str">
        <f t="shared" si="38"/>
        <v>file:///D:/tpdcmx2023/player/%201.PNG</v>
      </c>
      <c r="AC84" s="40" t="str">
        <f t="shared" si="39"/>
        <v>file:///D:/tpdcmx2023/player/%202.PNG</v>
      </c>
      <c r="AD84" s="40" t="str">
        <f t="shared" si="40"/>
        <v>file:///D:/tpdcmx2023/player/%203.PNG</v>
      </c>
      <c r="AE84" s="40" t="str">
        <f t="shared" si="41"/>
        <v>file:///D:/tpdcmx2023/player/%204.PNG</v>
      </c>
      <c r="AG84" s="194" t="s">
        <v>902</v>
      </c>
      <c r="AH84" t="str">
        <f t="shared" si="42"/>
        <v>file:///D:/tpdcmx2023/DataBase_AOV/picklist/Sinestrea.png</v>
      </c>
      <c r="AI84" t="str">
        <f t="shared" si="43"/>
        <v>file:///D:/tpdcmx2023/DataBase_AOV/Champ_ban/Sinestrea.png</v>
      </c>
      <c r="AJ84" t="str">
        <f t="shared" si="45"/>
        <v>file:///D:/tpdcmx2023/DataBase_AOV/Teaminfomation/Sinestrea.png</v>
      </c>
      <c r="AK84" s="62" t="str">
        <f t="shared" si="44"/>
        <v>file:///D:/tpdcmx2023/DataBase_AOV/Champ_resize/Sinestrea.png</v>
      </c>
    </row>
    <row r="85" spans="1:37">
      <c r="A85" s="219"/>
      <c r="B85" s="62"/>
      <c r="C85" s="62"/>
      <c r="D85" s="94"/>
      <c r="E85" s="157" t="str">
        <f>VLOOKUP(D84,$N$4:$R$48,3,FALSE)</f>
        <v>Cần Thơ</v>
      </c>
      <c r="F85" s="158">
        <f>VLOOKUP(D84,$N$4:$R$48,5,FALSE)</f>
        <v>3</v>
      </c>
      <c r="G85" s="62"/>
      <c r="H85" s="62"/>
      <c r="I85" s="62"/>
      <c r="J85" s="62"/>
      <c r="K85" s="62"/>
      <c r="L85" s="62"/>
      <c r="M85" s="62"/>
      <c r="N85" s="62"/>
      <c r="O85" s="62"/>
      <c r="P85" s="230"/>
      <c r="Q85" s="62"/>
      <c r="AA85" s="194"/>
      <c r="AB85" s="40" t="str">
        <f t="shared" si="38"/>
        <v>file:///D:/tpdcmx2023/player/%201.PNG</v>
      </c>
      <c r="AC85" s="40" t="str">
        <f t="shared" si="39"/>
        <v>file:///D:/tpdcmx2023/player/%202.PNG</v>
      </c>
      <c r="AD85" s="40" t="str">
        <f t="shared" si="40"/>
        <v>file:///D:/tpdcmx2023/player/%203.PNG</v>
      </c>
      <c r="AE85" s="40" t="str">
        <f t="shared" si="41"/>
        <v>file:///D:/tpdcmx2023/player/%204.PNG</v>
      </c>
      <c r="AG85" s="194" t="s">
        <v>700</v>
      </c>
      <c r="AH85" t="str">
        <f t="shared" si="42"/>
        <v>file:///D:/tpdcmx2023/DataBase_AOV/picklist/Skud.png</v>
      </c>
      <c r="AI85" t="str">
        <f t="shared" si="43"/>
        <v>file:///D:/tpdcmx2023/DataBase_AOV/Champ_ban/Skud.png</v>
      </c>
      <c r="AJ85" t="str">
        <f t="shared" si="45"/>
        <v>file:///D:/tpdcmx2023/DataBase_AOV/Teaminfomation/Skud.png</v>
      </c>
      <c r="AK85" s="62" t="str">
        <f t="shared" si="44"/>
        <v>file:///D:/tpdcmx2023/DataBase_AOV/Champ_resize/Skud.png</v>
      </c>
    </row>
    <row r="86" spans="1:37">
      <c r="A86" s="218" t="s">
        <v>549</v>
      </c>
      <c r="B86" s="145" t="str">
        <f>VLOOKUP(A86,$N$4:$R$48,2,FALSE)</f>
        <v>Cần Thơ</v>
      </c>
      <c r="C86" s="146">
        <f>VLOOKUP(A86,$N$4:$R$48,4,FALSE)</f>
        <v>3</v>
      </c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230"/>
      <c r="Q86" s="62"/>
      <c r="AA86" s="194"/>
      <c r="AB86" s="40" t="str">
        <f t="shared" si="38"/>
        <v>file:///D:/tpdcmx2023/player/%201.PNG</v>
      </c>
      <c r="AC86" s="40" t="str">
        <f t="shared" si="39"/>
        <v>file:///D:/tpdcmx2023/player/%202.PNG</v>
      </c>
      <c r="AD86" s="40" t="str">
        <f t="shared" si="40"/>
        <v>file:///D:/tpdcmx2023/player/%203.PNG</v>
      </c>
      <c r="AE86" s="40" t="str">
        <f t="shared" si="41"/>
        <v>file:///D:/tpdcmx2023/player/%204.PNG</v>
      </c>
      <c r="AG86" s="194" t="s">
        <v>770</v>
      </c>
      <c r="AH86" t="str">
        <f t="shared" si="42"/>
        <v>file:///D:/tpdcmx2023/DataBase_AOV/picklist/Slimz.png</v>
      </c>
      <c r="AI86" t="str">
        <f t="shared" si="43"/>
        <v>file:///D:/tpdcmx2023/DataBase_AOV/Champ_ban/Slimz.png</v>
      </c>
      <c r="AJ86" t="str">
        <f t="shared" si="45"/>
        <v>file:///D:/tpdcmx2023/DataBase_AOV/Teaminfomation/Slimz.png</v>
      </c>
      <c r="AK86" s="62" t="str">
        <f t="shared" si="44"/>
        <v>file:///D:/tpdcmx2023/DataBase_AOV/Champ_resize/Slimz.png</v>
      </c>
    </row>
    <row r="87" spans="1:37">
      <c r="A87" s="218"/>
      <c r="B87" s="132" t="str">
        <f>VLOOKUP(A86,$N$4:$R$48,3,FALSE)</f>
        <v>ĐH FPT Hà Nội</v>
      </c>
      <c r="C87" s="147">
        <f>VLOOKUP(A86,$N$4:$R$48,5,FALSE)</f>
        <v>0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230"/>
      <c r="AA87" s="194"/>
      <c r="AB87" s="40" t="str">
        <f t="shared" si="38"/>
        <v>file:///D:/tpdcmx2023/player/%201.PNG</v>
      </c>
      <c r="AC87" s="40" t="str">
        <f t="shared" si="39"/>
        <v>file:///D:/tpdcmx2023/player/%202.PNG</v>
      </c>
      <c r="AD87" s="40" t="str">
        <f t="shared" si="40"/>
        <v>file:///D:/tpdcmx2023/player/%203.PNG</v>
      </c>
      <c r="AE87" s="40" t="str">
        <f t="shared" si="41"/>
        <v>file:///D:/tpdcmx2023/player/%204.PNG</v>
      </c>
      <c r="AG87" s="194" t="s">
        <v>903</v>
      </c>
      <c r="AH87" t="str">
        <f t="shared" si="42"/>
        <v>file:///D:/tpdcmx2023/DataBase_AOV/picklist/Superman.png</v>
      </c>
      <c r="AI87" t="str">
        <f t="shared" si="43"/>
        <v>file:///D:/tpdcmx2023/DataBase_AOV/Champ_ban/Superman.png</v>
      </c>
      <c r="AJ87" t="str">
        <f t="shared" si="45"/>
        <v>file:///D:/tpdcmx2023/DataBase_AOV/Teaminfomation/Superman.png</v>
      </c>
      <c r="AK87" s="62" t="str">
        <f t="shared" si="44"/>
        <v>file:///D:/tpdcmx2023/DataBase_AOV/Champ_resize/Superman.png</v>
      </c>
    </row>
    <row r="88" spans="1:37">
      <c r="A88" s="219"/>
      <c r="B88" s="62"/>
      <c r="C88" s="62"/>
      <c r="D88" s="62"/>
      <c r="E88" s="62"/>
      <c r="F88" s="62"/>
      <c r="G88" s="62"/>
      <c r="H88" s="62"/>
      <c r="I88" s="62"/>
      <c r="J88" s="220" t="s">
        <v>584</v>
      </c>
      <c r="K88" s="221" t="str">
        <f>VLOOKUP(J88,$N$4:$R$48,2,FALSE)</f>
        <v>Đà Nẵng</v>
      </c>
      <c r="L88" s="231">
        <f>VLOOKUP(J88,$N$4:$R$48,4,FALSE)</f>
        <v>4</v>
      </c>
      <c r="M88" s="62"/>
      <c r="N88" s="62"/>
      <c r="O88" s="62"/>
      <c r="P88" s="230"/>
      <c r="AA88" s="194"/>
      <c r="AB88" s="40" t="str">
        <f t="shared" si="38"/>
        <v>file:///D:/tpdcmx2023/player/%201.PNG</v>
      </c>
      <c r="AC88" s="40" t="str">
        <f t="shared" si="39"/>
        <v>file:///D:/tpdcmx2023/player/%202.PNG</v>
      </c>
      <c r="AD88" s="40" t="str">
        <f t="shared" si="40"/>
        <v>file:///D:/tpdcmx2023/player/%203.PNG</v>
      </c>
      <c r="AE88" s="40" t="str">
        <f t="shared" si="41"/>
        <v>file:///D:/tpdcmx2023/player/%204.PNG</v>
      </c>
      <c r="AG88" s="194" t="s">
        <v>904</v>
      </c>
      <c r="AH88" t="str">
        <f t="shared" si="42"/>
        <v>file:///D:/tpdcmx2023/DataBase_AOV/picklist/Taara.png</v>
      </c>
      <c r="AI88" t="str">
        <f t="shared" si="43"/>
        <v>file:///D:/tpdcmx2023/DataBase_AOV/Champ_ban/Taara.png</v>
      </c>
      <c r="AJ88" t="str">
        <f t="shared" si="45"/>
        <v>file:///D:/tpdcmx2023/DataBase_AOV/Teaminfomation/Taara.png</v>
      </c>
      <c r="AK88" s="62" t="str">
        <f t="shared" si="44"/>
        <v>file:///D:/tpdcmx2023/DataBase_AOV/Champ_resize/Taara.png</v>
      </c>
    </row>
    <row r="89" spans="1:37">
      <c r="A89" s="219"/>
      <c r="B89" s="62"/>
      <c r="C89" s="62"/>
      <c r="D89" s="62"/>
      <c r="E89" s="62"/>
      <c r="F89" s="62"/>
      <c r="G89" s="62"/>
      <c r="H89" s="62"/>
      <c r="I89" s="62"/>
      <c r="J89" s="220"/>
      <c r="K89" s="221" t="str">
        <f>VLOOKUP(J88,$N$4:$R$48,3,FALSE)</f>
        <v>Cần Thơ</v>
      </c>
      <c r="L89" s="231">
        <f>VLOOKUP(J88,$N$4:$R$48,5,FALSE)</f>
        <v>2</v>
      </c>
      <c r="M89" s="62"/>
      <c r="N89" s="62"/>
      <c r="O89" s="62"/>
      <c r="P89" s="230"/>
      <c r="AA89" s="194"/>
      <c r="AB89" s="40" t="str">
        <f t="shared" si="38"/>
        <v>file:///D:/tpdcmx2023/player/%201.PNG</v>
      </c>
      <c r="AC89" s="40" t="str">
        <f t="shared" si="39"/>
        <v>file:///D:/tpdcmx2023/player/%202.PNG</v>
      </c>
      <c r="AD89" s="40" t="str">
        <f t="shared" si="40"/>
        <v>file:///D:/tpdcmx2023/player/%203.PNG</v>
      </c>
      <c r="AE89" s="40" t="str">
        <f t="shared" si="41"/>
        <v>file:///D:/tpdcmx2023/player/%204.PNG</v>
      </c>
      <c r="AG89" s="194" t="s">
        <v>905</v>
      </c>
      <c r="AH89" t="str">
        <f t="shared" si="42"/>
        <v>file:///D:/tpdcmx2023/DataBase_AOV/picklist/Tachi.png</v>
      </c>
      <c r="AI89" t="str">
        <f t="shared" si="43"/>
        <v>file:///D:/tpdcmx2023/DataBase_AOV/Champ_ban/Tachi.png</v>
      </c>
      <c r="AJ89" t="str">
        <f t="shared" si="45"/>
        <v>file:///D:/tpdcmx2023/DataBase_AOV/Teaminfomation/Tachi.png</v>
      </c>
      <c r="AK89" s="62" t="str">
        <f t="shared" si="44"/>
        <v>file:///D:/tpdcmx2023/DataBase_AOV/Champ_resize/Tachi.png</v>
      </c>
    </row>
    <row r="90" spans="1:37">
      <c r="A90" s="219"/>
      <c r="B90" s="62"/>
      <c r="C90" s="62"/>
      <c r="D90" s="159" t="s">
        <v>906</v>
      </c>
      <c r="E90" s="160" t="str">
        <f>VLOOKUP(D90,$N$4:$R$48,2,FALSE)</f>
        <v>Cần Thơ</v>
      </c>
      <c r="F90" s="161">
        <f>VLOOKUP(D90,$N$4:$R$48,4,FALSE)</f>
        <v>4</v>
      </c>
      <c r="G90" s="62"/>
      <c r="H90" s="62"/>
      <c r="I90" s="62"/>
      <c r="J90" s="62"/>
      <c r="K90" s="62"/>
      <c r="L90" s="62"/>
      <c r="M90" s="62"/>
      <c r="N90" s="62"/>
      <c r="O90" s="62"/>
      <c r="P90" s="230"/>
      <c r="AA90" s="194"/>
      <c r="AB90" s="40" t="str">
        <f t="shared" si="38"/>
        <v>file:///D:/tpdcmx2023/player/%201.PNG</v>
      </c>
      <c r="AC90" s="40" t="str">
        <f t="shared" si="39"/>
        <v>file:///D:/tpdcmx2023/player/%202.PNG</v>
      </c>
      <c r="AD90" s="40" t="str">
        <f t="shared" si="40"/>
        <v>file:///D:/tpdcmx2023/player/%203.PNG</v>
      </c>
      <c r="AE90" s="40" t="str">
        <f t="shared" si="41"/>
        <v>file:///D:/tpdcmx2023/player/%204.PNG</v>
      </c>
      <c r="AG90" s="194" t="s">
        <v>907</v>
      </c>
      <c r="AH90" t="str">
        <f t="shared" si="42"/>
        <v>file:///D:/tpdcmx2023/DataBase_AOV/picklist/TeeMee.png</v>
      </c>
      <c r="AI90" t="str">
        <f t="shared" si="43"/>
        <v>file:///D:/tpdcmx2023/DataBase_AOV/Champ_ban/TeeMee.png</v>
      </c>
      <c r="AJ90" t="str">
        <f t="shared" si="45"/>
        <v>file:///D:/tpdcmx2023/DataBase_AOV/Teaminfomation/TeeMee.png</v>
      </c>
      <c r="AK90" s="62" t="str">
        <f t="shared" si="44"/>
        <v>file:///D:/tpdcmx2023/DataBase_AOV/Champ_resize/TeeMee.png</v>
      </c>
    </row>
    <row r="91" spans="1:37">
      <c r="A91" s="219"/>
      <c r="B91" s="62"/>
      <c r="C91" s="62"/>
      <c r="D91" s="159"/>
      <c r="E91" s="163" t="str">
        <f>VLOOKUP(D90,$N$4:$R$48,3,FALSE)</f>
        <v>ĐH SPKT Tp HCM</v>
      </c>
      <c r="F91" s="164">
        <f>VLOOKUP(D90,$N$4:$R$48,5,FALSE)</f>
        <v>3</v>
      </c>
      <c r="G91" s="62"/>
      <c r="H91" s="62"/>
      <c r="I91" s="62"/>
      <c r="J91" s="62"/>
      <c r="K91" s="62"/>
      <c r="L91" s="62"/>
      <c r="M91" s="62"/>
      <c r="N91" s="62"/>
      <c r="O91" s="62"/>
      <c r="P91" s="230"/>
      <c r="AA91" s="194"/>
      <c r="AB91" s="40" t="str">
        <f t="shared" si="38"/>
        <v>file:///D:/tpdcmx2023/player/%201.PNG</v>
      </c>
      <c r="AC91" s="40" t="str">
        <f t="shared" si="39"/>
        <v>file:///D:/tpdcmx2023/player/%202.PNG</v>
      </c>
      <c r="AD91" s="40" t="str">
        <f t="shared" si="40"/>
        <v>file:///D:/tpdcmx2023/player/%203.PNG</v>
      </c>
      <c r="AE91" s="40" t="str">
        <f t="shared" si="41"/>
        <v>file:///D:/tpdcmx2023/player/%204.PNG</v>
      </c>
      <c r="AG91" s="194" t="s">
        <v>908</v>
      </c>
      <c r="AH91" t="str">
        <f t="shared" si="42"/>
        <v>file:///D:/tpdcmx2023/DataBase_AOV/picklist/Tel'Annas.png</v>
      </c>
      <c r="AI91" t="str">
        <f t="shared" si="43"/>
        <v>file:///D:/tpdcmx2023/DataBase_AOV/Champ_ban/Tel'Annas.png</v>
      </c>
      <c r="AJ91" t="str">
        <f t="shared" si="45"/>
        <v>file:///D:/tpdcmx2023/DataBase_AOV/Teaminfomation/Tel'Annas.png</v>
      </c>
      <c r="AK91" s="62" t="str">
        <f t="shared" si="44"/>
        <v>file:///D:/tpdcmx2023/DataBase_AOV/Champ_resize/Tel'Annas.png</v>
      </c>
    </row>
    <row r="92" spans="1:37">
      <c r="A92" s="222" t="s">
        <v>530</v>
      </c>
      <c r="B92" s="160" t="str">
        <f>VLOOKUP(A92,$N$4:$R$48,2,FALSE)</f>
        <v>Đại Học Văn Hiến</v>
      </c>
      <c r="C92" s="161">
        <f>VLOOKUP(A92,$N$4:$R$48,4,FALSE)</f>
        <v>0</v>
      </c>
      <c r="D92" s="62"/>
      <c r="E92" s="62"/>
      <c r="F92" s="62"/>
      <c r="G92" s="223" t="s">
        <v>596</v>
      </c>
      <c r="H92" s="224" t="str">
        <f>VLOOKUP(G92,$N$4:$R$48,2,FALSE)</f>
        <v>Cần Thơ</v>
      </c>
      <c r="I92" s="234">
        <f>VLOOKUP(G92,$N$4:$R$48,4,FALSE)</f>
        <v>4</v>
      </c>
      <c r="J92" s="62"/>
      <c r="K92" s="62"/>
      <c r="L92" s="62"/>
      <c r="M92" s="62"/>
      <c r="N92" s="62"/>
      <c r="O92" s="62"/>
      <c r="P92" s="230"/>
      <c r="AA92" s="194"/>
      <c r="AB92" s="40" t="str">
        <f t="shared" si="38"/>
        <v>file:///D:/tpdcmx2023/player/%201.PNG</v>
      </c>
      <c r="AC92" s="40" t="str">
        <f t="shared" si="39"/>
        <v>file:///D:/tpdcmx2023/player/%202.PNG</v>
      </c>
      <c r="AD92" s="40" t="str">
        <f t="shared" si="40"/>
        <v>file:///D:/tpdcmx2023/player/%203.PNG</v>
      </c>
      <c r="AE92" s="40" t="str">
        <f t="shared" si="41"/>
        <v>file:///D:/tpdcmx2023/player/%204.PNG</v>
      </c>
      <c r="AG92" s="194" t="s">
        <v>748</v>
      </c>
      <c r="AH92" t="str">
        <f t="shared" si="42"/>
        <v>file:///D:/tpdcmx2023/DataBase_AOV/picklist/Thane.png</v>
      </c>
      <c r="AI92" t="str">
        <f t="shared" si="43"/>
        <v>file:///D:/tpdcmx2023/DataBase_AOV/Champ_ban/Thane.png</v>
      </c>
      <c r="AJ92" t="str">
        <f t="shared" si="45"/>
        <v>file:///D:/tpdcmx2023/DataBase_AOV/Teaminfomation/Thane.png</v>
      </c>
      <c r="AK92" s="62" t="str">
        <f t="shared" si="44"/>
        <v>file:///D:/tpdcmx2023/DataBase_AOV/Champ_resize/Thane.png</v>
      </c>
    </row>
    <row r="93" spans="1:37">
      <c r="A93" s="222"/>
      <c r="B93" s="163" t="str">
        <f>VLOOKUP(A92,$N$4:$R$48,3,FALSE)</f>
        <v>ĐH SPKT Tp HCM</v>
      </c>
      <c r="C93" s="164">
        <f>VLOOKUP(A92,$N$4:$R$48,5,FALSE)</f>
        <v>3</v>
      </c>
      <c r="D93" s="62"/>
      <c r="E93" s="62"/>
      <c r="F93" s="62"/>
      <c r="G93" s="223"/>
      <c r="H93" s="224" t="str">
        <f>VLOOKUP(G92,$N$4:$R$48,3,FALSE)</f>
        <v>Vũng Tàu</v>
      </c>
      <c r="I93" s="234">
        <f>VLOOKUP(G92,$N$4:$R$48,5,FALSE)</f>
        <v>3</v>
      </c>
      <c r="J93" s="62"/>
      <c r="K93" s="62"/>
      <c r="L93" s="62"/>
      <c r="M93" s="62"/>
      <c r="N93" s="62"/>
      <c r="O93" s="62"/>
      <c r="P93" s="230"/>
      <c r="AA93" s="194"/>
      <c r="AB93" s="40" t="str">
        <f t="shared" si="38"/>
        <v>file:///D:/tpdcmx2023/player/%201.PNG</v>
      </c>
      <c r="AC93" s="40" t="str">
        <f t="shared" si="39"/>
        <v>file:///D:/tpdcmx2023/player/%202.PNG</v>
      </c>
      <c r="AD93" s="40" t="str">
        <f t="shared" si="40"/>
        <v>file:///D:/tpdcmx2023/player/%203.PNG</v>
      </c>
      <c r="AE93" s="40" t="str">
        <f t="shared" si="41"/>
        <v>file:///D:/tpdcmx2023/player/%204.PNG</v>
      </c>
      <c r="AG93" s="194" t="s">
        <v>909</v>
      </c>
      <c r="AH93" t="str">
        <f t="shared" si="42"/>
        <v>file:///D:/tpdcmx2023/DataBase_AOV/picklist/TheFlash.png</v>
      </c>
      <c r="AI93" t="str">
        <f t="shared" si="43"/>
        <v>file:///D:/tpdcmx2023/DataBase_AOV/Champ_ban/TheFlash.png</v>
      </c>
      <c r="AJ93" t="str">
        <f t="shared" si="45"/>
        <v>file:///D:/tpdcmx2023/DataBase_AOV/Teaminfomation/TheFlash.png</v>
      </c>
      <c r="AK93" s="62" t="str">
        <f t="shared" si="44"/>
        <v>file:///D:/tpdcmx2023/DataBase_AOV/Champ_resize/TheFlash.png</v>
      </c>
    </row>
    <row r="94" spans="1:37">
      <c r="A94" s="219"/>
      <c r="B94" s="62"/>
      <c r="C94" s="62"/>
      <c r="D94" s="159" t="s">
        <v>910</v>
      </c>
      <c r="E94" s="160" t="str">
        <f>VLOOKUP(D94,$N$4:$R$48,2,FALSE)</f>
        <v>Vũng Tàu</v>
      </c>
      <c r="F94" s="161">
        <f>VLOOKUP(D94,$N$4:$R$48,4,FALSE)</f>
        <v>4</v>
      </c>
      <c r="G94" s="62"/>
      <c r="H94" s="62"/>
      <c r="I94" s="62"/>
      <c r="J94" s="62"/>
      <c r="K94" s="62"/>
      <c r="L94" s="62"/>
      <c r="M94" s="62"/>
      <c r="N94" s="62"/>
      <c r="O94" s="62"/>
      <c r="P94" s="230"/>
      <c r="AA94" s="194"/>
      <c r="AB94" s="40" t="str">
        <f t="shared" si="38"/>
        <v>file:///D:/tpdcmx2023/player/%201.PNG</v>
      </c>
      <c r="AC94" s="40" t="str">
        <f t="shared" si="39"/>
        <v>file:///D:/tpdcmx2023/player/%202.PNG</v>
      </c>
      <c r="AD94" s="40" t="str">
        <f t="shared" si="40"/>
        <v>file:///D:/tpdcmx2023/player/%203.PNG</v>
      </c>
      <c r="AE94" s="40" t="str">
        <f t="shared" si="41"/>
        <v>file:///D:/tpdcmx2023/player/%204.PNG</v>
      </c>
      <c r="AG94" s="194" t="s">
        <v>911</v>
      </c>
      <c r="AH94" t="str">
        <f t="shared" si="42"/>
        <v>file:///D:/tpdcmx2023/DataBase_AOV/picklist/Thorne.png</v>
      </c>
      <c r="AI94" t="str">
        <f t="shared" si="43"/>
        <v>file:///D:/tpdcmx2023/DataBase_AOV/Champ_ban/Thorne.png</v>
      </c>
      <c r="AJ94" t="str">
        <f t="shared" si="45"/>
        <v>file:///D:/tpdcmx2023/DataBase_AOV/Teaminfomation/Thorne.png</v>
      </c>
      <c r="AK94" s="62" t="str">
        <f t="shared" si="44"/>
        <v>file:///D:/tpdcmx2023/DataBase_AOV/Champ_resize/Thorne.png</v>
      </c>
    </row>
    <row r="95" spans="1:37">
      <c r="A95" s="219"/>
      <c r="B95" s="62"/>
      <c r="C95" s="62"/>
      <c r="D95" s="159"/>
      <c r="E95" s="163" t="str">
        <f>VLOOKUP(D94,$N$4:$R$48,3,FALSE)</f>
        <v>SV Kinh Tế TP HCM</v>
      </c>
      <c r="F95" s="164">
        <f>VLOOKUP(D94,$N$4:$R$48,5,FALSE)</f>
        <v>0</v>
      </c>
      <c r="G95" s="62"/>
      <c r="H95" s="62"/>
      <c r="I95" s="62"/>
      <c r="J95" s="62"/>
      <c r="K95" s="62"/>
      <c r="L95" s="62"/>
      <c r="M95" s="62"/>
      <c r="N95" s="62"/>
      <c r="O95" s="62"/>
      <c r="P95" s="230"/>
      <c r="AA95" s="194"/>
      <c r="AB95" s="40" t="str">
        <f t="shared" si="38"/>
        <v>file:///D:/tpdcmx2023/player/%201.PNG</v>
      </c>
      <c r="AC95" s="40" t="str">
        <f t="shared" si="39"/>
        <v>file:///D:/tpdcmx2023/player/%202.PNG</v>
      </c>
      <c r="AD95" s="40" t="str">
        <f t="shared" si="40"/>
        <v>file:///D:/tpdcmx2023/player/%203.PNG</v>
      </c>
      <c r="AE95" s="40" t="str">
        <f t="shared" si="41"/>
        <v>file:///D:/tpdcmx2023/player/%204.PNG</v>
      </c>
      <c r="AG95" s="194" t="s">
        <v>912</v>
      </c>
      <c r="AH95" t="str">
        <f t="shared" si="42"/>
        <v>file:///D:/tpdcmx2023/DataBase_AOV/picklist/Toro.png</v>
      </c>
      <c r="AI95" t="str">
        <f t="shared" si="43"/>
        <v>file:///D:/tpdcmx2023/DataBase_AOV/Champ_ban/Toro.png</v>
      </c>
      <c r="AJ95" t="str">
        <f t="shared" si="45"/>
        <v>file:///D:/tpdcmx2023/DataBase_AOV/Teaminfomation/Toro.png</v>
      </c>
      <c r="AK95" s="62" t="str">
        <f t="shared" si="44"/>
        <v>file:///D:/tpdcmx2023/DataBase_AOV/Champ_resize/Toro.png</v>
      </c>
    </row>
    <row r="96" spans="1:37">
      <c r="A96" s="222" t="s">
        <v>556</v>
      </c>
      <c r="B96" s="160" t="str">
        <f>VLOOKUP(A96,$N$4:$R$48,2,FALSE)</f>
        <v>SV Kinh Tế TP HCM</v>
      </c>
      <c r="C96" s="161">
        <f>VLOOKUP(A96,$N$4:$R$48,4,FALSE)</f>
        <v>3</v>
      </c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230"/>
      <c r="AA96" s="194"/>
      <c r="AB96" s="40" t="str">
        <f t="shared" si="38"/>
        <v>file:///D:/tpdcmx2023/player/%201.PNG</v>
      </c>
      <c r="AC96" s="40" t="str">
        <f t="shared" si="39"/>
        <v>file:///D:/tpdcmx2023/player/%202.PNG</v>
      </c>
      <c r="AD96" s="40" t="str">
        <f t="shared" si="40"/>
        <v>file:///D:/tpdcmx2023/player/%203.PNG</v>
      </c>
      <c r="AE96" s="40" t="str">
        <f t="shared" si="41"/>
        <v>file:///D:/tpdcmx2023/player/%204.PNG</v>
      </c>
      <c r="AG96" s="194" t="s">
        <v>913</v>
      </c>
      <c r="AH96" t="str">
        <f t="shared" si="42"/>
        <v>file:///D:/tpdcmx2023/DataBase_AOV/picklist/Triệu Vân.png</v>
      </c>
      <c r="AI96" t="str">
        <f t="shared" si="43"/>
        <v>file:///D:/tpdcmx2023/DataBase_AOV/Champ_ban/Triệu Vân.png</v>
      </c>
      <c r="AJ96" t="str">
        <f t="shared" si="45"/>
        <v>file:///D:/tpdcmx2023/DataBase_AOV/Teaminfomation/Triệu Vân.png</v>
      </c>
      <c r="AK96" s="62" t="str">
        <f t="shared" si="44"/>
        <v>file:///D:/tpdcmx2023/DataBase_AOV/Champ_resize/Triệu Vân.png</v>
      </c>
    </row>
    <row r="97" ht="15.75" spans="1:37">
      <c r="A97" s="225"/>
      <c r="B97" s="226" t="str">
        <f>VLOOKUP(A96,$N$4:$R$48,3,FALSE)</f>
        <v>ĐH FPT Hà Nội</v>
      </c>
      <c r="C97" s="227">
        <f>VLOOKUP(A96,$N$4:$R$48,5,FALSE)</f>
        <v>1</v>
      </c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35"/>
      <c r="AA97" s="194"/>
      <c r="AB97" s="40" t="str">
        <f t="shared" si="38"/>
        <v>file:///D:/tpdcmx2023/player/%201.PNG</v>
      </c>
      <c r="AC97" s="40" t="str">
        <f t="shared" si="39"/>
        <v>file:///D:/tpdcmx2023/player/%202.PNG</v>
      </c>
      <c r="AD97" s="40" t="str">
        <f t="shared" si="40"/>
        <v>file:///D:/tpdcmx2023/player/%203.PNG</v>
      </c>
      <c r="AE97" s="40" t="str">
        <f t="shared" si="41"/>
        <v>file:///D:/tpdcmx2023/player/%204.PNG</v>
      </c>
      <c r="AG97" s="194" t="s">
        <v>769</v>
      </c>
      <c r="AH97" t="str">
        <f t="shared" si="42"/>
        <v>file:///D:/tpdcmx2023/DataBase_AOV/picklist/Tulen.png</v>
      </c>
      <c r="AI97" t="str">
        <f t="shared" si="43"/>
        <v>file:///D:/tpdcmx2023/DataBase_AOV/Champ_ban/Tulen.png</v>
      </c>
      <c r="AJ97" t="str">
        <f t="shared" si="45"/>
        <v>file:///D:/tpdcmx2023/DataBase_AOV/Teaminfomation/Tulen.png</v>
      </c>
      <c r="AK97" s="62" t="str">
        <f t="shared" si="44"/>
        <v>file:///D:/tpdcmx2023/DataBase_AOV/Champ_resize/Tulen.png</v>
      </c>
    </row>
    <row r="98" spans="27:37">
      <c r="AA98" s="194"/>
      <c r="AB98" s="40" t="str">
        <f t="shared" si="38"/>
        <v>file:///D:/tpdcmx2023/player/%201.PNG</v>
      </c>
      <c r="AC98" s="40" t="str">
        <f t="shared" si="39"/>
        <v>file:///D:/tpdcmx2023/player/%202.PNG</v>
      </c>
      <c r="AD98" s="40" t="str">
        <f t="shared" si="40"/>
        <v>file:///D:/tpdcmx2023/player/%203.PNG</v>
      </c>
      <c r="AE98" s="40" t="str">
        <f t="shared" si="41"/>
        <v>file:///D:/tpdcmx2023/player/%204.PNG</v>
      </c>
      <c r="AG98" s="194" t="s">
        <v>914</v>
      </c>
      <c r="AH98" t="str">
        <f t="shared" si="42"/>
        <v>file:///D:/tpdcmx2023/DataBase_AOV/picklist/Valhein.png</v>
      </c>
      <c r="AI98" t="str">
        <f t="shared" si="43"/>
        <v>file:///D:/tpdcmx2023/DataBase_AOV/Champ_ban/Valhein.png</v>
      </c>
      <c r="AJ98" t="str">
        <f t="shared" si="45"/>
        <v>file:///D:/tpdcmx2023/DataBase_AOV/Teaminfomation/Valhein.png</v>
      </c>
      <c r="AK98" s="62" t="str">
        <f t="shared" si="44"/>
        <v>file:///D:/tpdcmx2023/DataBase_AOV/Champ_resize/Valhein.png</v>
      </c>
    </row>
    <row r="99" spans="27:37">
      <c r="AA99" s="194"/>
      <c r="AB99" s="40" t="str">
        <f t="shared" si="38"/>
        <v>file:///D:/tpdcmx2023/player/%201.PNG</v>
      </c>
      <c r="AC99" s="40" t="str">
        <f t="shared" si="39"/>
        <v>file:///D:/tpdcmx2023/player/%202.PNG</v>
      </c>
      <c r="AD99" s="40" t="str">
        <f t="shared" si="40"/>
        <v>file:///D:/tpdcmx2023/player/%203.PNG</v>
      </c>
      <c r="AE99" s="40" t="str">
        <f t="shared" si="41"/>
        <v>file:///D:/tpdcmx2023/player/%204.PNG</v>
      </c>
      <c r="AG99" s="194" t="s">
        <v>915</v>
      </c>
      <c r="AH99" t="str">
        <f t="shared" si="42"/>
        <v>file:///D:/tpdcmx2023/DataBase_AOV/picklist/Veera.png</v>
      </c>
      <c r="AI99" t="str">
        <f t="shared" si="43"/>
        <v>file:///D:/tpdcmx2023/DataBase_AOV/Champ_ban/Veera.png</v>
      </c>
      <c r="AJ99" t="str">
        <f t="shared" si="45"/>
        <v>file:///D:/tpdcmx2023/DataBase_AOV/Teaminfomation/Veera.png</v>
      </c>
      <c r="AK99" s="62" t="str">
        <f t="shared" si="44"/>
        <v>file:///D:/tpdcmx2023/DataBase_AOV/Champ_resize/Veera.png</v>
      </c>
    </row>
    <row r="100" spans="27:37">
      <c r="AA100" s="194"/>
      <c r="AB100" s="40" t="str">
        <f t="shared" si="38"/>
        <v>file:///D:/tpdcmx2023/player/%201.PNG</v>
      </c>
      <c r="AC100" s="40" t="str">
        <f t="shared" si="39"/>
        <v>file:///D:/tpdcmx2023/player/%202.PNG</v>
      </c>
      <c r="AD100" s="40" t="str">
        <f t="shared" si="40"/>
        <v>file:///D:/tpdcmx2023/player/%203.PNG</v>
      </c>
      <c r="AE100" s="40" t="str">
        <f t="shared" si="41"/>
        <v>file:///D:/tpdcmx2023/player/%204.PNG</v>
      </c>
      <c r="AG100" s="194" t="s">
        <v>767</v>
      </c>
      <c r="AH100" t="str">
        <f t="shared" si="42"/>
        <v>file:///D:/tpdcmx2023/DataBase_AOV/picklist/Veres.png</v>
      </c>
      <c r="AI100" t="str">
        <f t="shared" si="43"/>
        <v>file:///D:/tpdcmx2023/DataBase_AOV/Champ_ban/Veres.png</v>
      </c>
      <c r="AJ100" t="str">
        <f t="shared" si="45"/>
        <v>file:///D:/tpdcmx2023/DataBase_AOV/Teaminfomation/Veres.png</v>
      </c>
      <c r="AK100" s="62" t="str">
        <f t="shared" si="44"/>
        <v>file:///D:/tpdcmx2023/DataBase_AOV/Champ_resize/Veres.png</v>
      </c>
    </row>
    <row r="101" spans="27:37">
      <c r="AA101" s="194"/>
      <c r="AB101" s="40" t="str">
        <f t="shared" si="38"/>
        <v>file:///D:/tpdcmx2023/player/%201.PNG</v>
      </c>
      <c r="AC101" s="40" t="str">
        <f t="shared" si="39"/>
        <v>file:///D:/tpdcmx2023/player/%202.PNG</v>
      </c>
      <c r="AD101" s="40" t="str">
        <f t="shared" si="40"/>
        <v>file:///D:/tpdcmx2023/player/%203.PNG</v>
      </c>
      <c r="AE101" s="40" t="str">
        <f t="shared" si="41"/>
        <v>file:///D:/tpdcmx2023/player/%204.PNG</v>
      </c>
      <c r="AG101" s="194" t="s">
        <v>761</v>
      </c>
      <c r="AH101" t="str">
        <f t="shared" si="42"/>
        <v>file:///D:/tpdcmx2023/DataBase_AOV/picklist/Violet.png</v>
      </c>
      <c r="AI101" t="str">
        <f t="shared" si="43"/>
        <v>file:///D:/tpdcmx2023/DataBase_AOV/Champ_ban/Violet.png</v>
      </c>
      <c r="AJ101" t="str">
        <f t="shared" si="45"/>
        <v>file:///D:/tpdcmx2023/DataBase_AOV/Teaminfomation/Violet.png</v>
      </c>
      <c r="AK101" s="62" t="str">
        <f t="shared" si="44"/>
        <v>file:///D:/tpdcmx2023/DataBase_AOV/Champ_resize/Violet.png</v>
      </c>
    </row>
    <row r="102" spans="28:37">
      <c r="AB102" s="40" t="str">
        <f>$AB$4&amp;AA102&amp;" 1.PNG"</f>
        <v>file:///D:/tpdcmx2023/player/ 1.PNG</v>
      </c>
      <c r="AG102" s="194" t="s">
        <v>916</v>
      </c>
      <c r="AH102" t="str">
        <f t="shared" si="42"/>
        <v>file:///D:/tpdcmx2023/DataBase_AOV/picklist/Volkath.png</v>
      </c>
      <c r="AI102" t="str">
        <f t="shared" si="43"/>
        <v>file:///D:/tpdcmx2023/DataBase_AOV/Champ_ban/Volkath.png</v>
      </c>
      <c r="AJ102" t="str">
        <f t="shared" si="45"/>
        <v>file:///D:/tpdcmx2023/DataBase_AOV/Teaminfomation/Volkath.png</v>
      </c>
      <c r="AK102" s="62" t="str">
        <f t="shared" si="44"/>
        <v>file:///D:/tpdcmx2023/DataBase_AOV/Champ_resize/Volkath.png</v>
      </c>
    </row>
    <row r="103" spans="28:37">
      <c r="AB103" s="40" t="str">
        <f>$AB$4&amp;AA103&amp;" 1.PNG"</f>
        <v>file:///D:/tpdcmx2023/player/ 1.PNG</v>
      </c>
      <c r="AG103" s="194" t="s">
        <v>917</v>
      </c>
      <c r="AH103" t="str">
        <f t="shared" si="42"/>
        <v>file:///D:/tpdcmx2023/DataBase_AOV/picklist/Wiro.png</v>
      </c>
      <c r="AI103" t="str">
        <f t="shared" si="43"/>
        <v>file:///D:/tpdcmx2023/DataBase_AOV/Champ_ban/Wiro.png</v>
      </c>
      <c r="AJ103" t="str">
        <f t="shared" si="45"/>
        <v>file:///D:/tpdcmx2023/DataBase_AOV/Teaminfomation/Wiro.png</v>
      </c>
      <c r="AK103" s="62" t="str">
        <f t="shared" si="44"/>
        <v>file:///D:/tpdcmx2023/DataBase_AOV/Champ_resize/Wiro.png</v>
      </c>
    </row>
    <row r="104" spans="28:37">
      <c r="AB104" s="40" t="str">
        <f>$AB$4&amp;AA104&amp;" 1.PNG"</f>
        <v>file:///D:/tpdcmx2023/player/ 1.PNG</v>
      </c>
      <c r="AG104" s="194" t="s">
        <v>918</v>
      </c>
      <c r="AH104" t="str">
        <f t="shared" si="42"/>
        <v>file:///D:/tpdcmx2023/DataBase_AOV/picklist/Wisp.png</v>
      </c>
      <c r="AI104" t="str">
        <f t="shared" si="43"/>
        <v>file:///D:/tpdcmx2023/DataBase_AOV/Champ_ban/Wisp.png</v>
      </c>
      <c r="AJ104" t="str">
        <f t="shared" si="45"/>
        <v>file:///D:/tpdcmx2023/DataBase_AOV/Teaminfomation/Wisp.png</v>
      </c>
      <c r="AK104" s="62" t="str">
        <f t="shared" si="44"/>
        <v>file:///D:/tpdcmx2023/DataBase_AOV/Champ_resize/Wisp.png</v>
      </c>
    </row>
    <row r="105" spans="28:37">
      <c r="AB105" s="40" t="str">
        <f>$AB$4&amp;AA105&amp;" 1.PNG"</f>
        <v>file:///D:/tpdcmx2023/player/ 1.PNG</v>
      </c>
      <c r="AG105" s="194" t="s">
        <v>760</v>
      </c>
      <c r="AH105" t="str">
        <f t="shared" si="42"/>
        <v>file:///D:/tpdcmx2023/DataBase_AOV/picklist/Wonder Woman.png</v>
      </c>
      <c r="AI105" t="str">
        <f t="shared" si="43"/>
        <v>file:///D:/tpdcmx2023/DataBase_AOV/Champ_ban/Wonder Woman.png</v>
      </c>
      <c r="AJ105" t="str">
        <f t="shared" si="45"/>
        <v>file:///D:/tpdcmx2023/DataBase_AOV/Teaminfomation/Wonder Woman.png</v>
      </c>
      <c r="AK105" s="62" t="str">
        <f t="shared" si="44"/>
        <v>file:///D:/tpdcmx2023/DataBase_AOV/Champ_resize/Wonder Woman.png</v>
      </c>
    </row>
    <row r="106" spans="33:37">
      <c r="AG106" s="194" t="s">
        <v>714</v>
      </c>
      <c r="AH106" t="str">
        <f t="shared" si="42"/>
        <v>file:///D:/tpdcmx2023/DataBase_AOV/picklist/Bijan.png</v>
      </c>
      <c r="AI106" t="str">
        <f t="shared" si="43"/>
        <v>file:///D:/tpdcmx2023/DataBase_AOV/Champ_ban/Bijan.png</v>
      </c>
      <c r="AJ106" t="str">
        <f t="shared" si="45"/>
        <v>file:///D:/tpdcmx2023/DataBase_AOV/Teaminfomation/Bijan.png</v>
      </c>
      <c r="AK106" s="62" t="str">
        <f t="shared" si="44"/>
        <v>file:///D:/tpdcmx2023/DataBase_AOV/Champ_resize/Bijan.png</v>
      </c>
    </row>
    <row r="107" spans="28:37">
      <c r="AB107" s="40" t="str">
        <f>$AB$4&amp;AA107&amp;" 1.PNG"</f>
        <v>file:///D:/tpdcmx2023/player/ 1.PNG</v>
      </c>
      <c r="AG107" s="194" t="s">
        <v>692</v>
      </c>
      <c r="AH107" t="str">
        <f t="shared" si="42"/>
        <v>file:///D:/tpdcmx2023/DataBase_AOV/picklist/Xeniel.png</v>
      </c>
      <c r="AI107" t="str">
        <f t="shared" ref="AI107:AI121" si="46">$AI$3&amp;AG107&amp;".png"</f>
        <v>file:///D:/tpdcmx2023/DataBase_AOV/Champ_ban/Xeniel.png</v>
      </c>
      <c r="AJ107" t="str">
        <f t="shared" ref="AJ107:AJ121" si="47">$AJ$3&amp;AG107&amp;".png"</f>
        <v>file:///D:/tpdcmx2023/DataBase_AOV/Teaminfomation/Xeniel.png</v>
      </c>
      <c r="AK107" s="62" t="str">
        <f t="shared" ref="AK107:AK121" si="48">$AK$3&amp;AG107&amp;".png"</f>
        <v>file:///D:/tpdcmx2023/DataBase_AOV/Champ_resize/Xeniel.png</v>
      </c>
    </row>
    <row r="108" spans="28:37">
      <c r="AB108" s="40" t="str">
        <f>$AB$4&amp;AA108&amp;" 1.PNG"</f>
        <v>file:///D:/tpdcmx2023/player/ 1.PNG</v>
      </c>
      <c r="AG108" s="194" t="s">
        <v>919</v>
      </c>
      <c r="AH108" t="str">
        <f t="shared" si="42"/>
        <v>file:///D:/tpdcmx2023/DataBase_AOV/picklist/Y'bneth.png</v>
      </c>
      <c r="AI108" t="str">
        <f t="shared" si="46"/>
        <v>file:///D:/tpdcmx2023/DataBase_AOV/Champ_ban/Y'bneth.png</v>
      </c>
      <c r="AJ108" t="str">
        <f t="shared" si="47"/>
        <v>file:///D:/tpdcmx2023/DataBase_AOV/Teaminfomation/Y'bneth.png</v>
      </c>
      <c r="AK108" s="62" t="str">
        <f t="shared" si="48"/>
        <v>file:///D:/tpdcmx2023/DataBase_AOV/Champ_resize/Y'bneth.png</v>
      </c>
    </row>
    <row r="109" spans="33:37">
      <c r="AG109" s="194" t="s">
        <v>755</v>
      </c>
      <c r="AH109" t="str">
        <f t="shared" si="42"/>
        <v>file:///D:/tpdcmx2023/DataBase_AOV/picklist/Yue.png</v>
      </c>
      <c r="AI109" t="str">
        <f t="shared" si="46"/>
        <v>file:///D:/tpdcmx2023/DataBase_AOV/Champ_ban/Yue.png</v>
      </c>
      <c r="AJ109" t="str">
        <f t="shared" si="47"/>
        <v>file:///D:/tpdcmx2023/DataBase_AOV/Teaminfomation/Yue.png</v>
      </c>
      <c r="AK109" s="62" t="str">
        <f t="shared" si="48"/>
        <v>file:///D:/tpdcmx2023/DataBase_AOV/Champ_resize/Yue.png</v>
      </c>
    </row>
    <row r="110" spans="33:37">
      <c r="AG110" s="194" t="s">
        <v>753</v>
      </c>
      <c r="AH110" t="str">
        <f t="shared" si="42"/>
        <v>file:///D:/tpdcmx2023/DataBase_AOV/picklist/Yena.png</v>
      </c>
      <c r="AI110" t="str">
        <f t="shared" si="46"/>
        <v>file:///D:/tpdcmx2023/DataBase_AOV/Champ_ban/Yena.png</v>
      </c>
      <c r="AJ110" t="str">
        <f t="shared" si="47"/>
        <v>file:///D:/tpdcmx2023/DataBase_AOV/Teaminfomation/Yena.png</v>
      </c>
      <c r="AK110" s="62" t="str">
        <f t="shared" si="48"/>
        <v>file:///D:/tpdcmx2023/DataBase_AOV/Champ_resize/Yena.png</v>
      </c>
    </row>
    <row r="111" spans="33:37">
      <c r="AG111" s="194" t="s">
        <v>920</v>
      </c>
      <c r="AH111" t="str">
        <f t="shared" si="42"/>
        <v>file:///D:/tpdcmx2023/DataBase_AOV/picklist/Yorn.png</v>
      </c>
      <c r="AI111" t="str">
        <f t="shared" si="46"/>
        <v>file:///D:/tpdcmx2023/DataBase_AOV/Champ_ban/Yorn.png</v>
      </c>
      <c r="AJ111" t="str">
        <f t="shared" si="47"/>
        <v>file:///D:/tpdcmx2023/DataBase_AOV/Teaminfomation/Yorn.png</v>
      </c>
      <c r="AK111" s="62" t="str">
        <f t="shared" si="48"/>
        <v>file:///D:/tpdcmx2023/DataBase_AOV/Champ_resize/Yorn.png</v>
      </c>
    </row>
    <row r="112" spans="33:37">
      <c r="AG112" s="194" t="s">
        <v>695</v>
      </c>
      <c r="AH112" t="str">
        <f t="shared" si="42"/>
        <v>file:///D:/tpdcmx2023/DataBase_AOV/picklist/Helen.png</v>
      </c>
      <c r="AI112" t="str">
        <f t="shared" si="46"/>
        <v>file:///D:/tpdcmx2023/DataBase_AOV/Champ_ban/Helen.png</v>
      </c>
      <c r="AJ112" t="str">
        <f t="shared" si="47"/>
        <v>file:///D:/tpdcmx2023/DataBase_AOV/Teaminfomation/Helen.png</v>
      </c>
      <c r="AK112" s="62" t="str">
        <f t="shared" si="48"/>
        <v>file:///D:/tpdcmx2023/DataBase_AOV/Champ_resize/Helen.png</v>
      </c>
    </row>
    <row r="113" spans="33:37">
      <c r="AG113" s="194" t="s">
        <v>712</v>
      </c>
      <c r="AH113" t="str">
        <f t="shared" si="42"/>
        <v>file:///D:/tpdcmx2023/DataBase_AOV/picklist/Yan.png</v>
      </c>
      <c r="AI113" t="str">
        <f t="shared" si="46"/>
        <v>file:///D:/tpdcmx2023/DataBase_AOV/Champ_ban/Yan.png</v>
      </c>
      <c r="AJ113" t="str">
        <f t="shared" si="47"/>
        <v>file:///D:/tpdcmx2023/DataBase_AOV/Teaminfomation/Yan.png</v>
      </c>
      <c r="AK113" s="62" t="str">
        <f t="shared" si="48"/>
        <v>file:///D:/tpdcmx2023/DataBase_AOV/Champ_resize/Yan.png</v>
      </c>
    </row>
    <row r="114" spans="33:37">
      <c r="AG114" s="194" t="s">
        <v>921</v>
      </c>
      <c r="AH114" t="str">
        <f t="shared" si="42"/>
        <v>file:///D:/tpdcmx2023/DataBase_AOV/picklist/Teeri.png</v>
      </c>
      <c r="AI114" t="str">
        <f t="shared" si="46"/>
        <v>file:///D:/tpdcmx2023/DataBase_AOV/Champ_ban/Teeri.png</v>
      </c>
      <c r="AJ114" t="str">
        <f t="shared" si="47"/>
        <v>file:///D:/tpdcmx2023/DataBase_AOV/Teaminfomation/Teeri.png</v>
      </c>
      <c r="AK114" s="62" t="str">
        <f t="shared" si="48"/>
        <v>file:///D:/tpdcmx2023/DataBase_AOV/Champ_resize/Teeri.png</v>
      </c>
    </row>
    <row r="115" spans="33:37">
      <c r="AG115" s="194" t="s">
        <v>922</v>
      </c>
      <c r="AH115" t="str">
        <f t="shared" si="42"/>
        <v>file:///D:/tpdcmx2023/DataBase_AOV/picklist/Bonnie.png</v>
      </c>
      <c r="AI115" t="str">
        <f t="shared" si="46"/>
        <v>file:///D:/tpdcmx2023/DataBase_AOV/Champ_ban/Bonnie.png</v>
      </c>
      <c r="AJ115" t="str">
        <f t="shared" si="47"/>
        <v>file:///D:/tpdcmx2023/DataBase_AOV/Teaminfomation/Bonnie.png</v>
      </c>
      <c r="AK115" s="62" t="str">
        <f t="shared" si="48"/>
        <v>file:///D:/tpdcmx2023/DataBase_AOV/Champ_resize/Bonnie.png</v>
      </c>
    </row>
    <row r="116" spans="33:37">
      <c r="AG116" s="194" t="s">
        <v>923</v>
      </c>
      <c r="AH116" t="str">
        <f t="shared" si="42"/>
        <v>file:///D:/tpdcmx2023/DataBase_AOV/picklist/Zata.png</v>
      </c>
      <c r="AI116" t="str">
        <f t="shared" si="46"/>
        <v>file:///D:/tpdcmx2023/DataBase_AOV/Champ_ban/Zata.png</v>
      </c>
      <c r="AJ116" t="str">
        <f t="shared" si="47"/>
        <v>file:///D:/tpdcmx2023/DataBase_AOV/Teaminfomation/Zata.png</v>
      </c>
      <c r="AK116" s="62" t="str">
        <f t="shared" si="48"/>
        <v>file:///D:/tpdcmx2023/DataBase_AOV/Champ_resize/Zata.png</v>
      </c>
    </row>
    <row r="117" spans="33:37">
      <c r="AG117" s="194" t="s">
        <v>924</v>
      </c>
      <c r="AH117" t="str">
        <f t="shared" si="42"/>
        <v>file:///D:/tpdcmx2023/DataBase_AOV/picklist/Zephys.png</v>
      </c>
      <c r="AI117" t="str">
        <f t="shared" si="46"/>
        <v>file:///D:/tpdcmx2023/DataBase_AOV/Champ_ban/Zephys.png</v>
      </c>
      <c r="AJ117" t="str">
        <f t="shared" si="47"/>
        <v>file:///D:/tpdcmx2023/DataBase_AOV/Teaminfomation/Zephys.png</v>
      </c>
      <c r="AK117" s="62" t="str">
        <f t="shared" si="48"/>
        <v>file:///D:/tpdcmx2023/DataBase_AOV/Champ_resize/Zephys.png</v>
      </c>
    </row>
    <row r="118" spans="33:37">
      <c r="AG118" s="194" t="s">
        <v>925</v>
      </c>
      <c r="AH118" t="str">
        <f t="shared" si="42"/>
        <v>file:///D:/tpdcmx2023/DataBase_AOV/picklist/Zill.png</v>
      </c>
      <c r="AI118" t="str">
        <f t="shared" si="46"/>
        <v>file:///D:/tpdcmx2023/DataBase_AOV/Champ_ban/Zill.png</v>
      </c>
      <c r="AJ118" t="str">
        <f t="shared" si="47"/>
        <v>file:///D:/tpdcmx2023/DataBase_AOV/Teaminfomation/Zill.png</v>
      </c>
      <c r="AK118" s="62" t="str">
        <f t="shared" si="48"/>
        <v>file:///D:/tpdcmx2023/DataBase_AOV/Champ_resize/Zill.png</v>
      </c>
    </row>
    <row r="119" spans="33:37">
      <c r="AG119" s="194" t="s">
        <v>762</v>
      </c>
      <c r="AH119" t="str">
        <f t="shared" si="42"/>
        <v>file:///D:/tpdcmx2023/DataBase_AOV/picklist/Zip.png</v>
      </c>
      <c r="AI119" t="str">
        <f t="shared" si="46"/>
        <v>file:///D:/tpdcmx2023/DataBase_AOV/Champ_ban/Zip.png</v>
      </c>
      <c r="AJ119" t="str">
        <f t="shared" si="47"/>
        <v>file:///D:/tpdcmx2023/DataBase_AOV/Teaminfomation/Zip.png</v>
      </c>
      <c r="AK119" s="62" t="str">
        <f t="shared" si="48"/>
        <v>file:///D:/tpdcmx2023/DataBase_AOV/Champ_resize/Zip.png</v>
      </c>
    </row>
    <row r="120" spans="33:37">
      <c r="AG120" s="194" t="s">
        <v>926</v>
      </c>
      <c r="AH120" t="s">
        <v>927</v>
      </c>
      <c r="AI120" t="str">
        <f t="shared" si="46"/>
        <v>file:///D:/tpdcmx2023/DataBase_AOV/Champ_ban/None.png</v>
      </c>
      <c r="AJ120" t="str">
        <f t="shared" si="47"/>
        <v>file:///D:/tpdcmx2023/DataBase_AOV/Teaminfomation/None.png</v>
      </c>
      <c r="AK120" s="62" t="str">
        <f t="shared" si="48"/>
        <v>file:///D:/tpdcmx2023/DataBase_AOV/Champ_resize/None.png</v>
      </c>
    </row>
    <row r="121" spans="33:37">
      <c r="AG121" s="194" t="s">
        <v>746</v>
      </c>
      <c r="AH121" t="str">
        <f>$AH$3&amp;AG121&amp;".png"</f>
        <v>file:///D:/tpdcmx2023/DataBase_AOV/picklist/Zuka.png</v>
      </c>
      <c r="AI121" t="str">
        <f t="shared" si="46"/>
        <v>file:///D:/tpdcmx2023/DataBase_AOV/Champ_ban/Zuka.png</v>
      </c>
      <c r="AJ121" t="str">
        <f t="shared" si="47"/>
        <v>file:///D:/tpdcmx2023/DataBase_AOV/Teaminfomation/Zuka.png</v>
      </c>
      <c r="AK121" s="62" t="str">
        <f t="shared" si="48"/>
        <v>file:///D:/tpdcmx2023/DataBase_AOV/Champ_resize/Zuka.png</v>
      </c>
    </row>
  </sheetData>
  <autoFilter ref="B21:G29">
    <sortState ref="B21:G29">
      <sortCondition ref="F21" descending="1"/>
    </sortState>
    <extLst/>
  </autoFilter>
  <sortState ref="AG5:AG114">
    <sortCondition ref="AG5"/>
  </sortState>
  <mergeCells count="41">
    <mergeCell ref="N3:P3"/>
    <mergeCell ref="Q3:R3"/>
    <mergeCell ref="E13:F13"/>
    <mergeCell ref="H13:J13"/>
    <mergeCell ref="K13:M13"/>
    <mergeCell ref="A73:P73"/>
    <mergeCell ref="A31:A32"/>
    <mergeCell ref="A35:A36"/>
    <mergeCell ref="A74:A75"/>
    <mergeCell ref="A78:A79"/>
    <mergeCell ref="A82:A83"/>
    <mergeCell ref="A86:A87"/>
    <mergeCell ref="A92:A93"/>
    <mergeCell ref="A96:A97"/>
    <mergeCell ref="D76:D77"/>
    <mergeCell ref="D84:D85"/>
    <mergeCell ref="D90:D91"/>
    <mergeCell ref="D94:D95"/>
    <mergeCell ref="G80:G81"/>
    <mergeCell ref="G92:G93"/>
    <mergeCell ref="J88:J89"/>
    <mergeCell ref="N82:N83"/>
    <mergeCell ref="A49:F50"/>
    <mergeCell ref="G82:M83"/>
    <mergeCell ref="G74:P79"/>
    <mergeCell ref="J80:P81"/>
    <mergeCell ref="G84:P87"/>
    <mergeCell ref="J90:P97"/>
    <mergeCell ref="M88:P89"/>
    <mergeCell ref="A88:C91"/>
    <mergeCell ref="G88:I91"/>
    <mergeCell ref="G94:I97"/>
    <mergeCell ref="D86:F89"/>
    <mergeCell ref="D78:F83"/>
    <mergeCell ref="D74:F75"/>
    <mergeCell ref="A76:C77"/>
    <mergeCell ref="A80:C81"/>
    <mergeCell ref="A84:C85"/>
    <mergeCell ref="A94:C95"/>
    <mergeCell ref="D92:F93"/>
    <mergeCell ref="D96:F97"/>
  </mergeCells>
  <dataValidations count="13">
    <dataValidation type="list" allowBlank="1" showInputMessage="1" showErrorMessage="1" sqref="F3">
      <formula1>"No, Yes"</formula1>
    </dataValidation>
    <dataValidation type="list" allowBlank="1" showInputMessage="1" showErrorMessage="1" sqref="H3">
      <formula1>"3,5,7"</formula1>
    </dataValidation>
    <dataValidation type="list" allowBlank="1" showInputMessage="1" showErrorMessage="1" sqref="J18 J33 J14:J15 J16:J17 K14:K15 K16:K18">
      <formula1>$AA$5:$AA$123</formula1>
    </dataValidation>
    <dataValidation type="list" allowBlank="1" showInputMessage="1" showErrorMessage="1" sqref="K4">
      <formula1>$N$4:$N$67</formula1>
    </dataValidation>
    <dataValidation type="list" allowBlank="1" showInputMessage="1" showErrorMessage="1" sqref="B6:H6">
      <formula1>$B$4:$C$4</formula1>
    </dataValidation>
    <dataValidation type="list" allowBlank="1" showInputMessage="1" showErrorMessage="1" sqref="M32">
      <formula1>$W$5:$W$18</formula1>
    </dataValidation>
    <dataValidation type="list" allowBlank="1" showInputMessage="1" showErrorMessage="1" sqref="B22:B29">
      <formula1>$X$5:$X$14</formula1>
    </dataValidation>
    <dataValidation type="list" allowBlank="1" showInputMessage="1" showErrorMessage="1" sqref="C31 D31:F31 C32:F32 K33 C35:C36 G35:G36 G39:G40 G41:G42 G43:G44 G45:G46 G47:G48 C39:F40 C41:F42 C43:F44 C45:F46 C47:F48 D35:F36">
      <formula1>$AG$5:$AG$124</formula1>
    </dataValidation>
    <dataValidation type="list" allowBlank="1" showInputMessage="1" showErrorMessage="1" sqref="O60:O67 P60:P67 O49:P59">
      <formula1>$W$5:$W$20</formula1>
    </dataValidation>
    <dataValidation type="list" allowBlank="1" showInputMessage="1" showErrorMessage="1" sqref="B52:B55 B58:B61 B64:B66 B69:B71">
      <formula1>$W$5:$W$33</formula1>
    </dataValidation>
    <dataValidation type="list" allowBlank="1" showInputMessage="1" showErrorMessage="1" sqref="H14:H18 M14:M18">
      <formula1>"1,2,3,4,5"</formula1>
    </dataValidation>
    <dataValidation type="list" allowBlank="1" showInputMessage="1" showErrorMessage="1" sqref="I14:I18">
      <formula1>$AK$5:$AK$16</formula1>
    </dataValidation>
    <dataValidation type="list" allowBlank="1" showInputMessage="1" showErrorMessage="1" sqref="O4:P48">
      <formula1>$W$5:$W$43</formula1>
    </dataValidation>
  </dataValidations>
  <hyperlinks>
    <hyperlink ref="AH3" r:id="rId1" display="file:///D:/tpdcmx2023/DataBase_AOV/picklist/" tooltip="file:///D:/tpdcmx2023/DataBase_AOV/picklist/"/>
    <hyperlink ref="AI3" r:id="rId2" display="file:///D:/tpdcmx2023/DataBase_AOV/Champ_ban/" tooltip="file:///D:/tpdcmx2023/DataBase_AOV/Champ_ban/"/>
    <hyperlink ref="NS5" r:id="rId3" display="file:///D:/tpdcmx2023/4-%20Ingame/Diamon-right.png" tooltip="file:///D:/tpdcmx2023/4-%20Ingame/Diamon-right.png"/>
    <hyperlink ref="NS4" r:id="rId4" display="file:///D:/tpdcmx2023/4-%20Ingame/Diamon-left.png" tooltip="file:///D:/tpdcmx2023/4-%20Ingame/Diamon-left.png"/>
    <hyperlink ref="Y4" r:id="rId5" display="file:///D:/tpdcmx2023/player" tooltip="file:///D:/tpdcmx2023/player"/>
    <hyperlink ref="AB4" r:id="rId6" display="file:///D:/tpdcmx2023/player/" tooltip="file:///D:/tpdcmx2023/player/"/>
    <hyperlink ref="NS6" r:id="rId7" display="file:///D:/tpdcmx2023/4-%20Ingame/Diamon-default.png" tooltip="file:///D:/tpdcmx2023/4-%20Ingame/Diamon-default.png"/>
    <hyperlink ref="V4" r:id="rId8" display="file:///D:/tpdcmx2023/Logo/" tooltip="file:///D:/tpdcmx2023/Logo/"/>
    <hyperlink ref="AJ3" r:id="rId9" display="file:///D:/tpdcmx2023/DataBase_AOV/Teaminfomation/" tooltip="file:///D:/tpdcmx2023/DataBase_AOV/Teaminfomation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L5" sqref="L5"/>
    </sheetView>
  </sheetViews>
  <sheetFormatPr defaultColWidth="9.14285714285714" defaultRowHeight="15"/>
  <cols>
    <col min="2" max="2" width="17.1428571428571" customWidth="1"/>
    <col min="3" max="3" width="17.5714285714286" customWidth="1"/>
    <col min="8" max="8" width="15.5714285714286" customWidth="1"/>
  </cols>
  <sheetData>
    <row r="1" ht="27" customHeight="1"/>
    <row r="2" ht="15.75" spans="1:10">
      <c r="A2" s="78" t="s">
        <v>928</v>
      </c>
      <c r="B2" s="78"/>
      <c r="C2" s="78"/>
      <c r="D2" s="78"/>
      <c r="E2" s="78"/>
      <c r="F2" s="78"/>
      <c r="G2" s="78"/>
      <c r="H2" s="78"/>
      <c r="I2" s="78"/>
      <c r="J2" s="78"/>
    </row>
    <row r="3" ht="26.25" spans="1:10">
      <c r="A3" s="79" t="s">
        <v>479</v>
      </c>
      <c r="B3" s="80" t="s">
        <v>495</v>
      </c>
      <c r="C3" s="80" t="s">
        <v>17</v>
      </c>
      <c r="D3" s="80" t="s">
        <v>483</v>
      </c>
      <c r="E3" s="80" t="s">
        <v>631</v>
      </c>
      <c r="F3" s="80" t="s">
        <v>929</v>
      </c>
      <c r="G3" s="80" t="s">
        <v>930</v>
      </c>
      <c r="H3" s="80" t="s">
        <v>931</v>
      </c>
      <c r="I3" s="80" t="s">
        <v>932</v>
      </c>
      <c r="J3" s="80" t="s">
        <v>633</v>
      </c>
    </row>
    <row r="4" ht="15.75" spans="1:10">
      <c r="A4" s="81">
        <v>1</v>
      </c>
      <c r="B4" s="82" t="s">
        <v>498</v>
      </c>
      <c r="C4" s="83">
        <v>3</v>
      </c>
      <c r="D4" s="84">
        <v>3</v>
      </c>
      <c r="E4" s="84">
        <v>0</v>
      </c>
      <c r="F4" s="84">
        <v>9</v>
      </c>
      <c r="G4" s="84">
        <v>3</v>
      </c>
      <c r="H4" s="83">
        <v>6</v>
      </c>
      <c r="I4" s="83">
        <v>3</v>
      </c>
      <c r="J4" s="83">
        <v>9</v>
      </c>
    </row>
    <row r="5" ht="15.75" spans="1:10">
      <c r="A5" s="81">
        <v>2</v>
      </c>
      <c r="B5" s="82" t="s">
        <v>550</v>
      </c>
      <c r="C5" s="83">
        <v>3</v>
      </c>
      <c r="D5" s="84">
        <v>2</v>
      </c>
      <c r="E5" s="84">
        <v>1</v>
      </c>
      <c r="F5" s="84">
        <v>6</v>
      </c>
      <c r="G5" s="84">
        <v>3</v>
      </c>
      <c r="H5" s="83">
        <v>3</v>
      </c>
      <c r="I5" s="83">
        <v>1</v>
      </c>
      <c r="J5" s="83">
        <v>6</v>
      </c>
    </row>
    <row r="6" ht="15.75" spans="1:10">
      <c r="A6" s="81">
        <v>3</v>
      </c>
      <c r="B6" s="82" t="s">
        <v>818</v>
      </c>
      <c r="C6" s="83">
        <v>3</v>
      </c>
      <c r="D6" s="84">
        <v>1</v>
      </c>
      <c r="E6" s="84">
        <v>2</v>
      </c>
      <c r="F6" s="84">
        <v>5</v>
      </c>
      <c r="G6" s="84">
        <v>7</v>
      </c>
      <c r="H6" s="83">
        <v>-2</v>
      </c>
      <c r="I6" s="83">
        <v>-1</v>
      </c>
      <c r="J6" s="83">
        <v>3</v>
      </c>
    </row>
    <row r="7" ht="15.75" spans="1:10">
      <c r="A7" s="81">
        <v>4</v>
      </c>
      <c r="B7" s="82" t="s">
        <v>822</v>
      </c>
      <c r="C7" s="83">
        <v>3</v>
      </c>
      <c r="D7" s="84">
        <v>0</v>
      </c>
      <c r="E7" s="84">
        <v>3</v>
      </c>
      <c r="F7" s="84">
        <v>2</v>
      </c>
      <c r="G7" s="84">
        <v>9</v>
      </c>
      <c r="H7" s="83">
        <v>-7</v>
      </c>
      <c r="I7" s="83">
        <v>-3</v>
      </c>
      <c r="J7" s="83">
        <v>0</v>
      </c>
    </row>
    <row r="8" ht="15.75" spans="1:10">
      <c r="A8" s="85"/>
      <c r="B8" s="85"/>
      <c r="C8" s="85"/>
      <c r="D8" s="85"/>
      <c r="E8" s="85"/>
      <c r="F8" s="85"/>
      <c r="G8" s="85"/>
      <c r="H8" s="85"/>
      <c r="I8" s="85"/>
      <c r="J8" s="85"/>
    </row>
    <row r="9" ht="26.25" spans="1:10">
      <c r="A9" s="79" t="s">
        <v>479</v>
      </c>
      <c r="B9" s="80" t="s">
        <v>495</v>
      </c>
      <c r="C9" s="80" t="s">
        <v>17</v>
      </c>
      <c r="D9" s="80" t="s">
        <v>483</v>
      </c>
      <c r="E9" s="80" t="s">
        <v>631</v>
      </c>
      <c r="F9" s="80" t="s">
        <v>929</v>
      </c>
      <c r="G9" s="80" t="s">
        <v>930</v>
      </c>
      <c r="H9" s="80" t="s">
        <v>931</v>
      </c>
      <c r="I9" s="80" t="s">
        <v>932</v>
      </c>
      <c r="J9" s="80" t="s">
        <v>633</v>
      </c>
    </row>
    <row r="10" ht="15.75" spans="1:10">
      <c r="A10" s="81">
        <v>1</v>
      </c>
      <c r="B10" s="82" t="s">
        <v>933</v>
      </c>
      <c r="C10" s="83">
        <v>3</v>
      </c>
      <c r="D10" s="84">
        <v>3</v>
      </c>
      <c r="E10" s="84">
        <v>0</v>
      </c>
      <c r="F10" s="84">
        <v>9</v>
      </c>
      <c r="G10" s="84">
        <v>3</v>
      </c>
      <c r="H10" s="83">
        <v>6</v>
      </c>
      <c r="I10" s="83">
        <v>3</v>
      </c>
      <c r="J10" s="83">
        <v>9</v>
      </c>
    </row>
    <row r="11" ht="15.75" spans="1:10">
      <c r="A11" s="81">
        <v>2</v>
      </c>
      <c r="B11" s="82" t="s">
        <v>519</v>
      </c>
      <c r="C11" s="83">
        <v>3</v>
      </c>
      <c r="D11" s="84">
        <v>2</v>
      </c>
      <c r="E11" s="84">
        <v>1</v>
      </c>
      <c r="F11" s="84">
        <v>6</v>
      </c>
      <c r="G11" s="84">
        <v>4</v>
      </c>
      <c r="H11" s="83">
        <v>2</v>
      </c>
      <c r="I11" s="83">
        <v>1</v>
      </c>
      <c r="J11" s="83">
        <v>6</v>
      </c>
    </row>
    <row r="12" ht="15.75" spans="1:10">
      <c r="A12" s="81">
        <v>3</v>
      </c>
      <c r="B12" s="82" t="s">
        <v>842</v>
      </c>
      <c r="C12" s="83">
        <v>3</v>
      </c>
      <c r="D12" s="84">
        <v>1</v>
      </c>
      <c r="E12" s="84">
        <v>2</v>
      </c>
      <c r="F12" s="84">
        <v>6</v>
      </c>
      <c r="G12" s="84">
        <v>7</v>
      </c>
      <c r="H12" s="83">
        <v>-1</v>
      </c>
      <c r="I12" s="83">
        <v>-1</v>
      </c>
      <c r="J12" s="83">
        <v>3</v>
      </c>
    </row>
    <row r="13" ht="15.75" spans="1:10">
      <c r="A13" s="81">
        <v>4</v>
      </c>
      <c r="B13" s="82" t="s">
        <v>847</v>
      </c>
      <c r="C13" s="83">
        <v>3</v>
      </c>
      <c r="D13" s="84">
        <v>0</v>
      </c>
      <c r="E13" s="84">
        <v>3</v>
      </c>
      <c r="F13" s="84">
        <v>2</v>
      </c>
      <c r="G13" s="84">
        <v>9</v>
      </c>
      <c r="H13" s="83">
        <v>-7</v>
      </c>
      <c r="I13" s="83">
        <v>-3</v>
      </c>
      <c r="J13" s="83">
        <v>0</v>
      </c>
    </row>
    <row r="14" ht="15.75" spans="1:10">
      <c r="A14" s="85"/>
      <c r="B14" s="85"/>
      <c r="C14" s="85"/>
      <c r="D14" s="85"/>
      <c r="E14" s="85"/>
      <c r="F14" s="85"/>
      <c r="G14" s="85"/>
      <c r="H14" s="85"/>
      <c r="I14" s="85"/>
      <c r="J14" s="85"/>
    </row>
    <row r="15" ht="26.25" spans="1:10">
      <c r="A15" s="79" t="s">
        <v>479</v>
      </c>
      <c r="B15" s="80" t="s">
        <v>495</v>
      </c>
      <c r="C15" s="80" t="s">
        <v>17</v>
      </c>
      <c r="D15" s="80" t="s">
        <v>483</v>
      </c>
      <c r="E15" s="80" t="s">
        <v>631</v>
      </c>
      <c r="F15" s="80" t="s">
        <v>929</v>
      </c>
      <c r="G15" s="80" t="s">
        <v>930</v>
      </c>
      <c r="H15" s="80" t="s">
        <v>931</v>
      </c>
      <c r="I15" s="80" t="s">
        <v>932</v>
      </c>
      <c r="J15" s="80" t="s">
        <v>633</v>
      </c>
    </row>
    <row r="16" ht="15.75" spans="1:10">
      <c r="A16" s="81">
        <v>1</v>
      </c>
      <c r="B16" s="82" t="s">
        <v>521</v>
      </c>
      <c r="C16" s="83">
        <v>2</v>
      </c>
      <c r="D16" s="84">
        <v>2</v>
      </c>
      <c r="E16" s="84">
        <v>0</v>
      </c>
      <c r="F16" s="84">
        <v>6</v>
      </c>
      <c r="G16" s="84">
        <v>1</v>
      </c>
      <c r="H16" s="83">
        <v>5</v>
      </c>
      <c r="I16" s="83">
        <v>2</v>
      </c>
      <c r="J16" s="83">
        <v>6</v>
      </c>
    </row>
    <row r="17" ht="15.75" spans="1:10">
      <c r="A17" s="81">
        <v>2</v>
      </c>
      <c r="B17" s="82" t="s">
        <v>499</v>
      </c>
      <c r="C17" s="83">
        <v>2</v>
      </c>
      <c r="D17" s="84">
        <v>1</v>
      </c>
      <c r="E17" s="84">
        <v>1</v>
      </c>
      <c r="F17" s="84">
        <v>3</v>
      </c>
      <c r="G17" s="84">
        <v>4</v>
      </c>
      <c r="H17" s="83">
        <v>-1</v>
      </c>
      <c r="I17" s="83">
        <v>0</v>
      </c>
      <c r="J17" s="83">
        <v>3</v>
      </c>
    </row>
    <row r="18" ht="26.25" spans="1:10">
      <c r="A18" s="81">
        <v>3</v>
      </c>
      <c r="B18" s="82" t="s">
        <v>934</v>
      </c>
      <c r="C18" s="83">
        <v>2</v>
      </c>
      <c r="D18" s="84">
        <v>0</v>
      </c>
      <c r="E18" s="84">
        <v>2</v>
      </c>
      <c r="F18" s="84">
        <v>2</v>
      </c>
      <c r="G18" s="84">
        <v>6</v>
      </c>
      <c r="H18" s="83">
        <v>-4</v>
      </c>
      <c r="I18" s="83">
        <v>-2</v>
      </c>
      <c r="J18" s="83">
        <v>0</v>
      </c>
    </row>
    <row r="19" ht="15.75" spans="1:10">
      <c r="A19" s="85"/>
      <c r="B19" s="85"/>
      <c r="C19" s="85"/>
      <c r="D19" s="85"/>
      <c r="E19" s="85"/>
      <c r="F19" s="85"/>
      <c r="G19" s="85"/>
      <c r="H19" s="85"/>
      <c r="I19" s="85"/>
      <c r="J19" s="85"/>
    </row>
    <row r="20" ht="26.25" spans="1:10">
      <c r="A20" s="79" t="s">
        <v>479</v>
      </c>
      <c r="B20" s="80" t="s">
        <v>495</v>
      </c>
      <c r="C20" s="80" t="s">
        <v>17</v>
      </c>
      <c r="D20" s="80" t="s">
        <v>483</v>
      </c>
      <c r="E20" s="80" t="s">
        <v>631</v>
      </c>
      <c r="F20" s="80" t="s">
        <v>929</v>
      </c>
      <c r="G20" s="80" t="s">
        <v>930</v>
      </c>
      <c r="H20" s="80" t="s">
        <v>931</v>
      </c>
      <c r="I20" s="80" t="s">
        <v>932</v>
      </c>
      <c r="J20" s="80" t="s">
        <v>633</v>
      </c>
    </row>
    <row r="21" ht="26.25" spans="1:10">
      <c r="A21" s="81">
        <v>1</v>
      </c>
      <c r="B21" s="82" t="s">
        <v>935</v>
      </c>
      <c r="C21" s="83">
        <v>2</v>
      </c>
      <c r="D21" s="84">
        <v>2</v>
      </c>
      <c r="E21" s="84">
        <v>0</v>
      </c>
      <c r="F21" s="84">
        <v>6</v>
      </c>
      <c r="G21" s="84">
        <v>2</v>
      </c>
      <c r="H21" s="83">
        <v>4</v>
      </c>
      <c r="I21" s="83">
        <v>2</v>
      </c>
      <c r="J21" s="83">
        <v>6</v>
      </c>
    </row>
    <row r="22" ht="26.25" spans="1:10">
      <c r="A22" s="81">
        <v>2</v>
      </c>
      <c r="B22" s="82" t="s">
        <v>936</v>
      </c>
      <c r="C22" s="83">
        <v>2</v>
      </c>
      <c r="D22" s="84">
        <v>1</v>
      </c>
      <c r="E22" s="84">
        <v>1</v>
      </c>
      <c r="F22" s="84">
        <v>3</v>
      </c>
      <c r="G22" s="84">
        <v>5</v>
      </c>
      <c r="H22" s="83">
        <v>-2</v>
      </c>
      <c r="I22" s="83">
        <v>0</v>
      </c>
      <c r="J22" s="83">
        <v>3</v>
      </c>
    </row>
    <row r="23" ht="15.75" spans="1:10">
      <c r="A23" s="81">
        <v>3</v>
      </c>
      <c r="B23" s="82" t="s">
        <v>886</v>
      </c>
      <c r="C23" s="83">
        <v>2</v>
      </c>
      <c r="D23" s="84">
        <v>0</v>
      </c>
      <c r="E23" s="84">
        <v>2</v>
      </c>
      <c r="F23" s="84">
        <v>4</v>
      </c>
      <c r="G23" s="84">
        <v>6</v>
      </c>
      <c r="H23" s="83">
        <v>-2</v>
      </c>
      <c r="I23" s="83">
        <v>-2</v>
      </c>
      <c r="J23" s="83">
        <v>0</v>
      </c>
    </row>
  </sheetData>
  <mergeCells count="1">
    <mergeCell ref="A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8"/>
  <sheetViews>
    <sheetView topLeftCell="C1" workbookViewId="0">
      <selection activeCell="R2" sqref="R2"/>
    </sheetView>
  </sheetViews>
  <sheetFormatPr defaultColWidth="9.14285714285714" defaultRowHeight="15"/>
  <cols>
    <col min="1" max="2" width="14.7142857142857" hidden="1" customWidth="1"/>
    <col min="3" max="10" width="14.7142857142857" customWidth="1"/>
  </cols>
  <sheetData>
    <row r="1" spans="1:16">
      <c r="A1" s="76" t="s">
        <v>937</v>
      </c>
      <c r="B1" s="76" t="s">
        <v>938</v>
      </c>
      <c r="C1" s="76" t="s">
        <v>939</v>
      </c>
      <c r="D1" s="76" t="s">
        <v>940</v>
      </c>
      <c r="E1" s="76" t="s">
        <v>941</v>
      </c>
      <c r="F1" s="76" t="s">
        <v>942</v>
      </c>
      <c r="G1" s="76" t="s">
        <v>943</v>
      </c>
      <c r="H1" s="76" t="s">
        <v>944</v>
      </c>
      <c r="I1" s="76" t="s">
        <v>945</v>
      </c>
      <c r="J1" s="76" t="s">
        <v>946</v>
      </c>
      <c r="K1" s="77"/>
      <c r="L1" s="77"/>
      <c r="M1" s="77"/>
      <c r="N1" s="77"/>
      <c r="O1" s="77"/>
      <c r="P1" s="77"/>
    </row>
    <row r="2" spans="1:18">
      <c r="A2" s="76" t="s">
        <v>947</v>
      </c>
      <c r="B2" s="76" t="s">
        <v>948</v>
      </c>
      <c r="C2" s="76" t="s">
        <v>630</v>
      </c>
      <c r="D2" s="76" t="s">
        <v>949</v>
      </c>
      <c r="E2" s="76" t="s">
        <v>950</v>
      </c>
      <c r="F2" s="76" t="s">
        <v>951</v>
      </c>
      <c r="G2" s="76" t="s">
        <v>952</v>
      </c>
      <c r="H2" s="76" t="s">
        <v>953</v>
      </c>
      <c r="I2" s="76" t="s">
        <v>954</v>
      </c>
      <c r="J2" s="76" t="s">
        <v>955</v>
      </c>
      <c r="K2" s="77"/>
      <c r="L2" s="77"/>
      <c r="M2" s="77"/>
      <c r="N2" s="77" t="s">
        <v>956</v>
      </c>
      <c r="O2" s="77"/>
      <c r="P2" s="77"/>
      <c r="R2" t="s">
        <v>522</v>
      </c>
    </row>
    <row r="3" spans="1:18">
      <c r="A3" s="77"/>
      <c r="B3" s="77"/>
      <c r="C3" t="s">
        <v>957</v>
      </c>
      <c r="D3" t="s">
        <v>958</v>
      </c>
      <c r="E3" t="s">
        <v>959</v>
      </c>
      <c r="F3" t="s">
        <v>960</v>
      </c>
      <c r="G3" t="s">
        <v>961</v>
      </c>
      <c r="H3" t="s">
        <v>962</v>
      </c>
      <c r="I3" t="s">
        <v>963</v>
      </c>
      <c r="J3" t="s">
        <v>964</v>
      </c>
      <c r="K3" s="77"/>
      <c r="L3" s="77"/>
      <c r="M3" s="77"/>
      <c r="N3" s="77" t="s">
        <v>965</v>
      </c>
      <c r="O3" s="77"/>
      <c r="P3" s="77"/>
      <c r="R3" t="s">
        <v>531</v>
      </c>
    </row>
    <row r="4" spans="1:18">
      <c r="A4" s="77"/>
      <c r="B4" s="77"/>
      <c r="C4" t="s">
        <v>966</v>
      </c>
      <c r="D4" t="s">
        <v>967</v>
      </c>
      <c r="E4" t="s">
        <v>968</v>
      </c>
      <c r="F4" t="s">
        <v>969</v>
      </c>
      <c r="G4" t="s">
        <v>970</v>
      </c>
      <c r="H4" t="s">
        <v>971</v>
      </c>
      <c r="I4" t="s">
        <v>972</v>
      </c>
      <c r="J4" t="s">
        <v>973</v>
      </c>
      <c r="K4" s="77"/>
      <c r="L4" s="77"/>
      <c r="M4" s="77"/>
      <c r="N4" s="77" t="s">
        <v>974</v>
      </c>
      <c r="O4" s="77"/>
      <c r="P4" s="77"/>
      <c r="R4" t="s">
        <v>541</v>
      </c>
    </row>
    <row r="5" spans="1:18">
      <c r="A5" s="77"/>
      <c r="B5" s="77"/>
      <c r="C5" t="s">
        <v>975</v>
      </c>
      <c r="D5" t="s">
        <v>976</v>
      </c>
      <c r="E5" t="s">
        <v>977</v>
      </c>
      <c r="F5" t="s">
        <v>978</v>
      </c>
      <c r="G5" t="s">
        <v>979</v>
      </c>
      <c r="H5" t="s">
        <v>980</v>
      </c>
      <c r="I5" t="s">
        <v>981</v>
      </c>
      <c r="J5" t="s">
        <v>982</v>
      </c>
      <c r="K5" s="77"/>
      <c r="L5" s="77"/>
      <c r="M5" s="77"/>
      <c r="N5" s="77" t="s">
        <v>983</v>
      </c>
      <c r="O5" s="77"/>
      <c r="P5" s="77"/>
      <c r="R5" t="s">
        <v>552</v>
      </c>
    </row>
    <row r="6" spans="1:18">
      <c r="A6" s="77"/>
      <c r="B6" s="77"/>
      <c r="C6" t="s">
        <v>984</v>
      </c>
      <c r="D6" t="s">
        <v>985</v>
      </c>
      <c r="E6" t="s">
        <v>986</v>
      </c>
      <c r="F6" t="s">
        <v>987</v>
      </c>
      <c r="G6" t="s">
        <v>988</v>
      </c>
      <c r="H6" t="s">
        <v>989</v>
      </c>
      <c r="I6" t="s">
        <v>990</v>
      </c>
      <c r="J6" t="s">
        <v>991</v>
      </c>
      <c r="K6" s="77"/>
      <c r="L6" s="77"/>
      <c r="M6" s="77"/>
      <c r="N6" s="77" t="s">
        <v>992</v>
      </c>
      <c r="O6" s="77"/>
      <c r="P6" s="77"/>
      <c r="R6" t="s">
        <v>557</v>
      </c>
    </row>
    <row r="7" spans="1:18">
      <c r="A7" s="77"/>
      <c r="B7" s="77"/>
      <c r="C7" t="s">
        <v>993</v>
      </c>
      <c r="D7" t="s">
        <v>994</v>
      </c>
      <c r="E7" t="s">
        <v>995</v>
      </c>
      <c r="F7" t="s">
        <v>996</v>
      </c>
      <c r="G7" t="s">
        <v>997</v>
      </c>
      <c r="H7" t="s">
        <v>998</v>
      </c>
      <c r="I7" t="s">
        <v>999</v>
      </c>
      <c r="J7" t="s">
        <v>1000</v>
      </c>
      <c r="K7" s="77"/>
      <c r="L7" s="77"/>
      <c r="M7" s="77"/>
      <c r="N7" s="77" t="s">
        <v>1001</v>
      </c>
      <c r="O7" s="77"/>
      <c r="P7" s="77"/>
      <c r="R7" t="s">
        <v>563</v>
      </c>
    </row>
    <row r="8" spans="1:1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 t="s">
        <v>1002</v>
      </c>
      <c r="O8" s="77"/>
    </row>
    <row r="9" spans="1:18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t="s">
        <v>1003</v>
      </c>
      <c r="O9" s="77"/>
      <c r="R9" t="s">
        <v>571</v>
      </c>
    </row>
    <row r="10" spans="1:18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40"/>
      <c r="N10" t="s">
        <v>1004</v>
      </c>
      <c r="O10" s="77"/>
      <c r="R10" t="s">
        <v>581</v>
      </c>
    </row>
    <row r="11" spans="1:18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40"/>
      <c r="N11" t="s">
        <v>1005</v>
      </c>
      <c r="O11" s="77"/>
      <c r="R11" t="s">
        <v>589</v>
      </c>
    </row>
    <row r="12" spans="1:18">
      <c r="A12" s="77"/>
      <c r="B12" s="77"/>
      <c r="C12" t="s">
        <v>957</v>
      </c>
      <c r="D12" t="s">
        <v>958</v>
      </c>
      <c r="E12" t="s">
        <v>959</v>
      </c>
      <c r="F12" t="s">
        <v>960</v>
      </c>
      <c r="G12" t="s">
        <v>961</v>
      </c>
      <c r="H12" t="s">
        <v>962</v>
      </c>
      <c r="I12" t="s">
        <v>963</v>
      </c>
      <c r="J12" t="s">
        <v>964</v>
      </c>
      <c r="K12" s="77"/>
      <c r="L12" s="77"/>
      <c r="M12" s="40"/>
      <c r="N12" t="s">
        <v>1006</v>
      </c>
      <c r="O12" s="77"/>
      <c r="R12" t="s">
        <v>598</v>
      </c>
    </row>
    <row r="13" spans="1:18">
      <c r="A13" s="77"/>
      <c r="B13" s="77"/>
      <c r="C13" t="s">
        <v>966</v>
      </c>
      <c r="D13" t="s">
        <v>967</v>
      </c>
      <c r="E13" t="s">
        <v>968</v>
      </c>
      <c r="F13" t="s">
        <v>969</v>
      </c>
      <c r="G13" t="s">
        <v>970</v>
      </c>
      <c r="H13" t="s">
        <v>971</v>
      </c>
      <c r="I13" t="s">
        <v>972</v>
      </c>
      <c r="J13" t="s">
        <v>973</v>
      </c>
      <c r="K13" s="77"/>
      <c r="L13" s="77"/>
      <c r="M13" s="40"/>
      <c r="N13" t="s">
        <v>1007</v>
      </c>
      <c r="O13" s="77"/>
      <c r="R13" t="s">
        <v>605</v>
      </c>
    </row>
    <row r="14" spans="1:18">
      <c r="A14" s="77"/>
      <c r="B14" s="77"/>
      <c r="C14" t="s">
        <v>975</v>
      </c>
      <c r="D14" t="s">
        <v>976</v>
      </c>
      <c r="E14" t="s">
        <v>977</v>
      </c>
      <c r="F14" t="s">
        <v>978</v>
      </c>
      <c r="G14" t="s">
        <v>979</v>
      </c>
      <c r="H14" t="s">
        <v>980</v>
      </c>
      <c r="I14" t="s">
        <v>981</v>
      </c>
      <c r="J14" t="s">
        <v>982</v>
      </c>
      <c r="K14" s="77"/>
      <c r="L14" s="77"/>
      <c r="M14" s="40"/>
      <c r="N14" t="s">
        <v>541</v>
      </c>
      <c r="O14" s="77"/>
      <c r="R14" t="s">
        <v>611</v>
      </c>
    </row>
    <row r="15" spans="1:15">
      <c r="A15" s="77"/>
      <c r="B15" s="77"/>
      <c r="C15" t="s">
        <v>984</v>
      </c>
      <c r="D15" t="s">
        <v>985</v>
      </c>
      <c r="E15" t="s">
        <v>986</v>
      </c>
      <c r="F15" t="s">
        <v>987</v>
      </c>
      <c r="G15" t="s">
        <v>988</v>
      </c>
      <c r="H15" t="s">
        <v>989</v>
      </c>
      <c r="I15" t="s">
        <v>990</v>
      </c>
      <c r="J15" t="s">
        <v>991</v>
      </c>
      <c r="K15" s="77"/>
      <c r="L15" s="77"/>
      <c r="M15" s="40"/>
      <c r="N15" t="s">
        <v>531</v>
      </c>
      <c r="O15" s="77"/>
    </row>
    <row r="16" spans="1:18">
      <c r="A16" s="77"/>
      <c r="B16" s="77"/>
      <c r="C16" t="s">
        <v>993</v>
      </c>
      <c r="D16" t="s">
        <v>994</v>
      </c>
      <c r="E16" t="s">
        <v>995</v>
      </c>
      <c r="F16" t="s">
        <v>996</v>
      </c>
      <c r="G16" t="s">
        <v>997</v>
      </c>
      <c r="H16" t="s">
        <v>998</v>
      </c>
      <c r="I16" t="s">
        <v>999</v>
      </c>
      <c r="J16" t="s">
        <v>1000</v>
      </c>
      <c r="K16" s="77"/>
      <c r="L16" s="77"/>
      <c r="M16" s="40"/>
      <c r="N16" t="s">
        <v>552</v>
      </c>
      <c r="O16" s="77"/>
      <c r="R16" t="s">
        <v>622</v>
      </c>
    </row>
    <row r="17" spans="1:18">
      <c r="A17" s="77"/>
      <c r="B17" s="77"/>
      <c r="C17" t="s">
        <v>1008</v>
      </c>
      <c r="D17" t="s">
        <v>1009</v>
      </c>
      <c r="E17" t="s">
        <v>1010</v>
      </c>
      <c r="F17" t="s">
        <v>1011</v>
      </c>
      <c r="G17" t="s">
        <v>1012</v>
      </c>
      <c r="H17" t="s">
        <v>1013</v>
      </c>
      <c r="I17" t="s">
        <v>1014</v>
      </c>
      <c r="J17" t="s">
        <v>1015</v>
      </c>
      <c r="K17" s="77"/>
      <c r="L17" s="77"/>
      <c r="M17" s="40"/>
      <c r="N17" t="s">
        <v>522</v>
      </c>
      <c r="O17" s="77"/>
      <c r="R17" t="s">
        <v>627</v>
      </c>
    </row>
    <row r="18" spans="1:18">
      <c r="A18" s="77"/>
      <c r="B18" s="77"/>
      <c r="C18" s="77"/>
      <c r="D18" t="s">
        <v>1016</v>
      </c>
      <c r="E18" t="s">
        <v>1017</v>
      </c>
      <c r="F18" t="s">
        <v>1018</v>
      </c>
      <c r="G18" t="s">
        <v>1019</v>
      </c>
      <c r="H18" t="s">
        <v>1020</v>
      </c>
      <c r="I18" t="s">
        <v>1021</v>
      </c>
      <c r="J18" t="s">
        <v>1022</v>
      </c>
      <c r="K18" s="77"/>
      <c r="L18" s="77"/>
      <c r="M18" s="77"/>
      <c r="N18" t="s">
        <v>1023</v>
      </c>
      <c r="O18" s="77"/>
      <c r="R18" t="s">
        <v>635</v>
      </c>
    </row>
    <row r="19" spans="1:18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t="s">
        <v>1024</v>
      </c>
      <c r="O19" s="77"/>
      <c r="R19" t="s">
        <v>640</v>
      </c>
    </row>
    <row r="20" spans="1:18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t="s">
        <v>1025</v>
      </c>
      <c r="O20" s="77"/>
      <c r="R20" t="s">
        <v>645</v>
      </c>
    </row>
    <row r="21" spans="1:18">
      <c r="A21" s="77"/>
      <c r="B21" s="77"/>
      <c r="C21" s="77" t="s">
        <v>1026</v>
      </c>
      <c r="D21" s="77" t="s">
        <v>1027</v>
      </c>
      <c r="E21" s="77" t="s">
        <v>1028</v>
      </c>
      <c r="F21" s="77"/>
      <c r="G21" s="77"/>
      <c r="H21" s="77"/>
      <c r="I21" s="77"/>
      <c r="J21" s="77"/>
      <c r="K21" s="77"/>
      <c r="L21" s="77"/>
      <c r="M21" s="77"/>
      <c r="N21" t="s">
        <v>1029</v>
      </c>
      <c r="O21" s="77"/>
      <c r="R21" t="s">
        <v>650</v>
      </c>
    </row>
    <row r="22" spans="1:15">
      <c r="A22" s="77"/>
      <c r="B22" s="77"/>
      <c r="C22" s="77" t="s">
        <v>1030</v>
      </c>
      <c r="D22" s="77" t="s">
        <v>1031</v>
      </c>
      <c r="E22" s="77" t="s">
        <v>555</v>
      </c>
      <c r="F22" s="77" t="s">
        <v>1030</v>
      </c>
      <c r="G22" s="77"/>
      <c r="H22" s="77"/>
      <c r="I22" s="77"/>
      <c r="J22" s="77"/>
      <c r="K22" s="77"/>
      <c r="L22" s="77"/>
      <c r="M22" s="77"/>
      <c r="N22" t="s">
        <v>1032</v>
      </c>
      <c r="O22" s="77"/>
    </row>
    <row r="23" spans="1:18">
      <c r="A23" s="77"/>
      <c r="B23" s="77"/>
      <c r="C23" s="77" t="s">
        <v>1033</v>
      </c>
      <c r="D23" s="77" t="s">
        <v>1034</v>
      </c>
      <c r="E23" s="77" t="s">
        <v>1035</v>
      </c>
      <c r="F23" s="77" t="s">
        <v>1033</v>
      </c>
      <c r="G23" s="77"/>
      <c r="H23" s="77"/>
      <c r="I23" s="77"/>
      <c r="J23" s="77"/>
      <c r="K23" s="77"/>
      <c r="L23" s="77"/>
      <c r="M23" s="77"/>
      <c r="N23" t="s">
        <v>1036</v>
      </c>
      <c r="O23" s="77"/>
      <c r="R23" t="s">
        <v>1037</v>
      </c>
    </row>
    <row r="24" spans="1:18">
      <c r="A24" s="77"/>
      <c r="B24" s="77"/>
      <c r="C24" s="77" t="s">
        <v>1038</v>
      </c>
      <c r="D24" s="77" t="s">
        <v>1039</v>
      </c>
      <c r="E24" s="77" t="s">
        <v>527</v>
      </c>
      <c r="F24" s="77" t="s">
        <v>1038</v>
      </c>
      <c r="G24" s="77"/>
      <c r="H24" s="77"/>
      <c r="I24" s="77"/>
      <c r="J24" s="77"/>
      <c r="K24" s="77"/>
      <c r="L24" s="77"/>
      <c r="M24" s="77"/>
      <c r="N24" t="s">
        <v>1040</v>
      </c>
      <c r="O24" s="77"/>
      <c r="R24" t="s">
        <v>1041</v>
      </c>
    </row>
    <row r="25" spans="1:18">
      <c r="A25" s="77"/>
      <c r="B25" s="77"/>
      <c r="C25" s="77" t="s">
        <v>1042</v>
      </c>
      <c r="D25" s="77" t="s">
        <v>1043</v>
      </c>
      <c r="E25" s="77" t="s">
        <v>544</v>
      </c>
      <c r="F25" s="77" t="s">
        <v>1042</v>
      </c>
      <c r="G25" s="77"/>
      <c r="H25" s="77"/>
      <c r="I25" s="77"/>
      <c r="J25" s="77"/>
      <c r="K25" s="77"/>
      <c r="L25" s="77"/>
      <c r="M25" s="77"/>
      <c r="N25" t="s">
        <v>1044</v>
      </c>
      <c r="O25" s="77"/>
      <c r="R25" t="s">
        <v>1045</v>
      </c>
    </row>
    <row r="26" spans="1:18">
      <c r="A26" s="77"/>
      <c r="B26" s="77"/>
      <c r="C26" s="77" t="s">
        <v>1046</v>
      </c>
      <c r="D26" s="77" t="s">
        <v>1047</v>
      </c>
      <c r="E26" s="77" t="s">
        <v>560</v>
      </c>
      <c r="F26" s="77" t="s">
        <v>1046</v>
      </c>
      <c r="G26" s="77"/>
      <c r="H26" s="77"/>
      <c r="I26" s="77"/>
      <c r="J26" s="77"/>
      <c r="K26" s="77"/>
      <c r="L26" s="77"/>
      <c r="M26" s="77"/>
      <c r="N26" t="s">
        <v>1048</v>
      </c>
      <c r="O26" s="77"/>
      <c r="R26" t="s">
        <v>1049</v>
      </c>
    </row>
    <row r="27" spans="1:18">
      <c r="A27" s="77"/>
      <c r="B27" s="77"/>
      <c r="C27" s="77" t="s">
        <v>1050</v>
      </c>
      <c r="D27" s="77" t="s">
        <v>1051</v>
      </c>
      <c r="E27" s="77" t="s">
        <v>527</v>
      </c>
      <c r="F27" s="77" t="s">
        <v>1050</v>
      </c>
      <c r="G27" s="77"/>
      <c r="H27" s="77"/>
      <c r="I27" s="77"/>
      <c r="J27" s="77"/>
      <c r="K27" s="77"/>
      <c r="L27" s="77"/>
      <c r="M27" s="77"/>
      <c r="N27" t="s">
        <v>1052</v>
      </c>
      <c r="O27" s="77"/>
      <c r="R27" t="s">
        <v>1053</v>
      </c>
    </row>
    <row r="28" spans="1:18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t="s">
        <v>1054</v>
      </c>
      <c r="O28" s="77"/>
      <c r="R28" t="s">
        <v>1055</v>
      </c>
    </row>
    <row r="29" spans="3:14">
      <c r="C29" s="77" t="s">
        <v>1056</v>
      </c>
      <c r="D29" s="77" t="s">
        <v>1057</v>
      </c>
      <c r="E29" s="77" t="s">
        <v>555</v>
      </c>
      <c r="F29" t="s">
        <v>1056</v>
      </c>
      <c r="N29" t="s">
        <v>1058</v>
      </c>
    </row>
    <row r="30" spans="3:18">
      <c r="C30" t="s">
        <v>1059</v>
      </c>
      <c r="D30" t="s">
        <v>1060</v>
      </c>
      <c r="E30" t="s">
        <v>1035</v>
      </c>
      <c r="F30" t="s">
        <v>1059</v>
      </c>
      <c r="N30" t="s">
        <v>1061</v>
      </c>
      <c r="R30" t="s">
        <v>1062</v>
      </c>
    </row>
    <row r="31" spans="3:18">
      <c r="C31" t="s">
        <v>1063</v>
      </c>
      <c r="D31" t="s">
        <v>1064</v>
      </c>
      <c r="E31" t="s">
        <v>527</v>
      </c>
      <c r="F31" t="s">
        <v>1063</v>
      </c>
      <c r="N31" t="s">
        <v>1065</v>
      </c>
      <c r="R31" t="s">
        <v>1066</v>
      </c>
    </row>
    <row r="32" spans="3:18">
      <c r="C32" t="s">
        <v>1067</v>
      </c>
      <c r="D32" t="s">
        <v>1068</v>
      </c>
      <c r="E32" t="s">
        <v>544</v>
      </c>
      <c r="F32" t="s">
        <v>1067</v>
      </c>
      <c r="N32" t="s">
        <v>1069</v>
      </c>
      <c r="R32" t="s">
        <v>1070</v>
      </c>
    </row>
    <row r="33" spans="3:18">
      <c r="C33" t="s">
        <v>1071</v>
      </c>
      <c r="D33" t="s">
        <v>1072</v>
      </c>
      <c r="E33" t="s">
        <v>560</v>
      </c>
      <c r="F33" t="s">
        <v>1071</v>
      </c>
      <c r="N33" t="s">
        <v>1073</v>
      </c>
      <c r="R33" t="s">
        <v>1074</v>
      </c>
    </row>
    <row r="34" spans="14:18">
      <c r="N34" t="s">
        <v>1075</v>
      </c>
      <c r="R34" t="s">
        <v>1076</v>
      </c>
    </row>
    <row r="35" spans="3:18">
      <c r="C35" t="s">
        <v>1077</v>
      </c>
      <c r="D35" t="s">
        <v>1078</v>
      </c>
      <c r="E35" t="s">
        <v>555</v>
      </c>
      <c r="F35" t="s">
        <v>1077</v>
      </c>
      <c r="N35" t="s">
        <v>1079</v>
      </c>
      <c r="R35" t="s">
        <v>1080</v>
      </c>
    </row>
    <row r="36" spans="3:14">
      <c r="C36" t="s">
        <v>1081</v>
      </c>
      <c r="D36" t="s">
        <v>1082</v>
      </c>
      <c r="E36" t="s">
        <v>1035</v>
      </c>
      <c r="F36" t="s">
        <v>1081</v>
      </c>
      <c r="N36" t="s">
        <v>1083</v>
      </c>
    </row>
    <row r="37" spans="3:18">
      <c r="C37" t="s">
        <v>1084</v>
      </c>
      <c r="D37" t="s">
        <v>1085</v>
      </c>
      <c r="E37" t="s">
        <v>527</v>
      </c>
      <c r="F37" t="s">
        <v>1084</v>
      </c>
      <c r="N37" t="s">
        <v>1086</v>
      </c>
      <c r="R37" t="s">
        <v>1087</v>
      </c>
    </row>
    <row r="38" spans="3:18">
      <c r="C38" t="s">
        <v>1088</v>
      </c>
      <c r="D38" t="s">
        <v>1089</v>
      </c>
      <c r="E38" t="s">
        <v>544</v>
      </c>
      <c r="F38" t="s">
        <v>1088</v>
      </c>
      <c r="N38" t="s">
        <v>1090</v>
      </c>
      <c r="R38" t="s">
        <v>660</v>
      </c>
    </row>
    <row r="39" spans="3:18">
      <c r="C39" t="s">
        <v>1091</v>
      </c>
      <c r="D39" t="s">
        <v>1092</v>
      </c>
      <c r="E39" t="s">
        <v>560</v>
      </c>
      <c r="F39" t="s">
        <v>1091</v>
      </c>
      <c r="N39" t="s">
        <v>1093</v>
      </c>
      <c r="R39" t="s">
        <v>665</v>
      </c>
    </row>
    <row r="40" spans="3:18">
      <c r="C40" t="s">
        <v>1094</v>
      </c>
      <c r="D40" t="s">
        <v>1095</v>
      </c>
      <c r="E40" t="s">
        <v>555</v>
      </c>
      <c r="F40" t="s">
        <v>1094</v>
      </c>
      <c r="N40" t="s">
        <v>1096</v>
      </c>
      <c r="R40" t="s">
        <v>1097</v>
      </c>
    </row>
    <row r="41" spans="14:18">
      <c r="N41" t="s">
        <v>1098</v>
      </c>
      <c r="R41" t="s">
        <v>675</v>
      </c>
    </row>
    <row r="42" spans="14:18">
      <c r="N42" t="s">
        <v>1099</v>
      </c>
      <c r="R42" t="s">
        <v>680</v>
      </c>
    </row>
    <row r="43" spans="14:18">
      <c r="N43" t="s">
        <v>1100</v>
      </c>
      <c r="R43" t="s">
        <v>1101</v>
      </c>
    </row>
    <row r="44" spans="14:18">
      <c r="N44" t="s">
        <v>1102</v>
      </c>
      <c r="R44" t="s">
        <v>1103</v>
      </c>
    </row>
    <row r="45" spans="14:18">
      <c r="N45" t="s">
        <v>1104</v>
      </c>
      <c r="R45" t="s">
        <v>1105</v>
      </c>
    </row>
    <row r="46" spans="14:18">
      <c r="N46" t="s">
        <v>1106</v>
      </c>
      <c r="R46" t="s">
        <v>1107</v>
      </c>
    </row>
    <row r="47" spans="14:18">
      <c r="N47" t="s">
        <v>1108</v>
      </c>
      <c r="R47" t="s">
        <v>1109</v>
      </c>
    </row>
    <row r="48" spans="14:18">
      <c r="N48" t="s">
        <v>1110</v>
      </c>
      <c r="R48" t="s">
        <v>1111</v>
      </c>
    </row>
    <row r="49" spans="18:18">
      <c r="R49" t="s">
        <v>1112</v>
      </c>
    </row>
    <row r="50" spans="18:18">
      <c r="R50" t="s">
        <v>1113</v>
      </c>
    </row>
    <row r="51" spans="18:18">
      <c r="R51" t="s">
        <v>1114</v>
      </c>
    </row>
    <row r="52" spans="18:18">
      <c r="R52" t="s">
        <v>1115</v>
      </c>
    </row>
    <row r="53" spans="18:18">
      <c r="R53" t="s">
        <v>1116</v>
      </c>
    </row>
    <row r="54" spans="18:18">
      <c r="R54" t="s">
        <v>1117</v>
      </c>
    </row>
    <row r="55" spans="18:18">
      <c r="R55" t="s">
        <v>1118</v>
      </c>
    </row>
    <row r="56" spans="18:18">
      <c r="R56" t="s">
        <v>1119</v>
      </c>
    </row>
    <row r="57" spans="18:18">
      <c r="R57" t="s">
        <v>1120</v>
      </c>
    </row>
    <row r="58" spans="18:18">
      <c r="R58" t="s">
        <v>849</v>
      </c>
    </row>
    <row r="59" spans="18:18">
      <c r="R59" t="s">
        <v>853</v>
      </c>
    </row>
    <row r="60" spans="18:18">
      <c r="R60" t="s">
        <v>858</v>
      </c>
    </row>
    <row r="61" spans="18:18">
      <c r="R61" t="s">
        <v>862</v>
      </c>
    </row>
    <row r="62" spans="18:18">
      <c r="R62" t="s">
        <v>866</v>
      </c>
    </row>
    <row r="63" spans="18:18">
      <c r="R63" t="s">
        <v>871</v>
      </c>
    </row>
    <row r="64" spans="18:18">
      <c r="R64" t="s">
        <v>874</v>
      </c>
    </row>
    <row r="65" spans="18:18">
      <c r="R65" t="s">
        <v>878</v>
      </c>
    </row>
    <row r="66" spans="18:18">
      <c r="R66" t="s">
        <v>880</v>
      </c>
    </row>
    <row r="67" spans="18:18">
      <c r="R67" t="s">
        <v>884</v>
      </c>
    </row>
    <row r="68" spans="18:18">
      <c r="R68" t="s">
        <v>887</v>
      </c>
    </row>
    <row r="69" spans="18:18">
      <c r="R69" t="s">
        <v>1121</v>
      </c>
    </row>
    <row r="70" spans="18:18">
      <c r="R70" t="s">
        <v>1122</v>
      </c>
    </row>
    <row r="71" spans="18:18">
      <c r="R71" t="s">
        <v>1123</v>
      </c>
    </row>
    <row r="72" spans="18:18">
      <c r="R72" t="s">
        <v>594</v>
      </c>
    </row>
    <row r="73" spans="18:18">
      <c r="R73" t="s">
        <v>708</v>
      </c>
    </row>
    <row r="74" spans="18:18">
      <c r="R74" t="s">
        <v>719</v>
      </c>
    </row>
    <row r="75" spans="18:18">
      <c r="R75" t="s">
        <v>586</v>
      </c>
    </row>
    <row r="76" spans="18:18">
      <c r="R76" t="s">
        <v>615</v>
      </c>
    </row>
    <row r="77" spans="18:18">
      <c r="R77" t="s">
        <v>609</v>
      </c>
    </row>
    <row r="78" spans="18:18">
      <c r="R78" t="s">
        <v>603</v>
      </c>
    </row>
    <row r="79" spans="18:18">
      <c r="R79" t="s">
        <v>1124</v>
      </c>
    </row>
    <row r="80" spans="18:18">
      <c r="R80" t="s">
        <v>593</v>
      </c>
    </row>
    <row r="81" spans="18:18">
      <c r="R81" t="s">
        <v>602</v>
      </c>
    </row>
    <row r="82" spans="18:18">
      <c r="R82" t="s">
        <v>608</v>
      </c>
    </row>
    <row r="83" spans="18:18">
      <c r="R83" t="s">
        <v>614</v>
      </c>
    </row>
    <row r="84" spans="18:18">
      <c r="R84" t="s">
        <v>790</v>
      </c>
    </row>
    <row r="86" spans="18:18">
      <c r="R86" t="s">
        <v>788</v>
      </c>
    </row>
    <row r="87" spans="18:18">
      <c r="R87" t="s">
        <v>771</v>
      </c>
    </row>
    <row r="88" spans="18:18">
      <c r="R88" t="s">
        <v>784</v>
      </c>
    </row>
    <row r="89" spans="18:18">
      <c r="R89" t="s">
        <v>778</v>
      </c>
    </row>
    <row r="90" spans="18:18">
      <c r="R90" t="s">
        <v>810</v>
      </c>
    </row>
    <row r="91" spans="18:18">
      <c r="R91" t="s">
        <v>792</v>
      </c>
    </row>
    <row r="92" spans="18:18">
      <c r="R92" t="s">
        <v>816</v>
      </c>
    </row>
    <row r="93" spans="18:18">
      <c r="R93" t="s">
        <v>820</v>
      </c>
    </row>
    <row r="94" spans="18:18">
      <c r="R94" t="s">
        <v>824</v>
      </c>
    </row>
    <row r="95" spans="18:18">
      <c r="R95" t="s">
        <v>827</v>
      </c>
    </row>
    <row r="96" spans="18:18">
      <c r="R96" t="s">
        <v>832</v>
      </c>
    </row>
    <row r="97" spans="18:18">
      <c r="R97" t="s">
        <v>836</v>
      </c>
    </row>
    <row r="98" spans="18:18">
      <c r="R98" t="s">
        <v>1125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M116"/>
  <sheetViews>
    <sheetView zoomScale="85" zoomScaleNormal="85" workbookViewId="0">
      <pane xSplit="17" topLeftCell="R1" activePane="topRight" state="frozen"/>
      <selection/>
      <selection pane="topRight" activeCell="B7" sqref="B7"/>
    </sheetView>
  </sheetViews>
  <sheetFormatPr defaultColWidth="9.14285714285714" defaultRowHeight="15"/>
  <cols>
    <col min="2" max="8" width="15.7142857142857" customWidth="1"/>
    <col min="9" max="9" width="8.72380952380952" customWidth="1"/>
    <col min="10" max="11" width="16.7333333333333" customWidth="1"/>
    <col min="12" max="12" width="7.39047619047619" customWidth="1"/>
    <col min="13" max="13" width="16.7333333333333" customWidth="1"/>
    <col min="15" max="15" width="14.4571428571429" customWidth="1"/>
    <col min="16" max="16" width="15.6285714285714" customWidth="1"/>
    <col min="19" max="19" width="9.59047619047619" customWidth="1"/>
    <col min="21" max="21" width="13.1428571428571" customWidth="1"/>
    <col min="22" max="22" width="14.4285714285714" customWidth="1"/>
    <col min="23" max="23" width="14.8571428571429" customWidth="1"/>
    <col min="24" max="24" width="15.5047619047619" customWidth="1"/>
    <col min="25" max="25" width="21.5714285714286" style="40" customWidth="1"/>
    <col min="26" max="26" width="19.8285714285714" customWidth="1"/>
    <col min="73" max="74" width="12.8571428571429"/>
    <col min="301" max="302" width="12.8571428571429"/>
    <col min="304" max="304" width="12.7619047619048" customWidth="1"/>
    <col min="306" max="306" width="12.4285714285714" customWidth="1"/>
    <col min="309" max="309" width="15.9619047619048" customWidth="1"/>
    <col min="311" max="311" width="11.5904761904762" customWidth="1"/>
    <col min="334" max="334" width="8.22857142857143" customWidth="1"/>
  </cols>
  <sheetData>
    <row r="1" spans="2:351">
      <c r="B1" t="s">
        <v>1126</v>
      </c>
      <c r="C1" t="s">
        <v>1127</v>
      </c>
      <c r="P1" s="51" t="s">
        <v>545</v>
      </c>
      <c r="Q1" s="51" t="s">
        <v>546</v>
      </c>
      <c r="R1" s="56" t="s">
        <v>13</v>
      </c>
      <c r="S1" s="56" t="s">
        <v>16</v>
      </c>
      <c r="T1" s="56" t="s">
        <v>17</v>
      </c>
      <c r="U1" s="56" t="s">
        <v>18</v>
      </c>
      <c r="V1" s="56" t="s">
        <v>19</v>
      </c>
      <c r="W1" s="56" t="s">
        <v>20</v>
      </c>
      <c r="X1" s="56" t="s">
        <v>21</v>
      </c>
      <c r="Y1" s="56" t="s">
        <v>22</v>
      </c>
      <c r="Z1" s="56" t="s">
        <v>24</v>
      </c>
      <c r="AA1" s="56" t="s">
        <v>25</v>
      </c>
      <c r="AB1" s="56" t="s">
        <v>26</v>
      </c>
      <c r="AC1" s="56" t="s">
        <v>27</v>
      </c>
      <c r="AD1" s="56" t="s">
        <v>28</v>
      </c>
      <c r="AE1" s="56" t="s">
        <v>29</v>
      </c>
      <c r="AF1" s="56" t="s">
        <v>30</v>
      </c>
      <c r="AG1" s="56" t="s">
        <v>31</v>
      </c>
      <c r="AH1" s="56" t="s">
        <v>32</v>
      </c>
      <c r="AI1" s="56" t="s">
        <v>33</v>
      </c>
      <c r="AJ1" s="63" t="s">
        <v>34</v>
      </c>
      <c r="AK1" s="63" t="s">
        <v>35</v>
      </c>
      <c r="AL1" s="63" t="s">
        <v>36</v>
      </c>
      <c r="AM1" s="63" t="s">
        <v>37</v>
      </c>
      <c r="AN1" s="63" t="s">
        <v>38</v>
      </c>
      <c r="AO1" s="63" t="s">
        <v>39</v>
      </c>
      <c r="AP1" s="63" t="s">
        <v>40</v>
      </c>
      <c r="AQ1" s="63" t="s">
        <v>41</v>
      </c>
      <c r="AR1" s="63" t="s">
        <v>42</v>
      </c>
      <c r="AS1" s="63" t="s">
        <v>43</v>
      </c>
      <c r="AT1" s="65" t="s">
        <v>44</v>
      </c>
      <c r="AU1" s="65" t="s">
        <v>45</v>
      </c>
      <c r="AV1" s="65" t="s">
        <v>46</v>
      </c>
      <c r="AW1" s="65" t="s">
        <v>47</v>
      </c>
      <c r="AX1" s="65" t="s">
        <v>48</v>
      </c>
      <c r="AY1" s="65" t="s">
        <v>49</v>
      </c>
      <c r="AZ1" s="65" t="s">
        <v>50</v>
      </c>
      <c r="BA1" s="65" t="s">
        <v>51</v>
      </c>
      <c r="BB1" s="65" t="s">
        <v>52</v>
      </c>
      <c r="BC1" s="65" t="s">
        <v>53</v>
      </c>
      <c r="BD1" s="65" t="s">
        <v>54</v>
      </c>
      <c r="BE1" s="65" t="s">
        <v>55</v>
      </c>
      <c r="BF1" s="65" t="s">
        <v>56</v>
      </c>
      <c r="BG1" s="65" t="s">
        <v>57</v>
      </c>
      <c r="BH1" s="65" t="s">
        <v>58</v>
      </c>
      <c r="BI1" s="65" t="s">
        <v>59</v>
      </c>
      <c r="BJ1" s="65" t="s">
        <v>60</v>
      </c>
      <c r="BK1" s="65" t="s">
        <v>61</v>
      </c>
      <c r="BL1" s="65" t="s">
        <v>62</v>
      </c>
      <c r="BM1" s="65" t="s">
        <v>63</v>
      </c>
      <c r="BN1" s="56"/>
      <c r="BO1" s="56" t="s">
        <v>64</v>
      </c>
      <c r="BP1" s="56" t="s">
        <v>65</v>
      </c>
      <c r="BQ1" s="56" t="s">
        <v>66</v>
      </c>
      <c r="BR1" s="56" t="s">
        <v>67</v>
      </c>
      <c r="BS1" s="56" t="s">
        <v>68</v>
      </c>
      <c r="BT1" s="56" t="s">
        <v>69</v>
      </c>
      <c r="BU1" s="56" t="s">
        <v>70</v>
      </c>
      <c r="BV1" s="56" t="s">
        <v>71</v>
      </c>
      <c r="BW1" s="56" t="s">
        <v>72</v>
      </c>
      <c r="BX1" s="56" t="s">
        <v>73</v>
      </c>
      <c r="BY1" s="56" t="s">
        <v>74</v>
      </c>
      <c r="BZ1" s="56" t="s">
        <v>75</v>
      </c>
      <c r="CA1" s="56" t="s">
        <v>76</v>
      </c>
      <c r="CB1" s="56" t="s">
        <v>77</v>
      </c>
      <c r="CC1" s="56" t="s">
        <v>78</v>
      </c>
      <c r="CD1" s="56" t="s">
        <v>79</v>
      </c>
      <c r="CE1" s="56" t="s">
        <v>80</v>
      </c>
      <c r="CF1" s="56" t="s">
        <v>81</v>
      </c>
      <c r="CG1" s="56" t="s">
        <v>82</v>
      </c>
      <c r="CH1" s="56" t="s">
        <v>83</v>
      </c>
      <c r="CI1" s="56" t="s">
        <v>84</v>
      </c>
      <c r="CJ1" s="56" t="s">
        <v>85</v>
      </c>
      <c r="CK1" s="56" t="s">
        <v>86</v>
      </c>
      <c r="CL1" s="56" t="s">
        <v>87</v>
      </c>
      <c r="CM1" s="56" t="s">
        <v>88</v>
      </c>
      <c r="CN1" s="56" t="s">
        <v>89</v>
      </c>
      <c r="CO1" s="56" t="s">
        <v>90</v>
      </c>
      <c r="CP1" s="56" t="s">
        <v>91</v>
      </c>
      <c r="CQ1" s="56" t="s">
        <v>92</v>
      </c>
      <c r="CR1" s="56" t="s">
        <v>93</v>
      </c>
      <c r="CS1" s="56" t="s">
        <v>94</v>
      </c>
      <c r="CT1" s="56" t="s">
        <v>95</v>
      </c>
      <c r="CU1" s="56" t="s">
        <v>96</v>
      </c>
      <c r="CV1" s="56" t="s">
        <v>97</v>
      </c>
      <c r="CW1" s="56" t="s">
        <v>98</v>
      </c>
      <c r="CX1" s="56" t="s">
        <v>99</v>
      </c>
      <c r="CY1" s="56" t="s">
        <v>100</v>
      </c>
      <c r="CZ1" s="56" t="s">
        <v>101</v>
      </c>
      <c r="DA1" s="56" t="s">
        <v>102</v>
      </c>
      <c r="DB1" s="56" t="s">
        <v>103</v>
      </c>
      <c r="DC1" s="56" t="s">
        <v>104</v>
      </c>
      <c r="DD1" s="56" t="s">
        <v>105</v>
      </c>
      <c r="DE1" s="56" t="s">
        <v>106</v>
      </c>
      <c r="DF1" s="56" t="s">
        <v>107</v>
      </c>
      <c r="DG1" s="56" t="s">
        <v>108</v>
      </c>
      <c r="DH1" s="56" t="s">
        <v>109</v>
      </c>
      <c r="DI1" s="56" t="s">
        <v>110</v>
      </c>
      <c r="DJ1" s="56" t="s">
        <v>111</v>
      </c>
      <c r="DK1" s="56" t="s">
        <v>112</v>
      </c>
      <c r="DL1" s="56" t="s">
        <v>113</v>
      </c>
      <c r="DM1" s="56" t="s">
        <v>114</v>
      </c>
      <c r="DN1" s="56"/>
      <c r="DO1" s="70" t="s">
        <v>120</v>
      </c>
      <c r="DP1" s="70" t="s">
        <v>121</v>
      </c>
      <c r="DQ1" s="70" t="s">
        <v>122</v>
      </c>
      <c r="DR1" s="70" t="s">
        <v>123</v>
      </c>
      <c r="DS1" s="70" t="s">
        <v>124</v>
      </c>
      <c r="DT1" s="70" t="s">
        <v>125</v>
      </c>
      <c r="DU1" s="70" t="s">
        <v>126</v>
      </c>
      <c r="DV1" s="70" t="s">
        <v>127</v>
      </c>
      <c r="DW1" s="70" t="s">
        <v>1128</v>
      </c>
      <c r="DX1" s="70" t="s">
        <v>1129</v>
      </c>
      <c r="DY1" s="70" t="s">
        <v>1130</v>
      </c>
      <c r="DZ1" s="70" t="s">
        <v>1131</v>
      </c>
      <c r="EA1" s="70" t="s">
        <v>1132</v>
      </c>
      <c r="EB1" s="70" t="s">
        <v>1133</v>
      </c>
      <c r="EC1" s="70" t="s">
        <v>1134</v>
      </c>
      <c r="ED1" s="70" t="s">
        <v>1135</v>
      </c>
      <c r="EE1" s="70" t="s">
        <v>1136</v>
      </c>
      <c r="EF1" s="70" t="s">
        <v>1137</v>
      </c>
      <c r="EG1" s="70" t="s">
        <v>1138</v>
      </c>
      <c r="EH1" s="70" t="s">
        <v>1139</v>
      </c>
      <c r="EI1" s="70" t="s">
        <v>1140</v>
      </c>
      <c r="EJ1" s="70" t="s">
        <v>1141</v>
      </c>
      <c r="EK1" s="70" t="s">
        <v>1142</v>
      </c>
      <c r="EL1" s="70" t="s">
        <v>1143</v>
      </c>
      <c r="EM1" s="70" t="s">
        <v>1144</v>
      </c>
      <c r="EN1" s="70" t="s">
        <v>1145</v>
      </c>
      <c r="EO1" s="70" t="s">
        <v>1146</v>
      </c>
      <c r="EP1" s="70" t="s">
        <v>1147</v>
      </c>
      <c r="EQ1" s="70" t="s">
        <v>1148</v>
      </c>
      <c r="ER1" s="70" t="s">
        <v>1149</v>
      </c>
      <c r="ES1" s="70" t="s">
        <v>1150</v>
      </c>
      <c r="ET1" s="70" t="s">
        <v>1151</v>
      </c>
      <c r="EU1" s="70" t="s">
        <v>1152</v>
      </c>
      <c r="EV1" s="70" t="s">
        <v>1153</v>
      </c>
      <c r="EW1" s="70" t="s">
        <v>1154</v>
      </c>
      <c r="EX1" s="70" t="s">
        <v>1155</v>
      </c>
      <c r="EY1" s="70" t="s">
        <v>1156</v>
      </c>
      <c r="EZ1" s="70" t="s">
        <v>1157</v>
      </c>
      <c r="FA1" s="70" t="s">
        <v>1158</v>
      </c>
      <c r="FB1" s="70" t="s">
        <v>1159</v>
      </c>
      <c r="FC1" s="70" t="s">
        <v>190</v>
      </c>
      <c r="FD1" s="70" t="s">
        <v>191</v>
      </c>
      <c r="FE1" s="70" t="s">
        <v>192</v>
      </c>
      <c r="FF1" s="70" t="s">
        <v>193</v>
      </c>
      <c r="FG1" s="70" t="s">
        <v>194</v>
      </c>
      <c r="FH1" s="70" t="s">
        <v>195</v>
      </c>
      <c r="FI1" s="70" t="s">
        <v>196</v>
      </c>
      <c r="FJ1" s="70" t="s">
        <v>197</v>
      </c>
      <c r="FK1" s="70" t="s">
        <v>134</v>
      </c>
      <c r="FL1" s="70" t="s">
        <v>135</v>
      </c>
      <c r="FM1" s="70" t="s">
        <v>136</v>
      </c>
      <c r="FN1" s="70" t="s">
        <v>137</v>
      </c>
      <c r="FO1" s="70" t="s">
        <v>138</v>
      </c>
      <c r="FP1" s="70" t="s">
        <v>139</v>
      </c>
      <c r="FQ1" s="70" t="s">
        <v>140</v>
      </c>
      <c r="FR1" s="70" t="s">
        <v>141</v>
      </c>
      <c r="FS1" s="72" t="s">
        <v>204</v>
      </c>
      <c r="FT1" s="72" t="s">
        <v>205</v>
      </c>
      <c r="FU1" s="72" t="s">
        <v>206</v>
      </c>
      <c r="FV1" s="72" t="s">
        <v>207</v>
      </c>
      <c r="FW1" s="72" t="s">
        <v>208</v>
      </c>
      <c r="FX1" s="72" t="s">
        <v>209</v>
      </c>
      <c r="FY1" s="72" t="s">
        <v>210</v>
      </c>
      <c r="FZ1" s="73" t="s">
        <v>211</v>
      </c>
      <c r="GA1" s="73" t="s">
        <v>212</v>
      </c>
      <c r="GB1" s="73" t="s">
        <v>213</v>
      </c>
      <c r="GC1" s="73" t="s">
        <v>214</v>
      </c>
      <c r="GD1" s="73" t="s">
        <v>215</v>
      </c>
      <c r="GE1" s="73" t="s">
        <v>216</v>
      </c>
      <c r="GF1" s="73" t="s">
        <v>217</v>
      </c>
      <c r="GG1" s="73" t="s">
        <v>218</v>
      </c>
      <c r="GH1" s="73" t="s">
        <v>219</v>
      </c>
      <c r="GI1" s="73" t="s">
        <v>220</v>
      </c>
      <c r="GJ1" s="73" t="s">
        <v>221</v>
      </c>
      <c r="GK1" s="73" t="s">
        <v>222</v>
      </c>
      <c r="GL1" s="73" t="s">
        <v>223</v>
      </c>
      <c r="GM1" s="73" t="s">
        <v>224</v>
      </c>
      <c r="GN1" s="73" t="s">
        <v>225</v>
      </c>
      <c r="GO1" s="73" t="s">
        <v>226</v>
      </c>
      <c r="GP1" s="73" t="s">
        <v>227</v>
      </c>
      <c r="GQ1" s="73" t="s">
        <v>228</v>
      </c>
      <c r="GR1" s="74" t="s">
        <v>239</v>
      </c>
      <c r="GS1" s="74" t="s">
        <v>240</v>
      </c>
      <c r="GT1" s="74" t="s">
        <v>241</v>
      </c>
      <c r="GU1" s="74" t="s">
        <v>242</v>
      </c>
      <c r="GV1" s="74" t="s">
        <v>243</v>
      </c>
      <c r="GW1" s="74" t="s">
        <v>244</v>
      </c>
      <c r="GX1" s="74" t="s">
        <v>245</v>
      </c>
      <c r="GY1" s="74" t="s">
        <v>246</v>
      </c>
      <c r="GZ1" s="74" t="s">
        <v>247</v>
      </c>
      <c r="HA1" s="74" t="s">
        <v>248</v>
      </c>
      <c r="HB1" s="74" t="s">
        <v>249</v>
      </c>
      <c r="HC1" s="74" t="s">
        <v>250</v>
      </c>
      <c r="HD1" s="74" t="s">
        <v>251</v>
      </c>
      <c r="HE1" s="74" t="s">
        <v>252</v>
      </c>
      <c r="HF1" s="74" t="s">
        <v>253</v>
      </c>
      <c r="HG1" s="74" t="s">
        <v>254</v>
      </c>
      <c r="HH1" s="74" t="s">
        <v>255</v>
      </c>
      <c r="HI1" s="74" t="s">
        <v>256</v>
      </c>
      <c r="HJ1" s="74" t="s">
        <v>257</v>
      </c>
      <c r="HK1" s="74" t="s">
        <v>258</v>
      </c>
      <c r="HL1" s="74" t="s">
        <v>259</v>
      </c>
      <c r="HM1" s="74" t="s">
        <v>260</v>
      </c>
      <c r="HN1" s="74" t="s">
        <v>261</v>
      </c>
      <c r="HO1" s="74" t="s">
        <v>262</v>
      </c>
      <c r="HP1" s="74" t="s">
        <v>263</v>
      </c>
      <c r="HQ1" s="74" t="s">
        <v>264</v>
      </c>
      <c r="HR1" s="74" t="s">
        <v>265</v>
      </c>
      <c r="HS1" s="74" t="s">
        <v>266</v>
      </c>
      <c r="HT1" s="74" t="s">
        <v>267</v>
      </c>
      <c r="HU1" s="74" t="s">
        <v>268</v>
      </c>
      <c r="HV1" s="74" t="s">
        <v>269</v>
      </c>
      <c r="HW1" s="74" t="s">
        <v>270</v>
      </c>
      <c r="HX1" s="74" t="s">
        <v>271</v>
      </c>
      <c r="HY1" s="74" t="s">
        <v>272</v>
      </c>
      <c r="HZ1" s="74" t="s">
        <v>273</v>
      </c>
      <c r="IA1" s="74" t="s">
        <v>274</v>
      </c>
      <c r="IB1" s="74" t="s">
        <v>275</v>
      </c>
      <c r="IC1" s="74" t="s">
        <v>276</v>
      </c>
      <c r="ID1" s="74" t="s">
        <v>277</v>
      </c>
      <c r="IE1" s="74" t="s">
        <v>278</v>
      </c>
      <c r="IF1" s="74" t="s">
        <v>279</v>
      </c>
      <c r="IG1" s="74" t="s">
        <v>280</v>
      </c>
      <c r="IH1" s="74" t="s">
        <v>281</v>
      </c>
      <c r="II1" s="74" t="s">
        <v>282</v>
      </c>
      <c r="IJ1" s="74" t="s">
        <v>283</v>
      </c>
      <c r="IK1" s="74" t="s">
        <v>284</v>
      </c>
      <c r="IL1" s="74" t="s">
        <v>285</v>
      </c>
      <c r="IM1" s="74" t="s">
        <v>286</v>
      </c>
      <c r="IN1" s="74" t="s">
        <v>287</v>
      </c>
      <c r="IO1" s="74" t="s">
        <v>288</v>
      </c>
      <c r="IP1" s="74" t="s">
        <v>289</v>
      </c>
      <c r="IQ1" s="74" t="s">
        <v>290</v>
      </c>
      <c r="IR1" s="74" t="s">
        <v>291</v>
      </c>
      <c r="IS1" s="74" t="s">
        <v>292</v>
      </c>
      <c r="IT1" s="74" t="s">
        <v>293</v>
      </c>
      <c r="IU1" s="74" t="s">
        <v>294</v>
      </c>
      <c r="IV1" s="74" t="s">
        <v>295</v>
      </c>
      <c r="IW1" s="74" t="s">
        <v>296</v>
      </c>
      <c r="IX1" s="74" t="s">
        <v>297</v>
      </c>
      <c r="IY1" s="74" t="s">
        <v>298</v>
      </c>
      <c r="IZ1" s="74" t="s">
        <v>299</v>
      </c>
      <c r="JA1" s="74" t="s">
        <v>300</v>
      </c>
      <c r="JB1" s="74" t="s">
        <v>301</v>
      </c>
      <c r="JC1" s="74" t="s">
        <v>302</v>
      </c>
      <c r="JD1" s="74" t="s">
        <v>303</v>
      </c>
      <c r="JE1" s="74" t="s">
        <v>304</v>
      </c>
      <c r="JF1" s="74" t="s">
        <v>305</v>
      </c>
      <c r="JG1" s="74" t="s">
        <v>306</v>
      </c>
      <c r="JH1" s="74" t="s">
        <v>307</v>
      </c>
      <c r="JI1" s="74" t="s">
        <v>308</v>
      </c>
      <c r="JJ1" s="74" t="s">
        <v>309</v>
      </c>
      <c r="JK1" s="74" t="s">
        <v>310</v>
      </c>
      <c r="JL1" s="74" t="s">
        <v>311</v>
      </c>
      <c r="JM1" s="74" t="s">
        <v>312</v>
      </c>
      <c r="JN1" s="74" t="s">
        <v>313</v>
      </c>
      <c r="JO1" s="74" t="s">
        <v>314</v>
      </c>
      <c r="JP1" s="74" t="s">
        <v>315</v>
      </c>
      <c r="JQ1" s="74" t="s">
        <v>316</v>
      </c>
      <c r="JR1" s="74" t="s">
        <v>317</v>
      </c>
      <c r="JS1" s="74" t="s">
        <v>318</v>
      </c>
      <c r="JT1" s="74" t="s">
        <v>319</v>
      </c>
      <c r="JU1" s="74" t="s">
        <v>320</v>
      </c>
      <c r="JV1" s="74" t="s">
        <v>321</v>
      </c>
      <c r="JW1" s="74" t="s">
        <v>322</v>
      </c>
      <c r="JX1" s="74" t="s">
        <v>323</v>
      </c>
      <c r="JY1" s="74" t="s">
        <v>324</v>
      </c>
      <c r="JZ1" s="74" t="s">
        <v>325</v>
      </c>
      <c r="KA1" s="74" t="s">
        <v>326</v>
      </c>
      <c r="KB1" s="74" t="s">
        <v>327</v>
      </c>
      <c r="KC1" s="74" t="s">
        <v>328</v>
      </c>
      <c r="KD1" s="74" t="s">
        <v>329</v>
      </c>
      <c r="KE1" s="74" t="s">
        <v>330</v>
      </c>
      <c r="KF1" s="74" t="s">
        <v>331</v>
      </c>
      <c r="KG1" s="74" t="s">
        <v>332</v>
      </c>
      <c r="KH1" s="74" t="s">
        <v>333</v>
      </c>
      <c r="KI1" s="74" t="s">
        <v>334</v>
      </c>
      <c r="KJ1" s="74" t="s">
        <v>335</v>
      </c>
      <c r="KK1" s="74" t="s">
        <v>336</v>
      </c>
      <c r="KL1" s="74" t="s">
        <v>337</v>
      </c>
      <c r="KM1" s="74" t="s">
        <v>338</v>
      </c>
      <c r="KN1" t="s">
        <v>339</v>
      </c>
      <c r="KO1" t="s">
        <v>340</v>
      </c>
      <c r="KP1" t="s">
        <v>341</v>
      </c>
      <c r="KQ1" t="s">
        <v>342</v>
      </c>
      <c r="KR1" t="s">
        <v>343</v>
      </c>
      <c r="KS1" t="s">
        <v>344</v>
      </c>
      <c r="KT1" t="s">
        <v>345</v>
      </c>
      <c r="KU1" t="s">
        <v>346</v>
      </c>
      <c r="KV1" t="s">
        <v>347</v>
      </c>
      <c r="KW1" t="s">
        <v>348</v>
      </c>
      <c r="KX1" t="s">
        <v>349</v>
      </c>
      <c r="KY1" t="s">
        <v>350</v>
      </c>
      <c r="KZ1" t="s">
        <v>351</v>
      </c>
      <c r="LA1" t="s">
        <v>352</v>
      </c>
      <c r="LB1" t="s">
        <v>353</v>
      </c>
      <c r="LC1" t="s">
        <v>354</v>
      </c>
      <c r="LD1" t="s">
        <v>355</v>
      </c>
      <c r="LE1" t="s">
        <v>356</v>
      </c>
      <c r="LF1" t="s">
        <v>357</v>
      </c>
      <c r="LG1" t="s">
        <v>358</v>
      </c>
      <c r="LH1" t="s">
        <v>359</v>
      </c>
      <c r="LI1" t="s">
        <v>360</v>
      </c>
      <c r="LJ1" t="s">
        <v>361</v>
      </c>
      <c r="LK1" t="s">
        <v>362</v>
      </c>
      <c r="LL1" t="s">
        <v>363</v>
      </c>
      <c r="LM1" t="s">
        <v>364</v>
      </c>
      <c r="LN1" t="s">
        <v>365</v>
      </c>
      <c r="LO1" t="s">
        <v>366</v>
      </c>
      <c r="LP1" t="s">
        <v>367</v>
      </c>
      <c r="LQ1" t="s">
        <v>368</v>
      </c>
      <c r="LR1" t="s">
        <v>369</v>
      </c>
      <c r="LS1" t="s">
        <v>370</v>
      </c>
      <c r="LT1" t="s">
        <v>371</v>
      </c>
      <c r="LU1" t="s">
        <v>372</v>
      </c>
      <c r="LV1" t="s">
        <v>373</v>
      </c>
      <c r="LW1" t="s">
        <v>374</v>
      </c>
      <c r="LX1" t="s">
        <v>375</v>
      </c>
      <c r="LY1" t="s">
        <v>376</v>
      </c>
      <c r="LZ1" t="s">
        <v>377</v>
      </c>
      <c r="MA1" t="s">
        <v>378</v>
      </c>
      <c r="MB1" t="s">
        <v>379</v>
      </c>
      <c r="MC1" t="s">
        <v>380</v>
      </c>
      <c r="MD1" t="s">
        <v>1160</v>
      </c>
      <c r="ME1" t="s">
        <v>1161</v>
      </c>
      <c r="MF1" t="s">
        <v>1162</v>
      </c>
      <c r="MG1" t="s">
        <v>1163</v>
      </c>
      <c r="MH1" t="s">
        <v>1164</v>
      </c>
      <c r="MI1" t="s">
        <v>1165</v>
      </c>
      <c r="MJ1" t="s">
        <v>1166</v>
      </c>
      <c r="MK1" t="s">
        <v>1167</v>
      </c>
      <c r="ML1" t="s">
        <v>1168</v>
      </c>
      <c r="MM1" t="s">
        <v>1169</v>
      </c>
    </row>
    <row r="2" spans="2:351">
      <c r="B2" t="s">
        <v>1170</v>
      </c>
      <c r="C2" t="s">
        <v>1171</v>
      </c>
      <c r="P2" s="51" t="e">
        <f>VLOOKUP(V2,$T$5:$W$29,4,FALSE)</f>
        <v>#N/A</v>
      </c>
      <c r="Q2" s="51" t="e">
        <f>VLOOKUP(W2,$T$5:$W$29,4,FALSE)</f>
        <v>#N/A</v>
      </c>
      <c r="R2" s="56">
        <v>1</v>
      </c>
      <c r="S2" s="56" t="str">
        <f>B3&amp;" "&amp;U2</f>
        <v>  </v>
      </c>
      <c r="T2" s="56">
        <f>B3</f>
        <v>0</v>
      </c>
      <c r="U2" s="56" t="str">
        <f>C3&amp;" "&amp;D3</f>
        <v> </v>
      </c>
      <c r="V2" s="56">
        <f>B4</f>
        <v>0</v>
      </c>
      <c r="W2" s="56">
        <f>C4</f>
        <v>0</v>
      </c>
      <c r="X2" s="57">
        <f>B7</f>
        <v>0</v>
      </c>
      <c r="Y2" s="57">
        <f>C7</f>
        <v>0</v>
      </c>
      <c r="Z2" s="56" t="e">
        <f>VLOOKUP(V2,$T$5:$V$29,3,FALSE)</f>
        <v>#N/A</v>
      </c>
      <c r="AA2" s="56" t="e">
        <f>VLOOKUP(W2,$T$5:$V$29,3,FALSE)</f>
        <v>#N/A</v>
      </c>
      <c r="AB2" s="56">
        <f t="shared" ref="AB2:AG2" si="0">B8</f>
        <v>0</v>
      </c>
      <c r="AC2" s="56">
        <f t="shared" si="0"/>
        <v>0</v>
      </c>
      <c r="AD2" s="56" t="e">
        <f>VLOOKUP(V2,$T$5:$V$26,2,FALSE)</f>
        <v>#N/A</v>
      </c>
      <c r="AE2" s="56" t="e">
        <f>VLOOKUP(W2,$T$5:$V$26,2,FALSE)</f>
        <v>#N/A</v>
      </c>
      <c r="AF2" s="56">
        <f t="shared" si="0"/>
        <v>0</v>
      </c>
      <c r="AG2" s="56">
        <f t="shared" si="0"/>
        <v>0</v>
      </c>
      <c r="AH2" s="56" t="e">
        <f>Z2</f>
        <v>#N/A</v>
      </c>
      <c r="AI2" s="56" t="e">
        <f>AA2</f>
        <v>#N/A</v>
      </c>
      <c r="AJ2" s="64">
        <f t="shared" ref="AJ2:AN2" si="1">IF($F$3="no",C10,C11)</f>
        <v>0</v>
      </c>
      <c r="AK2" s="64">
        <f t="shared" si="1"/>
        <v>0</v>
      </c>
      <c r="AL2" s="64">
        <f t="shared" si="1"/>
        <v>0</v>
      </c>
      <c r="AM2" s="64">
        <f t="shared" si="1"/>
        <v>0</v>
      </c>
      <c r="AN2" s="64">
        <f t="shared" si="1"/>
        <v>0</v>
      </c>
      <c r="AO2" s="64">
        <f t="shared" ref="AO2:AS2" si="2">IF($F$3="no",C11,C10)</f>
        <v>0</v>
      </c>
      <c r="AP2" s="64">
        <f t="shared" si="2"/>
        <v>0</v>
      </c>
      <c r="AQ2" s="64">
        <f t="shared" si="2"/>
        <v>0</v>
      </c>
      <c r="AR2" s="64">
        <f t="shared" si="2"/>
        <v>0</v>
      </c>
      <c r="AS2" s="64">
        <f t="shared" si="2"/>
        <v>0</v>
      </c>
      <c r="AT2" s="66" t="e">
        <f t="shared" ref="AT2:BC2" si="3">VLOOKUP(AJ2,$X$5:$Y$118,2,FALSE)</f>
        <v>#N/A</v>
      </c>
      <c r="AU2" s="66" t="e">
        <f t="shared" si="3"/>
        <v>#N/A</v>
      </c>
      <c r="AV2" s="66" t="e">
        <f t="shared" si="3"/>
        <v>#N/A</v>
      </c>
      <c r="AW2" s="66" t="e">
        <f t="shared" si="3"/>
        <v>#N/A</v>
      </c>
      <c r="AX2" s="66" t="e">
        <f t="shared" si="3"/>
        <v>#N/A</v>
      </c>
      <c r="AY2" s="66" t="e">
        <f t="shared" si="3"/>
        <v>#N/A</v>
      </c>
      <c r="AZ2" s="66" t="e">
        <f t="shared" si="3"/>
        <v>#N/A</v>
      </c>
      <c r="BA2" s="66" t="e">
        <f t="shared" si="3"/>
        <v>#N/A</v>
      </c>
      <c r="BB2" s="66" t="e">
        <f t="shared" si="3"/>
        <v>#N/A</v>
      </c>
      <c r="BC2" s="66" t="e">
        <f t="shared" si="3"/>
        <v>#N/A</v>
      </c>
      <c r="BD2" s="66" t="e">
        <f t="shared" ref="BD2:BM2" si="4">VLOOKUP(AJ2,$X$5:$Z$107,3,FALSE)</f>
        <v>#N/A</v>
      </c>
      <c r="BE2" s="66" t="e">
        <f t="shared" si="4"/>
        <v>#N/A</v>
      </c>
      <c r="BF2" s="66" t="e">
        <f t="shared" si="4"/>
        <v>#N/A</v>
      </c>
      <c r="BG2" s="66" t="e">
        <f t="shared" si="4"/>
        <v>#N/A</v>
      </c>
      <c r="BH2" s="66" t="e">
        <f t="shared" si="4"/>
        <v>#N/A</v>
      </c>
      <c r="BI2" s="66" t="e">
        <f t="shared" si="4"/>
        <v>#N/A</v>
      </c>
      <c r="BJ2" s="66" t="e">
        <f t="shared" si="4"/>
        <v>#N/A</v>
      </c>
      <c r="BK2" s="66" t="e">
        <f t="shared" si="4"/>
        <v>#N/A</v>
      </c>
      <c r="BL2" s="66" t="e">
        <f t="shared" si="4"/>
        <v>#N/A</v>
      </c>
      <c r="BM2" s="66" t="e">
        <f t="shared" si="4"/>
        <v>#N/A</v>
      </c>
      <c r="BN2" s="56"/>
      <c r="BO2" s="67" t="str">
        <f>IF($B$3=A14,$BO$3,$BO$4)</f>
        <v>file:///D:/COC2021/1-MHC/02.png</v>
      </c>
      <c r="BP2" s="67" t="str">
        <f>IF($B$3=A15,$BO$3,$BO$4)</f>
        <v>file:///D:/COC2021/1-MHC/02.png</v>
      </c>
      <c r="BQ2" s="67" t="str">
        <f>IF($B$3=A16,$BO$3,$BO$4)</f>
        <v>file:///D:/COC2021/1-MHC/02.png</v>
      </c>
      <c r="BR2" s="67" t="str">
        <f>IF($B$3=A17,$BO$3,$BO$4)</f>
        <v>file:///D:/COC2021/1-MHC/02.png</v>
      </c>
      <c r="BS2" s="68" t="str">
        <f>IF($B$3=A18,$BO$3,$BO$4)</f>
        <v>file:///D:/COC2021/1-MHC/02.png</v>
      </c>
      <c r="BT2" s="68">
        <f>B14</f>
        <v>0.583333333333333</v>
      </c>
      <c r="BU2" s="68">
        <f>B15</f>
        <v>0.645833333333333</v>
      </c>
      <c r="BV2" s="68">
        <f>B16</f>
        <v>0.708333333333333</v>
      </c>
      <c r="BW2" s="68">
        <f>B17</f>
        <v>0.770833333333333</v>
      </c>
      <c r="BX2" s="69">
        <f>B18</f>
        <v>0.833333333333333</v>
      </c>
      <c r="BY2" s="69">
        <f>B19</f>
        <v>0.895833333333333</v>
      </c>
      <c r="BZ2" s="56" t="str">
        <f>C14</f>
        <v>Kiên Giang</v>
      </c>
      <c r="CA2" s="56" t="str">
        <f>C15</f>
        <v>Cần Thơ</v>
      </c>
      <c r="CB2" s="56" t="str">
        <f>C16</f>
        <v>Yên Bái</v>
      </c>
      <c r="CC2" s="56" t="str">
        <f>C17</f>
        <v>Nghệ An</v>
      </c>
      <c r="CD2" s="56" t="str">
        <f>C18</f>
        <v>Yên Bái</v>
      </c>
      <c r="CE2" s="56" t="str">
        <f>C19</f>
        <v>Hưng Yên</v>
      </c>
      <c r="CF2" s="56" t="str">
        <f>D14</f>
        <v>Hà Nội</v>
      </c>
      <c r="CG2" s="56" t="str">
        <f>D15</f>
        <v>TP.Hồ Chí Minh</v>
      </c>
      <c r="CH2" s="56" t="str">
        <f>D16</f>
        <v>Hưng Yên</v>
      </c>
      <c r="CI2" s="56" t="str">
        <f>D17</f>
        <v>Đà Nẵng</v>
      </c>
      <c r="CJ2" s="56" t="str">
        <f>D18</f>
        <v>Nghệ An</v>
      </c>
      <c r="CK2" s="56" t="str">
        <f>D19</f>
        <v>Đà Nẵng</v>
      </c>
      <c r="CL2" s="56" t="str">
        <f t="shared" ref="CL2:CW2" si="5">VLOOKUP(BZ2,$T$5:$V$20,3,FALSE)</f>
        <v>file:///D:/TPDC2022/logo/KIÊN GIANG.png</v>
      </c>
      <c r="CM2" s="56" t="str">
        <f t="shared" si="5"/>
        <v>file:///D:/TPDC2022/logo/CẦN THƠ.png</v>
      </c>
      <c r="CN2" s="56" t="str">
        <f t="shared" si="5"/>
        <v>file:///D:/TPDC2022/logo/YÊN BÁI.png</v>
      </c>
      <c r="CO2" s="56" t="str">
        <f t="shared" si="5"/>
        <v>file:///D:/TPDC2022/logo/NGHỆ AN.png</v>
      </c>
      <c r="CP2" s="56" t="str">
        <f t="shared" si="5"/>
        <v>file:///D:/TPDC2022/logo/YÊN BÁI.png</v>
      </c>
      <c r="CQ2" s="56" t="str">
        <f t="shared" si="5"/>
        <v>file:///D:/TPDC2022/logo/HƯNG YÊN.png</v>
      </c>
      <c r="CR2" s="56" t="str">
        <f t="shared" si="5"/>
        <v>file:///D:/TPDC2022/logo/HÀ NỘI.png</v>
      </c>
      <c r="CS2" s="56" t="str">
        <f t="shared" si="5"/>
        <v>file:///D:/TPDC2022/logo/TP.HỒ CHÍ MINH.png</v>
      </c>
      <c r="CT2" s="56" t="str">
        <f t="shared" si="5"/>
        <v>file:///D:/TPDC2022/logo/HƯNG YÊN.png</v>
      </c>
      <c r="CU2" s="56" t="str">
        <f t="shared" si="5"/>
        <v>file:///D:/TPDC2022/logo/ĐÀ NẴNG.png</v>
      </c>
      <c r="CV2" s="56" t="str">
        <f t="shared" si="5"/>
        <v>file:///D:/TPDC2022/logo/NGHỆ AN.png</v>
      </c>
      <c r="CW2" s="56" t="str">
        <f t="shared" si="5"/>
        <v>file:///D:/TPDC2022/logo/ĐÀ NẴNG.png</v>
      </c>
      <c r="CX2" s="56" t="str">
        <f>E14</f>
        <v>2</v>
      </c>
      <c r="CY2" s="56" t="str">
        <f>E15</f>
        <v>0</v>
      </c>
      <c r="CZ2" s="56" t="str">
        <f>E16</f>
        <v>0</v>
      </c>
      <c r="DA2" s="56" t="str">
        <f>E17</f>
        <v>0</v>
      </c>
      <c r="DB2" s="56" t="str">
        <f>E18</f>
        <v>0</v>
      </c>
      <c r="DC2" s="56" t="str">
        <f>E19</f>
        <v>0</v>
      </c>
      <c r="DD2" s="56" t="str">
        <f>F14</f>
        <v>0</v>
      </c>
      <c r="DE2" s="56" t="str">
        <f>F15</f>
        <v>2</v>
      </c>
      <c r="DF2" s="56" t="str">
        <f>F16</f>
        <v>2</v>
      </c>
      <c r="DG2" s="56" t="str">
        <f>F17</f>
        <v>2</v>
      </c>
      <c r="DH2" s="56" t="str">
        <f>F18</f>
        <v>2</v>
      </c>
      <c r="DI2" s="56" t="str">
        <f>F19</f>
        <v>2</v>
      </c>
      <c r="DJ2" s="56" t="str">
        <f>A14</f>
        <v>Match 17</v>
      </c>
      <c r="DK2" s="56" t="str">
        <f>A15</f>
        <v>Match 18</v>
      </c>
      <c r="DL2" s="56" t="str">
        <f>A16</f>
        <v>Match 19</v>
      </c>
      <c r="DM2" s="56" t="str">
        <f>A17</f>
        <v>Match 20</v>
      </c>
      <c r="DN2" s="56"/>
      <c r="DO2" s="70">
        <f>B22</f>
        <v>0</v>
      </c>
      <c r="DP2" s="70">
        <f>B23</f>
        <v>0</v>
      </c>
      <c r="DQ2" s="70">
        <f>B24</f>
        <v>0</v>
      </c>
      <c r="DR2" s="70">
        <f>B25</f>
        <v>0</v>
      </c>
      <c r="DS2" s="70">
        <f>B26</f>
        <v>0</v>
      </c>
      <c r="DT2" s="70">
        <f>B27</f>
        <v>0</v>
      </c>
      <c r="DU2" s="70">
        <f>B28</f>
        <v>0</v>
      </c>
      <c r="DV2" s="70">
        <f>B29</f>
        <v>0</v>
      </c>
      <c r="DW2" s="70">
        <f>G22</f>
        <v>0</v>
      </c>
      <c r="DX2" s="70">
        <f>G23</f>
        <v>0</v>
      </c>
      <c r="DY2" s="70">
        <f>G24</f>
        <v>0</v>
      </c>
      <c r="DZ2" s="70">
        <f>G25</f>
        <v>0</v>
      </c>
      <c r="EA2" s="70">
        <f>G26</f>
        <v>0</v>
      </c>
      <c r="EB2" s="70">
        <f>G27</f>
        <v>0</v>
      </c>
      <c r="EC2" s="70">
        <f>G28</f>
        <v>0</v>
      </c>
      <c r="ED2" s="70">
        <f>G29</f>
        <v>0</v>
      </c>
      <c r="EE2" s="70">
        <f>C22</f>
        <v>0</v>
      </c>
      <c r="EF2" s="70">
        <f>C23</f>
        <v>0</v>
      </c>
      <c r="EG2" s="70">
        <f>C24</f>
        <v>0</v>
      </c>
      <c r="EH2" s="70">
        <f>C25</f>
        <v>0</v>
      </c>
      <c r="EI2" s="70">
        <f>C26</f>
        <v>0</v>
      </c>
      <c r="EJ2" s="70">
        <f>C27</f>
        <v>0</v>
      </c>
      <c r="EK2" s="70">
        <f>C28</f>
        <v>0</v>
      </c>
      <c r="EL2" s="70">
        <f>C29</f>
        <v>0</v>
      </c>
      <c r="EM2" s="70">
        <f>D22</f>
        <v>0</v>
      </c>
      <c r="EN2" s="70">
        <f>D23</f>
        <v>0</v>
      </c>
      <c r="EO2" s="70">
        <f>D24</f>
        <v>0</v>
      </c>
      <c r="EP2" s="70">
        <f>D25</f>
        <v>0</v>
      </c>
      <c r="EQ2" s="70">
        <f>D26</f>
        <v>0</v>
      </c>
      <c r="ER2" s="70">
        <f>D27</f>
        <v>0</v>
      </c>
      <c r="ES2" s="70">
        <f>D28</f>
        <v>0</v>
      </c>
      <c r="ET2" s="70">
        <f>D29</f>
        <v>0</v>
      </c>
      <c r="EU2" s="70">
        <f>E22</f>
        <v>0</v>
      </c>
      <c r="EV2" s="70">
        <f>E23</f>
        <v>0</v>
      </c>
      <c r="EW2" s="70">
        <f>E24</f>
        <v>0</v>
      </c>
      <c r="EX2" s="70">
        <f>E25</f>
        <v>0</v>
      </c>
      <c r="EY2" s="70">
        <f>E26</f>
        <v>0</v>
      </c>
      <c r="EZ2" s="71">
        <f>E27</f>
        <v>0</v>
      </c>
      <c r="FA2" s="70">
        <f>E28</f>
        <v>0</v>
      </c>
      <c r="FB2" s="70">
        <f>E29</f>
        <v>0</v>
      </c>
      <c r="FC2" s="70">
        <f>F22</f>
        <v>0</v>
      </c>
      <c r="FD2" s="70">
        <f>F23</f>
        <v>0</v>
      </c>
      <c r="FE2" s="70">
        <f>F24</f>
        <v>0</v>
      </c>
      <c r="FF2" s="70">
        <f>F25</f>
        <v>0</v>
      </c>
      <c r="FG2" s="70">
        <f>F26</f>
        <v>0</v>
      </c>
      <c r="FH2" s="70">
        <f>F27</f>
        <v>0</v>
      </c>
      <c r="FI2" s="70">
        <f>F28</f>
        <v>0</v>
      </c>
      <c r="FJ2" s="70">
        <f>F29</f>
        <v>0</v>
      </c>
      <c r="FK2" s="70" t="e">
        <f t="shared" ref="FK2:FR2" si="6">VLOOKUP(DO2,$U$5:$W$14,3,FALSE)</f>
        <v>#N/A</v>
      </c>
      <c r="FL2" s="70" t="e">
        <f t="shared" si="6"/>
        <v>#N/A</v>
      </c>
      <c r="FM2" s="70" t="e">
        <f t="shared" si="6"/>
        <v>#N/A</v>
      </c>
      <c r="FN2" s="70" t="e">
        <f t="shared" si="6"/>
        <v>#N/A</v>
      </c>
      <c r="FO2" s="70" t="e">
        <f t="shared" si="6"/>
        <v>#N/A</v>
      </c>
      <c r="FP2" s="70" t="e">
        <f t="shared" si="6"/>
        <v>#N/A</v>
      </c>
      <c r="FQ2" s="70" t="e">
        <f t="shared" si="6"/>
        <v>#N/A</v>
      </c>
      <c r="FR2" s="70" t="e">
        <f t="shared" si="6"/>
        <v>#N/A</v>
      </c>
      <c r="FS2" s="72" t="str">
        <f t="shared" ref="FS2:FY2" si="7">IF(B6="","",VLOOKUP(B6,$T$5:$V$20,3,FALSE))</f>
        <v/>
      </c>
      <c r="FT2" s="72" t="str">
        <f t="shared" si="7"/>
        <v/>
      </c>
      <c r="FU2" s="72" t="str">
        <f t="shared" si="7"/>
        <v/>
      </c>
      <c r="FV2" s="72" t="str">
        <f t="shared" si="7"/>
        <v/>
      </c>
      <c r="FW2" s="72" t="str">
        <f t="shared" si="7"/>
        <v/>
      </c>
      <c r="FX2" s="72" t="str">
        <f t="shared" si="7"/>
        <v/>
      </c>
      <c r="FY2" s="72" t="str">
        <f t="shared" si="7"/>
        <v/>
      </c>
      <c r="FZ2" s="73" t="e">
        <f t="shared" ref="FZ2:GD2" si="8">VLOOKUP(C35,$AA$5:$AC$120,2,FALSE)</f>
        <v>#N/A</v>
      </c>
      <c r="GA2" s="73" t="e">
        <f t="shared" si="8"/>
        <v>#N/A</v>
      </c>
      <c r="GB2" s="73" t="e">
        <f t="shared" si="8"/>
        <v>#N/A</v>
      </c>
      <c r="GC2" s="73" t="e">
        <f t="shared" si="8"/>
        <v>#N/A</v>
      </c>
      <c r="GD2" s="73" t="e">
        <f t="shared" si="8"/>
        <v>#N/A</v>
      </c>
      <c r="GE2" s="73" t="e">
        <f t="shared" ref="GE2:GI2" si="9">VLOOKUP(C36,$AA$5:$AC$120,2,FALSE)</f>
        <v>#N/A</v>
      </c>
      <c r="GF2" s="73" t="e">
        <f t="shared" si="9"/>
        <v>#N/A</v>
      </c>
      <c r="GG2" s="73" t="e">
        <f t="shared" si="9"/>
        <v>#N/A</v>
      </c>
      <c r="GH2" s="73" t="e">
        <f t="shared" si="9"/>
        <v>#N/A</v>
      </c>
      <c r="GI2" s="73" t="e">
        <f t="shared" si="9"/>
        <v>#N/A</v>
      </c>
      <c r="GJ2" s="73" t="e">
        <f t="shared" ref="GJ2:GM2" si="10">VLOOKUP(C31,$AA$5:$AC$120,3,FALSE)</f>
        <v>#N/A</v>
      </c>
      <c r="GK2" s="73" t="e">
        <f t="shared" si="10"/>
        <v>#N/A</v>
      </c>
      <c r="GL2" s="73" t="e">
        <f t="shared" si="10"/>
        <v>#N/A</v>
      </c>
      <c r="GM2" s="73" t="e">
        <f t="shared" si="10"/>
        <v>#N/A</v>
      </c>
      <c r="GN2" s="73" t="e">
        <f t="shared" ref="GN2:GQ2" si="11">VLOOKUP(C32,$AA$5:$AC$120,3,FALSE)</f>
        <v>#N/A</v>
      </c>
      <c r="GO2" s="73" t="e">
        <f t="shared" si="11"/>
        <v>#N/A</v>
      </c>
      <c r="GP2" s="73" t="e">
        <f t="shared" si="11"/>
        <v>#N/A</v>
      </c>
      <c r="GQ2" s="73" t="e">
        <f t="shared" si="11"/>
        <v>#N/A</v>
      </c>
      <c r="GR2" s="74" t="e">
        <f>VLOOKUP($B$4,$B$39:$G$40,2,FALSE)</f>
        <v>#N/A</v>
      </c>
      <c r="GS2" s="74" t="e">
        <f>VLOOKUP($B$4,$B$39:$G$40,3,FALSE)</f>
        <v>#N/A</v>
      </c>
      <c r="GT2" s="74" t="e">
        <f>VLOOKUP($B$4,$B$39:$G$40,4,FALSE)</f>
        <v>#N/A</v>
      </c>
      <c r="GU2" s="74" t="e">
        <f>VLOOKUP($B$4,$B$39:$G$40,5,FALSE)</f>
        <v>#N/A</v>
      </c>
      <c r="GV2" s="74" t="e">
        <f>VLOOKUP($B$4,$B$39:$G$40,6,FALSE)</f>
        <v>#N/A</v>
      </c>
      <c r="GW2" s="74" t="e">
        <f>VLOOKUP($C$4,$B$39:$G$40,2,FALSE)</f>
        <v>#N/A</v>
      </c>
      <c r="GX2" s="74" t="e">
        <f>VLOOKUP($C$4,$B$39:$G$40,3,FALSE)</f>
        <v>#N/A</v>
      </c>
      <c r="GY2" s="74" t="e">
        <f>VLOOKUP($C$4,$B$39:$G$40,4,FALSE)</f>
        <v>#N/A</v>
      </c>
      <c r="GZ2" s="74" t="e">
        <f>VLOOKUP($C$4,$B$39:$G$40,5,FALSE)</f>
        <v>#N/A</v>
      </c>
      <c r="HA2" s="74" t="e">
        <f>VLOOKUP($C$4,$B$39:$G$40,6,FALSE)</f>
        <v>#N/A</v>
      </c>
      <c r="HB2" s="74" t="e">
        <f>VLOOKUP($B$4,$B$41:$G$42,2,FALSE)</f>
        <v>#N/A</v>
      </c>
      <c r="HC2" s="74" t="e">
        <f>VLOOKUP($B$4,$B$41:$G$42,3,FALSE)</f>
        <v>#N/A</v>
      </c>
      <c r="HD2" s="74" t="e">
        <f>VLOOKUP($B$4,$B$41:$G$42,4,FALSE)</f>
        <v>#N/A</v>
      </c>
      <c r="HE2" s="74" t="e">
        <f>VLOOKUP($B$4,$B$41:$G$42,5,FALSE)</f>
        <v>#N/A</v>
      </c>
      <c r="HF2" s="74" t="e">
        <f>VLOOKUP($B$4,$B$41:$G$42,6,FALSE)</f>
        <v>#N/A</v>
      </c>
      <c r="HG2" s="74" t="e">
        <f>VLOOKUP($C$4,$B$41:$G$42,2,FALSE)</f>
        <v>#N/A</v>
      </c>
      <c r="HH2" s="74" t="e">
        <f>VLOOKUP($C$4,$B$41:$G$42,3,FALSE)</f>
        <v>#N/A</v>
      </c>
      <c r="HI2" s="74" t="e">
        <f>VLOOKUP($C$4,$B$41:$G$42,4,FALSE)</f>
        <v>#N/A</v>
      </c>
      <c r="HJ2" s="74" t="e">
        <f>VLOOKUP($C$4,$B$41:$G$42,5,FALSE)</f>
        <v>#N/A</v>
      </c>
      <c r="HK2" s="74" t="e">
        <f>VLOOKUP($C$4,$B$41:$G$42,6,FALSE)</f>
        <v>#N/A</v>
      </c>
      <c r="HL2" s="74" t="e">
        <f>VLOOKUP($B$4,$B$43:$G$44,2,FALSE)</f>
        <v>#N/A</v>
      </c>
      <c r="HM2" s="74" t="e">
        <f>VLOOKUP($B$4,$B$43:$G$44,3,FALSE)</f>
        <v>#N/A</v>
      </c>
      <c r="HN2" s="74" t="e">
        <f>VLOOKUP($B$4,$B$43:$G$44,4,FALSE)</f>
        <v>#N/A</v>
      </c>
      <c r="HO2" s="74" t="e">
        <f>VLOOKUP($B$4,$B$43:$G$44,5,FALSE)</f>
        <v>#N/A</v>
      </c>
      <c r="HP2" s="74" t="e">
        <f>VLOOKUP($B$4,$B$43:$G$44,6,FALSE)</f>
        <v>#N/A</v>
      </c>
      <c r="HQ2" s="74" t="e">
        <f>VLOOKUP($C$4,$B$43:$G$44,2,FALSE)</f>
        <v>#N/A</v>
      </c>
      <c r="HR2" s="74" t="e">
        <f>VLOOKUP($C$4,$B$43:$G$44,3,FALSE)</f>
        <v>#N/A</v>
      </c>
      <c r="HS2" s="74" t="e">
        <f>VLOOKUP($C$4,$B$43:$G$44,4,FALSE)</f>
        <v>#N/A</v>
      </c>
      <c r="HT2" s="74" t="e">
        <f>VLOOKUP($C$4,$B$43:$G$44,5,FALSE)</f>
        <v>#N/A</v>
      </c>
      <c r="HU2" s="74" t="e">
        <f>VLOOKUP($C$4,$B$43:$G$44,6,FALSE)</f>
        <v>#N/A</v>
      </c>
      <c r="HV2" s="74" t="e">
        <f>VLOOKUP($B$4,$B$45:$G$46,2,FALSE)</f>
        <v>#N/A</v>
      </c>
      <c r="HW2" s="74" t="e">
        <f>VLOOKUP($B$4,$B$45:$G$46,3,FALSE)</f>
        <v>#N/A</v>
      </c>
      <c r="HX2" s="74" t="e">
        <f>VLOOKUP($B$4,$B$45:$G$46,4,FALSE)</f>
        <v>#N/A</v>
      </c>
      <c r="HY2" s="74" t="e">
        <f>VLOOKUP($B$4,$B$45:$G$46,5,FALSE)</f>
        <v>#N/A</v>
      </c>
      <c r="HZ2" s="74" t="e">
        <f>VLOOKUP($B$4,$B$45:$G$46,6,FALSE)</f>
        <v>#N/A</v>
      </c>
      <c r="IA2" s="74" t="e">
        <f>VLOOKUP($C$4,$B$45:$G$46,2,FALSE)</f>
        <v>#N/A</v>
      </c>
      <c r="IB2" s="74" t="e">
        <f>VLOOKUP($C$4,$B$45:$G$46,3,FALSE)</f>
        <v>#N/A</v>
      </c>
      <c r="IC2" s="74" t="e">
        <f>VLOOKUP($C$4,$B$45:$G$46,4,FALSE)</f>
        <v>#N/A</v>
      </c>
      <c r="ID2" s="74" t="e">
        <f>VLOOKUP($C$4,$B$45:$G$46,5,FALSE)</f>
        <v>#N/A</v>
      </c>
      <c r="IE2" s="74" t="e">
        <f>VLOOKUP($C$4,$B$45:$G$46,6,FALSE)</f>
        <v>#N/A</v>
      </c>
      <c r="IF2" s="74" t="e">
        <f>VLOOKUP($B$4,$B$47:$G$48,2,FALSE)</f>
        <v>#N/A</v>
      </c>
      <c r="IG2" s="74" t="e">
        <f>VLOOKUP($B$4,$B$47:$G$48,3,FALSE)</f>
        <v>#N/A</v>
      </c>
      <c r="IH2" s="74" t="e">
        <f>VLOOKUP($B$4,$B$47:$G$48,4,FALSE)</f>
        <v>#N/A</v>
      </c>
      <c r="II2" s="74" t="e">
        <f>VLOOKUP($B$4,$B$47:$G$48,5,FALSE)</f>
        <v>#N/A</v>
      </c>
      <c r="IJ2" s="74" t="e">
        <f>VLOOKUP($B$4,$B$47:$G$48,6,FALSE)</f>
        <v>#N/A</v>
      </c>
      <c r="IK2" s="74" t="e">
        <f>VLOOKUP($C$4,$B$47:$G$48,2,FALSE)</f>
        <v>#N/A</v>
      </c>
      <c r="IL2" s="74" t="e">
        <f>VLOOKUP($C$4,$B$47:$G$48,3,FALSE)</f>
        <v>#N/A</v>
      </c>
      <c r="IM2" s="74" t="e">
        <f>VLOOKUP($C$4,$B$47:$G$48,4,FALSE)</f>
        <v>#N/A</v>
      </c>
      <c r="IN2" s="74" t="e">
        <f>VLOOKUP($C$4,$B$47:$G$48,5,FALSE)</f>
        <v>#N/A</v>
      </c>
      <c r="IO2" s="74" t="e">
        <f>VLOOKUP($C$4,$B$47:$G$48,6,FALSE)</f>
        <v>#N/A</v>
      </c>
      <c r="IP2" s="74" t="e">
        <f t="shared" ref="IP2:KM2" si="12">IF(GR2=0,"",VLOOKUP(GR2,$AA$5:$AC$121,3,FALSE))</f>
        <v>#N/A</v>
      </c>
      <c r="IQ2" s="74" t="e">
        <f t="shared" si="12"/>
        <v>#N/A</v>
      </c>
      <c r="IR2" s="74" t="e">
        <f t="shared" si="12"/>
        <v>#N/A</v>
      </c>
      <c r="IS2" s="74" t="e">
        <f t="shared" si="12"/>
        <v>#N/A</v>
      </c>
      <c r="IT2" s="74" t="e">
        <f t="shared" si="12"/>
        <v>#N/A</v>
      </c>
      <c r="IU2" s="74" t="e">
        <f t="shared" si="12"/>
        <v>#N/A</v>
      </c>
      <c r="IV2" s="74" t="e">
        <f t="shared" si="12"/>
        <v>#N/A</v>
      </c>
      <c r="IW2" s="74" t="e">
        <f t="shared" si="12"/>
        <v>#N/A</v>
      </c>
      <c r="IX2" s="74" t="e">
        <f t="shared" si="12"/>
        <v>#N/A</v>
      </c>
      <c r="IY2" s="74" t="e">
        <f t="shared" si="12"/>
        <v>#N/A</v>
      </c>
      <c r="IZ2" s="74" t="e">
        <f t="shared" si="12"/>
        <v>#N/A</v>
      </c>
      <c r="JA2" s="74" t="e">
        <f t="shared" si="12"/>
        <v>#N/A</v>
      </c>
      <c r="JB2" s="74" t="e">
        <f t="shared" si="12"/>
        <v>#N/A</v>
      </c>
      <c r="JC2" s="74" t="e">
        <f t="shared" si="12"/>
        <v>#N/A</v>
      </c>
      <c r="JD2" s="74" t="e">
        <f t="shared" si="12"/>
        <v>#N/A</v>
      </c>
      <c r="JE2" s="74" t="e">
        <f t="shared" si="12"/>
        <v>#N/A</v>
      </c>
      <c r="JF2" s="74" t="e">
        <f t="shared" si="12"/>
        <v>#N/A</v>
      </c>
      <c r="JG2" s="74" t="e">
        <f t="shared" si="12"/>
        <v>#N/A</v>
      </c>
      <c r="JH2" s="74" t="e">
        <f t="shared" si="12"/>
        <v>#N/A</v>
      </c>
      <c r="JI2" s="74" t="e">
        <f t="shared" si="12"/>
        <v>#N/A</v>
      </c>
      <c r="JJ2" s="74" t="e">
        <f t="shared" si="12"/>
        <v>#N/A</v>
      </c>
      <c r="JK2" s="74" t="e">
        <f t="shared" si="12"/>
        <v>#N/A</v>
      </c>
      <c r="JL2" s="74" t="e">
        <f t="shared" si="12"/>
        <v>#N/A</v>
      </c>
      <c r="JM2" s="74" t="e">
        <f t="shared" si="12"/>
        <v>#N/A</v>
      </c>
      <c r="JN2" s="74" t="e">
        <f t="shared" si="12"/>
        <v>#N/A</v>
      </c>
      <c r="JO2" s="74" t="e">
        <f t="shared" si="12"/>
        <v>#N/A</v>
      </c>
      <c r="JP2" s="74" t="e">
        <f t="shared" si="12"/>
        <v>#N/A</v>
      </c>
      <c r="JQ2" s="74" t="e">
        <f t="shared" si="12"/>
        <v>#N/A</v>
      </c>
      <c r="JR2" s="74" t="e">
        <f t="shared" si="12"/>
        <v>#N/A</v>
      </c>
      <c r="JS2" s="74" t="e">
        <f t="shared" si="12"/>
        <v>#N/A</v>
      </c>
      <c r="JT2" s="74" t="e">
        <f t="shared" si="12"/>
        <v>#N/A</v>
      </c>
      <c r="JU2" s="74" t="e">
        <f t="shared" si="12"/>
        <v>#N/A</v>
      </c>
      <c r="JV2" s="74" t="e">
        <f t="shared" si="12"/>
        <v>#N/A</v>
      </c>
      <c r="JW2" s="74" t="e">
        <f t="shared" si="12"/>
        <v>#N/A</v>
      </c>
      <c r="JX2" s="74" t="e">
        <f t="shared" si="12"/>
        <v>#N/A</v>
      </c>
      <c r="JY2" s="74" t="e">
        <f t="shared" si="12"/>
        <v>#N/A</v>
      </c>
      <c r="JZ2" s="74" t="e">
        <f t="shared" si="12"/>
        <v>#N/A</v>
      </c>
      <c r="KA2" s="74" t="e">
        <f t="shared" si="12"/>
        <v>#N/A</v>
      </c>
      <c r="KB2" s="74" t="e">
        <f t="shared" si="12"/>
        <v>#N/A</v>
      </c>
      <c r="KC2" s="74" t="e">
        <f t="shared" si="12"/>
        <v>#N/A</v>
      </c>
      <c r="KD2" s="74" t="e">
        <f t="shared" si="12"/>
        <v>#N/A</v>
      </c>
      <c r="KE2" s="74" t="e">
        <f t="shared" si="12"/>
        <v>#N/A</v>
      </c>
      <c r="KF2" s="74" t="e">
        <f t="shared" si="12"/>
        <v>#N/A</v>
      </c>
      <c r="KG2" s="74" t="e">
        <f t="shared" si="12"/>
        <v>#N/A</v>
      </c>
      <c r="KH2" s="74" t="e">
        <f t="shared" si="12"/>
        <v>#N/A</v>
      </c>
      <c r="KI2" s="74" t="e">
        <f t="shared" si="12"/>
        <v>#N/A</v>
      </c>
      <c r="KJ2" s="74" t="e">
        <f t="shared" si="12"/>
        <v>#N/A</v>
      </c>
      <c r="KK2" s="74" t="e">
        <f t="shared" si="12"/>
        <v>#N/A</v>
      </c>
      <c r="KL2" s="74" t="e">
        <f t="shared" si="12"/>
        <v>#N/A</v>
      </c>
      <c r="KM2" s="74" t="e">
        <f t="shared" si="12"/>
        <v>#N/A</v>
      </c>
      <c r="KN2" s="75">
        <f>B14</f>
        <v>0.583333333333333</v>
      </c>
      <c r="KO2" s="75">
        <f>B15</f>
        <v>0.645833333333333</v>
      </c>
      <c r="KP2" s="75">
        <f>B16</f>
        <v>0.708333333333333</v>
      </c>
      <c r="KQ2" s="75">
        <f>B17</f>
        <v>0.770833333333333</v>
      </c>
      <c r="KR2" s="62" t="e">
        <f>IF(F3="no",VLOOKUP(1,$H$14:$J$18,3,FALSE),VLOOKUP(1,$K$20:$M$24,3,FALSE))</f>
        <v>#N/A</v>
      </c>
      <c r="KS2" s="62" t="e">
        <f>IF(F3="no",VLOOKUP(2,$H$14:$J$18,3,FALSE),VLOOKUP(2,$K$20:$M$24,3,FALSE))</f>
        <v>#N/A</v>
      </c>
      <c r="KT2" s="62" t="e">
        <f>IF(F3="no",VLOOKUP(3,$H$14:$J$18,3,FALSE),VLOOKUP(3,$K$20:$M$24,3,FALSE))</f>
        <v>#N/A</v>
      </c>
      <c r="KU2" s="62" t="e">
        <f>IF(F3="no",VLOOKUP(4,$H$14:$J$18,3,FALSE),VLOOKUP(4,$K$20:$M$24,3,FALSE))</f>
        <v>#N/A</v>
      </c>
      <c r="KV2" s="62" t="e">
        <f>IF(F3="no",VLOOKUP(5,$H$14:$J$18,3,FALSE),VLOOKUP(5,$K$20:$M$24,3,FALSE))</f>
        <v>#N/A</v>
      </c>
      <c r="KW2" s="62" t="e">
        <f>IF(F3="no",VLOOKUP(1,$K$20:$M$24,3,FALSE),VLOOKUP(1,$H$14:$J$18,3,FALSE))</f>
        <v>#N/A</v>
      </c>
      <c r="KX2" s="62" t="e">
        <f>IF(F3="no",VLOOKUP(2,$K$20:$M$24,3,FALSE),VLOOKUP(2,$H$14:$J$18,3,FALSE))</f>
        <v>#N/A</v>
      </c>
      <c r="KY2" s="62" t="e">
        <f>IF(F3="no",VLOOKUP(3,$K$20:$M$24,3,FALSE),VLOOKUP(3,$H$14:$J$18,3,FALSE))</f>
        <v>#N/A</v>
      </c>
      <c r="KZ2" s="62" t="e">
        <f>IF(F3="no",VLOOKUP(4,$K$20:$M$24,3,FALSE),VLOOKUP(4,$H$14:$J$18,3,FALSE))</f>
        <v>#N/A</v>
      </c>
      <c r="LA2" s="62" t="e">
        <f>IF(F3="no",VLOOKUP(5,$K$20:$M$24,3,FALSE),VLOOKUP(5,$H$14:$J$18,3,FALSE))</f>
        <v>#N/A</v>
      </c>
      <c r="LB2" t="e">
        <f>IF(F3="no",VLOOKUP(1,$H$14:$J$18,2,FALSE),VLOOKUP(1,$K$20:$M$24,2,FALSE))</f>
        <v>#N/A</v>
      </c>
      <c r="LC2" t="e">
        <f>IF(F3="no",VLOOKUP(2,$H$14:$J$18,2,FALSE),VLOOKUP(2,$K$20:$M$24,2,FALSE))</f>
        <v>#N/A</v>
      </c>
      <c r="LD2" t="e">
        <f>IF(F3="no",VLOOKUP(3,$H$14:$J$18,2,FALSE),VLOOKUP(3,$K$20:$M$24,2,FALSE))</f>
        <v>#N/A</v>
      </c>
      <c r="LE2" t="e">
        <f>IF(F3="no",VLOOKUP(4,$H$14:$J$18,2,FALSE),VLOOKUP(4,$K$20:$M$24,2,FALSE))</f>
        <v>#N/A</v>
      </c>
      <c r="LF2" t="e">
        <f>IF(F3="no",VLOOKUP(5,$H$14:$J$18,2,FALSE),VLOOKUP(5,$K$20:$M$24,2,FALSE))</f>
        <v>#N/A</v>
      </c>
      <c r="LG2" t="e">
        <f>IF(F3="no",VLOOKUP(1,$K$20:$M$24,2,FALSE),VLOOKUP(1,$H$14:$J$18,2,FALSE))</f>
        <v>#N/A</v>
      </c>
      <c r="LH2" t="e">
        <f>IF(F3="no",VLOOKUP(2,$K$20:$M$24,2,FALSE),VLOOKUP(2,$H$14:$J$18,2,FALSE))</f>
        <v>#N/A</v>
      </c>
      <c r="LI2" t="e">
        <f>IF(F3="no",VLOOKUP(3,$K$20:$M$24,2,FALSE),VLOOKUP(3,$H$14:$J$18,2,FALSE))</f>
        <v>#N/A</v>
      </c>
      <c r="LJ2" t="e">
        <f>IF(F3="no",VLOOKUP(4,$K$20:$M$24,2,FALSE),VLOOKUP(4,$H$14:$J$18,2,FALSE))</f>
        <v>#N/A</v>
      </c>
      <c r="LK2" t="e">
        <f>IF(F3="no",VLOOKUP(5,$K$20:$M$24,2,FALSE),VLOOKUP(5,$H$14:$J$18,2,FALSE))</f>
        <v>#N/A</v>
      </c>
      <c r="LL2" t="e">
        <f t="shared" ref="LL2:LU2" si="13">VLOOKUP(LB2,$AE$5:$AF$16,2,FALSE)</f>
        <v>#N/A</v>
      </c>
      <c r="LM2" t="e">
        <f t="shared" si="13"/>
        <v>#N/A</v>
      </c>
      <c r="LN2" t="e">
        <f t="shared" si="13"/>
        <v>#N/A</v>
      </c>
      <c r="LO2" t="e">
        <f t="shared" si="13"/>
        <v>#N/A</v>
      </c>
      <c r="LP2" t="e">
        <f t="shared" si="13"/>
        <v>#N/A</v>
      </c>
      <c r="LQ2" t="e">
        <f t="shared" si="13"/>
        <v>#N/A</v>
      </c>
      <c r="LR2" t="e">
        <f t="shared" si="13"/>
        <v>#N/A</v>
      </c>
      <c r="LS2" t="e">
        <f t="shared" si="13"/>
        <v>#N/A</v>
      </c>
      <c r="LT2" t="e">
        <f t="shared" si="13"/>
        <v>#N/A</v>
      </c>
      <c r="LU2" t="e">
        <f t="shared" si="13"/>
        <v>#N/A</v>
      </c>
      <c r="LV2" t="str">
        <f>IF($B$7&gt;0,$LW$4,$LW$6)</f>
        <v>file:///D:/TPDC2022VL/ingame/df.png</v>
      </c>
      <c r="LW2" t="str">
        <f>IF($B$7&gt;1,$LW$4,$LW$6)</f>
        <v>file:///D:/TPDC2022VL/ingame/df.png</v>
      </c>
      <c r="LX2" t="str">
        <f>IF(H3&lt;5,"",IF($B$7&gt;2,$LW$4,$LW$6))</f>
        <v/>
      </c>
      <c r="LY2" t="str">
        <f>IF(H3&lt;7,"",IF($B$7&gt;3,$LW$4,$LW$6))</f>
        <v/>
      </c>
      <c r="LZ2" t="str">
        <f>IF($C$7&gt;0,$LW$5,$LW$6)</f>
        <v>file:///D:/TPDC2022VL/ingame/df.png</v>
      </c>
      <c r="MA2" t="str">
        <f>IF($C$7&gt;1,$LW$5,$LW$6)</f>
        <v>file:///D:/TPDC2022VL/ingame/df.png</v>
      </c>
      <c r="MB2" t="str">
        <f>IF(H3&lt;5,"",IF($C$7&gt;2,$LW$5,$LW$6))</f>
        <v/>
      </c>
      <c r="MC2" t="str">
        <f>IF(H3&lt;7,"",IF($C$7&gt;3,$LW$5,$LW$6))</f>
        <v/>
      </c>
      <c r="MD2" t="e">
        <f t="shared" ref="MD2:MM2" si="14">VLOOKUP(AJ2,$X$5:$Z$118,3,FALSE)</f>
        <v>#N/A</v>
      </c>
      <c r="ME2" t="e">
        <f t="shared" si="14"/>
        <v>#N/A</v>
      </c>
      <c r="MF2" t="e">
        <f t="shared" si="14"/>
        <v>#N/A</v>
      </c>
      <c r="MG2" t="e">
        <f t="shared" si="14"/>
        <v>#N/A</v>
      </c>
      <c r="MH2" t="e">
        <f t="shared" si="14"/>
        <v>#N/A</v>
      </c>
      <c r="MI2" t="e">
        <f t="shared" si="14"/>
        <v>#N/A</v>
      </c>
      <c r="MJ2" t="e">
        <f t="shared" si="14"/>
        <v>#N/A</v>
      </c>
      <c r="MK2" t="e">
        <f t="shared" si="14"/>
        <v>#N/A</v>
      </c>
      <c r="ML2" t="e">
        <f t="shared" si="14"/>
        <v>#N/A</v>
      </c>
      <c r="MM2" t="e">
        <f t="shared" si="14"/>
        <v>#N/A</v>
      </c>
    </row>
    <row r="3" spans="14:304">
      <c r="N3" s="52" t="s">
        <v>481</v>
      </c>
      <c r="O3" s="52"/>
      <c r="P3" s="52"/>
      <c r="U3" t="str">
        <f>C3&amp;" "&amp;D3-1</f>
        <v> -1</v>
      </c>
      <c r="Z3" s="58" t="s">
        <v>1172</v>
      </c>
      <c r="BO3" t="s">
        <v>493</v>
      </c>
      <c r="BT3" t="s">
        <v>494</v>
      </c>
      <c r="BU3">
        <v>0.791666666666667</v>
      </c>
      <c r="BV3">
        <v>0.833333333333333</v>
      </c>
      <c r="BW3">
        <v>0.875</v>
      </c>
      <c r="BX3">
        <v>0.875</v>
      </c>
      <c r="KN3" s="62"/>
      <c r="KO3" s="62"/>
      <c r="KP3" s="62"/>
      <c r="KQ3" s="62"/>
      <c r="KR3" s="62"/>
    </row>
    <row r="4" spans="14:335">
      <c r="N4" s="53" t="s">
        <v>1173</v>
      </c>
      <c r="O4" s="54" t="s">
        <v>1174</v>
      </c>
      <c r="P4" s="55" t="s">
        <v>1175</v>
      </c>
      <c r="V4" s="58" t="s">
        <v>1176</v>
      </c>
      <c r="Y4" s="60" t="s">
        <v>1177</v>
      </c>
      <c r="Z4" s="61" t="s">
        <v>1178</v>
      </c>
      <c r="AB4" s="62" t="s">
        <v>1179</v>
      </c>
      <c r="AC4" s="62" t="s">
        <v>504</v>
      </c>
      <c r="AE4" s="62" t="s">
        <v>1180</v>
      </c>
      <c r="AF4" s="58" t="s">
        <v>1181</v>
      </c>
      <c r="BO4" t="s">
        <v>507</v>
      </c>
      <c r="KN4" s="62"/>
      <c r="KO4" s="62"/>
      <c r="KP4" s="62"/>
      <c r="KQ4" s="62"/>
      <c r="KR4" s="62"/>
      <c r="LV4" t="s">
        <v>508</v>
      </c>
      <c r="LW4" s="58" t="s">
        <v>1182</v>
      </c>
    </row>
    <row r="5" spans="14:335">
      <c r="N5" s="53" t="s">
        <v>1183</v>
      </c>
      <c r="O5" s="54" t="s">
        <v>1184</v>
      </c>
      <c r="P5" s="55" t="s">
        <v>842</v>
      </c>
      <c r="S5" s="58" t="s">
        <v>1185</v>
      </c>
      <c r="T5" t="s">
        <v>1186</v>
      </c>
      <c r="U5" s="40" t="s">
        <v>1186</v>
      </c>
      <c r="V5" s="40" t="str">
        <f>$S$5&amp;T5&amp;".png"</f>
        <v>file:///D:/TPDC2022/logo/CẦN THƠ.png</v>
      </c>
      <c r="W5" t="str">
        <f>$S$5&amp;T5&amp;".png"</f>
        <v>file:///D:/TPDC2022/logo/CẦN THƠ.png</v>
      </c>
      <c r="X5" t="s">
        <v>1187</v>
      </c>
      <c r="Y5" s="40" t="str">
        <f>$V$4&amp;X5&amp;".png"</f>
        <v>file:///D:/TPDC2022/player/Photo/YB.DungManh.png</v>
      </c>
      <c r="Z5" s="40" t="str">
        <f>$Y$4&amp;X5&amp;".png"</f>
        <v>file:///D:/TPDC2022/player/full_bd/YB.DungManh.png</v>
      </c>
      <c r="AA5" t="s">
        <v>524</v>
      </c>
      <c r="AB5" t="str">
        <f>$Z$3&amp;AA5&amp;".png"</f>
        <v>file:///D:/TPDC2022/data/Teaminfomation/Airi.png</v>
      </c>
      <c r="AC5" t="str">
        <f>$Z$4&amp;AA5&amp;".jpg"</f>
        <v>file:///D:/TPDC2022/data/banlist/Airi.jpg</v>
      </c>
      <c r="AE5" s="62" t="s">
        <v>1188</v>
      </c>
      <c r="AF5" t="str">
        <f>$AF$4&amp;AE5&amp;".png"</f>
        <v>file:///D:/TPDC2022/data/Rune/CS.png</v>
      </c>
      <c r="LV5" t="s">
        <v>525</v>
      </c>
      <c r="LW5" s="58" t="s">
        <v>1189</v>
      </c>
    </row>
    <row r="6" spans="14:335">
      <c r="N6" s="53" t="s">
        <v>1190</v>
      </c>
      <c r="O6" s="54" t="s">
        <v>1191</v>
      </c>
      <c r="P6" s="55" t="s">
        <v>550</v>
      </c>
      <c r="T6" t="s">
        <v>1192</v>
      </c>
      <c r="U6" s="40" t="s">
        <v>1192</v>
      </c>
      <c r="V6" s="40" t="str">
        <f>$S$5&amp;T6&amp;".png"</f>
        <v>file:///D:/TPDC2022/logo/ĐÀ NẴNG.png</v>
      </c>
      <c r="W6" t="str">
        <f>$S$5&amp;T6&amp;".png"</f>
        <v>file:///D:/TPDC2022/logo/ĐÀ NẴNG.png</v>
      </c>
      <c r="X6" t="s">
        <v>1193</v>
      </c>
      <c r="Y6" s="40" t="str">
        <f>$V$4&amp;X6&amp;".png"</f>
        <v>file:///D:/TPDC2022/player/Photo/YB.HuyCongg.png</v>
      </c>
      <c r="Z6" s="40" t="str">
        <f>$Y$4&amp;X6&amp;".png"</f>
        <v>file:///D:/TPDC2022/player/full_bd/YB.HuyCongg.png</v>
      </c>
      <c r="AA6" t="s">
        <v>533</v>
      </c>
      <c r="AB6" t="str">
        <f>$Z$3&amp;AA6&amp;".png"</f>
        <v>file:///D:/TPDC2022/data/Teaminfomation/Aleister.png</v>
      </c>
      <c r="AC6" t="str">
        <f>$Z$4&amp;AA6&amp;".jpg"</f>
        <v>file:///D:/TPDC2022/data/banlist/Aleister.jpg</v>
      </c>
      <c r="AE6" s="62" t="s">
        <v>1194</v>
      </c>
      <c r="AF6" t="str">
        <f>$AF$4&amp;AE6&amp;".png"</f>
        <v>file:///D:/TPDC2022/data/Rune/DH.png</v>
      </c>
      <c r="LV6" t="s">
        <v>534</v>
      </c>
      <c r="LW6" t="s">
        <v>1195</v>
      </c>
    </row>
    <row r="7" spans="14:32">
      <c r="N7" s="53" t="s">
        <v>1196</v>
      </c>
      <c r="O7" s="54" t="s">
        <v>1197</v>
      </c>
      <c r="P7" s="55" t="s">
        <v>1192</v>
      </c>
      <c r="T7" t="s">
        <v>1197</v>
      </c>
      <c r="U7" s="40" t="s">
        <v>1197</v>
      </c>
      <c r="V7" s="40" t="str">
        <f>$S$5&amp;T7&amp;".png"</f>
        <v>file:///D:/TPDC2022/logo/TP.HỒ CHÍ MINH.png</v>
      </c>
      <c r="W7" t="str">
        <f>$S$5&amp;T7&amp;".png"</f>
        <v>file:///D:/TPDC2022/logo/TP.HỒ CHÍ MINH.png</v>
      </c>
      <c r="X7" t="s">
        <v>1198</v>
      </c>
      <c r="Y7" s="40" t="str">
        <f>$V$4&amp;X7&amp;".png"</f>
        <v>file:///D:/TPDC2022/player/Photo/YB.ST.png</v>
      </c>
      <c r="Z7" s="40" t="str">
        <f>$Y$4&amp;X7&amp;".png"</f>
        <v>file:///D:/TPDC2022/player/full_bd/YB.ST.png</v>
      </c>
      <c r="AA7" t="s">
        <v>543</v>
      </c>
      <c r="AB7" t="str">
        <f>$Z$3&amp;AA7&amp;".png"</f>
        <v>file:///D:/TPDC2022/data/Teaminfomation/Alice.png</v>
      </c>
      <c r="AC7" t="str">
        <f>$Z$4&amp;AA7&amp;".jpg"</f>
        <v>file:///D:/TPDC2022/data/banlist/Alice.jpg</v>
      </c>
      <c r="AE7" s="62" t="s">
        <v>1199</v>
      </c>
      <c r="AF7" t="str">
        <f>$AF$4&amp;AE7&amp;".png"</f>
        <v>file:///D:/TPDC2022/data/Rune/DK.png</v>
      </c>
    </row>
    <row r="8" spans="14:32">
      <c r="N8" s="53" t="s">
        <v>1200</v>
      </c>
      <c r="O8" s="54" t="s">
        <v>1184</v>
      </c>
      <c r="P8" s="55" t="s">
        <v>550</v>
      </c>
      <c r="T8" t="s">
        <v>1201</v>
      </c>
      <c r="U8" s="40" t="s">
        <v>1201</v>
      </c>
      <c r="V8" s="40" t="str">
        <f>$S$5&amp;T8&amp;".png"</f>
        <v>file:///D:/TPDC2022/logo/HÀ NỘI.png</v>
      </c>
      <c r="W8" t="str">
        <f>$S$5&amp;T8&amp;".png"</f>
        <v>file:///D:/TPDC2022/logo/HÀ NỘI.png</v>
      </c>
      <c r="X8" t="s">
        <v>1202</v>
      </c>
      <c r="Y8" s="40" t="str">
        <f>$V$4&amp;X8&amp;".png"</f>
        <v>file:///D:/TPDC2022/player/Photo/YB.HuyVienn.png</v>
      </c>
      <c r="Z8" s="40" t="str">
        <f>$Y$4&amp;X8&amp;".png"</f>
        <v>file:///D:/TPDC2022/player/full_bd/YB.HuyVienn.png</v>
      </c>
      <c r="AA8" t="s">
        <v>554</v>
      </c>
      <c r="AB8" t="str">
        <f>$Z$3&amp;AA8&amp;".png"</f>
        <v>file:///D:/TPDC2022/data/Teaminfomation/Allain.png</v>
      </c>
      <c r="AC8" t="str">
        <f>$Z$4&amp;AA8&amp;".jpg"</f>
        <v>file:///D:/TPDC2022/data/banlist/Allain.jpg</v>
      </c>
      <c r="AE8" s="62" t="s">
        <v>1203</v>
      </c>
      <c r="AF8" t="str">
        <f>$AF$4&amp;AE8&amp;".png"</f>
        <v>file:///D:/TPDC2022/data/Rune/LH.png</v>
      </c>
    </row>
    <row r="9" spans="14:32">
      <c r="N9" s="53" t="s">
        <v>1204</v>
      </c>
      <c r="O9" s="54" t="s">
        <v>1191</v>
      </c>
      <c r="P9" s="55" t="s">
        <v>1205</v>
      </c>
      <c r="T9" t="s">
        <v>1206</v>
      </c>
      <c r="U9" s="40" t="s">
        <v>1206</v>
      </c>
      <c r="V9" s="40" t="str">
        <f>$S$5&amp;T9&amp;".png"</f>
        <v>file:///D:/TPDC2022/logo/HƯNG YÊN.png</v>
      </c>
      <c r="W9" t="str">
        <f>$S$5&amp;T9&amp;".png"</f>
        <v>file:///D:/TPDC2022/logo/HƯNG YÊN.png</v>
      </c>
      <c r="X9" t="s">
        <v>1207</v>
      </c>
      <c r="Y9" s="40" t="str">
        <f>$V$4&amp;X9&amp;".png"</f>
        <v>file:///D:/TPDC2022/player/Photo/YB.VuDuc.png</v>
      </c>
      <c r="Z9" s="40" t="str">
        <f>$Y$4&amp;X9&amp;".png"</f>
        <v>file:///D:/TPDC2022/player/full_bd/YB.VuDuc.png</v>
      </c>
      <c r="AA9" t="s">
        <v>559</v>
      </c>
      <c r="AB9" t="str">
        <f>$Z$3&amp;AA9&amp;".png"</f>
        <v>file:///D:/TPDC2022/data/Teaminfomation/Amily.png</v>
      </c>
      <c r="AC9" t="str">
        <f>$Z$4&amp;AA9&amp;".jpg"</f>
        <v>file:///D:/TPDC2022/data/banlist/Amily.jpg</v>
      </c>
      <c r="AE9" s="62" t="s">
        <v>1208</v>
      </c>
      <c r="AF9" t="str">
        <f>$AF$4&amp;AE9&amp;".png"</f>
        <v>file:///D:/TPDC2022/data/Rune/LK.png</v>
      </c>
    </row>
    <row r="10" spans="14:32">
      <c r="N10" s="53" t="s">
        <v>1209</v>
      </c>
      <c r="O10" s="54" t="s">
        <v>519</v>
      </c>
      <c r="P10" s="55" t="s">
        <v>1175</v>
      </c>
      <c r="T10" t="s">
        <v>1210</v>
      </c>
      <c r="U10" s="40" t="s">
        <v>1210</v>
      </c>
      <c r="V10" s="40" t="str">
        <f>$S$5&amp;T10&amp;".png"</f>
        <v>file:///D:/TPDC2022/logo/KIÊN GIANG.png</v>
      </c>
      <c r="W10" t="str">
        <f>$S$5&amp;T10&amp;".png"</f>
        <v>file:///D:/TPDC2022/logo/KIÊN GIANG.png</v>
      </c>
      <c r="X10" t="s">
        <v>1211</v>
      </c>
      <c r="Y10" s="40" t="str">
        <f>$V$4&amp;X10&amp;".png"</f>
        <v>file:///D:/TPDC2022/player/Photo/YB.Aress.png</v>
      </c>
      <c r="Z10" s="40" t="str">
        <f>$Y$4&amp;X10&amp;".png"</f>
        <v>file:///D:/TPDC2022/player/full_bd/YB.Aress.png</v>
      </c>
      <c r="AA10" t="s">
        <v>565</v>
      </c>
      <c r="AB10" t="str">
        <f>$Z$3&amp;AA10&amp;".png"</f>
        <v>file:///D:/TPDC2022/data/Teaminfomation/Annette.png</v>
      </c>
      <c r="AC10" t="str">
        <f>$Z$4&amp;AA10&amp;".jpg"</f>
        <v>file:///D:/TPDC2022/data/banlist/Annette.jpg</v>
      </c>
      <c r="AE10" s="62" t="s">
        <v>1212</v>
      </c>
      <c r="AF10" t="str">
        <f>$AF$4&amp;AE10&amp;".png"</f>
        <v>file:///D:/TPDC2022/data/Rune/MC.png</v>
      </c>
    </row>
    <row r="11" spans="14:32">
      <c r="N11" s="53" t="s">
        <v>1213</v>
      </c>
      <c r="O11" s="54" t="s">
        <v>1174</v>
      </c>
      <c r="P11" s="55" t="s">
        <v>842</v>
      </c>
      <c r="T11" t="s">
        <v>1214</v>
      </c>
      <c r="U11" s="40" t="s">
        <v>1214</v>
      </c>
      <c r="V11" s="40" t="str">
        <f>$S$5&amp;T11&amp;".png"</f>
        <v>file:///D:/TPDC2022/logo/NGHỆ AN.png</v>
      </c>
      <c r="W11" t="str">
        <f>$S$5&amp;T11&amp;".png"</f>
        <v>file:///D:/TPDC2022/logo/NGHỆ AN.png</v>
      </c>
      <c r="X11" t="s">
        <v>1215</v>
      </c>
      <c r="Y11" s="40" t="str">
        <f>$V$4&amp;X11&amp;".png"</f>
        <v>file:///D:/TPDC2022/player/Photo/HY.Ken.png</v>
      </c>
      <c r="Z11" s="40" t="str">
        <f>$Y$4&amp;X11&amp;".png"</f>
        <v>file:///D:/TPDC2022/player/full_bd/HY.Ken.png</v>
      </c>
      <c r="AA11" t="s">
        <v>569</v>
      </c>
      <c r="AB11" t="str">
        <f>$Z$3&amp;AA11&amp;".png"</f>
        <v>file:///D:/TPDC2022/data/Teaminfomation/Aoi.png</v>
      </c>
      <c r="AC11" t="str">
        <f>$Z$4&amp;AA11&amp;".jpg"</f>
        <v>file:///D:/TPDC2022/data/banlist/Aoi.jpg</v>
      </c>
      <c r="AE11" s="62" t="s">
        <v>1216</v>
      </c>
      <c r="AF11" t="str">
        <f>$AF$4&amp;AE11&amp;".png"</f>
        <v>file:///D:/TPDC2022/data/Rune/MG.png</v>
      </c>
    </row>
    <row r="12" spans="14:32">
      <c r="N12" s="53" t="s">
        <v>1217</v>
      </c>
      <c r="O12" s="54" t="s">
        <v>1191</v>
      </c>
      <c r="P12" s="55" t="s">
        <v>1175</v>
      </c>
      <c r="T12" t="s">
        <v>1218</v>
      </c>
      <c r="U12" s="40" t="s">
        <v>1218</v>
      </c>
      <c r="V12" s="40" t="str">
        <f>$S$5&amp;T12&amp;".png"</f>
        <v>file:///D:/TPDC2022/logo/YÊN BÁI.png</v>
      </c>
      <c r="W12" t="str">
        <f>$S$5&amp;T12&amp;".png"</f>
        <v>file:///D:/TPDC2022/logo/YÊN BÁI.png</v>
      </c>
      <c r="X12" t="s">
        <v>1219</v>
      </c>
      <c r="Y12" s="40" t="str">
        <f>$V$4&amp;X12&amp;".png"</f>
        <v>file:///D:/TPDC2022/player/Photo/HY.Chinee.png</v>
      </c>
      <c r="Z12" s="40" t="str">
        <f>$Y$4&amp;X12&amp;".png"</f>
        <v>file:///D:/TPDC2022/player/full_bd/HY.Chinee.png</v>
      </c>
      <c r="AA12" t="s">
        <v>573</v>
      </c>
      <c r="AB12" t="str">
        <f>$Z$3&amp;AA12&amp;".png"</f>
        <v>file:///D:/TPDC2022/data/Teaminfomation/Arduin.png</v>
      </c>
      <c r="AC12" t="str">
        <f>$Z$4&amp;AA12&amp;".jpg"</f>
        <v>file:///D:/TPDC2022/data/banlist/Arduin.jpg</v>
      </c>
      <c r="AE12" s="62" t="s">
        <v>1220</v>
      </c>
      <c r="AF12" t="str">
        <f>$AF$4&amp;AE12&amp;".png"</f>
        <v>file:///D:/TPDC2022/data/Rune/MT.png</v>
      </c>
    </row>
    <row r="13" ht="15.75" spans="1:32">
      <c r="A13" s="41" t="s">
        <v>574</v>
      </c>
      <c r="B13" s="42" t="s">
        <v>575</v>
      </c>
      <c r="C13" s="42" t="s">
        <v>576</v>
      </c>
      <c r="D13" s="42" t="s">
        <v>577</v>
      </c>
      <c r="E13" s="42" t="s">
        <v>538</v>
      </c>
      <c r="F13" s="42"/>
      <c r="N13" s="53" t="s">
        <v>1221</v>
      </c>
      <c r="O13" s="54" t="s">
        <v>519</v>
      </c>
      <c r="P13" s="55" t="s">
        <v>842</v>
      </c>
      <c r="U13" s="40"/>
      <c r="V13" s="40" t="str">
        <f>$S$5&amp;T13&amp;".png"</f>
        <v>file:///D:/TPDC2022/logo/.png</v>
      </c>
      <c r="W13" t="str">
        <f>$S$5&amp;T13&amp;".png"</f>
        <v>file:///D:/TPDC2022/logo/.png</v>
      </c>
      <c r="X13" t="s">
        <v>1222</v>
      </c>
      <c r="Y13" s="40" t="str">
        <f>$V$4&amp;X13&amp;".png"</f>
        <v>file:///D:/TPDC2022/player/Photo/HY.Entidi.png</v>
      </c>
      <c r="Z13" s="40" t="str">
        <f>$Y$4&amp;X13&amp;".png"</f>
        <v>file:///D:/TPDC2022/player/full_bd/HY.Entidi.png</v>
      </c>
      <c r="AA13" t="s">
        <v>583</v>
      </c>
      <c r="AB13" t="str">
        <f>$Z$3&amp;AA13&amp;".png"</f>
        <v>file:///D:/TPDC2022/data/Teaminfomation/Arthur.png</v>
      </c>
      <c r="AC13" t="str">
        <f>$Z$4&amp;AA13&amp;".jpg"</f>
        <v>file:///D:/TPDC2022/data/banlist/Arthur.jpg</v>
      </c>
      <c r="AE13" s="62" t="s">
        <v>1223</v>
      </c>
      <c r="AF13" t="str">
        <f>$AF$4&amp;AE13&amp;".png"</f>
        <v>file:///D:/TPDC2022/data/Rune/TB.png</v>
      </c>
    </row>
    <row r="14" ht="15.75" spans="1:32">
      <c r="A14" s="43" t="s">
        <v>625</v>
      </c>
      <c r="B14" s="44">
        <v>0.583333333333333</v>
      </c>
      <c r="C14" s="45" t="s">
        <v>1175</v>
      </c>
      <c r="D14" s="45" t="s">
        <v>842</v>
      </c>
      <c r="E14" s="45" t="s">
        <v>1224</v>
      </c>
      <c r="F14" s="45" t="s">
        <v>1225</v>
      </c>
      <c r="N14" s="53" t="s">
        <v>1226</v>
      </c>
      <c r="O14" s="54" t="s">
        <v>1174</v>
      </c>
      <c r="P14" s="55" t="s">
        <v>550</v>
      </c>
      <c r="U14" s="40"/>
      <c r="V14" s="40" t="str">
        <f>$S$5&amp;T14&amp;".png"</f>
        <v>file:///D:/TPDC2022/logo/.png</v>
      </c>
      <c r="W14" t="str">
        <f>$S$5&amp;T14&amp;".png"</f>
        <v>file:///D:/TPDC2022/logo/.png</v>
      </c>
      <c r="X14" t="s">
        <v>1227</v>
      </c>
      <c r="Y14" s="40" t="str">
        <f>$V$4&amp;X14&amp;".png"</f>
        <v>file:///D:/TPDC2022/player/Photo/HY.TrườngAnh.png</v>
      </c>
      <c r="Z14" s="40" t="str">
        <f>$Y$4&amp;X14&amp;".png"</f>
        <v>file:///D:/TPDC2022/player/full_bd/HY.TrườngAnh.png</v>
      </c>
      <c r="AA14" t="s">
        <v>591</v>
      </c>
      <c r="AB14" t="str">
        <f>$Z$3&amp;AA14&amp;".png"</f>
        <v>file:///D:/TPDC2022/data/Teaminfomation/Arum.png</v>
      </c>
      <c r="AC14" t="str">
        <f>$Z$4&amp;AA14&amp;".jpg"</f>
        <v>file:///D:/TPDC2022/data/banlist/Arum.jpg</v>
      </c>
      <c r="AE14" s="62" t="s">
        <v>1228</v>
      </c>
      <c r="AF14" t="str">
        <f>$AF$4&amp;AE14&amp;".png"</f>
        <v>file:///D:/TPDC2022/data/Rune/TL.png</v>
      </c>
    </row>
    <row r="15" spans="1:32">
      <c r="A15" s="46" t="s">
        <v>678</v>
      </c>
      <c r="B15" s="47">
        <v>0.645833333333333</v>
      </c>
      <c r="C15" s="48" t="s">
        <v>550</v>
      </c>
      <c r="D15" s="48" t="s">
        <v>1205</v>
      </c>
      <c r="E15" s="48" t="s">
        <v>1225</v>
      </c>
      <c r="F15" s="48" t="s">
        <v>1224</v>
      </c>
      <c r="N15" s="53" t="s">
        <v>1229</v>
      </c>
      <c r="O15" s="54" t="s">
        <v>1184</v>
      </c>
      <c r="P15" s="55" t="s">
        <v>1205</v>
      </c>
      <c r="U15" s="40"/>
      <c r="V15" s="40" t="str">
        <f>$S$5&amp;T15&amp;".png"</f>
        <v>file:///D:/TPDC2022/logo/.png</v>
      </c>
      <c r="X15" t="s">
        <v>1230</v>
      </c>
      <c r="Y15" s="40" t="str">
        <f>$V$4&amp;X15&amp;".png"</f>
        <v>file:///D:/TPDC2022/player/Photo/HY.RynT.png</v>
      </c>
      <c r="Z15" s="40" t="str">
        <f>$Y$4&amp;X15&amp;".png"</f>
        <v>file:///D:/TPDC2022/player/full_bd/HY.RynT.png</v>
      </c>
      <c r="AA15" t="s">
        <v>600</v>
      </c>
      <c r="AB15" t="str">
        <f>$Z$3&amp;AA15&amp;".png"</f>
        <v>file:///D:/TPDC2022/data/Teaminfomation/Astrid.png</v>
      </c>
      <c r="AC15" t="str">
        <f>$Z$4&amp;AA15&amp;".jpg"</f>
        <v>file:///D:/TPDC2022/data/banlist/Astrid.jpg</v>
      </c>
      <c r="AE15" s="62" t="s">
        <v>1231</v>
      </c>
      <c r="AF15" t="str">
        <f>$AF$4&amp;AE15&amp;".png"</f>
        <v>file:///D:/TPDC2022/data/Rune/TQ.png</v>
      </c>
    </row>
    <row r="16" spans="1:32">
      <c r="A16" s="46" t="s">
        <v>687</v>
      </c>
      <c r="B16" s="47">
        <v>0.708333333333333</v>
      </c>
      <c r="C16" s="48" t="s">
        <v>1174</v>
      </c>
      <c r="D16" s="48" t="s">
        <v>1184</v>
      </c>
      <c r="E16" s="48" t="s">
        <v>1225</v>
      </c>
      <c r="F16" s="48" t="s">
        <v>1224</v>
      </c>
      <c r="N16" s="53" t="s">
        <v>1232</v>
      </c>
      <c r="O16" s="54" t="s">
        <v>519</v>
      </c>
      <c r="P16" s="55" t="s">
        <v>550</v>
      </c>
      <c r="U16" s="40"/>
      <c r="V16" s="40" t="str">
        <f>$S$5&amp;T16&amp;".png"</f>
        <v>file:///D:/TPDC2022/logo/.png</v>
      </c>
      <c r="X16" t="s">
        <v>1233</v>
      </c>
      <c r="Y16" s="40" t="str">
        <f>$V$4&amp;X16&amp;".png"</f>
        <v>file:///D:/TPDC2022/player/Photo/HY.Dudley.png</v>
      </c>
      <c r="Z16" s="40" t="str">
        <f>$Y$4&amp;X16&amp;".png"</f>
        <v>file:///D:/TPDC2022/player/full_bd/HY.Dudley.png</v>
      </c>
      <c r="AA16" t="s">
        <v>607</v>
      </c>
      <c r="AB16" t="str">
        <f>$Z$3&amp;AA16&amp;".png"</f>
        <v>file:///D:/TPDC2022/data/Teaminfomation/Ata.png</v>
      </c>
      <c r="AC16" t="str">
        <f>$Z$4&amp;AA16&amp;".jpg"</f>
        <v>file:///D:/TPDC2022/data/banlist/Ata.jpg</v>
      </c>
      <c r="AE16" s="62" t="s">
        <v>1234</v>
      </c>
      <c r="AF16" t="str">
        <f>$AF$4&amp;AE16&amp;".png"</f>
        <v>file:///D:/TPDC2022/data/Rune/TT.png</v>
      </c>
    </row>
    <row r="17" spans="1:29">
      <c r="A17" s="46" t="s">
        <v>696</v>
      </c>
      <c r="B17" s="49">
        <v>0.770833333333333</v>
      </c>
      <c r="C17" s="48" t="s">
        <v>1191</v>
      </c>
      <c r="D17" s="48" t="s">
        <v>519</v>
      </c>
      <c r="E17" s="50" t="s">
        <v>1225</v>
      </c>
      <c r="F17" s="50" t="s">
        <v>1224</v>
      </c>
      <c r="N17" s="53" t="s">
        <v>1235</v>
      </c>
      <c r="O17" s="54" t="s">
        <v>1174</v>
      </c>
      <c r="P17" s="55" t="s">
        <v>1205</v>
      </c>
      <c r="U17" s="40"/>
      <c r="V17" s="40" t="str">
        <f>$S$5&amp;T17&amp;".png"</f>
        <v>file:///D:/TPDC2022/logo/.png</v>
      </c>
      <c r="X17" t="s">
        <v>1236</v>
      </c>
      <c r="Y17" s="40" t="str">
        <f>$V$4&amp;X17&amp;".png"</f>
        <v>file:///D:/TPDC2022/player/Photo/HY.7Love.png</v>
      </c>
      <c r="Z17" s="40" t="str">
        <f>$Y$4&amp;X17&amp;".png"</f>
        <v>file:///D:/TPDC2022/player/full_bd/HY.7Love.png</v>
      </c>
      <c r="AA17" t="s">
        <v>613</v>
      </c>
      <c r="AB17" t="str">
        <f>$Z$3&amp;AA17&amp;".png"</f>
        <v>file:///D:/TPDC2022/data/Teaminfomation/Aya.png</v>
      </c>
      <c r="AC17" t="str">
        <f>$Z$4&amp;AA17&amp;".jpg"</f>
        <v>file:///D:/TPDC2022/data/banlist/Aya.jpg</v>
      </c>
    </row>
    <row r="18" spans="1:29">
      <c r="A18" s="46" t="s">
        <v>701</v>
      </c>
      <c r="B18" s="49">
        <v>0.833333333333333</v>
      </c>
      <c r="C18" s="48" t="s">
        <v>1174</v>
      </c>
      <c r="D18" s="48" t="s">
        <v>1191</v>
      </c>
      <c r="E18" s="50" t="s">
        <v>1225</v>
      </c>
      <c r="F18" s="50" t="s">
        <v>1224</v>
      </c>
      <c r="N18" s="53" t="s">
        <v>601</v>
      </c>
      <c r="O18" s="54" t="s">
        <v>1184</v>
      </c>
      <c r="P18" s="55" t="s">
        <v>1175</v>
      </c>
      <c r="U18" s="40"/>
      <c r="V18" s="40" t="str">
        <f>$S$5&amp;T18&amp;".png"</f>
        <v>file:///D:/TPDC2022/logo/.png</v>
      </c>
      <c r="X18" t="s">
        <v>1237</v>
      </c>
      <c r="Y18" s="40" t="str">
        <f>$V$4&amp;X18&amp;".png"</f>
        <v>file:///D:/TPDC2022/player/Photo/HN.dmuck.png</v>
      </c>
      <c r="Z18" s="40" t="str">
        <f>$Y$4&amp;X18&amp;".png"</f>
        <v>file:///D:/TPDC2022/player/full_bd/HN.dmuck.png</v>
      </c>
      <c r="AA18" t="s">
        <v>619</v>
      </c>
      <c r="AB18" t="str">
        <f>$Z$3&amp;AA18&amp;".png"</f>
        <v>file:///D:/TPDC2022/data/Teaminfomation/Azzen'Ka.png</v>
      </c>
      <c r="AC18" t="str">
        <f>$Z$4&amp;AA18&amp;".jpg"</f>
        <v>file:///D:/TPDC2022/data/banlist/Azzen'Ka.jpg</v>
      </c>
    </row>
    <row r="19" spans="1:29">
      <c r="A19" s="46" t="s">
        <v>706</v>
      </c>
      <c r="B19" s="49">
        <v>0.895833333333333</v>
      </c>
      <c r="C19" s="48" t="s">
        <v>1184</v>
      </c>
      <c r="D19" s="48" t="s">
        <v>519</v>
      </c>
      <c r="E19" s="50" t="s">
        <v>1225</v>
      </c>
      <c r="F19" s="50" t="s">
        <v>1224</v>
      </c>
      <c r="N19" s="53" t="s">
        <v>620</v>
      </c>
      <c r="O19" s="54" t="s">
        <v>1191</v>
      </c>
      <c r="P19" s="55" t="s">
        <v>842</v>
      </c>
      <c r="U19" s="40"/>
      <c r="V19" s="40" t="str">
        <f>$S$5&amp;T19&amp;".png"</f>
        <v>file:///D:/TPDC2022/logo/.png</v>
      </c>
      <c r="X19" t="s">
        <v>1238</v>
      </c>
      <c r="Y19" s="40" t="str">
        <f>$V$4&amp;X19&amp;".png"</f>
        <v>file:///D:/TPDC2022/player/Photo/HN.NgọcHải.png</v>
      </c>
      <c r="Z19" s="40" t="str">
        <f>$Y$4&amp;X19&amp;".png"</f>
        <v>file:///D:/TPDC2022/player/full_bd/HN.NgọcHải.png</v>
      </c>
      <c r="AA19" t="s">
        <v>624</v>
      </c>
      <c r="AB19" t="str">
        <f>$Z$3&amp;AA19&amp;".png"</f>
        <v>file:///D:/TPDC2022/data/Teaminfomation/Baldum.png</v>
      </c>
      <c r="AC19" t="str">
        <f>$Z$4&amp;AA19&amp;".jpg"</f>
        <v>file:///D:/TPDC2022/data/banlist/Baldum.jpg</v>
      </c>
    </row>
    <row r="20" spans="21:29">
      <c r="U20" s="40"/>
      <c r="V20" s="40" t="str">
        <f>$S$5&amp;T20&amp;".png"</f>
        <v>file:///D:/TPDC2022/logo/.png</v>
      </c>
      <c r="X20" t="s">
        <v>1239</v>
      </c>
      <c r="Y20" s="40" t="str">
        <f>$V$4&amp;X20&amp;".png"</f>
        <v>file:///D:/TPDC2022/player/Photo/HN.MCuong.png</v>
      </c>
      <c r="Z20" s="40" t="str">
        <f>$Y$4&amp;X20&amp;".png"</f>
        <v>file:///D:/TPDC2022/player/full_bd/HN.MCuong.png</v>
      </c>
      <c r="AA20" t="s">
        <v>629</v>
      </c>
      <c r="AB20" t="str">
        <f>$Z$3&amp;AA20&amp;".png"</f>
        <v>file:///D:/TPDC2022/data/Teaminfomation/Batman.png</v>
      </c>
      <c r="AC20" t="str">
        <f>$Z$4&amp;AA20&amp;".jpg"</f>
        <v>file:///D:/TPDC2022/data/banlist/Batman.jpg</v>
      </c>
    </row>
    <row r="21" spans="24:29">
      <c r="X21" t="s">
        <v>1240</v>
      </c>
      <c r="Y21" s="40" t="str">
        <f>$V$4&amp;X21&amp;".png"</f>
        <v>file:///D:/TPDC2022/player/Photo/HN.HảiSmilekk.png</v>
      </c>
      <c r="Z21" s="40" t="str">
        <f>$Y$4&amp;X21&amp;".png"</f>
        <v>file:///D:/TPDC2022/player/full_bd/HN.HảiSmilekk.png</v>
      </c>
      <c r="AA21" t="s">
        <v>637</v>
      </c>
      <c r="AB21" t="str">
        <f>$Z$3&amp;AA21&amp;".png"</f>
        <v>file:///D:/TPDC2022/data/Teaminfomation/Bright.png</v>
      </c>
      <c r="AC21" t="str">
        <f>$Z$4&amp;AA21&amp;".jpg"</f>
        <v>file:///D:/TPDC2022/data/banlist/Bright.jpg</v>
      </c>
    </row>
    <row r="22" spans="24:29">
      <c r="X22" t="s">
        <v>1241</v>
      </c>
      <c r="Y22" s="40" t="str">
        <f>$V$4&amp;X22&amp;".png"</f>
        <v>file:///D:/TPDC2022/player/Photo/HN.HảiÉt.png</v>
      </c>
      <c r="Z22" s="40" t="str">
        <f>$Y$4&amp;X22&amp;".png"</f>
        <v>file:///D:/TPDC2022/player/full_bd/HN.HảiÉt.png</v>
      </c>
      <c r="AA22" t="s">
        <v>642</v>
      </c>
      <c r="AB22" t="str">
        <f>$Z$3&amp;AA22&amp;".png"</f>
        <v>file:///D:/TPDC2022/data/Teaminfomation/Butterfly.png</v>
      </c>
      <c r="AC22" t="str">
        <f>$Z$4&amp;AA22&amp;".jpg"</f>
        <v>file:///D:/TPDC2022/data/banlist/Butterfly.jpg</v>
      </c>
    </row>
    <row r="23" spans="24:29">
      <c r="X23" t="s">
        <v>1242</v>
      </c>
      <c r="Y23" s="40" t="str">
        <f>$V$4&amp;X23&amp;".png"</f>
        <v>file:///D:/TPDC2022/player/Photo/HN.Spirit.png</v>
      </c>
      <c r="Z23" s="40" t="str">
        <f>$Y$4&amp;X23&amp;".png"</f>
        <v>file:///D:/TPDC2022/player/full_bd/HN.Spirit.png</v>
      </c>
      <c r="AA23" t="s">
        <v>647</v>
      </c>
      <c r="AB23" t="str">
        <f>$Z$3&amp;AA23&amp;".png"</f>
        <v>file:///D:/TPDC2022/data/Teaminfomation/Capheny.png</v>
      </c>
      <c r="AC23" t="str">
        <f>$Z$4&amp;AA23&amp;".jpg"</f>
        <v>file:///D:/TPDC2022/data/banlist/Capheny.jpg</v>
      </c>
    </row>
    <row r="24" spans="24:29">
      <c r="X24" t="s">
        <v>1243</v>
      </c>
      <c r="Y24" s="40" t="str">
        <f>$V$4&amp;X24&amp;".png"</f>
        <v>file:///D:/TPDC2022/player/Photo/HN.pikaChu.png</v>
      </c>
      <c r="Z24" s="40" t="str">
        <f>$Y$4&amp;X24&amp;".png"</f>
        <v>file:///D:/TPDC2022/player/full_bd/HN.pikaChu.png</v>
      </c>
      <c r="AA24" t="s">
        <v>652</v>
      </c>
      <c r="AB24" t="str">
        <f>$Z$3&amp;AA24&amp;".png"</f>
        <v>file:///D:/TPDC2022/data/Teaminfomation/Celica.png</v>
      </c>
      <c r="AC24" t="str">
        <f>$Z$4&amp;AA24&amp;".jpg"</f>
        <v>file:///D:/TPDC2022/data/banlist/Celica.jpg</v>
      </c>
    </row>
    <row r="25" spans="24:29">
      <c r="X25" t="s">
        <v>1244</v>
      </c>
      <c r="Y25" s="40" t="str">
        <f>$V$4&amp;X25&amp;".png"</f>
        <v>file:///D:/TPDC2022/player/Photo/NA.GàGô.png</v>
      </c>
      <c r="Z25" s="40" t="str">
        <f>$Y$4&amp;X25&amp;".png"</f>
        <v>file:///D:/TPDC2022/player/full_bd/NA.GàGô.png</v>
      </c>
      <c r="AA25" t="s">
        <v>657</v>
      </c>
      <c r="AB25" t="str">
        <f>$Z$3&amp;AA25&amp;".png"</f>
        <v>file:///D:/TPDC2022/data/Teaminfomation/Chaugnar.png</v>
      </c>
      <c r="AC25" t="str">
        <f>$Z$4&amp;AA25&amp;".jpg"</f>
        <v>file:///D:/TPDC2022/data/banlist/Chaugnar.jpg</v>
      </c>
    </row>
    <row r="26" spans="24:29">
      <c r="X26" t="s">
        <v>1245</v>
      </c>
      <c r="Y26" s="40" t="str">
        <f>$V$4&amp;X26&amp;".png"</f>
        <v>file:///D:/TPDC2022/player/Photo/NA.Billo.png</v>
      </c>
      <c r="Z26" s="40" t="str">
        <f>$Y$4&amp;X26&amp;".png"</f>
        <v>file:///D:/TPDC2022/player/full_bd/NA.Billo.png</v>
      </c>
      <c r="AA26" t="s">
        <v>662</v>
      </c>
      <c r="AB26" t="str">
        <f>$Z$3&amp;AA26&amp;".png"</f>
        <v>file:///D:/TPDC2022/data/Teaminfomation/Cresht.png</v>
      </c>
      <c r="AC26" t="str">
        <f>$Z$4&amp;AA26&amp;".jpg"</f>
        <v>file:///D:/TPDC2022/data/banlist/Cresht.jpg</v>
      </c>
    </row>
    <row r="27" spans="21:29">
      <c r="U27" s="59"/>
      <c r="X27" t="s">
        <v>1246</v>
      </c>
      <c r="Y27" s="40" t="str">
        <f>$V$4&amp;X27&amp;".png"</f>
        <v>file:///D:/TPDC2022/player/Photo/NA.DucKen.png</v>
      </c>
      <c r="Z27" s="40" t="str">
        <f>$Y$4&amp;X27&amp;".png"</f>
        <v>file:///D:/TPDC2022/player/full_bd/NA.DucKen.png</v>
      </c>
      <c r="AA27" t="s">
        <v>667</v>
      </c>
      <c r="AB27" t="str">
        <f>$Z$3&amp;AA27&amp;".png"</f>
        <v>file:///D:/TPDC2022/data/Teaminfomation/D'arcy.png</v>
      </c>
      <c r="AC27" t="str">
        <f>$Z$4&amp;AA27&amp;".jpg"</f>
        <v>file:///D:/TPDC2022/data/banlist/D'arcy.jpg</v>
      </c>
    </row>
    <row r="28" spans="24:29">
      <c r="X28" t="s">
        <v>1247</v>
      </c>
      <c r="Y28" s="40" t="str">
        <f>$V$4&amp;X28&amp;".png"</f>
        <v>file:///D:/TPDC2022/player/Photo/NA.QuânPT.png</v>
      </c>
      <c r="Z28" s="40" t="str">
        <f>$Y$4&amp;X28&amp;".png"</f>
        <v>file:///D:/TPDC2022/player/full_bd/NA.QuânPT.png</v>
      </c>
      <c r="AA28" t="s">
        <v>672</v>
      </c>
      <c r="AB28" t="str">
        <f>$Z$3&amp;AA28&amp;".png"</f>
        <v>file:///D:/TPDC2022/data/Teaminfomation/Dextra.png</v>
      </c>
      <c r="AC28" t="str">
        <f>$Z$4&amp;AA28&amp;".jpg"</f>
        <v>file:///D:/TPDC2022/data/banlist/Dextra.jpg</v>
      </c>
    </row>
    <row r="29" spans="21:29">
      <c r="U29" s="59"/>
      <c r="X29" t="s">
        <v>1248</v>
      </c>
      <c r="Y29" s="40" t="str">
        <f>$V$4&amp;X29&amp;".png"</f>
        <v>file:///D:/TPDC2022/player/Photo/NA.CZI.png</v>
      </c>
      <c r="Z29" s="40" t="str">
        <f>$Y$4&amp;X29&amp;".png"</f>
        <v>file:///D:/TPDC2022/player/full_bd/NA.CZI.png</v>
      </c>
      <c r="AA29" t="s">
        <v>677</v>
      </c>
      <c r="AB29" t="str">
        <f>$Z$3&amp;AA29&amp;".png"</f>
        <v>file:///D:/TPDC2022/data/Teaminfomation/Điêu Thuyền.png</v>
      </c>
      <c r="AC29" t="str">
        <f>$Z$4&amp;AA29&amp;".jpg"</f>
        <v>file:///D:/TPDC2022/data/banlist/Điêu Thuyền.jpg</v>
      </c>
    </row>
    <row r="30" spans="24:29">
      <c r="X30" t="s">
        <v>1249</v>
      </c>
      <c r="Y30" s="40" t="str">
        <f>$V$4&amp;X30&amp;".png"</f>
        <v>file:///D:/TPDC2022/player/Photo/NA.HuyHoàng.png</v>
      </c>
      <c r="Z30" s="40" t="str">
        <f>$Y$4&amp;X30&amp;".png"</f>
        <v>file:///D:/TPDC2022/player/full_bd/NA.HuyHoàng.png</v>
      </c>
      <c r="AA30" t="s">
        <v>682</v>
      </c>
      <c r="AB30" t="str">
        <f>$Z$3&amp;AA30&amp;".png"</f>
        <v>file:///D:/TPDC2022/data/Teaminfomation/Dirak.png</v>
      </c>
      <c r="AC30" t="str">
        <f>$Z$4&amp;AA30&amp;".jpg"</f>
        <v>file:///D:/TPDC2022/data/banlist/Dirak.jpg</v>
      </c>
    </row>
    <row r="31" spans="21:29">
      <c r="U31" s="59"/>
      <c r="X31" t="s">
        <v>1250</v>
      </c>
      <c r="Y31" s="40" t="str">
        <f>$V$4&amp;X31&amp;".png"</f>
        <v>file:///D:/TPDC2022/player/Photo/NA.QuỳnhAnh.png</v>
      </c>
      <c r="Z31" s="40" t="str">
        <f>$Y$4&amp;X31&amp;".png"</f>
        <v>file:///D:/TPDC2022/player/full_bd/NA.QuỳnhAnh.png</v>
      </c>
      <c r="AA31" t="s">
        <v>691</v>
      </c>
      <c r="AB31" t="str">
        <f>$Z$3&amp;AA31&amp;".png"</f>
        <v>file:///D:/TPDC2022/data/Teaminfomation/Eland'orr.png</v>
      </c>
      <c r="AC31" t="str">
        <f>$Z$4&amp;AA31&amp;".jpg"</f>
        <v>file:///D:/TPDC2022/data/banlist/Eland'orr.jpg</v>
      </c>
    </row>
    <row r="32" spans="21:29">
      <c r="U32" s="59"/>
      <c r="X32" t="s">
        <v>1251</v>
      </c>
      <c r="Y32" s="40" t="str">
        <f>$V$4&amp;X32&amp;".png"</f>
        <v>file:///D:/TPDC2022/player/Photo/DN.Jet.png</v>
      </c>
      <c r="Z32" s="40" t="str">
        <f>$Y$4&amp;X32&amp;".png"</f>
        <v>file:///D:/TPDC2022/player/full_bd/DN.Jet.png</v>
      </c>
      <c r="AA32" t="s">
        <v>693</v>
      </c>
      <c r="AB32" t="str">
        <f>$Z$3&amp;AA32&amp;".png"</f>
        <v>file:///D:/TPDC2022/data/Teaminfomation/Elsu.png</v>
      </c>
      <c r="AC32" t="str">
        <f>$Z$4&amp;AA32&amp;".jpg"</f>
        <v>file:///D:/TPDC2022/data/banlist/Elsu.jpg</v>
      </c>
    </row>
    <row r="33" spans="24:29">
      <c r="X33" t="s">
        <v>1252</v>
      </c>
      <c r="Y33" s="40" t="str">
        <f>$V$4&amp;X33&amp;".png"</f>
        <v>file:///D:/TPDC2022/player/Photo/DN.Nope.png</v>
      </c>
      <c r="Z33" s="40" t="str">
        <f>$Y$4&amp;X33&amp;".png"</f>
        <v>file:///D:/TPDC2022/player/full_bd/DN.Nope.png</v>
      </c>
      <c r="AA33" t="s">
        <v>704</v>
      </c>
      <c r="AB33" t="str">
        <f>$Z$3&amp;AA33&amp;".png"</f>
        <v>file:///D:/TPDC2022/data/Teaminfomation/Enzo.png</v>
      </c>
      <c r="AC33" t="str">
        <f>$Z$4&amp;AA33&amp;".jpg"</f>
        <v>file:///D:/TPDC2022/data/banlist/Enzo.jpg</v>
      </c>
    </row>
    <row r="34" spans="24:29">
      <c r="X34" t="s">
        <v>1253</v>
      </c>
      <c r="Y34" s="40" t="str">
        <f>$V$4&amp;X34&amp;".png"</f>
        <v>file:///D:/TPDC2022/player/Photo/DN.Gwenn.png</v>
      </c>
      <c r="Z34" s="40" t="str">
        <f>$Y$4&amp;X34&amp;".png"</f>
        <v>file:///D:/TPDC2022/player/full_bd/DN.Gwenn.png</v>
      </c>
      <c r="AA34" t="s">
        <v>710</v>
      </c>
      <c r="AB34" t="str">
        <f>$Z$3&amp;AA34&amp;".png"</f>
        <v>file:///D:/TPDC2022/data/Teaminfomation/Errol.png</v>
      </c>
      <c r="AC34" t="str">
        <f>$Z$4&amp;AA34&amp;".jpg"</f>
        <v>file:///D:/TPDC2022/data/banlist/Errol.jpg</v>
      </c>
    </row>
    <row r="35" spans="24:29">
      <c r="X35" t="s">
        <v>1254</v>
      </c>
      <c r="Y35" s="40" t="str">
        <f>$V$4&amp;X35&amp;".png"</f>
        <v>file:///D:/TPDC2022/player/Photo/DN.TuấnKha.png</v>
      </c>
      <c r="Z35" s="40" t="str">
        <f>$Y$4&amp;X35&amp;".png"</f>
        <v>file:///D:/TPDC2022/player/full_bd/DN.TuấnKha.png</v>
      </c>
      <c r="AA35" t="s">
        <v>721</v>
      </c>
      <c r="AB35" t="str">
        <f>$Z$3&amp;AA35&amp;".png"</f>
        <v>file:///D:/TPDC2022/data/Teaminfomation/Fennik.png</v>
      </c>
      <c r="AC35" t="str">
        <f>$Z$4&amp;AA35&amp;".jpg"</f>
        <v>file:///D:/TPDC2022/data/banlist/Fennik.jpg</v>
      </c>
    </row>
    <row r="36" spans="24:29">
      <c r="X36" t="s">
        <v>1255</v>
      </c>
      <c r="Y36" s="40" t="str">
        <f>$V$4&amp;X36&amp;".png"</f>
        <v>file:///D:/TPDC2022/player/Photo/DN.MinMập.png</v>
      </c>
      <c r="Z36" s="40" t="str">
        <f>$Y$4&amp;X36&amp;".png"</f>
        <v>file:///D:/TPDC2022/player/full_bd/DN.MinMập.png</v>
      </c>
      <c r="AA36" t="s">
        <v>723</v>
      </c>
      <c r="AB36" t="str">
        <f>$Z$3&amp;AA36&amp;".png"</f>
        <v>file:///D:/TPDC2022/data/Teaminfomation/Florentino.png</v>
      </c>
      <c r="AC36" t="str">
        <f>$Z$4&amp;AA36&amp;".jpg"</f>
        <v>file:///D:/TPDC2022/data/banlist/Florentino.jpg</v>
      </c>
    </row>
    <row r="37" spans="24:29">
      <c r="X37" t="s">
        <v>1256</v>
      </c>
      <c r="Y37" s="40" t="str">
        <f>$V$4&amp;X37&amp;".png"</f>
        <v>file:///D:/TPDC2022/player/Photo/DN.Water.png</v>
      </c>
      <c r="Z37" s="40" t="str">
        <f>$Y$4&amp;X37&amp;".png"</f>
        <v>file:///D:/TPDC2022/player/full_bd/DN.Water.png</v>
      </c>
      <c r="AA37" t="s">
        <v>736</v>
      </c>
      <c r="AB37" t="str">
        <f>$Z$3&amp;AA37&amp;".png"</f>
        <v>file:///D:/TPDC2022/data/Teaminfomation/Gildur.png</v>
      </c>
      <c r="AC37" t="str">
        <f>$Z$4&amp;AA37&amp;".jpg"</f>
        <v>file:///D:/TPDC2022/data/banlist/Gildur.jpg</v>
      </c>
    </row>
    <row r="38" spans="24:29">
      <c r="X38" t="s">
        <v>1257</v>
      </c>
      <c r="Y38" s="40" t="str">
        <f>$V$4&amp;X38&amp;".png"</f>
        <v>file:///D:/TPDC2022/player/Photo/DN.MaiTruong.png</v>
      </c>
      <c r="Z38" s="40" t="str">
        <f>$Y$4&amp;X38&amp;".png"</f>
        <v>file:///D:/TPDC2022/player/full_bd/DN.MaiTruong.png</v>
      </c>
      <c r="AA38" t="s">
        <v>744</v>
      </c>
      <c r="AB38" t="str">
        <f>$Z$3&amp;AA38&amp;".png"</f>
        <v>file:///D:/TPDC2022/data/Teaminfomation/Grakk.png</v>
      </c>
      <c r="AC38" t="str">
        <f>$Z$4&amp;AA38&amp;".jpg"</f>
        <v>file:///D:/TPDC2022/data/banlist/Grakk.jpg</v>
      </c>
    </row>
    <row r="39" spans="24:29">
      <c r="X39" t="s">
        <v>1258</v>
      </c>
      <c r="Y39" s="40" t="str">
        <f>$V$4&amp;X39&amp;".png"</f>
        <v>file:///D:/TPDC2022/player/Photo/HCM.FuYu.png</v>
      </c>
      <c r="Z39" s="40" t="str">
        <f>$Y$4&amp;X39&amp;".png"</f>
        <v>file:///D:/TPDC2022/player/full_bd/HCM.FuYu.png</v>
      </c>
      <c r="AA39" t="s">
        <v>686</v>
      </c>
      <c r="AB39" t="str">
        <f>$Z$3&amp;AA39&amp;".png"</f>
        <v>file:///D:/TPDC2022/data/Teaminfomation/Hayate.png</v>
      </c>
      <c r="AC39" t="str">
        <f>$Z$4&amp;AA39&amp;".jpg"</f>
        <v>file:///D:/TPDC2022/data/banlist/Hayate.jpg</v>
      </c>
    </row>
    <row r="40" spans="24:29">
      <c r="X40" t="s">
        <v>1259</v>
      </c>
      <c r="Y40" s="40" t="str">
        <f>$V$4&amp;X40&amp;".png"</f>
        <v>file:///D:/TPDC2022/player/Photo/HCM.HieuNghia.png</v>
      </c>
      <c r="Z40" s="40" t="str">
        <f>$Y$4&amp;X40&amp;".png"</f>
        <v>file:///D:/TPDC2022/player/full_bd/HCM.HieuNghia.png</v>
      </c>
      <c r="AA40" t="s">
        <v>684</v>
      </c>
      <c r="AB40" t="str">
        <f>$Z$3&amp;AA40&amp;".png"</f>
        <v>file:///D:/TPDC2022/data/Teaminfomation/Iggy.png</v>
      </c>
      <c r="AC40" t="str">
        <f>$Z$4&amp;AA40&amp;".jpg"</f>
        <v>file:///D:/TPDC2022/data/banlist/Iggy.jpg</v>
      </c>
    </row>
    <row r="41" spans="24:29">
      <c r="X41" t="s">
        <v>1260</v>
      </c>
      <c r="Y41" s="40" t="str">
        <f>$V$4&amp;X41&amp;".png"</f>
        <v>file:///D:/TPDC2022/player/Photo/HCM.Ciara.png</v>
      </c>
      <c r="Z41" s="40" t="str">
        <f>$Y$4&amp;X41&amp;".png"</f>
        <v>file:///D:/TPDC2022/player/full_bd/HCM.Ciara.png</v>
      </c>
      <c r="AA41" t="s">
        <v>766</v>
      </c>
      <c r="AB41" t="str">
        <f>$Z$3&amp;AA41&amp;".png"</f>
        <v>file:///D:/TPDC2022/data/Teaminfomation/Ignis.png</v>
      </c>
      <c r="AC41" t="str">
        <f>$Z$4&amp;AA41&amp;".jpg"</f>
        <v>file:///D:/TPDC2022/data/banlist/Ignis.jpg</v>
      </c>
    </row>
    <row r="42" spans="24:29">
      <c r="X42" t="s">
        <v>1261</v>
      </c>
      <c r="Y42" s="40" t="str">
        <f>$V$4&amp;X42&amp;".png"</f>
        <v>file:///D:/TPDC2022/player/Photo/HCM.AHuy.png</v>
      </c>
      <c r="Z42" s="40" t="str">
        <f>$Y$4&amp;X42&amp;".png"</f>
        <v>file:///D:/TPDC2022/player/full_bd/HCM.AHuy.png</v>
      </c>
      <c r="AA42" t="s">
        <v>775</v>
      </c>
      <c r="AB42" t="str">
        <f>$Z$3&amp;AA42&amp;".png"</f>
        <v>file:///D:/TPDC2022/data/Teaminfomation/Ilumia.png</v>
      </c>
      <c r="AC42" t="str">
        <f>$Z$4&amp;AA42&amp;".jpg"</f>
        <v>file:///D:/TPDC2022/data/banlist/Ilumia.jpg</v>
      </c>
    </row>
    <row r="43" spans="24:29">
      <c r="X43" t="s">
        <v>1262</v>
      </c>
      <c r="Y43" s="40" t="str">
        <f>$V$4&amp;X43&amp;".png"</f>
        <v>file:///D:/TPDC2022/player/Photo/HCM.Dậu.png</v>
      </c>
      <c r="Z43" s="40" t="str">
        <f>$Y$4&amp;X43&amp;".png"</f>
        <v>file:///D:/TPDC2022/player/full_bd/HCM.Dậu.png</v>
      </c>
      <c r="AA43" t="s">
        <v>782</v>
      </c>
      <c r="AB43" t="str">
        <f>$Z$3&amp;AA43&amp;".png"</f>
        <v>file:///D:/TPDC2022/data/Teaminfomation/Ishar.png</v>
      </c>
      <c r="AC43" t="str">
        <f>$Z$4&amp;AA43&amp;".jpg"</f>
        <v>file:///D:/TPDC2022/data/banlist/Ishar.jpg</v>
      </c>
    </row>
    <row r="44" spans="24:29">
      <c r="X44" t="s">
        <v>1263</v>
      </c>
      <c r="Y44" s="40" t="str">
        <f>$V$4&amp;X44&amp;".png"</f>
        <v>file:///D:/TPDC2022/player/Photo/HCM.Pino.png</v>
      </c>
      <c r="Z44" s="40" t="str">
        <f>$Y$4&amp;X44&amp;".png"</f>
        <v>file:///D:/TPDC2022/player/full_bd/HCM.Pino.png</v>
      </c>
      <c r="AA44" t="s">
        <v>787</v>
      </c>
      <c r="AB44" t="str">
        <f>$Z$3&amp;AA44&amp;".png"</f>
        <v>file:///D:/TPDC2022/data/Teaminfomation/Jinna.png</v>
      </c>
      <c r="AC44" t="str">
        <f>$Z$4&amp;AA44&amp;".jpg"</f>
        <v>file:///D:/TPDC2022/data/banlist/Jinna.jpg</v>
      </c>
    </row>
    <row r="45" spans="24:29">
      <c r="X45" t="s">
        <v>1264</v>
      </c>
      <c r="Y45" s="40" t="str">
        <f>$V$4&amp;X45&amp;".png"</f>
        <v>file:///D:/TPDC2022/player/Photo/HCM.0503.png</v>
      </c>
      <c r="Z45" s="40" t="str">
        <f>$Y$4&amp;X45&amp;".png"</f>
        <v>file:///D:/TPDC2022/player/full_bd/HCM.0503.png</v>
      </c>
      <c r="AA45" t="s">
        <v>685</v>
      </c>
      <c r="AB45" t="str">
        <f>$Z$3&amp;AA45&amp;".png"</f>
        <v>file:///D:/TPDC2022/data/Teaminfomation/Joker.png</v>
      </c>
      <c r="AC45" t="str">
        <f>$Z$4&amp;AA45&amp;".jpg"</f>
        <v>file:///D:/TPDC2022/data/banlist/Joker.jpg</v>
      </c>
    </row>
    <row r="46" spans="24:29">
      <c r="X46" t="s">
        <v>1265</v>
      </c>
      <c r="Y46" s="40" t="str">
        <f>$V$4&amp;X46&amp;".png"</f>
        <v>file:///D:/TPDC2022/player/Photo/CT.CườngOP.png</v>
      </c>
      <c r="Z46" s="40" t="str">
        <f>$Y$4&amp;X46&amp;".png"</f>
        <v>file:///D:/TPDC2022/player/full_bd/CT.CườngOP.png</v>
      </c>
      <c r="AA46" t="s">
        <v>747</v>
      </c>
      <c r="AB46" t="str">
        <f>$Z$3&amp;AA46&amp;".png"</f>
        <v>file:///D:/TPDC2022/data/Teaminfomation/Kahlii.png</v>
      </c>
      <c r="AC46" t="str">
        <f>$Z$4&amp;AA46&amp;".jpg"</f>
        <v>file:///D:/TPDC2022/data/banlist/Kahlii.jpg</v>
      </c>
    </row>
    <row r="47" spans="24:29">
      <c r="X47" t="s">
        <v>1266</v>
      </c>
      <c r="Y47" s="40" t="str">
        <f>$V$4&amp;X47&amp;".png"</f>
        <v>file:///D:/TPDC2022/player/Photo/CT.Péheo.png</v>
      </c>
      <c r="Z47" s="40" t="str">
        <f>$Y$4&amp;X47&amp;".png"</f>
        <v>file:///D:/TPDC2022/player/full_bd/CT.Péheo.png</v>
      </c>
      <c r="AA47" t="s">
        <v>768</v>
      </c>
      <c r="AB47" t="str">
        <f>$Z$3&amp;AA47&amp;".png"</f>
        <v>file:///D:/TPDC2022/data/Teaminfomation/Keera.png</v>
      </c>
      <c r="AC47" t="str">
        <f>$Z$4&amp;AA47&amp;".jpg"</f>
        <v>file:///D:/TPDC2022/data/banlist/Keera.jpg</v>
      </c>
    </row>
    <row r="48" spans="24:29">
      <c r="X48" t="s">
        <v>784</v>
      </c>
      <c r="Y48" s="40" t="str">
        <f>$V$4&amp;X48&amp;".png"</f>
        <v>file:///D:/TPDC2022/player/Photo/CT.TrọngSoul.png</v>
      </c>
      <c r="Z48" s="40" t="str">
        <f>$Y$4&amp;X48&amp;".png"</f>
        <v>file:///D:/TPDC2022/player/full_bd/CT.TrọngSoul.png</v>
      </c>
      <c r="AA48" t="s">
        <v>800</v>
      </c>
      <c r="AB48" t="str">
        <f>$Z$3&amp;AA48&amp;".png"</f>
        <v>file:///D:/TPDC2022/data/Teaminfomation/Kil'Groth.png</v>
      </c>
      <c r="AC48" t="str">
        <f>$Z$4&amp;AA48&amp;".jpg"</f>
        <v>file:///D:/TPDC2022/data/banlist/Kil'Groth.jpg</v>
      </c>
    </row>
    <row r="49" spans="24:29">
      <c r="X49" t="s">
        <v>788</v>
      </c>
      <c r="Y49" s="40" t="str">
        <f>$V$4&amp;X49&amp;".png"</f>
        <v>file:///D:/TPDC2022/player/Photo/CT.3Ti.png</v>
      </c>
      <c r="Z49" s="40" t="str">
        <f>$Y$4&amp;X49&amp;".png"</f>
        <v>file:///D:/TPDC2022/player/full_bd/CT.3Ti.png</v>
      </c>
      <c r="AA49" t="s">
        <v>754</v>
      </c>
      <c r="AB49" t="str">
        <f>$Z$3&amp;AA49&amp;".png"</f>
        <v>file:///D:/TPDC2022/data/Teaminfomation/Kriknak.png</v>
      </c>
      <c r="AC49" t="str">
        <f>$Z$4&amp;AA49&amp;".jpg"</f>
        <v>file:///D:/TPDC2022/data/banlist/Kriknak.jpg</v>
      </c>
    </row>
    <row r="50" spans="24:29">
      <c r="X50" t="s">
        <v>1267</v>
      </c>
      <c r="Y50" s="40" t="str">
        <f>$V$4&amp;X50&amp;".png"</f>
        <v>file:///D:/TPDC2022/player/Photo/CT.ÂnGầyy.png</v>
      </c>
      <c r="Z50" s="40" t="str">
        <f>$Y$4&amp;X50&amp;".png"</f>
        <v>file:///D:/TPDC2022/player/full_bd/CT.ÂnGầyy.png</v>
      </c>
      <c r="AA50" t="s">
        <v>806</v>
      </c>
      <c r="AB50" t="str">
        <f>$Z$3&amp;AA50&amp;".png"</f>
        <v>file:///D:/TPDC2022/data/Teaminfomation/Krixi.png</v>
      </c>
      <c r="AC50" t="str">
        <f>$Z$4&amp;AA50&amp;".jpg"</f>
        <v>file:///D:/TPDC2022/data/banlist/Krixi.jpg</v>
      </c>
    </row>
    <row r="51" spans="24:29">
      <c r="X51" t="s">
        <v>771</v>
      </c>
      <c r="Y51" s="40" t="str">
        <f>$V$4&amp;X51&amp;".png"</f>
        <v>file:///D:/TPDC2022/player/Photo/CT.NS.png</v>
      </c>
      <c r="Z51" s="40" t="str">
        <f>$Y$4&amp;X51&amp;".png"</f>
        <v>file:///D:/TPDC2022/player/full_bd/CT.NS.png</v>
      </c>
      <c r="AA51" t="s">
        <v>812</v>
      </c>
      <c r="AB51" t="str">
        <f>$Z$3&amp;AA51&amp;".png"</f>
        <v>file:///D:/TPDC2022/data/Teaminfomation/Krizzix.png</v>
      </c>
      <c r="AC51" t="str">
        <f>$Z$4&amp;AA51&amp;".jpg"</f>
        <v>file:///D:/TPDC2022/data/banlist/Krizzix.jpg</v>
      </c>
    </row>
    <row r="52" spans="24:29">
      <c r="X52" t="s">
        <v>792</v>
      </c>
      <c r="Y52" s="40" t="str">
        <f>$V$4&amp;X52&amp;".png"</f>
        <v>file:///D:/TPDC2022/player/Photo/CT.QuangToàn.png</v>
      </c>
      <c r="Z52" s="40" t="str">
        <f>$Y$4&amp;X52&amp;".png"</f>
        <v>file:///D:/TPDC2022/player/full_bd/CT.QuangToàn.png</v>
      </c>
      <c r="AA52" t="s">
        <v>713</v>
      </c>
      <c r="AB52" t="str">
        <f>$Z$3&amp;AA52&amp;".png"</f>
        <v>file:///D:/TPDC2022/data/Teaminfomation/Lauriel.png</v>
      </c>
      <c r="AC52" t="str">
        <f>$Z$4&amp;AA52&amp;".jpg"</f>
        <v>file:///D:/TPDC2022/data/banlist/Lauriel.jpg</v>
      </c>
    </row>
    <row r="53" spans="24:29">
      <c r="X53" t="s">
        <v>1268</v>
      </c>
      <c r="Y53" s="40" t="str">
        <f>$V$4&amp;X53&amp;".png"</f>
        <v>file:///D:/TPDC2022/player/Photo/KG.DK.png</v>
      </c>
      <c r="Z53" s="40" t="str">
        <f>$Y$4&amp;X53&amp;".png"</f>
        <v>file:///D:/TPDC2022/player/full_bd/KG.DK.png</v>
      </c>
      <c r="AA53" t="s">
        <v>724</v>
      </c>
      <c r="AB53" t="str">
        <f>$Z$3&amp;AA53&amp;".png"</f>
        <v>file:///D:/TPDC2022/data/Teaminfomation/Laville.png</v>
      </c>
      <c r="AC53" t="str">
        <f>$Z$4&amp;AA53&amp;".jpg"</f>
        <v>file:///D:/TPDC2022/data/banlist/Laville.jpg</v>
      </c>
    </row>
    <row r="54" spans="24:29">
      <c r="X54" t="s">
        <v>1269</v>
      </c>
      <c r="Y54" s="40" t="str">
        <f>$V$4&amp;X54&amp;".png"</f>
        <v>file:///D:/TPDC2022/player/Photo/KG.DatSoFeed.png</v>
      </c>
      <c r="Z54" s="40" t="str">
        <f>$Y$4&amp;X54&amp;".png"</f>
        <v>file:///D:/TPDC2022/player/full_bd/KG.DatSoFeed.png</v>
      </c>
      <c r="AA54" t="s">
        <v>694</v>
      </c>
      <c r="AB54" t="str">
        <f>$Z$3&amp;AA54&amp;".png"</f>
        <v>file:///D:/TPDC2022/data/Teaminfomation/Liliana.png</v>
      </c>
      <c r="AC54" t="str">
        <f>$Z$4&amp;AA54&amp;".jpg"</f>
        <v>file:///D:/TPDC2022/data/banlist/Liliana.jpg</v>
      </c>
    </row>
    <row r="55" spans="24:29">
      <c r="X55" t="s">
        <v>1270</v>
      </c>
      <c r="Y55" s="40" t="str">
        <f>$V$4&amp;X55&amp;".png"</f>
        <v>file:///D:/TPDC2022/player/Photo/KG.Otis.png</v>
      </c>
      <c r="Z55" s="40" t="str">
        <f>$Y$4&amp;X55&amp;".png"</f>
        <v>file:///D:/TPDC2022/player/full_bd/KG.Otis.png</v>
      </c>
      <c r="AA55" t="s">
        <v>777</v>
      </c>
      <c r="AB55" t="str">
        <f>$Z$3&amp;AA55&amp;".png"</f>
        <v>file:///D:/TPDC2022/data/Teaminfomation/Lindis.png</v>
      </c>
      <c r="AC55" t="str">
        <f>$Z$4&amp;AA55&amp;".jpg"</f>
        <v>file:///D:/TPDC2022/data/banlist/Lindis.jpg</v>
      </c>
    </row>
    <row r="56" spans="24:29">
      <c r="X56" t="s">
        <v>1271</v>
      </c>
      <c r="Y56" s="40" t="str">
        <f>$V$4&amp;X56&amp;".png"</f>
        <v>file:///D:/TPDC2022/player/Photo/KG.PH.png</v>
      </c>
      <c r="Z56" s="40" t="str">
        <f>$Y$4&amp;X56&amp;".png"</f>
        <v>file:///D:/TPDC2022/player/full_bd/KG.PH.png</v>
      </c>
      <c r="AA56" t="s">
        <v>829</v>
      </c>
      <c r="AB56" t="str">
        <f>$Z$3&amp;AA56&amp;".png"</f>
        <v>file:///D:/TPDC2022/data/Teaminfomation/Lorion.png</v>
      </c>
      <c r="AC56" t="str">
        <f>$Z$4&amp;AA56&amp;".jpg"</f>
        <v>file:///D:/TPDC2022/data/banlist/Lorion.jpg</v>
      </c>
    </row>
    <row r="57" spans="24:29">
      <c r="X57" t="s">
        <v>1272</v>
      </c>
      <c r="Y57" s="40" t="str">
        <f>$V$4&amp;X57&amp;".png"</f>
        <v>file:///D:/TPDC2022/player/Photo/KG.Kyo.png</v>
      </c>
      <c r="Z57" s="40" t="str">
        <f>$Y$4&amp;X57&amp;".png"</f>
        <v>file:///D:/TPDC2022/player/full_bd/KG.Kyo.png</v>
      </c>
      <c r="AA57" t="s">
        <v>834</v>
      </c>
      <c r="AB57" t="str">
        <f>$Z$3&amp;AA57&amp;".png"</f>
        <v>file:///D:/TPDC2022/data/Teaminfomation/Lữ Bố.png</v>
      </c>
      <c r="AC57" t="str">
        <f>$Z$4&amp;AA57&amp;".jpg"</f>
        <v>file:///D:/TPDC2022/data/banlist/Lữ Bố.jpg</v>
      </c>
    </row>
    <row r="58" spans="24:29">
      <c r="X58" t="s">
        <v>1273</v>
      </c>
      <c r="Y58" s="40" t="str">
        <f>$V$4&amp;X58&amp;".png"</f>
        <v>file:///D:/TPDC2022/player/Photo/KG.lamtruc24.png</v>
      </c>
      <c r="Z58" s="40" t="str">
        <f>$Y$4&amp;X58&amp;".png"</f>
        <v>file:///D:/TPDC2022/player/full_bd/KG.lamtruc24.png</v>
      </c>
      <c r="AA58" t="s">
        <v>756</v>
      </c>
      <c r="AB58" t="str">
        <f>$Z$3&amp;AA58&amp;".png"</f>
        <v>file:///D:/TPDC2022/data/Teaminfomation/Lumburr.png</v>
      </c>
      <c r="AC58" t="str">
        <f>$Z$4&amp;AA58&amp;".jpg"</f>
        <v>file:///D:/TPDC2022/data/banlist/Lumburr.jpg</v>
      </c>
    </row>
    <row r="59" spans="24:29">
      <c r="X59" t="s">
        <v>1274</v>
      </c>
      <c r="Y59" s="40" t="str">
        <f>$V$4&amp;X59&amp;".png"</f>
        <v>file:///D:/TPDC2022/player/Photo/KG.DQK.png</v>
      </c>
      <c r="Z59" s="40" t="str">
        <f>$Y$4&amp;X59&amp;".png"</f>
        <v>file:///D:/TPDC2022/player/full_bd/KG.DQK.png</v>
      </c>
      <c r="AA59" t="s">
        <v>841</v>
      </c>
      <c r="AB59" t="str">
        <f>$Z$3&amp;AA59&amp;".png"</f>
        <v>file:///D:/TPDC2022/data/Teaminfomation/Maloch.png</v>
      </c>
      <c r="AC59" t="str">
        <f>$Z$4&amp;AA59&amp;".jpg"</f>
        <v>file:///D:/TPDC2022/data/banlist/Maloch.jpg</v>
      </c>
    </row>
    <row r="60" spans="25:29">
      <c r="Y60" s="40" t="str">
        <f>$V$4&amp;X60&amp;".png"</f>
        <v>file:///D:/TPDC2022/player/Photo/.png</v>
      </c>
      <c r="Z60" s="40" t="str">
        <f>$Y$4&amp;X60&amp;".png"</f>
        <v>file:///D:/TPDC2022/player/full_bd/.png</v>
      </c>
      <c r="AA60" t="s">
        <v>846</v>
      </c>
      <c r="AB60" t="str">
        <f>$Z$3&amp;AA60&amp;".png"</f>
        <v>file:///D:/TPDC2022/data/Teaminfomation/Marja.png</v>
      </c>
      <c r="AC60" t="str">
        <f>$Z$4&amp;AA60&amp;".jpg"</f>
        <v>file:///D:/TPDC2022/data/banlist/Marja.jpg</v>
      </c>
    </row>
    <row r="61" spans="25:29">
      <c r="Y61" s="40" t="str">
        <f>$V$4&amp;X61&amp;".png"</f>
        <v>file:///D:/TPDC2022/player/Photo/.png</v>
      </c>
      <c r="Z61" s="40" t="str">
        <f>$Y$4&amp;X61&amp;".png"</f>
        <v>file:///D:/TPDC2022/player/full_bd/.png</v>
      </c>
      <c r="AA61" t="s">
        <v>851</v>
      </c>
      <c r="AB61" t="str">
        <f>$Z$3&amp;AA61&amp;".png"</f>
        <v>file:///D:/TPDC2022/data/Teaminfomation/Max.png</v>
      </c>
      <c r="AC61" t="str">
        <f>$Z$4&amp;AA61&amp;".jpg"</f>
        <v>file:///D:/TPDC2022/data/banlist/Max.jpg</v>
      </c>
    </row>
    <row r="62" spans="25:29">
      <c r="Y62" s="40" t="str">
        <f>$V$4&amp;X62&amp;".png"</f>
        <v>file:///D:/TPDC2022/player/Photo/.png</v>
      </c>
      <c r="Z62" s="40" t="str">
        <f>$Y$4&amp;X62&amp;".png"</f>
        <v>file:///D:/TPDC2022/player/full_bd/.png</v>
      </c>
      <c r="AA62" t="s">
        <v>855</v>
      </c>
      <c r="AB62" t="str">
        <f>$Z$3&amp;AA62&amp;".png"</f>
        <v>file:///D:/TPDC2022/data/Teaminfomation/Mganga.png</v>
      </c>
      <c r="AC62" t="str">
        <f>$Z$4&amp;AA62&amp;".jpg"</f>
        <v>file:///D:/TPDC2022/data/banlist/Mganga.jpg</v>
      </c>
    </row>
    <row r="63" spans="25:29">
      <c r="Y63" s="40" t="str">
        <f>$V$4&amp;X63&amp;".png"</f>
        <v>file:///D:/TPDC2022/player/Photo/.png</v>
      </c>
      <c r="AA63" t="s">
        <v>860</v>
      </c>
      <c r="AB63" t="str">
        <f>$Z$3&amp;AA63&amp;".png"</f>
        <v>file:///D:/TPDC2022/data/Teaminfomation/Mina.png</v>
      </c>
      <c r="AC63" t="str">
        <f>$Z$4&amp;AA63&amp;".jpg"</f>
        <v>file:///D:/TPDC2022/data/banlist/Mina.jpg</v>
      </c>
    </row>
    <row r="64" spans="25:29">
      <c r="Y64" s="40" t="str">
        <f>$V$4&amp;X64&amp;".png"</f>
        <v>file:///D:/TPDC2022/player/Photo/.png</v>
      </c>
      <c r="AA64" t="s">
        <v>864</v>
      </c>
      <c r="AB64" t="str">
        <f>$Z$3&amp;AA64&amp;".png"</f>
        <v>file:///D:/TPDC2022/data/Teaminfomation/Moren.png</v>
      </c>
      <c r="AC64" t="str">
        <f>$Z$4&amp;AA64&amp;".jpg"</f>
        <v>file:///D:/TPDC2022/data/banlist/Moren.jpg</v>
      </c>
    </row>
    <row r="65" spans="25:29">
      <c r="Y65" s="40" t="str">
        <f>$V$4&amp;X65&amp;".png"</f>
        <v>file:///D:/TPDC2022/player/Photo/.png</v>
      </c>
      <c r="AA65" t="s">
        <v>868</v>
      </c>
      <c r="AB65" t="str">
        <f>$Z$3&amp;AA65&amp;".png"</f>
        <v>file:///D:/TPDC2022/data/Teaminfomation/Murad.png</v>
      </c>
      <c r="AC65" t="str">
        <f>$Z$4&amp;AA65&amp;".jpg"</f>
        <v>file:///D:/TPDC2022/data/banlist/Murad.jpg</v>
      </c>
    </row>
    <row r="66" spans="25:29">
      <c r="Y66" s="40" t="str">
        <f>$V$4&amp;X66&amp;".png"</f>
        <v>file:///D:/TPDC2022/player/Photo/.png</v>
      </c>
      <c r="AA66" t="s">
        <v>725</v>
      </c>
      <c r="AB66" t="str">
        <f>$Z$3&amp;AA66&amp;".png"</f>
        <v>file:///D:/TPDC2022/data/Teaminfomation/Nakroth.png</v>
      </c>
      <c r="AC66" t="str">
        <f>$Z$4&amp;AA66&amp;".jpg"</f>
        <v>file:///D:/TPDC2022/data/banlist/Nakroth.jpg</v>
      </c>
    </row>
    <row r="67" spans="25:29">
      <c r="Y67" s="40" t="str">
        <f>$V$4&amp;X67&amp;".png"</f>
        <v>file:///D:/TPDC2022/player/Photo/.png</v>
      </c>
      <c r="AA67" t="s">
        <v>876</v>
      </c>
      <c r="AB67" t="str">
        <f>$Z$3&amp;AA67&amp;".png"</f>
        <v>file:///D:/TPDC2022/data/Teaminfomation/Natalya.png</v>
      </c>
      <c r="AC67" t="str">
        <f>$Z$4&amp;AA67&amp;".jpg"</f>
        <v>file:///D:/TPDC2022/data/banlist/Natalya.jpg</v>
      </c>
    </row>
    <row r="68" spans="25:29">
      <c r="Y68" s="40" t="str">
        <f>$V$4&amp;X68&amp;".png"</f>
        <v>file:///D:/TPDC2022/player/Photo/.png</v>
      </c>
      <c r="AA68" t="s">
        <v>776</v>
      </c>
      <c r="AB68" t="str">
        <f>$Z$3&amp;AA68&amp;".png"</f>
        <v>file:///D:/TPDC2022/data/Teaminfomation/Ngộ Không.png</v>
      </c>
      <c r="AC68" t="str">
        <f>$Z$4&amp;AA68&amp;".jpg"</f>
        <v>file:///D:/TPDC2022/data/banlist/Ngộ Không.jpg</v>
      </c>
    </row>
    <row r="69" spans="25:29">
      <c r="Y69" s="40" t="str">
        <f>$V$4&amp;X69&amp;".png"</f>
        <v>file:///D:/TPDC2022/player/Photo/.png</v>
      </c>
      <c r="AA69" t="s">
        <v>882</v>
      </c>
      <c r="AB69" t="str">
        <f>$Z$3&amp;AA69&amp;".png"</f>
        <v>file:///D:/TPDC2022/data/Teaminfomation/Omega.png</v>
      </c>
      <c r="AC69" t="str">
        <f>$Z$4&amp;AA69&amp;".jpg"</f>
        <v>file:///D:/TPDC2022/data/banlist/Omega.jpg</v>
      </c>
    </row>
    <row r="70" spans="25:29">
      <c r="Y70" s="40" t="str">
        <f>$V$4&amp;X70&amp;".png"</f>
        <v>file:///D:/TPDC2022/player/Photo/.png</v>
      </c>
      <c r="AA70" t="s">
        <v>683</v>
      </c>
      <c r="AB70" t="str">
        <f>$Z$3&amp;AA70&amp;".png"</f>
        <v>file:///D:/TPDC2022/data/Teaminfomation/Omen.png</v>
      </c>
      <c r="AC70" t="str">
        <f>$Z$4&amp;AA70&amp;".jpg"</f>
        <v>file:///D:/TPDC2022/data/banlist/Omen.jpg</v>
      </c>
    </row>
    <row r="71" spans="25:29">
      <c r="Y71" s="40" t="str">
        <f>$V$4&amp;X71&amp;".png"</f>
        <v>file:///D:/TPDC2022/player/Photo/.png</v>
      </c>
      <c r="AA71" t="s">
        <v>889</v>
      </c>
      <c r="AB71" t="str">
        <f>$Z$3&amp;AA71&amp;".png"</f>
        <v>file:///D:/TPDC2022/data/Teaminfomation/Ormarr.png</v>
      </c>
      <c r="AC71" t="str">
        <f>$Z$4&amp;AA71&amp;".jpg"</f>
        <v>file:///D:/TPDC2022/data/banlist/Ormarr.jpg</v>
      </c>
    </row>
    <row r="72" spans="25:29">
      <c r="Y72" s="40" t="str">
        <f>$V$4&amp;X72&amp;".png"</f>
        <v>file:///D:/TPDC2022/player/Photo/.png</v>
      </c>
      <c r="AA72" t="s">
        <v>890</v>
      </c>
      <c r="AB72" t="str">
        <f>$Z$3&amp;AA72&amp;".png"</f>
        <v>file:///D:/TPDC2022/data/Teaminfomation/Paine.png</v>
      </c>
      <c r="AC72" t="str">
        <f>$Z$4&amp;AA72&amp;".jpg"</f>
        <v>file:///D:/TPDC2022/data/banlist/Paine.jpg</v>
      </c>
    </row>
    <row r="73" spans="25:29">
      <c r="Y73" s="40" t="str">
        <f>$V$4&amp;X73&amp;".png"</f>
        <v>file:///D:/TPDC2022/player/Photo/.png</v>
      </c>
      <c r="AA73" t="s">
        <v>892</v>
      </c>
      <c r="AB73" t="str">
        <f>$Z$3&amp;AA73&amp;".png"</f>
        <v>file:///D:/TPDC2022/data/Teaminfomation/Payna.png</v>
      </c>
      <c r="AC73" t="str">
        <f>$Z$4&amp;AA73&amp;".jpg"</f>
        <v>file:///D:/TPDC2022/data/banlist/Payna.jpg</v>
      </c>
    </row>
    <row r="74" spans="25:29">
      <c r="Y74" s="40" t="str">
        <f>$V$4&amp;X74&amp;".png"</f>
        <v>file:///D:/TPDC2022/player/Photo/.png</v>
      </c>
      <c r="AA74" t="s">
        <v>893</v>
      </c>
      <c r="AB74" t="str">
        <f>$Z$3&amp;AA74&amp;".png"</f>
        <v>file:///D:/TPDC2022/data/Teaminfomation/Preyta.png</v>
      </c>
      <c r="AC74" t="str">
        <f>$Z$4&amp;AA74&amp;".jpg"</f>
        <v>file:///D:/TPDC2022/data/banlist/Preyta.jpg</v>
      </c>
    </row>
    <row r="75" spans="25:29">
      <c r="Y75" s="40" t="str">
        <f>$V$4&amp;X75&amp;".png"</f>
        <v>file:///D:/TPDC2022/player/Photo/.png</v>
      </c>
      <c r="AA75" t="s">
        <v>894</v>
      </c>
      <c r="AB75" t="str">
        <f>$Z$3&amp;AA75&amp;".png"</f>
        <v>file:///D:/TPDC2022/data/Teaminfomation/Qi.png</v>
      </c>
      <c r="AC75" t="str">
        <f>$Z$4&amp;AA75&amp;".jpg"</f>
        <v>file:///D:/TPDC2022/data/banlist/Qi.jpg</v>
      </c>
    </row>
    <row r="76" spans="25:29">
      <c r="Y76" s="40" t="str">
        <f>$V$4&amp;X76&amp;".png"</f>
        <v>file:///D:/TPDC2022/player/Photo/.png</v>
      </c>
      <c r="AA76" t="s">
        <v>896</v>
      </c>
      <c r="AB76" t="str">
        <f>$Z$3&amp;AA76&amp;".png"</f>
        <v>file:///D:/TPDC2022/data/Teaminfomation/Quillen.png</v>
      </c>
      <c r="AC76" t="str">
        <f>$Z$4&amp;AA76&amp;".jpg"</f>
        <v>file:///D:/TPDC2022/data/banlist/Quillen.jpg</v>
      </c>
    </row>
    <row r="77" spans="25:29">
      <c r="Y77" s="40" t="str">
        <f>$V$4&amp;X77&amp;".png"</f>
        <v>file:///D:/TPDC2022/player/Photo/.png</v>
      </c>
      <c r="AA77" t="s">
        <v>722</v>
      </c>
      <c r="AB77" t="str">
        <f>$Z$3&amp;AA77&amp;".png"</f>
        <v>file:///D:/TPDC2022/data/Teaminfomation/Raz.png</v>
      </c>
      <c r="AC77" t="str">
        <f>$Z$4&amp;AA77&amp;".jpg"</f>
        <v>file:///D:/TPDC2022/data/banlist/Raz.jpg</v>
      </c>
    </row>
    <row r="78" spans="25:29">
      <c r="Y78" s="40" t="str">
        <f>$V$4&amp;X78&amp;".png"</f>
        <v>file:///D:/TPDC2022/player/Photo/.png</v>
      </c>
      <c r="AA78" t="s">
        <v>745</v>
      </c>
      <c r="AB78" t="str">
        <f>$Z$3&amp;AA78&amp;".png"</f>
        <v>file:///D:/TPDC2022/data/Teaminfomation/Richter.png</v>
      </c>
      <c r="AC78" t="str">
        <f>$Z$4&amp;AA78&amp;".jpg"</f>
        <v>file:///D:/TPDC2022/data/banlist/Richter.jpg</v>
      </c>
    </row>
    <row r="79" spans="25:29">
      <c r="Y79" s="40" t="str">
        <f>$V$4&amp;X79&amp;".png"</f>
        <v>file:///D:/TPDC2022/player/Photo/.png</v>
      </c>
      <c r="AA79" t="s">
        <v>897</v>
      </c>
      <c r="AB79" t="str">
        <f>$Z$3&amp;AA79&amp;".png"</f>
        <v>file:///D:/TPDC2022/data/Teaminfomation/Rouie.png</v>
      </c>
      <c r="AC79" t="str">
        <f>$Z$4&amp;AA79&amp;".jpg"</f>
        <v>file:///D:/TPDC2022/data/banlist/Rouie.jpg</v>
      </c>
    </row>
    <row r="80" spans="25:29">
      <c r="Y80" s="40" t="str">
        <f>$V$4&amp;X80&amp;".png"</f>
        <v>file:///D:/TPDC2022/player/Photo/.png</v>
      </c>
      <c r="AA80" t="s">
        <v>898</v>
      </c>
      <c r="AB80" t="str">
        <f>$Z$3&amp;AA80&amp;".png"</f>
        <v>file:///D:/TPDC2022/data/Teaminfomation/Rourke.png</v>
      </c>
      <c r="AC80" t="str">
        <f>$Z$4&amp;AA80&amp;".jpg"</f>
        <v>file:///D:/TPDC2022/data/banlist/Rourke.jpg</v>
      </c>
    </row>
    <row r="81" spans="25:29">
      <c r="Y81" s="40" t="str">
        <f>$V$4&amp;X81&amp;".png"</f>
        <v>file:///D:/TPDC2022/player/Photo/.png</v>
      </c>
      <c r="AA81" t="s">
        <v>899</v>
      </c>
      <c r="AB81" t="str">
        <f>$Z$3&amp;AA81&amp;".png"</f>
        <v>file:///D:/TPDC2022/data/Teaminfomation/Roxie.png</v>
      </c>
      <c r="AC81" t="str">
        <f>$Z$4&amp;AA81&amp;".jpg"</f>
        <v>file:///D:/TPDC2022/data/banlist/Roxie.jpg</v>
      </c>
    </row>
    <row r="82" spans="25:29">
      <c r="Y82" s="40" t="str">
        <f>$V$4&amp;X82&amp;".png"</f>
        <v>file:///D:/TPDC2022/player/Photo/.png</v>
      </c>
      <c r="AA82" t="s">
        <v>711</v>
      </c>
      <c r="AB82" t="str">
        <f>$Z$3&amp;AA82&amp;".png"</f>
        <v>file:///D:/TPDC2022/data/Teaminfomation/Ryoma.png</v>
      </c>
      <c r="AC82" t="str">
        <f>$Z$4&amp;AA82&amp;".jpg"</f>
        <v>file:///D:/TPDC2022/data/banlist/Ryoma.jpg</v>
      </c>
    </row>
    <row r="83" spans="25:29">
      <c r="Y83" s="40" t="str">
        <f>$V$4&amp;X83&amp;".png"</f>
        <v>file:///D:/TPDC2022/player/Photo/.png</v>
      </c>
      <c r="AA83" t="s">
        <v>900</v>
      </c>
      <c r="AB83" t="str">
        <f>$Z$3&amp;AA83&amp;".png"</f>
        <v>file:///D:/TPDC2022/data/Teaminfomation/Sephera.png</v>
      </c>
      <c r="AC83" t="str">
        <f>$Z$4&amp;AA83&amp;".jpg"</f>
        <v>file:///D:/TPDC2022/data/banlist/Sephera.jpg</v>
      </c>
    </row>
    <row r="84" spans="25:29">
      <c r="Y84" s="40" t="str">
        <f>$V$4&amp;X84&amp;".png"</f>
        <v>file:///D:/TPDC2022/player/Photo/.png</v>
      </c>
      <c r="AA84" t="s">
        <v>902</v>
      </c>
      <c r="AB84" t="str">
        <f>$Z$3&amp;AA84&amp;".png"</f>
        <v>file:///D:/TPDC2022/data/Teaminfomation/Sinestrea.png</v>
      </c>
      <c r="AC84" t="str">
        <f>$Z$4&amp;AA84&amp;".jpg"</f>
        <v>file:///D:/TPDC2022/data/banlist/Sinestrea.jpg</v>
      </c>
    </row>
    <row r="85" spans="25:29">
      <c r="Y85" s="40" t="str">
        <f>$V$4&amp;X85&amp;".png"</f>
        <v>file:///D:/TPDC2022/player/Photo/.png</v>
      </c>
      <c r="AA85" t="s">
        <v>700</v>
      </c>
      <c r="AB85" t="str">
        <f>$Z$3&amp;AA85&amp;".png"</f>
        <v>file:///D:/TPDC2022/data/Teaminfomation/Skud.png</v>
      </c>
      <c r="AC85" t="str">
        <f>$Z$4&amp;AA85&amp;".jpg"</f>
        <v>file:///D:/TPDC2022/data/banlist/Skud.jpg</v>
      </c>
    </row>
    <row r="86" spans="25:29">
      <c r="Y86" s="40" t="str">
        <f>$V$4&amp;X86&amp;".png"</f>
        <v>file:///D:/TPDC2022/player/Photo/.png</v>
      </c>
      <c r="AA86" t="s">
        <v>770</v>
      </c>
      <c r="AB86" t="str">
        <f>$Z$3&amp;AA86&amp;".png"</f>
        <v>file:///D:/TPDC2022/data/Teaminfomation/Slimz.png</v>
      </c>
      <c r="AC86" t="str">
        <f>$Z$4&amp;AA86&amp;".jpg"</f>
        <v>file:///D:/TPDC2022/data/banlist/Slimz.jpg</v>
      </c>
    </row>
    <row r="87" spans="25:29">
      <c r="Y87" s="40" t="str">
        <f>$V$4&amp;X87&amp;".png"</f>
        <v>file:///D:/TPDC2022/player/Photo/.png</v>
      </c>
      <c r="AA87" t="s">
        <v>903</v>
      </c>
      <c r="AB87" t="str">
        <f>$Z$3&amp;AA87&amp;".png"</f>
        <v>file:///D:/TPDC2022/data/Teaminfomation/Superman.png</v>
      </c>
      <c r="AC87" t="str">
        <f>$Z$4&amp;AA87&amp;".jpg"</f>
        <v>file:///D:/TPDC2022/data/banlist/Superman.jpg</v>
      </c>
    </row>
    <row r="88" spans="25:29">
      <c r="Y88" s="40" t="str">
        <f>$V$4&amp;X88&amp;".png"</f>
        <v>file:///D:/TPDC2022/player/Photo/.png</v>
      </c>
      <c r="AA88" t="s">
        <v>904</v>
      </c>
      <c r="AB88" t="str">
        <f>$Z$3&amp;AA88&amp;".png"</f>
        <v>file:///D:/TPDC2022/data/Teaminfomation/Taara.png</v>
      </c>
      <c r="AC88" t="str">
        <f>$Z$4&amp;AA88&amp;".jpg"</f>
        <v>file:///D:/TPDC2022/data/banlist/Taara.jpg</v>
      </c>
    </row>
    <row r="89" spans="25:29">
      <c r="Y89" s="40" t="str">
        <f>$V$4&amp;X89&amp;".png"</f>
        <v>file:///D:/TPDC2022/player/Photo/.png</v>
      </c>
      <c r="AA89" t="s">
        <v>905</v>
      </c>
      <c r="AB89" t="str">
        <f>$Z$3&amp;AA89&amp;".png"</f>
        <v>file:///D:/TPDC2022/data/Teaminfomation/Tachi.png</v>
      </c>
      <c r="AC89" t="str">
        <f>$Z$4&amp;AA89&amp;".jpg"</f>
        <v>file:///D:/TPDC2022/data/banlist/Tachi.jpg</v>
      </c>
    </row>
    <row r="90" spans="25:29">
      <c r="Y90" s="40" t="str">
        <f>$V$4&amp;X90&amp;".png"</f>
        <v>file:///D:/TPDC2022/player/Photo/.png</v>
      </c>
      <c r="AA90" t="s">
        <v>907</v>
      </c>
      <c r="AB90" t="str">
        <f>$Z$3&amp;AA90&amp;".png"</f>
        <v>file:///D:/TPDC2022/data/Teaminfomation/TeeMee.png</v>
      </c>
      <c r="AC90" t="str">
        <f>$Z$4&amp;AA90&amp;".jpg"</f>
        <v>file:///D:/TPDC2022/data/banlist/TeeMee.jpg</v>
      </c>
    </row>
    <row r="91" spans="25:29">
      <c r="Y91" s="40" t="str">
        <f>$V$4&amp;X91&amp;".png"</f>
        <v>file:///D:/TPDC2022/player/Photo/.png</v>
      </c>
      <c r="AA91" t="s">
        <v>908</v>
      </c>
      <c r="AB91" t="str">
        <f>$Z$3&amp;AA91&amp;".png"</f>
        <v>file:///D:/TPDC2022/data/Teaminfomation/Tel'Annas.png</v>
      </c>
      <c r="AC91" t="str">
        <f>$Z$4&amp;AA91&amp;".jpg"</f>
        <v>file:///D:/TPDC2022/data/banlist/Tel'Annas.jpg</v>
      </c>
    </row>
    <row r="92" spans="25:29">
      <c r="Y92" s="40" t="str">
        <f>$V$4&amp;X92&amp;".png"</f>
        <v>file:///D:/TPDC2022/player/Photo/.png</v>
      </c>
      <c r="AA92" t="s">
        <v>748</v>
      </c>
      <c r="AB92" t="str">
        <f>$Z$3&amp;AA92&amp;".png"</f>
        <v>file:///D:/TPDC2022/data/Teaminfomation/Thane.png</v>
      </c>
      <c r="AC92" t="str">
        <f>$Z$4&amp;AA92&amp;".jpg"</f>
        <v>file:///D:/TPDC2022/data/banlist/Thane.jpg</v>
      </c>
    </row>
    <row r="93" spans="25:29">
      <c r="Y93" s="40" t="str">
        <f>$V$4&amp;X93&amp;".png"</f>
        <v>file:///D:/TPDC2022/player/Photo/.png</v>
      </c>
      <c r="AA93" t="s">
        <v>909</v>
      </c>
      <c r="AB93" t="str">
        <f>$Z$3&amp;AA93&amp;".png"</f>
        <v>file:///D:/TPDC2022/data/Teaminfomation/TheFlash.png</v>
      </c>
      <c r="AC93" t="str">
        <f>$Z$4&amp;AA93&amp;".jpg"</f>
        <v>file:///D:/TPDC2022/data/banlist/TheFlash.jpg</v>
      </c>
    </row>
    <row r="94" spans="25:29">
      <c r="Y94" s="40" t="str">
        <f>$V$4&amp;X94&amp;".png"</f>
        <v>file:///D:/TPDC2022/player/Photo/.png</v>
      </c>
      <c r="AA94" t="s">
        <v>911</v>
      </c>
      <c r="AB94" t="str">
        <f>$Z$3&amp;AA94&amp;".png"</f>
        <v>file:///D:/TPDC2022/data/Teaminfomation/Thorne.png</v>
      </c>
      <c r="AC94" t="str">
        <f>$Z$4&amp;AA94&amp;".jpg"</f>
        <v>file:///D:/TPDC2022/data/banlist/Thorne.jpg</v>
      </c>
    </row>
    <row r="95" spans="25:29">
      <c r="Y95" s="40" t="str">
        <f>$V$4&amp;X95&amp;".png"</f>
        <v>file:///D:/TPDC2022/player/Photo/.png</v>
      </c>
      <c r="AA95" t="s">
        <v>912</v>
      </c>
      <c r="AB95" t="str">
        <f>$Z$3&amp;AA95&amp;".png"</f>
        <v>file:///D:/TPDC2022/data/Teaminfomation/Toro.png</v>
      </c>
      <c r="AC95" t="str">
        <f>$Z$4&amp;AA95&amp;".jpg"</f>
        <v>file:///D:/TPDC2022/data/banlist/Toro.jpg</v>
      </c>
    </row>
    <row r="96" spans="25:29">
      <c r="Y96" s="40" t="str">
        <f>$V$4&amp;X96&amp;".png"</f>
        <v>file:///D:/TPDC2022/player/Photo/.png</v>
      </c>
      <c r="AA96" t="s">
        <v>913</v>
      </c>
      <c r="AB96" t="str">
        <f>$Z$3&amp;AA96&amp;".png"</f>
        <v>file:///D:/TPDC2022/data/Teaminfomation/Triệu Vân.png</v>
      </c>
      <c r="AC96" t="str">
        <f>$Z$4&amp;AA96&amp;".jpg"</f>
        <v>file:///D:/TPDC2022/data/banlist/Triệu Vân.jpg</v>
      </c>
    </row>
    <row r="97" spans="25:29">
      <c r="Y97" s="40" t="str">
        <f>$V$4&amp;X97&amp;".png"</f>
        <v>file:///D:/TPDC2022/player/Photo/.png</v>
      </c>
      <c r="AA97" t="s">
        <v>769</v>
      </c>
      <c r="AB97" t="str">
        <f>$Z$3&amp;AA97&amp;".png"</f>
        <v>file:///D:/TPDC2022/data/Teaminfomation/Tulen.png</v>
      </c>
      <c r="AC97" t="str">
        <f>$Z$4&amp;AA97&amp;".jpg"</f>
        <v>file:///D:/TPDC2022/data/banlist/Tulen.jpg</v>
      </c>
    </row>
    <row r="98" spans="25:29">
      <c r="Y98" s="40" t="str">
        <f>$V$4&amp;X98&amp;".png"</f>
        <v>file:///D:/TPDC2022/player/Photo/.png</v>
      </c>
      <c r="AA98" t="s">
        <v>914</v>
      </c>
      <c r="AB98" t="str">
        <f>$Z$3&amp;AA98&amp;".png"</f>
        <v>file:///D:/TPDC2022/data/Teaminfomation/Valhein.png</v>
      </c>
      <c r="AC98" t="str">
        <f>$Z$4&amp;AA98&amp;".jpg"</f>
        <v>file:///D:/TPDC2022/data/banlist/Valhein.jpg</v>
      </c>
    </row>
    <row r="99" spans="25:29">
      <c r="Y99" s="40" t="str">
        <f>$V$4&amp;X99&amp;".png"</f>
        <v>file:///D:/TPDC2022/player/Photo/.png</v>
      </c>
      <c r="AA99" t="s">
        <v>915</v>
      </c>
      <c r="AB99" t="str">
        <f>$Z$3&amp;AA99&amp;".png"</f>
        <v>file:///D:/TPDC2022/data/Teaminfomation/Veera.png</v>
      </c>
      <c r="AC99" t="str">
        <f>$Z$4&amp;AA99&amp;".jpg"</f>
        <v>file:///D:/TPDC2022/data/banlist/Veera.jpg</v>
      </c>
    </row>
    <row r="100" spans="25:29">
      <c r="Y100" s="40" t="str">
        <f>$V$4&amp;X100&amp;".png"</f>
        <v>file:///D:/TPDC2022/player/Photo/.png</v>
      </c>
      <c r="AA100" t="s">
        <v>767</v>
      </c>
      <c r="AB100" t="str">
        <f>$Z$3&amp;AA100&amp;".png"</f>
        <v>file:///D:/TPDC2022/data/Teaminfomation/Veres.png</v>
      </c>
      <c r="AC100" t="str">
        <f>$Z$4&amp;AA100&amp;".jpg"</f>
        <v>file:///D:/TPDC2022/data/banlist/Veres.jpg</v>
      </c>
    </row>
    <row r="101" spans="25:29">
      <c r="Y101" s="40" t="str">
        <f>$V$4&amp;X101&amp;".png"</f>
        <v>file:///D:/TPDC2022/player/Photo/.png</v>
      </c>
      <c r="AA101" t="s">
        <v>761</v>
      </c>
      <c r="AB101" t="str">
        <f>$Z$3&amp;AA101&amp;".png"</f>
        <v>file:///D:/TPDC2022/data/Teaminfomation/Violet.png</v>
      </c>
      <c r="AC101" t="str">
        <f>$Z$4&amp;AA101&amp;".jpg"</f>
        <v>file:///D:/TPDC2022/data/banlist/Violet.jpg</v>
      </c>
    </row>
    <row r="102" spans="25:29">
      <c r="Y102" s="40" t="str">
        <f>$V$4&amp;X102&amp;".png"</f>
        <v>file:///D:/TPDC2022/player/Photo/.png</v>
      </c>
      <c r="AA102" t="s">
        <v>916</v>
      </c>
      <c r="AB102" t="str">
        <f>$Z$3&amp;AA102&amp;".png"</f>
        <v>file:///D:/TPDC2022/data/Teaminfomation/Volkath.png</v>
      </c>
      <c r="AC102" t="str">
        <f>$Z$4&amp;AA102&amp;".jpg"</f>
        <v>file:///D:/TPDC2022/data/banlist/Volkath.jpg</v>
      </c>
    </row>
    <row r="103" spans="25:29">
      <c r="Y103" s="40" t="str">
        <f>$V$4&amp;X103&amp;".png"</f>
        <v>file:///D:/TPDC2022/player/Photo/.png</v>
      </c>
      <c r="AA103" t="s">
        <v>917</v>
      </c>
      <c r="AB103" t="str">
        <f>$Z$3&amp;AA103&amp;".png"</f>
        <v>file:///D:/TPDC2022/data/Teaminfomation/Wiro.png</v>
      </c>
      <c r="AC103" t="str">
        <f>$Z$4&amp;AA103&amp;".jpg"</f>
        <v>file:///D:/TPDC2022/data/banlist/Wiro.jpg</v>
      </c>
    </row>
    <row r="104" spans="25:29">
      <c r="Y104" s="40" t="str">
        <f>$V$4&amp;X104&amp;".png"</f>
        <v>file:///D:/TPDC2022/player/Photo/.png</v>
      </c>
      <c r="AA104" t="s">
        <v>918</v>
      </c>
      <c r="AB104" t="str">
        <f>$Z$3&amp;AA104&amp;".png"</f>
        <v>file:///D:/TPDC2022/data/Teaminfomation/Wisp.png</v>
      </c>
      <c r="AC104" t="str">
        <f>$Z$4&amp;AA104&amp;".jpg"</f>
        <v>file:///D:/TPDC2022/data/banlist/Wisp.jpg</v>
      </c>
    </row>
    <row r="105" spans="25:29">
      <c r="Y105" s="40" t="str">
        <f>$V$4&amp;X105&amp;".png"</f>
        <v>file:///D:/TPDC2022/player/Photo/.png</v>
      </c>
      <c r="AA105" t="s">
        <v>760</v>
      </c>
      <c r="AB105" t="str">
        <f>$Z$3&amp;AA105&amp;".png"</f>
        <v>file:///D:/TPDC2022/data/Teaminfomation/Wonder Woman.png</v>
      </c>
      <c r="AC105" t="str">
        <f>$Z$4&amp;AA105&amp;".jpg"</f>
        <v>file:///D:/TPDC2022/data/banlist/Wonder Woman.jpg</v>
      </c>
    </row>
    <row r="106" spans="25:29">
      <c r="Y106" s="40" t="str">
        <f>$V$4&amp;X106&amp;".png"</f>
        <v>file:///D:/TPDC2022/player/Photo/.png</v>
      </c>
      <c r="AA106" t="s">
        <v>692</v>
      </c>
      <c r="AB106" t="str">
        <f>$Z$3&amp;AA106&amp;".png"</f>
        <v>file:///D:/TPDC2022/data/Teaminfomation/Xeniel.png</v>
      </c>
      <c r="AC106" t="str">
        <f>$Z$4&amp;AA106&amp;".jpg"</f>
        <v>file:///D:/TPDC2022/data/banlist/Xeniel.jpg</v>
      </c>
    </row>
    <row r="107" spans="25:29">
      <c r="Y107" s="40" t="str">
        <f>$V$4&amp;X107&amp;".png"</f>
        <v>file:///D:/TPDC2022/player/Photo/.png</v>
      </c>
      <c r="AA107" t="s">
        <v>919</v>
      </c>
      <c r="AB107" t="str">
        <f>$Z$3&amp;AA107&amp;".png"</f>
        <v>file:///D:/TPDC2022/data/Teaminfomation/Y'bneth.png</v>
      </c>
      <c r="AC107" t="str">
        <f>$Z$4&amp;AA107&amp;".jpg"</f>
        <v>file:///D:/TPDC2022/data/banlist/Y'bneth.jpg</v>
      </c>
    </row>
    <row r="108" spans="27:29">
      <c r="AA108" t="s">
        <v>755</v>
      </c>
      <c r="AB108" t="str">
        <f>$Z$3&amp;AA108&amp;".png"</f>
        <v>file:///D:/TPDC2022/data/Teaminfomation/Yue.png</v>
      </c>
      <c r="AC108" t="str">
        <f>$Z$4&amp;AA108&amp;".jpg"</f>
        <v>file:///D:/TPDC2022/data/banlist/Yue.jpg</v>
      </c>
    </row>
    <row r="109" spans="27:29">
      <c r="AA109" t="s">
        <v>753</v>
      </c>
      <c r="AB109" t="str">
        <f>$Z$3&amp;AA109&amp;".png"</f>
        <v>file:///D:/TPDC2022/data/Teaminfomation/Yena.png</v>
      </c>
      <c r="AC109" t="str">
        <f>$Z$4&amp;AA109&amp;".jpg"</f>
        <v>file:///D:/TPDC2022/data/banlist/Yena.jpg</v>
      </c>
    </row>
    <row r="110" spans="27:29">
      <c r="AA110" t="s">
        <v>920</v>
      </c>
      <c r="AB110" t="str">
        <f>$Z$3&amp;AA110&amp;".png"</f>
        <v>file:///D:/TPDC2022/data/Teaminfomation/Yorn.png</v>
      </c>
      <c r="AC110" t="str">
        <f>$Z$4&amp;AA110&amp;".jpg"</f>
        <v>file:///D:/TPDC2022/data/banlist/Yorn.jpg</v>
      </c>
    </row>
    <row r="111" spans="27:29">
      <c r="AA111" t="s">
        <v>923</v>
      </c>
      <c r="AB111" t="str">
        <f>$Z$3&amp;AA111&amp;".png"</f>
        <v>file:///D:/TPDC2022/data/Teaminfomation/Zata.png</v>
      </c>
      <c r="AC111" t="str">
        <f>$Z$4&amp;AA111&amp;".jpg"</f>
        <v>file:///D:/TPDC2022/data/banlist/Zata.jpg</v>
      </c>
    </row>
    <row r="112" spans="27:29">
      <c r="AA112" t="s">
        <v>924</v>
      </c>
      <c r="AB112" t="str">
        <f>$Z$3&amp;AA112&amp;".png"</f>
        <v>file:///D:/TPDC2022/data/Teaminfomation/Zephys.png</v>
      </c>
      <c r="AC112" t="str">
        <f>$Z$4&amp;AA112&amp;".jpg"</f>
        <v>file:///D:/TPDC2022/data/banlist/Zephys.jpg</v>
      </c>
    </row>
    <row r="113" spans="27:29">
      <c r="AA113" t="s">
        <v>925</v>
      </c>
      <c r="AB113" t="str">
        <f>$Z$3&amp;AA113&amp;".png"</f>
        <v>file:///D:/TPDC2022/data/Teaminfomation/Zill.png</v>
      </c>
      <c r="AC113" t="str">
        <f>$Z$4&amp;AA113&amp;".jpg"</f>
        <v>file:///D:/TPDC2022/data/banlist/Zill.jpg</v>
      </c>
    </row>
    <row r="114" spans="27:29">
      <c r="AA114" t="s">
        <v>762</v>
      </c>
      <c r="AB114" t="str">
        <f>$Z$3&amp;AA114&amp;".png"</f>
        <v>file:///D:/TPDC2022/data/Teaminfomation/Zip.png</v>
      </c>
      <c r="AC114" t="str">
        <f>$Z$4&amp;AA114&amp;".jpg"</f>
        <v>file:///D:/TPDC2022/data/banlist/Zip.jpg</v>
      </c>
    </row>
    <row r="115" spans="27:31">
      <c r="AA115" t="s">
        <v>926</v>
      </c>
      <c r="AB115" t="s">
        <v>927</v>
      </c>
      <c r="AC115" t="s">
        <v>927</v>
      </c>
      <c r="AD115" t="s">
        <v>927</v>
      </c>
      <c r="AE115" t="s">
        <v>927</v>
      </c>
    </row>
    <row r="116" spans="27:29">
      <c r="AA116" t="s">
        <v>746</v>
      </c>
      <c r="AB116" t="str">
        <f>$Z$3&amp;AA116&amp;".png"</f>
        <v>file:///D:/TPDC2022/data/Teaminfomation/Zuka.png</v>
      </c>
      <c r="AC116" t="str">
        <f>$Z$4&amp;AA116&amp;".jpg"</f>
        <v>file:///D:/TPDC2022/data/banlist/Zuka.jpg</v>
      </c>
    </row>
  </sheetData>
  <mergeCells count="2">
    <mergeCell ref="N3:P3"/>
    <mergeCell ref="E13:F13"/>
  </mergeCells>
  <dataValidations count="1">
    <dataValidation type="list" allowBlank="1" showInputMessage="1" showErrorMessage="1" sqref="O4:P19">
      <formula1>$T$5:$T$20</formula1>
    </dataValidation>
  </dataValidations>
  <hyperlinks>
    <hyperlink ref="S5" r:id="rId1" display="file:///D:/TPDC2022/logo/" tooltip="file:///D:/TPDC2022/logo/"/>
    <hyperlink ref="Z3" r:id="rId2" display="file:///D:/TPDC2022/data/Teaminfomation/" tooltip="file:///D:/TPDC2022/data/Teaminfomation/"/>
    <hyperlink ref="Z4" r:id="rId3" display="file:///D:/TPDC2022/data/banlist/" tooltip="file:///D:/TPDC2022/data/banlist/"/>
    <hyperlink ref="LW5" r:id="rId4" display="file:///D:/TPDC2022VL/ingame/d.png"/>
    <hyperlink ref="LW4" r:id="rId5" display="file:///D:/TPDC2022VL/ingame/x.png"/>
    <hyperlink ref="V4" r:id="rId6" display="file:///D:/TPDC2022/player/Photo/" tooltip="file:///D:/TPDC2022/player/Photo/"/>
    <hyperlink ref="AF4" r:id="rId7" display="file:///D:/TPDC2022/data/Rune/" tooltip="file:///D:/TPDC2022/data/Rune/"/>
    <hyperlink ref="Y4" r:id="rId8" display="file:///D:/TPDC2022/player/full_bd/" tooltip="file:///D:/TPDC2022/player/full_bd/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Z14" sqref="Z14"/>
    </sheetView>
  </sheetViews>
  <sheetFormatPr defaultColWidth="9.14285714285714" defaultRowHeight="15" outlineLevelRow="5" outlineLevelCol="5"/>
  <sheetData>
    <row r="1" spans="1:6">
      <c r="A1" t="s">
        <v>1275</v>
      </c>
      <c r="B1" t="s">
        <v>1276</v>
      </c>
      <c r="C1" t="s">
        <v>1277</v>
      </c>
      <c r="D1" t="s">
        <v>1278</v>
      </c>
      <c r="E1" t="s">
        <v>1279</v>
      </c>
      <c r="F1" t="s">
        <v>1280</v>
      </c>
    </row>
    <row r="2" spans="1:4">
      <c r="A2" t="str">
        <f>IF(Home!$F$3="no",Home!J14,Home!K14)</f>
        <v>TPHCM.DTroy</v>
      </c>
      <c r="B2" t="str">
        <f>IF(Home!$F$3="no",Home!K14,Home!J14)</f>
        <v>ĐN.TựGàbabi</v>
      </c>
      <c r="C2" t="str">
        <f>VLOOKUP(A2,Home!$AA$5:$AB$123,2,FALSE)</f>
        <v>file:///D:/tpdcmx2023/player/TPHCM.DTroy%201.PNG</v>
      </c>
      <c r="D2" t="str">
        <f>VLOOKUP(B2,Home!$AA$5:$AB$123,2,FALSE)</f>
        <v>file:///D:/tpdcmx2023/player/ĐN.TựGàbabi%201.PNG</v>
      </c>
    </row>
    <row r="3" spans="1:4">
      <c r="A3" t="str">
        <f>IF(Home!$F$3="no",Home!J15,Home!K15)</f>
        <v>TPHCM.xN</v>
      </c>
      <c r="B3" t="str">
        <f>IF(Home!$F$3="no",Home!K15,Home!J15)</f>
        <v>ĐN.Water</v>
      </c>
      <c r="C3" t="str">
        <f>VLOOKUP(A3,Home!$AA$5:$AB$123,2,FALSE)</f>
        <v>file:///D:/tpdcmx2023/player/TPHCM.xN%201.PNG</v>
      </c>
      <c r="D3" t="str">
        <f>VLOOKUP(B3,Home!$AA$5:$AB$123,2,FALSE)</f>
        <v>file:///D:/tpdcmx2023/player/ĐN.Water%201.PNG</v>
      </c>
    </row>
    <row r="4" spans="1:4">
      <c r="A4" t="str">
        <f>IF(Home!$F$3="no",Home!J16,Home!K16)</f>
        <v>TPHCM.0712</v>
      </c>
      <c r="B4" t="str">
        <f>IF(Home!$F$3="no",Home!K16,Home!J16)</f>
        <v>ĐN.LaiPhạm</v>
      </c>
      <c r="C4" t="str">
        <f>VLOOKUP(A4,Home!$AA$5:$AB$123,2,FALSE)</f>
        <v>file:///D:/tpdcmx2023/player/TPHCM.0712%201.PNG</v>
      </c>
      <c r="D4" t="str">
        <f>VLOOKUP(B4,Home!$AA$5:$AB$123,2,FALSE)</f>
        <v>file:///D:/tpdcmx2023/player/ĐN.LaiPhạm%201.PNG</v>
      </c>
    </row>
    <row r="5" spans="1:4">
      <c r="A5" t="str">
        <f>IF(Home!$F$3="no",Home!J17,Home!K17)</f>
        <v>TPHCM.New</v>
      </c>
      <c r="B5" t="str">
        <f>IF(Home!$F$3="no",Home!K17,Home!J17)</f>
        <v>ĐN.TNhân</v>
      </c>
      <c r="C5" t="str">
        <f>VLOOKUP(A5,Home!$AA$5:$AB$123,2,FALSE)</f>
        <v>file:///D:/tpdcmx2023/player/TPHCM.New%201.PNG</v>
      </c>
      <c r="D5" t="str">
        <f>VLOOKUP(B5,Home!$AA$5:$AB$123,2,FALSE)</f>
        <v>file:///D:/tpdcmx2023/player/ĐN.TNhân%201.PNG</v>
      </c>
    </row>
    <row r="6" spans="1:4">
      <c r="A6" t="str">
        <f>IF(Home!$F$3="no",Home!J18,Home!K18)</f>
        <v>TPHCM.Trốctru</v>
      </c>
      <c r="B6" t="str">
        <f>IF(Home!$F$3="no",Home!K18,Home!J18)</f>
        <v>ĐN.MaiTrường</v>
      </c>
      <c r="C6" t="str">
        <f>VLOOKUP(A6,Home!$AA$5:$AB$123,2,FALSE)</f>
        <v>file:///D:/tpdcmx2023/player/TPHCM.Trốctru%201.PNG</v>
      </c>
      <c r="D6" t="str">
        <f>VLOOKUP(B6,Home!$AA$5:$AB$123,2,FALSE)</f>
        <v>file:///D:/tpdcmx2023/player/ĐN.MaiTrường%201.PNG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F10" sqref="F10"/>
    </sheetView>
  </sheetViews>
  <sheetFormatPr defaultColWidth="9.14285714285714" defaultRowHeight="15" outlineLevelRow="3"/>
  <sheetData>
    <row r="2" spans="1:1">
      <c r="A2" t="s">
        <v>1281</v>
      </c>
    </row>
    <row r="3" spans="1:1">
      <c r="A3" t="s">
        <v>1282</v>
      </c>
    </row>
    <row r="4" spans="1:1">
      <c r="A4" t="s">
        <v>1283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H1006"/>
  <sheetViews>
    <sheetView topLeftCell="K1" workbookViewId="0">
      <selection activeCell="AB2" sqref="AB2:AG14"/>
    </sheetView>
  </sheetViews>
  <sheetFormatPr defaultColWidth="9.14285714285714" defaultRowHeight="15"/>
  <cols>
    <col min="21" max="21" width="4.28571428571429" customWidth="1"/>
    <col min="22" max="26" width="9.14285714285714" hidden="1" customWidth="1"/>
    <col min="27" max="27" width="17.7142857142857" customWidth="1"/>
    <col min="28" max="28" width="8" customWidth="1"/>
    <col min="29" max="29" width="16.1428571428571" customWidth="1"/>
    <col min="30" max="30" width="10.1428571428571" customWidth="1"/>
    <col min="31" max="31" width="22.4285714285714" customWidth="1"/>
    <col min="32" max="32" width="15.1428571428571" customWidth="1"/>
    <col min="33" max="33" width="37.8571428571429" customWidth="1"/>
  </cols>
  <sheetData>
    <row r="1" ht="26.25" spans="4:6">
      <c r="D1" s="1" t="s">
        <v>956</v>
      </c>
      <c r="F1" t="s">
        <v>1284</v>
      </c>
    </row>
    <row r="2" ht="31.5" customHeight="1" spans="4:33">
      <c r="D2" s="2" t="s">
        <v>965</v>
      </c>
      <c r="L2" s="10" t="s">
        <v>1285</v>
      </c>
      <c r="M2" s="11" t="s">
        <v>1286</v>
      </c>
      <c r="N2" s="12" t="s">
        <v>1287</v>
      </c>
      <c r="O2" s="13" t="s">
        <v>1287</v>
      </c>
      <c r="P2" s="14" t="s">
        <v>1288</v>
      </c>
      <c r="AB2" s="36" t="s">
        <v>1289</v>
      </c>
      <c r="AC2" s="36"/>
      <c r="AD2" s="36"/>
      <c r="AE2" s="36"/>
      <c r="AF2" s="36"/>
      <c r="AG2" s="36"/>
    </row>
    <row r="3" ht="30.75" spans="2:34">
      <c r="B3" s="3"/>
      <c r="D3" s="2" t="s">
        <v>974</v>
      </c>
      <c r="I3" s="15"/>
      <c r="J3" s="15"/>
      <c r="L3" s="16" t="s">
        <v>521</v>
      </c>
      <c r="M3" s="17" t="s">
        <v>523</v>
      </c>
      <c r="N3" s="18" t="s">
        <v>522</v>
      </c>
      <c r="O3" s="19" t="s">
        <v>522</v>
      </c>
      <c r="P3" s="20" t="s">
        <v>555</v>
      </c>
      <c r="U3" t="s">
        <v>521</v>
      </c>
      <c r="AB3" s="36"/>
      <c r="AC3" s="36"/>
      <c r="AD3" s="36"/>
      <c r="AE3" s="36"/>
      <c r="AF3" s="36"/>
      <c r="AG3" s="36"/>
      <c r="AH3" t="s">
        <v>555</v>
      </c>
    </row>
    <row r="4" ht="30.75" spans="2:34">
      <c r="B4" s="4"/>
      <c r="D4" s="2" t="s">
        <v>983</v>
      </c>
      <c r="I4" s="21"/>
      <c r="J4" s="21"/>
      <c r="L4" s="16"/>
      <c r="M4" s="17" t="s">
        <v>532</v>
      </c>
      <c r="N4" s="18" t="s">
        <v>531</v>
      </c>
      <c r="O4" s="19" t="s">
        <v>531</v>
      </c>
      <c r="P4" s="20" t="s">
        <v>1035</v>
      </c>
      <c r="AB4" s="36"/>
      <c r="AC4" s="36"/>
      <c r="AD4" s="36"/>
      <c r="AE4" s="36"/>
      <c r="AF4" s="36"/>
      <c r="AG4" s="36"/>
      <c r="AH4" t="s">
        <v>1035</v>
      </c>
    </row>
    <row r="5" ht="30.75" spans="2:34">
      <c r="B5" s="5"/>
      <c r="D5" s="2" t="s">
        <v>992</v>
      </c>
      <c r="I5" s="21"/>
      <c r="J5" s="21"/>
      <c r="L5" s="16"/>
      <c r="M5" s="17" t="s">
        <v>542</v>
      </c>
      <c r="N5" s="18" t="s">
        <v>541</v>
      </c>
      <c r="O5" s="19" t="s">
        <v>541</v>
      </c>
      <c r="P5" s="20" t="s">
        <v>527</v>
      </c>
      <c r="R5" t="s">
        <v>521</v>
      </c>
      <c r="AB5" s="36"/>
      <c r="AC5" s="36"/>
      <c r="AD5" s="36"/>
      <c r="AE5" s="36"/>
      <c r="AF5" s="36"/>
      <c r="AG5" s="36"/>
      <c r="AH5" t="s">
        <v>527</v>
      </c>
    </row>
    <row r="6" ht="30.75" spans="2:34">
      <c r="B6" s="4"/>
      <c r="D6" s="2" t="s">
        <v>1001</v>
      </c>
      <c r="I6" s="21"/>
      <c r="J6" s="21"/>
      <c r="L6" s="16"/>
      <c r="M6" s="17" t="s">
        <v>553</v>
      </c>
      <c r="N6" s="18" t="s">
        <v>552</v>
      </c>
      <c r="O6" s="19" t="s">
        <v>552</v>
      </c>
      <c r="P6" s="20" t="s">
        <v>544</v>
      </c>
      <c r="R6" t="s">
        <v>499</v>
      </c>
      <c r="AB6" s="36"/>
      <c r="AC6" s="36"/>
      <c r="AD6" s="36"/>
      <c r="AE6" s="36"/>
      <c r="AF6" s="36"/>
      <c r="AG6" s="36"/>
      <c r="AH6" t="s">
        <v>544</v>
      </c>
    </row>
    <row r="7" ht="30.75" spans="2:34">
      <c r="B7" s="4"/>
      <c r="D7" s="2" t="s">
        <v>1002</v>
      </c>
      <c r="I7" s="21"/>
      <c r="J7" s="21"/>
      <c r="L7" s="16"/>
      <c r="M7" s="22" t="s">
        <v>558</v>
      </c>
      <c r="N7" s="18" t="s">
        <v>557</v>
      </c>
      <c r="O7" s="19" t="s">
        <v>557</v>
      </c>
      <c r="P7" s="20" t="s">
        <v>560</v>
      </c>
      <c r="R7" t="s">
        <v>935</v>
      </c>
      <c r="AB7" s="36"/>
      <c r="AC7" s="36"/>
      <c r="AD7" s="36"/>
      <c r="AE7" s="36"/>
      <c r="AF7" s="36"/>
      <c r="AG7" s="36"/>
      <c r="AH7" t="s">
        <v>560</v>
      </c>
    </row>
    <row r="8" ht="30.75" spans="2:34">
      <c r="B8" s="4"/>
      <c r="D8" s="2" t="s">
        <v>1003</v>
      </c>
      <c r="I8" s="21"/>
      <c r="J8" s="21"/>
      <c r="L8" s="16"/>
      <c r="M8" s="17" t="s">
        <v>564</v>
      </c>
      <c r="N8" s="18" t="s">
        <v>563</v>
      </c>
      <c r="O8" s="19" t="s">
        <v>563</v>
      </c>
      <c r="P8" s="20" t="s">
        <v>555</v>
      </c>
      <c r="R8" t="s">
        <v>1290</v>
      </c>
      <c r="AB8" s="36"/>
      <c r="AC8" s="36"/>
      <c r="AD8" s="36"/>
      <c r="AE8" s="36"/>
      <c r="AF8" s="36"/>
      <c r="AG8" s="36"/>
      <c r="AH8" t="s">
        <v>527</v>
      </c>
    </row>
    <row r="9" ht="27" customHeight="1" spans="2:34">
      <c r="B9" s="4"/>
      <c r="D9" s="2" t="s">
        <v>1004</v>
      </c>
      <c r="I9" s="21"/>
      <c r="J9" s="21"/>
      <c r="L9" s="16"/>
      <c r="M9" s="23" t="s">
        <v>568</v>
      </c>
      <c r="N9" s="24" t="s">
        <v>567</v>
      </c>
      <c r="O9" s="25"/>
      <c r="P9" s="20"/>
      <c r="R9" t="s">
        <v>521</v>
      </c>
      <c r="AB9" s="36"/>
      <c r="AC9" s="36"/>
      <c r="AD9" s="36"/>
      <c r="AE9" s="36"/>
      <c r="AF9" s="36"/>
      <c r="AG9" s="36"/>
      <c r="AH9" t="s">
        <v>555</v>
      </c>
    </row>
    <row r="10" ht="30.75" spans="2:34">
      <c r="B10" s="4"/>
      <c r="D10" s="2" t="s">
        <v>1005</v>
      </c>
      <c r="I10" s="26"/>
      <c r="J10" s="21"/>
      <c r="L10" s="16" t="s">
        <v>499</v>
      </c>
      <c r="M10" s="17" t="s">
        <v>572</v>
      </c>
      <c r="N10" s="18" t="s">
        <v>571</v>
      </c>
      <c r="O10" s="19" t="s">
        <v>571</v>
      </c>
      <c r="P10" s="20" t="s">
        <v>555</v>
      </c>
      <c r="R10" t="s">
        <v>499</v>
      </c>
      <c r="U10" t="s">
        <v>499</v>
      </c>
      <c r="AB10" s="36"/>
      <c r="AC10" s="36"/>
      <c r="AD10" s="36"/>
      <c r="AE10" s="36"/>
      <c r="AF10" s="36"/>
      <c r="AG10" s="36"/>
      <c r="AH10" t="s">
        <v>1035</v>
      </c>
    </row>
    <row r="11" ht="30.75" spans="2:34">
      <c r="B11" s="4"/>
      <c r="D11" s="2" t="s">
        <v>1006</v>
      </c>
      <c r="I11" s="21"/>
      <c r="J11" s="21"/>
      <c r="L11" s="16"/>
      <c r="M11" s="17" t="s">
        <v>582</v>
      </c>
      <c r="N11" s="18" t="s">
        <v>581</v>
      </c>
      <c r="O11" s="19" t="s">
        <v>581</v>
      </c>
      <c r="P11" s="20" t="s">
        <v>1035</v>
      </c>
      <c r="R11" t="s">
        <v>935</v>
      </c>
      <c r="AB11" s="36"/>
      <c r="AC11" s="36"/>
      <c r="AD11" s="36"/>
      <c r="AE11" s="36"/>
      <c r="AF11" s="36"/>
      <c r="AG11" s="36"/>
      <c r="AH11" t="s">
        <v>527</v>
      </c>
    </row>
    <row r="12" ht="30.75" spans="2:34">
      <c r="B12" s="4"/>
      <c r="D12" s="2" t="s">
        <v>1007</v>
      </c>
      <c r="I12" s="21"/>
      <c r="J12" s="21"/>
      <c r="L12" s="16"/>
      <c r="M12" s="17" t="s">
        <v>590</v>
      </c>
      <c r="N12" s="18" t="s">
        <v>589</v>
      </c>
      <c r="O12" s="19" t="s">
        <v>589</v>
      </c>
      <c r="P12" s="20" t="s">
        <v>527</v>
      </c>
      <c r="R12" t="s">
        <v>1290</v>
      </c>
      <c r="AB12" s="36"/>
      <c r="AC12" s="36"/>
      <c r="AD12" s="36"/>
      <c r="AE12" s="36"/>
      <c r="AF12" s="36"/>
      <c r="AG12" s="36"/>
      <c r="AH12" t="s">
        <v>544</v>
      </c>
    </row>
    <row r="13" ht="30.75" spans="2:34">
      <c r="B13" s="4"/>
      <c r="D13" s="2" t="s">
        <v>541</v>
      </c>
      <c r="I13" s="21"/>
      <c r="J13" s="21"/>
      <c r="L13" s="16"/>
      <c r="M13" s="17" t="s">
        <v>599</v>
      </c>
      <c r="N13" s="18" t="s">
        <v>598</v>
      </c>
      <c r="O13" s="19" t="s">
        <v>598</v>
      </c>
      <c r="P13" s="20" t="s">
        <v>544</v>
      </c>
      <c r="R13" t="s">
        <v>1291</v>
      </c>
      <c r="AB13" s="36"/>
      <c r="AC13" s="36"/>
      <c r="AD13" s="36"/>
      <c r="AE13" s="36"/>
      <c r="AF13" s="36"/>
      <c r="AG13" s="36"/>
      <c r="AH13" t="s">
        <v>560</v>
      </c>
    </row>
    <row r="14" ht="30.75" spans="2:34">
      <c r="B14" s="4"/>
      <c r="D14" s="2" t="s">
        <v>531</v>
      </c>
      <c r="I14" s="21"/>
      <c r="J14" s="21"/>
      <c r="L14" s="16"/>
      <c r="M14" s="17" t="s">
        <v>606</v>
      </c>
      <c r="N14" s="18" t="s">
        <v>605</v>
      </c>
      <c r="O14" s="19" t="s">
        <v>605</v>
      </c>
      <c r="P14" s="20" t="s">
        <v>560</v>
      </c>
      <c r="R14" t="s">
        <v>936</v>
      </c>
      <c r="AB14" s="36"/>
      <c r="AC14" s="36"/>
      <c r="AD14" s="36"/>
      <c r="AE14" s="36"/>
      <c r="AF14" s="36"/>
      <c r="AG14" s="36"/>
      <c r="AH14" t="s">
        <v>1292</v>
      </c>
    </row>
    <row r="15" ht="30.75" spans="2:34">
      <c r="B15" s="4"/>
      <c r="D15" s="2" t="s">
        <v>552</v>
      </c>
      <c r="I15" s="27"/>
      <c r="J15" s="21"/>
      <c r="L15" s="16"/>
      <c r="M15" s="17" t="s">
        <v>612</v>
      </c>
      <c r="N15" s="18" t="s">
        <v>611</v>
      </c>
      <c r="O15" s="19" t="s">
        <v>611</v>
      </c>
      <c r="P15" s="20" t="s">
        <v>560</v>
      </c>
      <c r="R15" t="s">
        <v>842</v>
      </c>
      <c r="AH15" t="s">
        <v>555</v>
      </c>
    </row>
    <row r="16" ht="27" customHeight="1" spans="2:34">
      <c r="B16" s="4"/>
      <c r="D16" s="2" t="s">
        <v>522</v>
      </c>
      <c r="I16" s="21"/>
      <c r="J16" s="21"/>
      <c r="L16" s="16"/>
      <c r="M16" s="23" t="s">
        <v>618</v>
      </c>
      <c r="N16" s="24" t="s">
        <v>617</v>
      </c>
      <c r="O16" s="25"/>
      <c r="P16" s="20"/>
      <c r="R16" t="s">
        <v>818</v>
      </c>
      <c r="AH16" t="s">
        <v>1035</v>
      </c>
    </row>
    <row r="17" ht="45.75" spans="2:34">
      <c r="B17" s="4"/>
      <c r="D17" s="2" t="s">
        <v>1023</v>
      </c>
      <c r="I17" s="21"/>
      <c r="J17" s="21"/>
      <c r="L17" s="16" t="s">
        <v>935</v>
      </c>
      <c r="M17" s="17" t="s">
        <v>623</v>
      </c>
      <c r="N17" s="18" t="s">
        <v>622</v>
      </c>
      <c r="O17" s="19" t="s">
        <v>622</v>
      </c>
      <c r="P17" s="20" t="s">
        <v>555</v>
      </c>
      <c r="R17" t="s">
        <v>847</v>
      </c>
      <c r="U17" t="s">
        <v>935</v>
      </c>
      <c r="AH17" t="s">
        <v>527</v>
      </c>
    </row>
    <row r="18" ht="30.75" spans="2:34">
      <c r="B18" s="4"/>
      <c r="D18" s="2" t="s">
        <v>1024</v>
      </c>
      <c r="I18" s="21"/>
      <c r="J18" s="21"/>
      <c r="L18" s="16"/>
      <c r="M18" s="17" t="s">
        <v>628</v>
      </c>
      <c r="N18" s="18" t="s">
        <v>627</v>
      </c>
      <c r="O18" s="19" t="s">
        <v>627</v>
      </c>
      <c r="P18" s="20" t="s">
        <v>1035</v>
      </c>
      <c r="R18" t="s">
        <v>822</v>
      </c>
      <c r="AH18" t="s">
        <v>544</v>
      </c>
    </row>
    <row r="19" ht="45.75" spans="2:34">
      <c r="B19" s="4"/>
      <c r="D19" s="2" t="s">
        <v>1025</v>
      </c>
      <c r="I19" s="21"/>
      <c r="J19" s="21"/>
      <c r="L19" s="16"/>
      <c r="M19" s="17" t="s">
        <v>636</v>
      </c>
      <c r="N19" s="18" t="s">
        <v>635</v>
      </c>
      <c r="O19" s="19" t="s">
        <v>635</v>
      </c>
      <c r="P19" s="20" t="s">
        <v>527</v>
      </c>
      <c r="R19" t="s">
        <v>519</v>
      </c>
      <c r="AH19" t="s">
        <v>560</v>
      </c>
    </row>
    <row r="20" ht="30.75" spans="2:34">
      <c r="B20" s="4"/>
      <c r="D20" s="2" t="s">
        <v>1029</v>
      </c>
      <c r="I20" s="21"/>
      <c r="J20" s="21"/>
      <c r="L20" s="16"/>
      <c r="M20" s="17" t="s">
        <v>641</v>
      </c>
      <c r="N20" s="18" t="s">
        <v>640</v>
      </c>
      <c r="O20" s="19" t="s">
        <v>640</v>
      </c>
      <c r="P20" s="20" t="s">
        <v>544</v>
      </c>
      <c r="R20" t="s">
        <v>529</v>
      </c>
      <c r="AH20" t="s">
        <v>555</v>
      </c>
    </row>
    <row r="21" ht="30.75" spans="2:18">
      <c r="B21" s="4"/>
      <c r="D21" s="2" t="s">
        <v>1032</v>
      </c>
      <c r="I21" s="27"/>
      <c r="J21" s="21"/>
      <c r="L21" s="16"/>
      <c r="M21" s="17" t="s">
        <v>646</v>
      </c>
      <c r="N21" s="18" t="s">
        <v>645</v>
      </c>
      <c r="O21" s="19" t="s">
        <v>645</v>
      </c>
      <c r="P21" s="20" t="s">
        <v>560</v>
      </c>
      <c r="R21" t="s">
        <v>550</v>
      </c>
    </row>
    <row r="22" ht="30.75" spans="2:18">
      <c r="B22" s="4"/>
      <c r="D22" s="2" t="s">
        <v>1036</v>
      </c>
      <c r="I22" s="21"/>
      <c r="J22" s="21"/>
      <c r="L22" s="16"/>
      <c r="M22" s="17" t="s">
        <v>651</v>
      </c>
      <c r="N22" s="18" t="s">
        <v>650</v>
      </c>
      <c r="O22" s="19" t="s">
        <v>650</v>
      </c>
      <c r="P22" s="20" t="s">
        <v>527</v>
      </c>
      <c r="R22" t="s">
        <v>498</v>
      </c>
    </row>
    <row r="23" ht="27" customHeight="1" spans="2:16">
      <c r="B23" s="4"/>
      <c r="D23" s="2" t="s">
        <v>1040</v>
      </c>
      <c r="I23" s="21"/>
      <c r="J23" s="21"/>
      <c r="L23" s="16"/>
      <c r="M23" s="23" t="s">
        <v>656</v>
      </c>
      <c r="N23" s="24" t="s">
        <v>655</v>
      </c>
      <c r="O23" s="25"/>
      <c r="P23" s="20"/>
    </row>
    <row r="24" ht="45.75" spans="2:21">
      <c r="B24" s="4"/>
      <c r="D24" s="2" t="s">
        <v>1044</v>
      </c>
      <c r="I24" s="21"/>
      <c r="J24" s="21"/>
      <c r="L24" s="16" t="s">
        <v>1290</v>
      </c>
      <c r="M24" s="17" t="s">
        <v>661</v>
      </c>
      <c r="N24" s="28" t="s">
        <v>660</v>
      </c>
      <c r="O24" s="19" t="s">
        <v>1037</v>
      </c>
      <c r="P24" s="20" t="s">
        <v>555</v>
      </c>
      <c r="U24" t="s">
        <v>1290</v>
      </c>
    </row>
    <row r="25" ht="45.75" spans="2:16">
      <c r="B25" s="4"/>
      <c r="D25" s="2" t="s">
        <v>1048</v>
      </c>
      <c r="I25" s="21"/>
      <c r="J25" s="21"/>
      <c r="L25" s="16"/>
      <c r="M25" s="17" t="s">
        <v>666</v>
      </c>
      <c r="N25" s="28" t="s">
        <v>665</v>
      </c>
      <c r="O25" s="19" t="s">
        <v>1041</v>
      </c>
      <c r="P25" s="20" t="s">
        <v>1035</v>
      </c>
    </row>
    <row r="26" ht="30.75" spans="2:16">
      <c r="B26" s="4"/>
      <c r="D26" s="2" t="s">
        <v>1052</v>
      </c>
      <c r="I26" s="21"/>
      <c r="J26" s="21"/>
      <c r="L26" s="16"/>
      <c r="M26" s="17" t="s">
        <v>671</v>
      </c>
      <c r="N26" s="18" t="s">
        <v>1097</v>
      </c>
      <c r="O26" s="19" t="s">
        <v>1045</v>
      </c>
      <c r="P26" s="20" t="s">
        <v>527</v>
      </c>
    </row>
    <row r="27" ht="30.75" spans="2:16">
      <c r="B27" s="4"/>
      <c r="D27" s="2" t="s">
        <v>1054</v>
      </c>
      <c r="I27" s="21"/>
      <c r="J27" s="21"/>
      <c r="L27" s="16"/>
      <c r="M27" s="17" t="s">
        <v>676</v>
      </c>
      <c r="N27" s="18" t="s">
        <v>675</v>
      </c>
      <c r="O27" s="29" t="s">
        <v>1049</v>
      </c>
      <c r="P27" s="20" t="s">
        <v>544</v>
      </c>
    </row>
    <row r="28" ht="30.75" spans="2:16">
      <c r="B28" s="4"/>
      <c r="D28" s="2" t="s">
        <v>1058</v>
      </c>
      <c r="I28" s="21"/>
      <c r="J28" s="21"/>
      <c r="L28" s="16"/>
      <c r="M28" s="17" t="s">
        <v>681</v>
      </c>
      <c r="N28" s="28" t="s">
        <v>680</v>
      </c>
      <c r="O28" s="19" t="s">
        <v>1053</v>
      </c>
      <c r="P28" s="20" t="s">
        <v>560</v>
      </c>
    </row>
    <row r="29" ht="30.75" spans="2:16">
      <c r="B29" s="4"/>
      <c r="D29" s="2" t="s">
        <v>1061</v>
      </c>
      <c r="I29" s="27"/>
      <c r="J29" s="21"/>
      <c r="L29" s="16"/>
      <c r="M29" s="23" t="s">
        <v>690</v>
      </c>
      <c r="N29" s="30" t="s">
        <v>689</v>
      </c>
      <c r="O29" s="19" t="s">
        <v>1055</v>
      </c>
      <c r="P29" s="20" t="s">
        <v>1293</v>
      </c>
    </row>
    <row r="30" ht="16.5" customHeight="1" spans="2:16">
      <c r="B30" s="4"/>
      <c r="D30" s="2" t="s">
        <v>1065</v>
      </c>
      <c r="I30" s="21"/>
      <c r="J30" s="21"/>
      <c r="L30" s="16"/>
      <c r="M30" s="23" t="s">
        <v>699</v>
      </c>
      <c r="N30" s="30" t="s">
        <v>698</v>
      </c>
      <c r="O30" s="25"/>
      <c r="P30" s="20"/>
    </row>
    <row r="31" ht="30.75" spans="2:21">
      <c r="B31" s="4"/>
      <c r="D31" s="2" t="s">
        <v>1069</v>
      </c>
      <c r="I31" s="21"/>
      <c r="J31" s="21"/>
      <c r="L31" s="16" t="s">
        <v>1291</v>
      </c>
      <c r="M31" s="22" t="s">
        <v>703</v>
      </c>
      <c r="N31" s="31" t="s">
        <v>594</v>
      </c>
      <c r="O31" s="19" t="s">
        <v>1062</v>
      </c>
      <c r="P31" s="20" t="s">
        <v>555</v>
      </c>
      <c r="U31" t="s">
        <v>1291</v>
      </c>
    </row>
    <row r="32" ht="30.75" spans="2:16">
      <c r="B32" s="4"/>
      <c r="D32" s="2" t="s">
        <v>1073</v>
      </c>
      <c r="I32" s="21"/>
      <c r="J32" s="21"/>
      <c r="L32" s="16"/>
      <c r="M32" s="22" t="s">
        <v>709</v>
      </c>
      <c r="N32" s="31" t="s">
        <v>708</v>
      </c>
      <c r="O32" s="19" t="s">
        <v>1066</v>
      </c>
      <c r="P32" s="20" t="s">
        <v>1035</v>
      </c>
    </row>
    <row r="33" ht="45.75" spans="2:16">
      <c r="B33" s="4"/>
      <c r="D33" s="2" t="s">
        <v>1075</v>
      </c>
      <c r="I33" s="21"/>
      <c r="J33" s="21"/>
      <c r="L33" s="16"/>
      <c r="M33" s="22" t="s">
        <v>720</v>
      </c>
      <c r="N33" s="31" t="s">
        <v>719</v>
      </c>
      <c r="O33" s="19" t="s">
        <v>1070</v>
      </c>
      <c r="P33" s="20" t="s">
        <v>527</v>
      </c>
    </row>
    <row r="34" ht="30.75" spans="2:16">
      <c r="B34" s="4"/>
      <c r="D34" s="2" t="s">
        <v>1079</v>
      </c>
      <c r="I34" s="21"/>
      <c r="J34" s="21"/>
      <c r="L34" s="16"/>
      <c r="M34" s="22" t="s">
        <v>730</v>
      </c>
      <c r="N34" s="31" t="s">
        <v>586</v>
      </c>
      <c r="O34" s="19" t="s">
        <v>1074</v>
      </c>
      <c r="P34" s="20" t="s">
        <v>544</v>
      </c>
    </row>
    <row r="35" ht="30.75" spans="2:16">
      <c r="B35" s="4"/>
      <c r="D35" s="2" t="s">
        <v>1083</v>
      </c>
      <c r="I35" s="21"/>
      <c r="J35" s="21"/>
      <c r="L35" s="16"/>
      <c r="M35" s="22" t="s">
        <v>735</v>
      </c>
      <c r="N35" s="31" t="s">
        <v>615</v>
      </c>
      <c r="O35" s="19" t="s">
        <v>1076</v>
      </c>
      <c r="P35" s="20" t="s">
        <v>560</v>
      </c>
    </row>
    <row r="36" ht="30.75" spans="2:16">
      <c r="B36" s="4"/>
      <c r="D36" s="2" t="s">
        <v>1086</v>
      </c>
      <c r="I36" s="21"/>
      <c r="J36" s="21"/>
      <c r="L36" s="16"/>
      <c r="M36" s="22" t="s">
        <v>743</v>
      </c>
      <c r="N36" s="31" t="s">
        <v>609</v>
      </c>
      <c r="O36" s="19" t="s">
        <v>1080</v>
      </c>
      <c r="P36" s="20" t="s">
        <v>1035</v>
      </c>
    </row>
    <row r="37" ht="16.5" customHeight="1" spans="2:16">
      <c r="B37" s="4"/>
      <c r="D37" s="2" t="s">
        <v>1090</v>
      </c>
      <c r="I37" s="21"/>
      <c r="J37" s="21"/>
      <c r="L37" s="16"/>
      <c r="M37" s="22" t="s">
        <v>751</v>
      </c>
      <c r="N37" s="31" t="s">
        <v>603</v>
      </c>
      <c r="O37" s="25"/>
      <c r="P37" s="20"/>
    </row>
    <row r="38" ht="45.75" spans="2:21">
      <c r="B38" s="4"/>
      <c r="D38" s="2" t="s">
        <v>1093</v>
      </c>
      <c r="I38" s="21"/>
      <c r="J38" s="21"/>
      <c r="L38" s="16" t="s">
        <v>936</v>
      </c>
      <c r="M38" s="23" t="s">
        <v>759</v>
      </c>
      <c r="N38" s="24" t="s">
        <v>585</v>
      </c>
      <c r="O38" s="32" t="s">
        <v>1087</v>
      </c>
      <c r="P38" s="20" t="s">
        <v>555</v>
      </c>
      <c r="U38" t="s">
        <v>936</v>
      </c>
    </row>
    <row r="39" ht="30.75" spans="2:16">
      <c r="B39" s="4"/>
      <c r="D39" s="2" t="s">
        <v>1096</v>
      </c>
      <c r="I39" s="21"/>
      <c r="J39" s="21"/>
      <c r="L39" s="16"/>
      <c r="M39" s="22" t="s">
        <v>765</v>
      </c>
      <c r="N39" s="31" t="s">
        <v>593</v>
      </c>
      <c r="O39" s="32" t="s">
        <v>660</v>
      </c>
      <c r="P39" s="20" t="s">
        <v>1035</v>
      </c>
    </row>
    <row r="40" ht="45.75" spans="2:16">
      <c r="B40" s="4"/>
      <c r="D40" s="2" t="s">
        <v>1098</v>
      </c>
      <c r="I40" s="21"/>
      <c r="J40" s="21"/>
      <c r="L40" s="16"/>
      <c r="M40" s="22" t="s">
        <v>774</v>
      </c>
      <c r="N40" s="33" t="s">
        <v>1294</v>
      </c>
      <c r="O40" s="32" t="s">
        <v>665</v>
      </c>
      <c r="P40" s="20" t="s">
        <v>527</v>
      </c>
    </row>
    <row r="41" ht="30.75" spans="2:16">
      <c r="B41" s="4"/>
      <c r="D41" s="2" t="s">
        <v>1099</v>
      </c>
      <c r="I41" s="21"/>
      <c r="J41" s="21"/>
      <c r="L41" s="16"/>
      <c r="M41" s="22" t="s">
        <v>781</v>
      </c>
      <c r="N41" s="31" t="s">
        <v>608</v>
      </c>
      <c r="O41" s="19" t="s">
        <v>1097</v>
      </c>
      <c r="P41" s="20" t="s">
        <v>544</v>
      </c>
    </row>
    <row r="42" ht="45.75" spans="2:16">
      <c r="B42" s="4"/>
      <c r="D42" s="2" t="s">
        <v>1100</v>
      </c>
      <c r="I42" s="21"/>
      <c r="J42" s="21"/>
      <c r="L42" s="16"/>
      <c r="M42" s="22" t="s">
        <v>786</v>
      </c>
      <c r="N42" s="34" t="s">
        <v>614</v>
      </c>
      <c r="O42" s="19" t="s">
        <v>675</v>
      </c>
      <c r="P42" s="20" t="s">
        <v>560</v>
      </c>
    </row>
    <row r="43" ht="30.75" spans="2:16">
      <c r="B43" s="4"/>
      <c r="D43" s="2" t="s">
        <v>1102</v>
      </c>
      <c r="I43" s="21"/>
      <c r="J43" s="21"/>
      <c r="L43" s="16"/>
      <c r="M43" s="22" t="s">
        <v>791</v>
      </c>
      <c r="N43" s="31" t="s">
        <v>790</v>
      </c>
      <c r="O43" s="32" t="s">
        <v>680</v>
      </c>
      <c r="P43" s="20" t="s">
        <v>544</v>
      </c>
    </row>
    <row r="44" ht="27" customHeight="1" spans="2:16">
      <c r="B44" s="4"/>
      <c r="D44" s="2" t="s">
        <v>1104</v>
      </c>
      <c r="I44" s="21"/>
      <c r="J44" s="21"/>
      <c r="L44" s="16"/>
      <c r="M44" s="23" t="s">
        <v>795</v>
      </c>
      <c r="N44" s="24" t="s">
        <v>794</v>
      </c>
      <c r="O44" s="35" t="s">
        <v>1101</v>
      </c>
      <c r="P44" s="20" t="s">
        <v>555</v>
      </c>
    </row>
    <row r="45" ht="45.75" spans="2:21">
      <c r="B45" s="4"/>
      <c r="D45" s="2" t="s">
        <v>1106</v>
      </c>
      <c r="I45" s="21"/>
      <c r="J45" s="21"/>
      <c r="L45" s="16" t="s">
        <v>842</v>
      </c>
      <c r="M45" s="22" t="s">
        <v>797</v>
      </c>
      <c r="N45" s="31" t="s">
        <v>788</v>
      </c>
      <c r="O45" s="19" t="s">
        <v>1103</v>
      </c>
      <c r="P45" s="20" t="s">
        <v>1295</v>
      </c>
      <c r="U45" t="s">
        <v>842</v>
      </c>
    </row>
    <row r="46" ht="30.75" spans="2:16">
      <c r="B46" s="4"/>
      <c r="D46" s="2" t="s">
        <v>1108</v>
      </c>
      <c r="I46" s="26"/>
      <c r="J46" s="21"/>
      <c r="L46" s="16"/>
      <c r="M46" s="22" t="s">
        <v>799</v>
      </c>
      <c r="N46" s="31" t="s">
        <v>771</v>
      </c>
      <c r="O46" s="29" t="s">
        <v>1105</v>
      </c>
      <c r="P46" s="20" t="s">
        <v>544</v>
      </c>
    </row>
    <row r="47" ht="60.75" spans="2:16">
      <c r="B47" s="4"/>
      <c r="D47" s="2" t="s">
        <v>1110</v>
      </c>
      <c r="I47" s="21"/>
      <c r="J47" s="21"/>
      <c r="L47" s="16"/>
      <c r="M47" s="22" t="s">
        <v>803</v>
      </c>
      <c r="N47" s="31" t="s">
        <v>784</v>
      </c>
      <c r="O47" s="19" t="s">
        <v>1107</v>
      </c>
      <c r="P47" s="20" t="s">
        <v>1035</v>
      </c>
    </row>
    <row r="48" ht="45.75" spans="2:16">
      <c r="B48" s="4"/>
      <c r="D48" s="6"/>
      <c r="I48" s="21"/>
      <c r="J48" s="21"/>
      <c r="L48" s="16"/>
      <c r="M48" s="22" t="s">
        <v>805</v>
      </c>
      <c r="N48" s="31" t="s">
        <v>778</v>
      </c>
      <c r="O48" s="19" t="s">
        <v>1109</v>
      </c>
      <c r="P48" s="20" t="s">
        <v>1296</v>
      </c>
    </row>
    <row r="49" ht="30.75" spans="2:16">
      <c r="B49" s="4"/>
      <c r="D49" s="7"/>
      <c r="I49" s="21"/>
      <c r="J49" s="21"/>
      <c r="L49" s="16"/>
      <c r="M49" s="22" t="s">
        <v>811</v>
      </c>
      <c r="N49" s="31" t="s">
        <v>810</v>
      </c>
      <c r="O49" s="29" t="s">
        <v>1111</v>
      </c>
      <c r="P49" s="20" t="s">
        <v>1297</v>
      </c>
    </row>
    <row r="50" ht="45.75" spans="2:16">
      <c r="B50" s="5"/>
      <c r="D50" s="8"/>
      <c r="I50" s="21"/>
      <c r="J50" s="21"/>
      <c r="L50" s="16"/>
      <c r="M50" s="22" t="s">
        <v>814</v>
      </c>
      <c r="N50" s="31" t="s">
        <v>792</v>
      </c>
      <c r="O50" s="19" t="s">
        <v>1112</v>
      </c>
      <c r="P50" s="20" t="s">
        <v>1296</v>
      </c>
    </row>
    <row r="51" ht="27" customHeight="1" spans="2:16">
      <c r="B51" s="4"/>
      <c r="D51" s="8"/>
      <c r="I51" s="21"/>
      <c r="J51" s="21"/>
      <c r="L51" s="16"/>
      <c r="M51" s="22" t="s">
        <v>817</v>
      </c>
      <c r="N51" s="31" t="s">
        <v>816</v>
      </c>
      <c r="O51" s="29" t="s">
        <v>1113</v>
      </c>
      <c r="P51" s="20" t="s">
        <v>1297</v>
      </c>
    </row>
    <row r="52" ht="30.75" spans="2:21">
      <c r="B52" s="4"/>
      <c r="D52" s="8"/>
      <c r="I52" s="21"/>
      <c r="J52" s="21"/>
      <c r="L52" s="16" t="s">
        <v>818</v>
      </c>
      <c r="M52" s="22" t="s">
        <v>821</v>
      </c>
      <c r="N52" s="31" t="s">
        <v>820</v>
      </c>
      <c r="O52" s="19" t="s">
        <v>1114</v>
      </c>
      <c r="P52" s="20" t="s">
        <v>1295</v>
      </c>
      <c r="U52" t="s">
        <v>818</v>
      </c>
    </row>
    <row r="53" ht="30.75" spans="2:16">
      <c r="B53" s="5"/>
      <c r="D53" s="8"/>
      <c r="L53" s="16"/>
      <c r="M53" s="22" t="s">
        <v>825</v>
      </c>
      <c r="N53" s="31" t="s">
        <v>824</v>
      </c>
      <c r="O53" s="19" t="s">
        <v>1115</v>
      </c>
      <c r="P53" s="20" t="s">
        <v>1035</v>
      </c>
    </row>
    <row r="54" ht="45.75" spans="2:16">
      <c r="B54" s="5"/>
      <c r="D54" s="8"/>
      <c r="L54" s="16"/>
      <c r="M54" s="22" t="s">
        <v>828</v>
      </c>
      <c r="N54" s="31" t="s">
        <v>827</v>
      </c>
      <c r="O54" s="29" t="s">
        <v>1116</v>
      </c>
      <c r="P54" s="20" t="s">
        <v>1296</v>
      </c>
    </row>
    <row r="55" ht="45.75" spans="2:16">
      <c r="B55" s="4"/>
      <c r="D55" s="8"/>
      <c r="L55" s="16"/>
      <c r="M55" s="22" t="s">
        <v>833</v>
      </c>
      <c r="N55" s="31" t="s">
        <v>832</v>
      </c>
      <c r="O55" s="19" t="s">
        <v>1117</v>
      </c>
      <c r="P55" s="20" t="s">
        <v>544</v>
      </c>
    </row>
    <row r="56" ht="30.75" spans="2:16">
      <c r="B56" s="4"/>
      <c r="D56" s="8"/>
      <c r="L56" s="16"/>
      <c r="M56" s="22" t="s">
        <v>837</v>
      </c>
      <c r="N56" s="31" t="s">
        <v>836</v>
      </c>
      <c r="O56" s="19" t="s">
        <v>1118</v>
      </c>
      <c r="P56" s="20" t="s">
        <v>1297</v>
      </c>
    </row>
    <row r="57" ht="30.75" spans="4:16">
      <c r="D57" s="9"/>
      <c r="L57" s="16"/>
      <c r="M57" s="23" t="s">
        <v>840</v>
      </c>
      <c r="N57" s="24" t="s">
        <v>839</v>
      </c>
      <c r="O57" s="32" t="s">
        <v>1119</v>
      </c>
      <c r="P57" s="20" t="s">
        <v>544</v>
      </c>
    </row>
    <row r="58" ht="52.5" customHeight="1" spans="4:16">
      <c r="D58" s="9"/>
      <c r="L58" s="16"/>
      <c r="M58" s="23" t="s">
        <v>845</v>
      </c>
      <c r="N58" s="24" t="s">
        <v>844</v>
      </c>
      <c r="O58" s="19" t="s">
        <v>1120</v>
      </c>
      <c r="P58" s="20" t="s">
        <v>1296</v>
      </c>
    </row>
    <row r="59" ht="30.75" spans="4:21">
      <c r="D59" s="9"/>
      <c r="L59" s="16" t="s">
        <v>847</v>
      </c>
      <c r="M59" s="9"/>
      <c r="N59" s="9"/>
      <c r="O59" s="29" t="s">
        <v>849</v>
      </c>
      <c r="P59" s="20" t="s">
        <v>544</v>
      </c>
      <c r="U59" t="s">
        <v>847</v>
      </c>
    </row>
    <row r="60" ht="30.75" spans="4:16">
      <c r="D60" s="9"/>
      <c r="L60" s="16"/>
      <c r="M60" s="9"/>
      <c r="N60" s="9"/>
      <c r="O60" s="19" t="s">
        <v>853</v>
      </c>
      <c r="P60" s="20" t="s">
        <v>1295</v>
      </c>
    </row>
    <row r="61" ht="30.75" spans="4:16">
      <c r="D61" s="9"/>
      <c r="L61" s="16"/>
      <c r="M61" s="9"/>
      <c r="N61" s="9"/>
      <c r="O61" s="19" t="s">
        <v>858</v>
      </c>
      <c r="P61" s="20" t="s">
        <v>1296</v>
      </c>
    </row>
    <row r="62" ht="15.75" spans="4:16">
      <c r="D62" s="9"/>
      <c r="L62" s="16"/>
      <c r="M62" s="9"/>
      <c r="N62" s="9"/>
      <c r="O62" s="19" t="s">
        <v>862</v>
      </c>
      <c r="P62" s="20" t="s">
        <v>1297</v>
      </c>
    </row>
    <row r="63" ht="15.75" spans="4:16">
      <c r="D63" s="9"/>
      <c r="L63" s="16"/>
      <c r="M63" s="9"/>
      <c r="N63" s="9"/>
      <c r="O63" s="19" t="s">
        <v>866</v>
      </c>
      <c r="P63" s="20" t="s">
        <v>1296</v>
      </c>
    </row>
    <row r="64" ht="30.75" spans="4:16">
      <c r="D64" s="9"/>
      <c r="L64" s="16"/>
      <c r="M64" s="9"/>
      <c r="N64" s="9"/>
      <c r="O64" s="19" t="s">
        <v>871</v>
      </c>
      <c r="P64" s="20" t="s">
        <v>1035</v>
      </c>
    </row>
    <row r="65" ht="31.5" customHeight="1" spans="4:16">
      <c r="D65" s="9"/>
      <c r="L65" s="16"/>
      <c r="M65" s="9"/>
      <c r="N65" s="9"/>
      <c r="O65" s="19" t="s">
        <v>874</v>
      </c>
      <c r="P65" s="20" t="s">
        <v>1296</v>
      </c>
    </row>
    <row r="66" ht="15.75" spans="4:21">
      <c r="D66" s="9"/>
      <c r="L66" s="16" t="s">
        <v>822</v>
      </c>
      <c r="M66" s="9"/>
      <c r="N66" s="9"/>
      <c r="O66" s="19" t="s">
        <v>878</v>
      </c>
      <c r="P66" s="20" t="s">
        <v>1295</v>
      </c>
      <c r="U66" t="s">
        <v>822</v>
      </c>
    </row>
    <row r="67" ht="30.75" spans="4:16">
      <c r="D67" s="9"/>
      <c r="L67" s="16"/>
      <c r="M67" s="9"/>
      <c r="N67" s="9"/>
      <c r="O67" s="19" t="s">
        <v>880</v>
      </c>
      <c r="P67" s="20" t="s">
        <v>1035</v>
      </c>
    </row>
    <row r="68" ht="30.75" spans="4:16">
      <c r="D68" s="9"/>
      <c r="L68" s="16"/>
      <c r="M68" s="9"/>
      <c r="N68" s="9"/>
      <c r="O68" s="19" t="s">
        <v>884</v>
      </c>
      <c r="P68" s="20" t="s">
        <v>1296</v>
      </c>
    </row>
    <row r="69" ht="30.75" spans="4:16">
      <c r="D69" s="9"/>
      <c r="L69" s="16"/>
      <c r="M69" s="9"/>
      <c r="N69" s="9"/>
      <c r="O69" s="19" t="s">
        <v>887</v>
      </c>
      <c r="P69" s="20" t="s">
        <v>544</v>
      </c>
    </row>
    <row r="70" ht="30.75" spans="4:16">
      <c r="D70" s="9"/>
      <c r="L70" s="16"/>
      <c r="M70" s="9"/>
      <c r="N70" s="9"/>
      <c r="O70" s="19" t="s">
        <v>1121</v>
      </c>
      <c r="P70" s="20" t="s">
        <v>1297</v>
      </c>
    </row>
    <row r="71" ht="30.75" spans="4:16">
      <c r="D71" s="9"/>
      <c r="L71" s="16"/>
      <c r="M71" s="9"/>
      <c r="N71" s="9"/>
      <c r="O71" s="19" t="s">
        <v>1122</v>
      </c>
      <c r="P71" s="20" t="s">
        <v>1296</v>
      </c>
    </row>
    <row r="72" ht="31.5" customHeight="1" spans="4:16">
      <c r="D72" s="9"/>
      <c r="L72" s="16"/>
      <c r="M72" s="9"/>
      <c r="N72" s="9"/>
      <c r="O72" s="19" t="s">
        <v>1123</v>
      </c>
      <c r="P72" s="20" t="s">
        <v>1296</v>
      </c>
    </row>
    <row r="73" ht="30.75" spans="4:21">
      <c r="D73" s="9"/>
      <c r="L73" s="16" t="s">
        <v>519</v>
      </c>
      <c r="M73" s="9"/>
      <c r="N73" s="9"/>
      <c r="O73" s="19" t="s">
        <v>594</v>
      </c>
      <c r="P73" s="20" t="s">
        <v>1296</v>
      </c>
      <c r="U73" t="s">
        <v>519</v>
      </c>
    </row>
    <row r="74" ht="15.75" spans="4:16">
      <c r="D74" s="9"/>
      <c r="L74" s="16"/>
      <c r="M74" s="9"/>
      <c r="N74" s="9"/>
      <c r="O74" s="19" t="s">
        <v>708</v>
      </c>
      <c r="P74" s="20" t="s">
        <v>1035</v>
      </c>
    </row>
    <row r="75" ht="30.75" spans="4:16">
      <c r="D75" s="9"/>
      <c r="L75" s="16"/>
      <c r="M75" s="9"/>
      <c r="N75" s="9"/>
      <c r="O75" s="19" t="s">
        <v>719</v>
      </c>
      <c r="P75" s="20" t="s">
        <v>544</v>
      </c>
    </row>
    <row r="76" ht="30.75" spans="4:16">
      <c r="D76" s="9"/>
      <c r="L76" s="16"/>
      <c r="M76" s="9"/>
      <c r="N76" s="9"/>
      <c r="O76" s="19" t="s">
        <v>586</v>
      </c>
      <c r="P76" s="20" t="s">
        <v>1296</v>
      </c>
    </row>
    <row r="77" ht="30.75" spans="4:16">
      <c r="D77" s="9"/>
      <c r="L77" s="16"/>
      <c r="M77" s="9"/>
      <c r="N77" s="9"/>
      <c r="O77" s="19" t="s">
        <v>615</v>
      </c>
      <c r="P77" s="20" t="s">
        <v>1297</v>
      </c>
    </row>
    <row r="78" ht="30.75" spans="4:16">
      <c r="D78" s="9"/>
      <c r="L78" s="16"/>
      <c r="M78" s="9"/>
      <c r="N78" s="9"/>
      <c r="O78" s="19" t="s">
        <v>609</v>
      </c>
      <c r="P78" s="20" t="s">
        <v>1295</v>
      </c>
    </row>
    <row r="79" ht="31.5" customHeight="1" spans="4:16">
      <c r="D79" s="9"/>
      <c r="L79" s="16"/>
      <c r="M79" s="9"/>
      <c r="N79" s="9"/>
      <c r="O79" s="19" t="s">
        <v>603</v>
      </c>
      <c r="P79" s="20" t="s">
        <v>1297</v>
      </c>
    </row>
    <row r="80" ht="30.75" spans="4:21">
      <c r="D80" s="9"/>
      <c r="L80" s="16" t="s">
        <v>529</v>
      </c>
      <c r="M80" s="9"/>
      <c r="N80" s="9"/>
      <c r="O80" s="19" t="s">
        <v>1124</v>
      </c>
      <c r="P80" s="20" t="s">
        <v>1296</v>
      </c>
      <c r="U80" t="s">
        <v>529</v>
      </c>
    </row>
    <row r="81" ht="30.75" spans="4:16">
      <c r="D81" s="9"/>
      <c r="L81" s="16"/>
      <c r="M81" s="9"/>
      <c r="N81" s="9"/>
      <c r="O81" s="19" t="s">
        <v>593</v>
      </c>
      <c r="P81" s="20" t="s">
        <v>1035</v>
      </c>
    </row>
    <row r="82" ht="30.75" spans="4:16">
      <c r="D82" s="9"/>
      <c r="L82" s="16"/>
      <c r="M82" s="9"/>
      <c r="N82" s="9"/>
      <c r="O82" s="32" t="s">
        <v>1294</v>
      </c>
      <c r="P82" s="20" t="s">
        <v>544</v>
      </c>
    </row>
    <row r="83" ht="30.75" spans="4:16">
      <c r="D83" s="9"/>
      <c r="L83" s="16"/>
      <c r="M83" s="9"/>
      <c r="N83" s="9"/>
      <c r="O83" s="19" t="s">
        <v>608</v>
      </c>
      <c r="P83" s="20" t="s">
        <v>1295</v>
      </c>
    </row>
    <row r="84" ht="30.75" spans="4:16">
      <c r="D84" s="9"/>
      <c r="L84" s="16"/>
      <c r="M84" s="9"/>
      <c r="N84" s="9"/>
      <c r="O84" s="37" t="s">
        <v>614</v>
      </c>
      <c r="P84" s="20" t="s">
        <v>1297</v>
      </c>
    </row>
    <row r="85" ht="30.75" spans="4:16">
      <c r="D85" s="9"/>
      <c r="L85" s="16"/>
      <c r="M85" s="9"/>
      <c r="N85" s="9"/>
      <c r="O85" s="19" t="s">
        <v>790</v>
      </c>
      <c r="P85" s="20" t="s">
        <v>1297</v>
      </c>
    </row>
    <row r="86" ht="16.5" customHeight="1" spans="4:16">
      <c r="D86" s="9"/>
      <c r="L86" s="16"/>
      <c r="M86" s="9"/>
      <c r="N86" s="9"/>
      <c r="O86" s="19"/>
      <c r="P86" s="20"/>
    </row>
    <row r="87" ht="15.75" spans="4:21">
      <c r="D87" s="9"/>
      <c r="L87" s="16" t="s">
        <v>550</v>
      </c>
      <c r="M87" s="9"/>
      <c r="N87" s="9"/>
      <c r="O87" s="19" t="s">
        <v>788</v>
      </c>
      <c r="P87" s="20" t="s">
        <v>1295</v>
      </c>
      <c r="U87" t="s">
        <v>550</v>
      </c>
    </row>
    <row r="88" ht="15.75" spans="4:16">
      <c r="D88" s="9"/>
      <c r="L88" s="16"/>
      <c r="M88" s="9"/>
      <c r="N88" s="9"/>
      <c r="O88" s="19" t="s">
        <v>771</v>
      </c>
      <c r="P88" s="20" t="s">
        <v>1296</v>
      </c>
    </row>
    <row r="89" ht="30.75" spans="4:16">
      <c r="D89" s="9"/>
      <c r="L89" s="16"/>
      <c r="M89" s="9"/>
      <c r="N89" s="9"/>
      <c r="O89" s="19" t="s">
        <v>784</v>
      </c>
      <c r="P89" s="20" t="s">
        <v>544</v>
      </c>
    </row>
    <row r="90" ht="30.75" spans="4:16">
      <c r="D90" s="9"/>
      <c r="L90" s="16"/>
      <c r="M90" s="9"/>
      <c r="N90" s="9"/>
      <c r="O90" s="19" t="s">
        <v>778</v>
      </c>
      <c r="P90" s="20" t="s">
        <v>1035</v>
      </c>
    </row>
    <row r="91" ht="30.75" spans="4:16">
      <c r="D91" s="9"/>
      <c r="L91" s="16"/>
      <c r="M91" s="9"/>
      <c r="N91" s="9"/>
      <c r="O91" s="19" t="s">
        <v>810</v>
      </c>
      <c r="P91" s="20" t="s">
        <v>1297</v>
      </c>
    </row>
    <row r="92" ht="30.75" spans="4:16">
      <c r="D92" s="9"/>
      <c r="L92" s="16"/>
      <c r="M92" s="9"/>
      <c r="N92" s="9"/>
      <c r="O92" s="19" t="s">
        <v>792</v>
      </c>
      <c r="P92" s="20" t="s">
        <v>1297</v>
      </c>
    </row>
    <row r="93" ht="52.5" customHeight="1" spans="4:16">
      <c r="D93" s="9"/>
      <c r="L93" s="16"/>
      <c r="M93" s="9"/>
      <c r="N93" s="9"/>
      <c r="O93" s="19" t="s">
        <v>816</v>
      </c>
      <c r="P93" s="20" t="s">
        <v>1296</v>
      </c>
    </row>
    <row r="94" ht="15.75" spans="4:21">
      <c r="D94" s="9"/>
      <c r="L94" s="16" t="s">
        <v>498</v>
      </c>
      <c r="M94" s="9"/>
      <c r="N94" s="9"/>
      <c r="O94" s="19" t="s">
        <v>820</v>
      </c>
      <c r="P94" s="20" t="s">
        <v>1295</v>
      </c>
      <c r="U94" t="s">
        <v>498</v>
      </c>
    </row>
    <row r="95" ht="15.75" spans="4:16">
      <c r="D95" s="9"/>
      <c r="L95" s="16"/>
      <c r="M95" s="9"/>
      <c r="N95" s="9"/>
      <c r="O95" s="19" t="s">
        <v>824</v>
      </c>
      <c r="P95" s="20" t="s">
        <v>1035</v>
      </c>
    </row>
    <row r="96" ht="15.75" spans="4:16">
      <c r="D96" s="9"/>
      <c r="L96" s="16"/>
      <c r="M96" s="9"/>
      <c r="N96" s="9"/>
      <c r="O96" s="19" t="s">
        <v>827</v>
      </c>
      <c r="P96" s="20" t="s">
        <v>1296</v>
      </c>
    </row>
    <row r="97" ht="30.75" spans="4:16">
      <c r="D97" s="9"/>
      <c r="L97" s="16"/>
      <c r="M97" s="9"/>
      <c r="N97" s="9"/>
      <c r="O97" s="19" t="s">
        <v>832</v>
      </c>
      <c r="P97" s="20" t="s">
        <v>544</v>
      </c>
    </row>
    <row r="98" ht="27" customHeight="1" spans="4:16">
      <c r="D98" s="9"/>
      <c r="L98" s="16"/>
      <c r="M98" s="9"/>
      <c r="N98" s="9"/>
      <c r="O98" s="19" t="s">
        <v>836</v>
      </c>
      <c r="P98" s="20" t="s">
        <v>1297</v>
      </c>
    </row>
    <row r="99" ht="30.75" hidden="1" spans="4:16">
      <c r="D99" s="9"/>
      <c r="L99" s="16"/>
      <c r="M99" s="9"/>
      <c r="N99" s="9"/>
      <c r="O99" s="29" t="s">
        <v>1125</v>
      </c>
      <c r="P99" s="20" t="s">
        <v>1295</v>
      </c>
    </row>
    <row r="100" ht="15.75" hidden="1" spans="4:16">
      <c r="D100" s="9"/>
      <c r="L100" s="16"/>
      <c r="M100" s="9"/>
      <c r="N100" s="9"/>
      <c r="O100" s="19"/>
      <c r="P100" s="20"/>
    </row>
    <row r="101" ht="15.75" spans="4:24">
      <c r="D101" s="9"/>
      <c r="M101" s="9"/>
      <c r="N101" s="9"/>
      <c r="Q101" s="38" t="s">
        <v>1298</v>
      </c>
      <c r="R101" s="39"/>
      <c r="S101" s="39"/>
      <c r="T101" s="39"/>
      <c r="U101" s="39"/>
      <c r="V101" s="39"/>
      <c r="W101" s="39"/>
      <c r="X101" s="39"/>
    </row>
    <row r="102" ht="15.75" spans="4:24">
      <c r="D102" s="9"/>
      <c r="M102" s="9"/>
      <c r="N102" s="9"/>
      <c r="Q102" s="39"/>
      <c r="R102" s="39"/>
      <c r="S102" s="39"/>
      <c r="T102" s="39"/>
      <c r="U102" s="39"/>
      <c r="V102" s="39"/>
      <c r="W102" s="39"/>
      <c r="X102" s="39"/>
    </row>
    <row r="103" ht="15.75" spans="4:24">
      <c r="D103" s="9"/>
      <c r="M103" s="9"/>
      <c r="N103" s="9"/>
      <c r="Q103" s="39"/>
      <c r="R103" s="39"/>
      <c r="S103" s="39"/>
      <c r="T103" s="39"/>
      <c r="U103" s="39"/>
      <c r="V103" s="39"/>
      <c r="W103" s="39"/>
      <c r="X103" s="39"/>
    </row>
    <row r="104" ht="15.75" spans="4:24">
      <c r="D104" s="9"/>
      <c r="M104" s="9"/>
      <c r="N104" s="9"/>
      <c r="Q104" s="39"/>
      <c r="R104" s="39"/>
      <c r="S104" s="39"/>
      <c r="T104" s="39"/>
      <c r="U104" s="39"/>
      <c r="V104" s="39"/>
      <c r="W104" s="39"/>
      <c r="X104" s="39"/>
    </row>
    <row r="105" ht="15.75" spans="4:24">
      <c r="D105" s="9"/>
      <c r="M105" s="9"/>
      <c r="N105" s="9"/>
      <c r="Q105" s="39"/>
      <c r="R105" s="39"/>
      <c r="S105" s="39"/>
      <c r="T105" s="39"/>
      <c r="U105" s="39"/>
      <c r="V105" s="39"/>
      <c r="W105" s="39"/>
      <c r="X105" s="39"/>
    </row>
    <row r="106" ht="15.75" spans="4:24">
      <c r="D106" s="9"/>
      <c r="M106" s="9"/>
      <c r="N106" s="9"/>
      <c r="Q106" s="39"/>
      <c r="R106" s="39"/>
      <c r="S106" s="39"/>
      <c r="T106" s="39"/>
      <c r="U106" s="39"/>
      <c r="V106" s="39"/>
      <c r="W106" s="39"/>
      <c r="X106" s="39"/>
    </row>
    <row r="107" ht="15.75" spans="4:24">
      <c r="D107" s="9"/>
      <c r="M107" s="9"/>
      <c r="N107" s="9"/>
      <c r="Q107" s="39"/>
      <c r="R107" s="39"/>
      <c r="S107" s="39"/>
      <c r="T107" s="39"/>
      <c r="U107" s="39"/>
      <c r="V107" s="39"/>
      <c r="W107" s="39"/>
      <c r="X107" s="39"/>
    </row>
    <row r="108" ht="15.75" spans="4:24">
      <c r="D108" s="9"/>
      <c r="M108" s="9"/>
      <c r="N108" s="9"/>
      <c r="Q108" s="39"/>
      <c r="R108" s="39"/>
      <c r="S108" s="39"/>
      <c r="T108" s="39"/>
      <c r="U108" s="39"/>
      <c r="V108" s="39"/>
      <c r="W108" s="39"/>
      <c r="X108" s="39"/>
    </row>
    <row r="109" ht="15.75" spans="4:24">
      <c r="D109" s="9"/>
      <c r="M109" s="9"/>
      <c r="N109" s="9"/>
      <c r="Q109" s="39"/>
      <c r="R109" s="39"/>
      <c r="S109" s="39"/>
      <c r="T109" s="39"/>
      <c r="U109" s="39"/>
      <c r="V109" s="39"/>
      <c r="W109" s="39"/>
      <c r="X109" s="39"/>
    </row>
    <row r="110" ht="58" customHeight="1" spans="4:24">
      <c r="D110" s="9"/>
      <c r="M110" s="9"/>
      <c r="N110" s="9"/>
      <c r="Q110" s="39"/>
      <c r="R110" s="39"/>
      <c r="S110" s="39"/>
      <c r="T110" s="39"/>
      <c r="U110" s="39"/>
      <c r="V110" s="39"/>
      <c r="W110" s="39"/>
      <c r="X110" s="39"/>
    </row>
    <row r="111" ht="15.75" spans="4:24">
      <c r="D111" s="9"/>
      <c r="M111" s="9"/>
      <c r="N111" s="9"/>
      <c r="Q111" s="39"/>
      <c r="R111" s="39"/>
      <c r="S111" s="39"/>
      <c r="T111" s="39"/>
      <c r="U111" s="39"/>
      <c r="V111" s="39"/>
      <c r="W111" s="39"/>
      <c r="X111" s="39"/>
    </row>
    <row r="112" ht="40" customHeight="1" spans="4:14">
      <c r="D112" s="9"/>
      <c r="M112" s="9"/>
      <c r="N112" s="9"/>
    </row>
    <row r="113" ht="15.75" spans="4:14">
      <c r="D113" s="9"/>
      <c r="M113" s="9"/>
      <c r="N113" s="9"/>
    </row>
    <row r="114" ht="15.75" spans="4:14">
      <c r="D114" s="9"/>
      <c r="M114" s="9"/>
      <c r="N114" s="9"/>
    </row>
    <row r="115" ht="15.75" spans="4:14">
      <c r="D115" s="9"/>
      <c r="M115" s="9"/>
      <c r="N115" s="9"/>
    </row>
    <row r="116" ht="15.75" spans="4:14">
      <c r="D116" s="9"/>
      <c r="M116" s="9"/>
      <c r="N116" s="9"/>
    </row>
    <row r="117" ht="15.75" spans="4:14">
      <c r="D117" s="9"/>
      <c r="M117" s="9"/>
      <c r="N117" s="9"/>
    </row>
    <row r="118" ht="15.75" spans="4:14">
      <c r="D118" s="9"/>
      <c r="M118" s="9"/>
      <c r="N118" s="9"/>
    </row>
    <row r="119" ht="15.75" spans="4:14">
      <c r="D119" s="9"/>
      <c r="M119" s="9"/>
      <c r="N119" s="9"/>
    </row>
    <row r="120" ht="15.75" spans="4:14">
      <c r="D120" s="9"/>
      <c r="M120" s="9"/>
      <c r="N120" s="9"/>
    </row>
    <row r="121" ht="15.75" spans="4:14">
      <c r="D121" s="9"/>
      <c r="M121" s="9"/>
      <c r="N121" s="9"/>
    </row>
    <row r="122" ht="15.75" spans="4:14">
      <c r="D122" s="9"/>
      <c r="M122" s="9"/>
      <c r="N122" s="9"/>
    </row>
    <row r="123" ht="15.75" spans="4:14">
      <c r="D123" s="9"/>
      <c r="M123" s="9"/>
      <c r="N123" s="9"/>
    </row>
    <row r="124" ht="15.75" spans="4:14">
      <c r="D124" s="9"/>
      <c r="M124" s="9"/>
      <c r="N124" s="9"/>
    </row>
    <row r="125" ht="15.75" spans="4:14">
      <c r="D125" s="9"/>
      <c r="M125" s="9"/>
      <c r="N125" s="9"/>
    </row>
    <row r="126" ht="15.75" spans="4:14">
      <c r="D126" s="9"/>
      <c r="M126" s="9"/>
      <c r="N126" s="9"/>
    </row>
    <row r="127" ht="15.75" spans="4:14">
      <c r="D127" s="9"/>
      <c r="M127" s="9"/>
      <c r="N127" s="9"/>
    </row>
    <row r="128" ht="15.75" spans="4:14">
      <c r="D128" s="9"/>
      <c r="M128" s="9"/>
      <c r="N128" s="9"/>
    </row>
    <row r="129" ht="15.75" spans="4:14">
      <c r="D129" s="9"/>
      <c r="M129" s="9"/>
      <c r="N129" s="9"/>
    </row>
    <row r="130" ht="15.75" spans="4:14">
      <c r="D130" s="9"/>
      <c r="M130" s="9"/>
      <c r="N130" s="9"/>
    </row>
    <row r="131" ht="15.75" spans="4:14">
      <c r="D131" s="9"/>
      <c r="M131" s="9"/>
      <c r="N131" s="9"/>
    </row>
    <row r="132" ht="15.75" spans="4:14">
      <c r="D132" s="9"/>
      <c r="M132" s="9"/>
      <c r="N132" s="9"/>
    </row>
    <row r="133" ht="15.75" spans="4:14">
      <c r="D133" s="9"/>
      <c r="M133" s="9"/>
      <c r="N133" s="9"/>
    </row>
    <row r="134" ht="15.75" spans="4:14">
      <c r="D134" s="9"/>
      <c r="M134" s="9"/>
      <c r="N134" s="9"/>
    </row>
    <row r="135" ht="15.75" spans="4:14">
      <c r="D135" s="9"/>
      <c r="M135" s="9"/>
      <c r="N135" s="9"/>
    </row>
    <row r="136" ht="15.75" spans="4:14">
      <c r="D136" s="9"/>
      <c r="M136" s="9"/>
      <c r="N136" s="9"/>
    </row>
    <row r="137" ht="15.75" spans="4:14">
      <c r="D137" s="9"/>
      <c r="M137" s="9"/>
      <c r="N137" s="9"/>
    </row>
    <row r="138" ht="15.75" spans="4:14">
      <c r="D138" s="9"/>
      <c r="M138" s="9"/>
      <c r="N138" s="9"/>
    </row>
    <row r="139" ht="15.75" spans="4:14">
      <c r="D139" s="9"/>
      <c r="M139" s="9"/>
      <c r="N139" s="9"/>
    </row>
    <row r="140" ht="15.75" spans="4:14">
      <c r="D140" s="9"/>
      <c r="M140" s="9"/>
      <c r="N140" s="9"/>
    </row>
    <row r="141" ht="15.75" spans="4:14">
      <c r="D141" s="9"/>
      <c r="M141" s="9"/>
      <c r="N141" s="9"/>
    </row>
    <row r="142" ht="15.75" spans="4:14">
      <c r="D142" s="9"/>
      <c r="M142" s="9"/>
      <c r="N142" s="9"/>
    </row>
    <row r="143" ht="15.75" spans="4:14">
      <c r="D143" s="9"/>
      <c r="M143" s="9"/>
      <c r="N143" s="9"/>
    </row>
    <row r="144" ht="15.75" spans="4:14">
      <c r="D144" s="9"/>
      <c r="M144" s="9"/>
      <c r="N144" s="9"/>
    </row>
    <row r="145" ht="15.75" spans="4:14">
      <c r="D145" s="9"/>
      <c r="M145" s="9"/>
      <c r="N145" s="9"/>
    </row>
    <row r="146" ht="15.75" spans="4:14">
      <c r="D146" s="9"/>
      <c r="M146" s="9"/>
      <c r="N146" s="9"/>
    </row>
    <row r="147" ht="15.75" spans="4:14">
      <c r="D147" s="9"/>
      <c r="M147" s="9"/>
      <c r="N147" s="9"/>
    </row>
    <row r="148" ht="15.75" spans="4:14">
      <c r="D148" s="9"/>
      <c r="M148" s="9"/>
      <c r="N148" s="9"/>
    </row>
    <row r="149" ht="15.75" spans="4:14">
      <c r="D149" s="9"/>
      <c r="M149" s="9"/>
      <c r="N149" s="9"/>
    </row>
    <row r="150" ht="15.75" spans="4:14">
      <c r="D150" s="9"/>
      <c r="M150" s="9"/>
      <c r="N150" s="9"/>
    </row>
    <row r="151" ht="15.75" spans="4:14">
      <c r="D151" s="9"/>
      <c r="M151" s="9"/>
      <c r="N151" s="9"/>
    </row>
    <row r="152" ht="15.75" spans="4:14">
      <c r="D152" s="9"/>
      <c r="M152" s="9"/>
      <c r="N152" s="9"/>
    </row>
    <row r="153" ht="15.75" spans="4:14">
      <c r="D153" s="9"/>
      <c r="M153" s="9"/>
      <c r="N153" s="9"/>
    </row>
    <row r="154" ht="15.75" spans="4:14">
      <c r="D154" s="9"/>
      <c r="M154" s="9"/>
      <c r="N154" s="9"/>
    </row>
    <row r="155" ht="15.75" spans="4:14">
      <c r="D155" s="9"/>
      <c r="M155" s="9"/>
      <c r="N155" s="9"/>
    </row>
    <row r="156" ht="15.75" spans="4:14">
      <c r="D156" s="9"/>
      <c r="M156" s="9"/>
      <c r="N156" s="9"/>
    </row>
    <row r="157" ht="15.75" spans="4:14">
      <c r="D157" s="9"/>
      <c r="M157" s="9"/>
      <c r="N157" s="9"/>
    </row>
    <row r="158" ht="15.75" spans="4:14">
      <c r="D158" s="9"/>
      <c r="M158" s="9"/>
      <c r="N158" s="9"/>
    </row>
    <row r="159" ht="15.75" spans="4:14">
      <c r="D159" s="9"/>
      <c r="M159" s="9"/>
      <c r="N159" s="9"/>
    </row>
    <row r="160" ht="15.75" spans="4:14">
      <c r="D160" s="9"/>
      <c r="M160" s="9"/>
      <c r="N160" s="9"/>
    </row>
    <row r="161" ht="15.75" spans="4:14">
      <c r="D161" s="9"/>
      <c r="M161" s="9"/>
      <c r="N161" s="9"/>
    </row>
    <row r="162" ht="15.75" spans="4:14">
      <c r="D162" s="9"/>
      <c r="M162" s="9"/>
      <c r="N162" s="9"/>
    </row>
    <row r="163" ht="15.75" spans="4:14">
      <c r="D163" s="9"/>
      <c r="M163" s="9"/>
      <c r="N163" s="9"/>
    </row>
    <row r="164" ht="15.75" spans="4:14">
      <c r="D164" s="9"/>
      <c r="M164" s="9"/>
      <c r="N164" s="9"/>
    </row>
    <row r="165" ht="15.75" spans="4:14">
      <c r="D165" s="9"/>
      <c r="M165" s="9"/>
      <c r="N165" s="9"/>
    </row>
    <row r="166" ht="15.75" spans="4:14">
      <c r="D166" s="9"/>
      <c r="M166" s="9"/>
      <c r="N166" s="9"/>
    </row>
    <row r="167" ht="15.75" spans="4:14">
      <c r="D167" s="9"/>
      <c r="M167" s="9"/>
      <c r="N167" s="9"/>
    </row>
    <row r="168" ht="15.75" spans="4:14">
      <c r="D168" s="9"/>
      <c r="M168" s="9"/>
      <c r="N168" s="9"/>
    </row>
    <row r="169" ht="15.75" spans="4:14">
      <c r="D169" s="9"/>
      <c r="M169" s="9"/>
      <c r="N169" s="9"/>
    </row>
    <row r="170" ht="15.75" spans="4:14">
      <c r="D170" s="9"/>
      <c r="M170" s="9"/>
      <c r="N170" s="9"/>
    </row>
    <row r="171" ht="15.75" spans="4:14">
      <c r="D171" s="9"/>
      <c r="M171" s="9"/>
      <c r="N171" s="9"/>
    </row>
    <row r="172" ht="15.75" spans="4:14">
      <c r="D172" s="9"/>
      <c r="M172" s="9"/>
      <c r="N172" s="9"/>
    </row>
    <row r="173" ht="15.75" spans="4:14">
      <c r="D173" s="9"/>
      <c r="M173" s="9"/>
      <c r="N173" s="9"/>
    </row>
    <row r="174" ht="15.75" spans="4:14">
      <c r="D174" s="9"/>
      <c r="M174" s="9"/>
      <c r="N174" s="9"/>
    </row>
    <row r="175" ht="15.75" spans="4:14">
      <c r="D175" s="9"/>
      <c r="M175" s="9"/>
      <c r="N175" s="9"/>
    </row>
    <row r="176" ht="15.75" spans="4:14">
      <c r="D176" s="9"/>
      <c r="M176" s="9"/>
      <c r="N176" s="9"/>
    </row>
    <row r="177" ht="15.75" spans="4:14">
      <c r="D177" s="9"/>
      <c r="M177" s="9"/>
      <c r="N177" s="9"/>
    </row>
    <row r="178" ht="15.75" spans="4:14">
      <c r="D178" s="9"/>
      <c r="M178" s="9"/>
      <c r="N178" s="9"/>
    </row>
    <row r="179" ht="15.75" spans="4:14">
      <c r="D179" s="9"/>
      <c r="M179" s="9"/>
      <c r="N179" s="9"/>
    </row>
    <row r="180" ht="15.75" spans="4:14">
      <c r="D180" s="9"/>
      <c r="M180" s="9"/>
      <c r="N180" s="9"/>
    </row>
    <row r="181" ht="15.75" spans="4:14">
      <c r="D181" s="9"/>
      <c r="M181" s="9"/>
      <c r="N181" s="9"/>
    </row>
    <row r="182" ht="15.75" spans="4:14">
      <c r="D182" s="9"/>
      <c r="M182" s="9"/>
      <c r="N182" s="9"/>
    </row>
    <row r="183" ht="15.75" spans="4:14">
      <c r="D183" s="9"/>
      <c r="M183" s="9"/>
      <c r="N183" s="9"/>
    </row>
    <row r="184" ht="15.75" spans="4:14">
      <c r="D184" s="9"/>
      <c r="M184" s="9"/>
      <c r="N184" s="9"/>
    </row>
    <row r="185" ht="15.75" spans="4:14">
      <c r="D185" s="9"/>
      <c r="M185" s="9"/>
      <c r="N185" s="9"/>
    </row>
    <row r="186" ht="15.75" spans="4:14">
      <c r="D186" s="9"/>
      <c r="M186" s="9"/>
      <c r="N186" s="9"/>
    </row>
    <row r="187" ht="15.75" spans="4:14">
      <c r="D187" s="9"/>
      <c r="M187" s="9"/>
      <c r="N187" s="9"/>
    </row>
    <row r="188" ht="15.75" spans="4:14">
      <c r="D188" s="9"/>
      <c r="M188" s="9"/>
      <c r="N188" s="9"/>
    </row>
    <row r="189" ht="15.75" spans="4:14">
      <c r="D189" s="9"/>
      <c r="M189" s="9"/>
      <c r="N189" s="9"/>
    </row>
    <row r="190" ht="15.75" spans="4:14">
      <c r="D190" s="9"/>
      <c r="M190" s="9"/>
      <c r="N190" s="9"/>
    </row>
    <row r="191" ht="15.75" spans="4:14">
      <c r="D191" s="9"/>
      <c r="M191" s="9"/>
      <c r="N191" s="9"/>
    </row>
    <row r="192" ht="15.75" spans="4:14">
      <c r="D192" s="9"/>
      <c r="M192" s="9"/>
      <c r="N192" s="9"/>
    </row>
    <row r="193" ht="15.75" spans="4:14">
      <c r="D193" s="9"/>
      <c r="M193" s="9"/>
      <c r="N193" s="9"/>
    </row>
    <row r="194" ht="15.75" spans="4:14">
      <c r="D194" s="9"/>
      <c r="M194" s="9"/>
      <c r="N194" s="9"/>
    </row>
    <row r="195" ht="15.75" spans="4:14">
      <c r="D195" s="9"/>
      <c r="M195" s="9"/>
      <c r="N195" s="9"/>
    </row>
    <row r="196" ht="15.75" spans="4:14">
      <c r="D196" s="9"/>
      <c r="M196" s="9"/>
      <c r="N196" s="9"/>
    </row>
    <row r="197" ht="15.75" spans="4:14">
      <c r="D197" s="9"/>
      <c r="M197" s="9"/>
      <c r="N197" s="9"/>
    </row>
    <row r="198" ht="15.75" spans="4:14">
      <c r="D198" s="9"/>
      <c r="M198" s="9"/>
      <c r="N198" s="9"/>
    </row>
    <row r="199" ht="15.75" spans="4:14">
      <c r="D199" s="9"/>
      <c r="M199" s="9"/>
      <c r="N199" s="9"/>
    </row>
    <row r="200" ht="15.75" spans="4:14">
      <c r="D200" s="9"/>
      <c r="M200" s="9"/>
      <c r="N200" s="9"/>
    </row>
    <row r="201" ht="15.75" spans="4:14">
      <c r="D201" s="9"/>
      <c r="M201" s="9"/>
      <c r="N201" s="9"/>
    </row>
    <row r="202" ht="15.75" spans="4:14">
      <c r="D202" s="9"/>
      <c r="M202" s="9"/>
      <c r="N202" s="9"/>
    </row>
    <row r="203" ht="15.75" spans="4:14">
      <c r="D203" s="9"/>
      <c r="M203" s="9"/>
      <c r="N203" s="9"/>
    </row>
    <row r="204" ht="15.75" spans="4:14">
      <c r="D204" s="9"/>
      <c r="M204" s="9"/>
      <c r="N204" s="9"/>
    </row>
    <row r="205" ht="15.75" spans="4:14">
      <c r="D205" s="9"/>
      <c r="M205" s="9"/>
      <c r="N205" s="9"/>
    </row>
    <row r="206" ht="15.75" spans="4:14">
      <c r="D206" s="9"/>
      <c r="M206" s="9"/>
      <c r="N206" s="9"/>
    </row>
    <row r="207" ht="15.75" spans="4:14">
      <c r="D207" s="9"/>
      <c r="M207" s="9"/>
      <c r="N207" s="9"/>
    </row>
    <row r="208" ht="15.75" spans="4:14">
      <c r="D208" s="9"/>
      <c r="M208" s="9"/>
      <c r="N208" s="9"/>
    </row>
    <row r="209" ht="15.75" spans="4:14">
      <c r="D209" s="9"/>
      <c r="M209" s="9"/>
      <c r="N209" s="9"/>
    </row>
    <row r="210" ht="15.75" spans="4:14">
      <c r="D210" s="9"/>
      <c r="M210" s="9"/>
      <c r="N210" s="9"/>
    </row>
    <row r="211" ht="15.75" spans="4:14">
      <c r="D211" s="9"/>
      <c r="M211" s="9"/>
      <c r="N211" s="9"/>
    </row>
    <row r="212" ht="15.75" spans="4:14">
      <c r="D212" s="9"/>
      <c r="M212" s="9"/>
      <c r="N212" s="9"/>
    </row>
    <row r="213" ht="15.75" spans="4:14">
      <c r="D213" s="9"/>
      <c r="M213" s="9"/>
      <c r="N213" s="9"/>
    </row>
    <row r="214" ht="15.75" spans="4:14">
      <c r="D214" s="9"/>
      <c r="M214" s="9"/>
      <c r="N214" s="9"/>
    </row>
    <row r="215" ht="15.75" spans="4:14">
      <c r="D215" s="9"/>
      <c r="M215" s="9"/>
      <c r="N215" s="9"/>
    </row>
    <row r="216" ht="15.75" spans="4:14">
      <c r="D216" s="9"/>
      <c r="M216" s="9"/>
      <c r="N216" s="9"/>
    </row>
    <row r="217" ht="15.75" spans="4:14">
      <c r="D217" s="9"/>
      <c r="M217" s="9"/>
      <c r="N217" s="9"/>
    </row>
    <row r="218" ht="15.75" spans="4:14">
      <c r="D218" s="9"/>
      <c r="M218" s="9"/>
      <c r="N218" s="9"/>
    </row>
    <row r="219" ht="15.75" spans="4:14">
      <c r="D219" s="9"/>
      <c r="M219" s="9"/>
      <c r="N219" s="9"/>
    </row>
    <row r="220" ht="15.75" spans="4:14">
      <c r="D220" s="9"/>
      <c r="M220" s="9"/>
      <c r="N220" s="9"/>
    </row>
    <row r="221" ht="15.75" spans="4:14">
      <c r="D221" s="9"/>
      <c r="M221" s="9"/>
      <c r="N221" s="9"/>
    </row>
    <row r="222" ht="15.75" spans="4:14">
      <c r="D222" s="9"/>
      <c r="M222" s="9"/>
      <c r="N222" s="9"/>
    </row>
    <row r="223" ht="15.75" spans="4:14">
      <c r="D223" s="9"/>
      <c r="M223" s="9"/>
      <c r="N223" s="9"/>
    </row>
    <row r="224" ht="15.75" spans="4:14">
      <c r="D224" s="9"/>
      <c r="M224" s="9"/>
      <c r="N224" s="9"/>
    </row>
    <row r="225" ht="15.75" spans="4:14">
      <c r="D225" s="9"/>
      <c r="M225" s="9"/>
      <c r="N225" s="9"/>
    </row>
    <row r="226" ht="15.75" spans="4:14">
      <c r="D226" s="9"/>
      <c r="M226" s="9"/>
      <c r="N226" s="9"/>
    </row>
    <row r="227" ht="15.75" spans="4:14">
      <c r="D227" s="9"/>
      <c r="M227" s="9"/>
      <c r="N227" s="9"/>
    </row>
    <row r="228" ht="15.75" spans="4:14">
      <c r="D228" s="9"/>
      <c r="M228" s="9"/>
      <c r="N228" s="9"/>
    </row>
    <row r="229" ht="15.75" spans="4:14">
      <c r="D229" s="9"/>
      <c r="M229" s="9"/>
      <c r="N229" s="9"/>
    </row>
    <row r="230" ht="15.75" spans="4:14">
      <c r="D230" s="9"/>
      <c r="M230" s="9"/>
      <c r="N230" s="9"/>
    </row>
    <row r="231" ht="15.75" spans="4:14">
      <c r="D231" s="9"/>
      <c r="M231" s="9"/>
      <c r="N231" s="9"/>
    </row>
    <row r="232" ht="15.75" spans="4:14">
      <c r="D232" s="9"/>
      <c r="M232" s="9"/>
      <c r="N232" s="9"/>
    </row>
    <row r="233" ht="15.75" spans="4:14">
      <c r="D233" s="9"/>
      <c r="M233" s="9"/>
      <c r="N233" s="9"/>
    </row>
    <row r="234" ht="15.75" spans="4:14">
      <c r="D234" s="9"/>
      <c r="M234" s="9"/>
      <c r="N234" s="9"/>
    </row>
    <row r="235" ht="15.75" spans="4:14">
      <c r="D235" s="9"/>
      <c r="M235" s="9"/>
      <c r="N235" s="9"/>
    </row>
    <row r="236" ht="15.75" spans="4:14">
      <c r="D236" s="9"/>
      <c r="M236" s="9"/>
      <c r="N236" s="9"/>
    </row>
    <row r="237" ht="15.75" spans="4:14">
      <c r="D237" s="9"/>
      <c r="M237" s="9"/>
      <c r="N237" s="9"/>
    </row>
    <row r="238" ht="15.75" spans="4:14">
      <c r="D238" s="9"/>
      <c r="M238" s="9"/>
      <c r="N238" s="9"/>
    </row>
    <row r="239" ht="15.75" spans="4:14">
      <c r="D239" s="9"/>
      <c r="M239" s="9"/>
      <c r="N239" s="9"/>
    </row>
    <row r="240" ht="15.75" spans="4:14">
      <c r="D240" s="9"/>
      <c r="M240" s="9"/>
      <c r="N240" s="9"/>
    </row>
    <row r="241" ht="15.75" spans="4:14">
      <c r="D241" s="9"/>
      <c r="M241" s="9"/>
      <c r="N241" s="9"/>
    </row>
    <row r="242" ht="15.75" spans="4:14">
      <c r="D242" s="9"/>
      <c r="M242" s="9"/>
      <c r="N242" s="9"/>
    </row>
    <row r="243" ht="15.75" spans="4:14">
      <c r="D243" s="9"/>
      <c r="M243" s="9"/>
      <c r="N243" s="9"/>
    </row>
    <row r="244" ht="15.75" spans="4:14">
      <c r="D244" s="9"/>
      <c r="M244" s="9"/>
      <c r="N244" s="9"/>
    </row>
    <row r="245" ht="15.75" spans="4:14">
      <c r="D245" s="9"/>
      <c r="M245" s="9"/>
      <c r="N245" s="9"/>
    </row>
    <row r="246" ht="15.75" spans="4:14">
      <c r="D246" s="9"/>
      <c r="M246" s="9"/>
      <c r="N246" s="9"/>
    </row>
    <row r="247" ht="15.75" spans="4:14">
      <c r="D247" s="9"/>
      <c r="M247" s="9"/>
      <c r="N247" s="9"/>
    </row>
    <row r="248" ht="15.75" spans="4:14">
      <c r="D248" s="9"/>
      <c r="M248" s="9"/>
      <c r="N248" s="9"/>
    </row>
    <row r="249" ht="15.75" spans="4:14">
      <c r="D249" s="9"/>
      <c r="M249" s="9"/>
      <c r="N249" s="9"/>
    </row>
    <row r="250" ht="15.75" spans="4:14">
      <c r="D250" s="9"/>
      <c r="M250" s="9"/>
      <c r="N250" s="9"/>
    </row>
    <row r="251" ht="15.75" spans="4:14">
      <c r="D251" s="9"/>
      <c r="M251" s="9"/>
      <c r="N251" s="9"/>
    </row>
    <row r="252" ht="15.75" spans="4:14">
      <c r="D252" s="9"/>
      <c r="M252" s="9"/>
      <c r="N252" s="9"/>
    </row>
    <row r="253" ht="15.75" spans="4:14">
      <c r="D253" s="9"/>
      <c r="M253" s="9"/>
      <c r="N253" s="9"/>
    </row>
    <row r="254" ht="15.75" spans="4:14">
      <c r="D254" s="9"/>
      <c r="M254" s="9"/>
      <c r="N254" s="9"/>
    </row>
    <row r="255" ht="15.75" spans="4:14">
      <c r="D255" s="9"/>
      <c r="M255" s="9"/>
      <c r="N255" s="9"/>
    </row>
    <row r="256" ht="15.75" spans="4:14">
      <c r="D256" s="9"/>
      <c r="M256" s="9"/>
      <c r="N256" s="9"/>
    </row>
    <row r="257" ht="15.75" spans="4:14">
      <c r="D257" s="9"/>
      <c r="M257" s="9"/>
      <c r="N257" s="9"/>
    </row>
    <row r="258" ht="15.75" spans="4:14">
      <c r="D258" s="9"/>
      <c r="M258" s="9"/>
      <c r="N258" s="9"/>
    </row>
    <row r="259" ht="15.75" spans="4:14">
      <c r="D259" s="9"/>
      <c r="M259" s="9"/>
      <c r="N259" s="9"/>
    </row>
    <row r="260" ht="15.75" spans="4:14">
      <c r="D260" s="9"/>
      <c r="M260" s="9"/>
      <c r="N260" s="9"/>
    </row>
    <row r="261" ht="15.75" spans="4:14">
      <c r="D261" s="9"/>
      <c r="M261" s="9"/>
      <c r="N261" s="9"/>
    </row>
    <row r="262" ht="15.75" spans="4:14">
      <c r="D262" s="9"/>
      <c r="M262" s="9"/>
      <c r="N262" s="9"/>
    </row>
    <row r="263" ht="15.75" spans="4:14">
      <c r="D263" s="9"/>
      <c r="M263" s="9"/>
      <c r="N263" s="9"/>
    </row>
    <row r="264" ht="15.75" spans="4:14">
      <c r="D264" s="9"/>
      <c r="M264" s="9"/>
      <c r="N264" s="9"/>
    </row>
    <row r="265" ht="15.75" spans="4:14">
      <c r="D265" s="9"/>
      <c r="M265" s="9"/>
      <c r="N265" s="9"/>
    </row>
    <row r="266" ht="15.75" spans="4:14">
      <c r="D266" s="9"/>
      <c r="M266" s="9"/>
      <c r="N266" s="9"/>
    </row>
    <row r="267" ht="15.75" spans="4:14">
      <c r="D267" s="9"/>
      <c r="M267" s="9"/>
      <c r="N267" s="9"/>
    </row>
    <row r="268" ht="15.75" spans="4:14">
      <c r="D268" s="9"/>
      <c r="M268" s="9"/>
      <c r="N268" s="9"/>
    </row>
    <row r="269" ht="15.75" spans="4:14">
      <c r="D269" s="9"/>
      <c r="M269" s="9"/>
      <c r="N269" s="9"/>
    </row>
    <row r="270" ht="15.75" spans="4:14">
      <c r="D270" s="9"/>
      <c r="M270" s="9"/>
      <c r="N270" s="9"/>
    </row>
    <row r="271" ht="15.75" spans="4:14">
      <c r="D271" s="9"/>
      <c r="M271" s="9"/>
      <c r="N271" s="9"/>
    </row>
    <row r="272" ht="15.75" spans="4:14">
      <c r="D272" s="9"/>
      <c r="M272" s="9"/>
      <c r="N272" s="9"/>
    </row>
    <row r="273" ht="15.75" spans="4:14">
      <c r="D273" s="9"/>
      <c r="M273" s="9"/>
      <c r="N273" s="9"/>
    </row>
    <row r="274" ht="15.75" spans="4:14">
      <c r="D274" s="9"/>
      <c r="M274" s="9"/>
      <c r="N274" s="9"/>
    </row>
    <row r="275" ht="15.75" spans="4:14">
      <c r="D275" s="9"/>
      <c r="M275" s="9"/>
      <c r="N275" s="9"/>
    </row>
    <row r="276" ht="15.75" spans="4:14">
      <c r="D276" s="9"/>
      <c r="M276" s="9"/>
      <c r="N276" s="9"/>
    </row>
    <row r="277" ht="15.75" spans="4:14">
      <c r="D277" s="9"/>
      <c r="M277" s="9"/>
      <c r="N277" s="9"/>
    </row>
    <row r="278" ht="15.75" spans="4:14">
      <c r="D278" s="9"/>
      <c r="M278" s="9"/>
      <c r="N278" s="9"/>
    </row>
    <row r="279" ht="15.75" spans="4:14">
      <c r="D279" s="9"/>
      <c r="M279" s="9"/>
      <c r="N279" s="9"/>
    </row>
    <row r="280" ht="15.75" spans="4:14">
      <c r="D280" s="9"/>
      <c r="M280" s="9"/>
      <c r="N280" s="9"/>
    </row>
    <row r="281" ht="15.75" spans="4:14">
      <c r="D281" s="9"/>
      <c r="M281" s="9"/>
      <c r="N281" s="9"/>
    </row>
    <row r="282" ht="15.75" spans="4:14">
      <c r="D282" s="9"/>
      <c r="M282" s="9"/>
      <c r="N282" s="9"/>
    </row>
    <row r="283" ht="15.75" spans="4:14">
      <c r="D283" s="9"/>
      <c r="M283" s="9"/>
      <c r="N283" s="9"/>
    </row>
    <row r="284" ht="15.75" spans="4:14">
      <c r="D284" s="9"/>
      <c r="M284" s="9"/>
      <c r="N284" s="9"/>
    </row>
    <row r="285" ht="15.75" spans="4:14">
      <c r="D285" s="9"/>
      <c r="M285" s="9"/>
      <c r="N285" s="9"/>
    </row>
    <row r="286" ht="15.75" spans="4:14">
      <c r="D286" s="9"/>
      <c r="M286" s="9"/>
      <c r="N286" s="9"/>
    </row>
    <row r="287" ht="15.75" spans="4:14">
      <c r="D287" s="9"/>
      <c r="M287" s="9"/>
      <c r="N287" s="9"/>
    </row>
    <row r="288" ht="15.75" spans="4:14">
      <c r="D288" s="9"/>
      <c r="M288" s="9"/>
      <c r="N288" s="9"/>
    </row>
    <row r="289" ht="15.75" spans="4:14">
      <c r="D289" s="9"/>
      <c r="M289" s="9"/>
      <c r="N289" s="9"/>
    </row>
    <row r="290" ht="15.75" spans="4:14">
      <c r="D290" s="9"/>
      <c r="M290" s="9"/>
      <c r="N290" s="9"/>
    </row>
    <row r="291" ht="15.75" spans="4:14">
      <c r="D291" s="9"/>
      <c r="M291" s="9"/>
      <c r="N291" s="9"/>
    </row>
    <row r="292" ht="15.75" spans="4:14">
      <c r="D292" s="9"/>
      <c r="M292" s="9"/>
      <c r="N292" s="9"/>
    </row>
    <row r="293" ht="15.75" spans="4:14">
      <c r="D293" s="9"/>
      <c r="M293" s="9"/>
      <c r="N293" s="9"/>
    </row>
    <row r="294" ht="15.75" spans="4:14">
      <c r="D294" s="9"/>
      <c r="M294" s="9"/>
      <c r="N294" s="9"/>
    </row>
    <row r="295" ht="15.75" spans="4:14">
      <c r="D295" s="9"/>
      <c r="M295" s="9"/>
      <c r="N295" s="9"/>
    </row>
    <row r="296" ht="15.75" spans="4:14">
      <c r="D296" s="9"/>
      <c r="M296" s="9"/>
      <c r="N296" s="9"/>
    </row>
    <row r="297" ht="15.75" spans="4:14">
      <c r="D297" s="9"/>
      <c r="M297" s="9"/>
      <c r="N297" s="9"/>
    </row>
    <row r="298" ht="15.75" spans="4:14">
      <c r="D298" s="9"/>
      <c r="M298" s="9"/>
      <c r="N298" s="9"/>
    </row>
    <row r="299" ht="15.75" spans="4:14">
      <c r="D299" s="9"/>
      <c r="M299" s="9"/>
      <c r="N299" s="9"/>
    </row>
    <row r="300" ht="15.75" spans="4:14">
      <c r="D300" s="9"/>
      <c r="M300" s="9"/>
      <c r="N300" s="9"/>
    </row>
    <row r="301" ht="15.75" spans="4:14">
      <c r="D301" s="9"/>
      <c r="M301" s="9"/>
      <c r="N301" s="9"/>
    </row>
    <row r="302" ht="15.75" spans="4:14">
      <c r="D302" s="9"/>
      <c r="M302" s="9"/>
      <c r="N302" s="9"/>
    </row>
    <row r="303" ht="15.75" spans="4:14">
      <c r="D303" s="9"/>
      <c r="M303" s="9"/>
      <c r="N303" s="9"/>
    </row>
    <row r="304" ht="15.75" spans="4:14">
      <c r="D304" s="9"/>
      <c r="M304" s="9"/>
      <c r="N304" s="9"/>
    </row>
    <row r="305" ht="15.75" spans="4:14">
      <c r="D305" s="9"/>
      <c r="M305" s="9"/>
      <c r="N305" s="9"/>
    </row>
    <row r="306" ht="15.75" spans="4:14">
      <c r="D306" s="9"/>
      <c r="M306" s="9"/>
      <c r="N306" s="9"/>
    </row>
    <row r="307" ht="15.75" spans="4:14">
      <c r="D307" s="9"/>
      <c r="M307" s="9"/>
      <c r="N307" s="9"/>
    </row>
    <row r="308" ht="15.75" spans="4:14">
      <c r="D308" s="9"/>
      <c r="M308" s="9"/>
      <c r="N308" s="9"/>
    </row>
    <row r="309" ht="15.75" spans="4:14">
      <c r="D309" s="9"/>
      <c r="M309" s="9"/>
      <c r="N309" s="9"/>
    </row>
    <row r="310" ht="15.75" spans="4:14">
      <c r="D310" s="9"/>
      <c r="M310" s="9"/>
      <c r="N310" s="9"/>
    </row>
    <row r="311" ht="15.75" spans="4:14">
      <c r="D311" s="9"/>
      <c r="M311" s="9"/>
      <c r="N311" s="9"/>
    </row>
    <row r="312" ht="15.75" spans="4:14">
      <c r="D312" s="9"/>
      <c r="M312" s="9"/>
      <c r="N312" s="9"/>
    </row>
    <row r="313" ht="15.75" spans="4:14">
      <c r="D313" s="9"/>
      <c r="M313" s="9"/>
      <c r="N313" s="9"/>
    </row>
    <row r="314" ht="15.75" spans="4:14">
      <c r="D314" s="9"/>
      <c r="M314" s="9"/>
      <c r="N314" s="9"/>
    </row>
    <row r="315" ht="15.75" spans="4:14">
      <c r="D315" s="9"/>
      <c r="M315" s="9"/>
      <c r="N315" s="9"/>
    </row>
    <row r="316" ht="15.75" spans="4:14">
      <c r="D316" s="9"/>
      <c r="M316" s="9"/>
      <c r="N316" s="9"/>
    </row>
    <row r="317" ht="15.75" spans="4:14">
      <c r="D317" s="9"/>
      <c r="M317" s="9"/>
      <c r="N317" s="9"/>
    </row>
    <row r="318" ht="15.75" spans="4:14">
      <c r="D318" s="9"/>
      <c r="M318" s="9"/>
      <c r="N318" s="9"/>
    </row>
    <row r="319" ht="15.75" spans="4:14">
      <c r="D319" s="9"/>
      <c r="M319" s="9"/>
      <c r="N319" s="9"/>
    </row>
    <row r="320" ht="15.75" spans="4:14">
      <c r="D320" s="9"/>
      <c r="M320" s="9"/>
      <c r="N320" s="9"/>
    </row>
    <row r="321" ht="15.75" spans="4:14">
      <c r="D321" s="9"/>
      <c r="M321" s="9"/>
      <c r="N321" s="9"/>
    </row>
    <row r="322" ht="15.75" spans="4:14">
      <c r="D322" s="9"/>
      <c r="M322" s="9"/>
      <c r="N322" s="9"/>
    </row>
    <row r="323" ht="15.75" spans="4:14">
      <c r="D323" s="9"/>
      <c r="M323" s="9"/>
      <c r="N323" s="9"/>
    </row>
    <row r="324" ht="15.75" spans="4:14">
      <c r="D324" s="9"/>
      <c r="M324" s="9"/>
      <c r="N324" s="9"/>
    </row>
    <row r="325" ht="15.75" spans="4:14">
      <c r="D325" s="9"/>
      <c r="M325" s="9"/>
      <c r="N325" s="9"/>
    </row>
    <row r="326" ht="15.75" spans="4:14">
      <c r="D326" s="9"/>
      <c r="M326" s="9"/>
      <c r="N326" s="9"/>
    </row>
    <row r="327" ht="15.75" spans="4:14">
      <c r="D327" s="9"/>
      <c r="M327" s="9"/>
      <c r="N327" s="9"/>
    </row>
    <row r="328" ht="15.75" spans="4:14">
      <c r="D328" s="9"/>
      <c r="M328" s="9"/>
      <c r="N328" s="9"/>
    </row>
    <row r="329" ht="15.75" spans="4:14">
      <c r="D329" s="9"/>
      <c r="M329" s="9"/>
      <c r="N329" s="9"/>
    </row>
    <row r="330" ht="15.75" spans="4:14">
      <c r="D330" s="9"/>
      <c r="M330" s="9"/>
      <c r="N330" s="9"/>
    </row>
    <row r="331" ht="15.75" spans="4:14">
      <c r="D331" s="9"/>
      <c r="M331" s="9"/>
      <c r="N331" s="9"/>
    </row>
    <row r="332" ht="15.75" spans="4:14">
      <c r="D332" s="9"/>
      <c r="M332" s="9"/>
      <c r="N332" s="9"/>
    </row>
    <row r="333" ht="15.75" spans="4:14">
      <c r="D333" s="9"/>
      <c r="M333" s="9"/>
      <c r="N333" s="9"/>
    </row>
    <row r="334" ht="15.75" spans="4:14">
      <c r="D334" s="9"/>
      <c r="M334" s="9"/>
      <c r="N334" s="9"/>
    </row>
    <row r="335" ht="15.75" spans="4:14">
      <c r="D335" s="9"/>
      <c r="M335" s="9"/>
      <c r="N335" s="9"/>
    </row>
    <row r="336" ht="15.75" spans="4:14">
      <c r="D336" s="9"/>
      <c r="M336" s="9"/>
      <c r="N336" s="9"/>
    </row>
    <row r="337" ht="15.75" spans="4:14">
      <c r="D337" s="9"/>
      <c r="M337" s="9"/>
      <c r="N337" s="9"/>
    </row>
    <row r="338" ht="15.75" spans="4:14">
      <c r="D338" s="9"/>
      <c r="M338" s="9"/>
      <c r="N338" s="9"/>
    </row>
    <row r="339" ht="15.75" spans="4:14">
      <c r="D339" s="9"/>
      <c r="M339" s="9"/>
      <c r="N339" s="9"/>
    </row>
    <row r="340" ht="15.75" spans="4:14">
      <c r="D340" s="9"/>
      <c r="M340" s="9"/>
      <c r="N340" s="9"/>
    </row>
    <row r="341" ht="15.75" spans="4:14">
      <c r="D341" s="9"/>
      <c r="M341" s="9"/>
      <c r="N341" s="9"/>
    </row>
    <row r="342" ht="15.75" spans="4:14">
      <c r="D342" s="9"/>
      <c r="M342" s="9"/>
      <c r="N342" s="9"/>
    </row>
    <row r="343" ht="15.75" spans="4:14">
      <c r="D343" s="9"/>
      <c r="M343" s="9"/>
      <c r="N343" s="9"/>
    </row>
    <row r="344" ht="15.75" spans="4:14">
      <c r="D344" s="9"/>
      <c r="M344" s="9"/>
      <c r="N344" s="9"/>
    </row>
    <row r="345" ht="15.75" spans="4:14">
      <c r="D345" s="9"/>
      <c r="M345" s="9"/>
      <c r="N345" s="9"/>
    </row>
    <row r="346" ht="15.75" spans="4:14">
      <c r="D346" s="9"/>
      <c r="M346" s="9"/>
      <c r="N346" s="9"/>
    </row>
    <row r="347" ht="15.75" spans="4:14">
      <c r="D347" s="9"/>
      <c r="M347" s="9"/>
      <c r="N347" s="9"/>
    </row>
    <row r="348" ht="15.75" spans="4:14">
      <c r="D348" s="9"/>
      <c r="M348" s="9"/>
      <c r="N348" s="9"/>
    </row>
    <row r="349" ht="15.75" spans="4:14">
      <c r="D349" s="9"/>
      <c r="M349" s="9"/>
      <c r="N349" s="9"/>
    </row>
    <row r="350" ht="15.75" spans="4:14">
      <c r="D350" s="9"/>
      <c r="M350" s="9"/>
      <c r="N350" s="9"/>
    </row>
    <row r="351" ht="15.75" spans="4:14">
      <c r="D351" s="9"/>
      <c r="M351" s="9"/>
      <c r="N351" s="9"/>
    </row>
    <row r="352" ht="15.75" spans="4:14">
      <c r="D352" s="9"/>
      <c r="M352" s="9"/>
      <c r="N352" s="9"/>
    </row>
    <row r="353" ht="15.75" spans="4:14">
      <c r="D353" s="9"/>
      <c r="M353" s="9"/>
      <c r="N353" s="9"/>
    </row>
    <row r="354" ht="15.75" spans="4:14">
      <c r="D354" s="9"/>
      <c r="M354" s="9"/>
      <c r="N354" s="9"/>
    </row>
    <row r="355" ht="15.75" spans="4:14">
      <c r="D355" s="9"/>
      <c r="M355" s="9"/>
      <c r="N355" s="9"/>
    </row>
    <row r="356" ht="15.75" spans="4:14">
      <c r="D356" s="9"/>
      <c r="M356" s="9"/>
      <c r="N356" s="9"/>
    </row>
    <row r="357" ht="15.75" spans="4:14">
      <c r="D357" s="9"/>
      <c r="M357" s="9"/>
      <c r="N357" s="9"/>
    </row>
    <row r="358" ht="15.75" spans="4:14">
      <c r="D358" s="9"/>
      <c r="M358" s="9"/>
      <c r="N358" s="9"/>
    </row>
    <row r="359" ht="15.75" spans="4:14">
      <c r="D359" s="9"/>
      <c r="M359" s="9"/>
      <c r="N359" s="9"/>
    </row>
    <row r="360" ht="15.75" spans="4:14">
      <c r="D360" s="9"/>
      <c r="M360" s="9"/>
      <c r="N360" s="9"/>
    </row>
    <row r="361" ht="15.75" spans="4:14">
      <c r="D361" s="9"/>
      <c r="M361" s="9"/>
      <c r="N361" s="9"/>
    </row>
    <row r="362" ht="15.75" spans="4:14">
      <c r="D362" s="9"/>
      <c r="M362" s="9"/>
      <c r="N362" s="9"/>
    </row>
    <row r="363" ht="15.75" spans="4:14">
      <c r="D363" s="9"/>
      <c r="M363" s="9"/>
      <c r="N363" s="9"/>
    </row>
    <row r="364" ht="15.75" spans="4:14">
      <c r="D364" s="9"/>
      <c r="M364" s="9"/>
      <c r="N364" s="9"/>
    </row>
    <row r="365" ht="15.75" spans="4:14">
      <c r="D365" s="9"/>
      <c r="M365" s="9"/>
      <c r="N365" s="9"/>
    </row>
    <row r="366" ht="15.75" spans="4:14">
      <c r="D366" s="9"/>
      <c r="M366" s="9"/>
      <c r="N366" s="9"/>
    </row>
    <row r="367" ht="15.75" spans="4:14">
      <c r="D367" s="9"/>
      <c r="M367" s="9"/>
      <c r="N367" s="9"/>
    </row>
    <row r="368" ht="15.75" spans="4:14">
      <c r="D368" s="9"/>
      <c r="M368" s="9"/>
      <c r="N368" s="9"/>
    </row>
    <row r="369" ht="15.75" spans="4:14">
      <c r="D369" s="9"/>
      <c r="M369" s="9"/>
      <c r="N369" s="9"/>
    </row>
    <row r="370" ht="15.75" spans="4:14">
      <c r="D370" s="9"/>
      <c r="M370" s="9"/>
      <c r="N370" s="9"/>
    </row>
    <row r="371" ht="15.75" spans="4:14">
      <c r="D371" s="9"/>
      <c r="M371" s="9"/>
      <c r="N371" s="9"/>
    </row>
    <row r="372" ht="15.75" spans="4:14">
      <c r="D372" s="9"/>
      <c r="M372" s="9"/>
      <c r="N372" s="9"/>
    </row>
    <row r="373" ht="15.75" spans="4:14">
      <c r="D373" s="9"/>
      <c r="M373" s="9"/>
      <c r="N373" s="9"/>
    </row>
    <row r="374" ht="15.75" spans="4:14">
      <c r="D374" s="9"/>
      <c r="M374" s="9"/>
      <c r="N374" s="9"/>
    </row>
    <row r="375" ht="15.75" spans="4:14">
      <c r="D375" s="9"/>
      <c r="M375" s="9"/>
      <c r="N375" s="9"/>
    </row>
    <row r="376" ht="15.75" spans="4:14">
      <c r="D376" s="9"/>
      <c r="M376" s="9"/>
      <c r="N376" s="9"/>
    </row>
    <row r="377" ht="15.75" spans="4:14">
      <c r="D377" s="9"/>
      <c r="M377" s="9"/>
      <c r="N377" s="9"/>
    </row>
    <row r="378" ht="15.75" spans="4:14">
      <c r="D378" s="9"/>
      <c r="M378" s="9"/>
      <c r="N378" s="9"/>
    </row>
    <row r="379" ht="15.75" spans="4:14">
      <c r="D379" s="9"/>
      <c r="M379" s="9"/>
      <c r="N379" s="9"/>
    </row>
    <row r="380" ht="15.75" spans="4:14">
      <c r="D380" s="9"/>
      <c r="M380" s="9"/>
      <c r="N380" s="9"/>
    </row>
    <row r="381" ht="15.75" spans="4:14">
      <c r="D381" s="9"/>
      <c r="M381" s="9"/>
      <c r="N381" s="9"/>
    </row>
    <row r="382" ht="15.75" spans="4:14">
      <c r="D382" s="9"/>
      <c r="M382" s="9"/>
      <c r="N382" s="9"/>
    </row>
    <row r="383" ht="15.75" spans="4:14">
      <c r="D383" s="9"/>
      <c r="M383" s="9"/>
      <c r="N383" s="9"/>
    </row>
    <row r="384" ht="15.75" spans="4:14">
      <c r="D384" s="9"/>
      <c r="M384" s="9"/>
      <c r="N384" s="9"/>
    </row>
    <row r="385" ht="15.75" spans="4:14">
      <c r="D385" s="9"/>
      <c r="M385" s="9"/>
      <c r="N385" s="9"/>
    </row>
    <row r="386" ht="15.75" spans="4:14">
      <c r="D386" s="9"/>
      <c r="M386" s="9"/>
      <c r="N386" s="9"/>
    </row>
    <row r="387" ht="15.75" spans="4:14">
      <c r="D387" s="9"/>
      <c r="M387" s="9"/>
      <c r="N387" s="9"/>
    </row>
    <row r="388" ht="15.75" spans="4:14">
      <c r="D388" s="9"/>
      <c r="M388" s="9"/>
      <c r="N388" s="9"/>
    </row>
    <row r="389" ht="15.75" spans="4:14">
      <c r="D389" s="9"/>
      <c r="M389" s="9"/>
      <c r="N389" s="9"/>
    </row>
    <row r="390" ht="15.75" spans="4:14">
      <c r="D390" s="9"/>
      <c r="M390" s="9"/>
      <c r="N390" s="9"/>
    </row>
    <row r="391" ht="15.75" spans="4:14">
      <c r="D391" s="9"/>
      <c r="M391" s="9"/>
      <c r="N391" s="9"/>
    </row>
    <row r="392" ht="15.75" spans="4:14">
      <c r="D392" s="9"/>
      <c r="M392" s="9"/>
      <c r="N392" s="9"/>
    </row>
    <row r="393" ht="15.75" spans="4:14">
      <c r="D393" s="9"/>
      <c r="M393" s="9"/>
      <c r="N393" s="9"/>
    </row>
    <row r="394" ht="15.75" spans="4:14">
      <c r="D394" s="9"/>
      <c r="M394" s="9"/>
      <c r="N394" s="9"/>
    </row>
    <row r="395" ht="15.75" spans="4:14">
      <c r="D395" s="9"/>
      <c r="M395" s="9"/>
      <c r="N395" s="9"/>
    </row>
    <row r="396" ht="15.75" spans="4:14">
      <c r="D396" s="9"/>
      <c r="M396" s="9"/>
      <c r="N396" s="9"/>
    </row>
    <row r="397" ht="15.75" spans="4:14">
      <c r="D397" s="9"/>
      <c r="M397" s="9"/>
      <c r="N397" s="9"/>
    </row>
    <row r="398" ht="15.75" spans="4:14">
      <c r="D398" s="9"/>
      <c r="M398" s="9"/>
      <c r="N398" s="9"/>
    </row>
    <row r="399" ht="15.75" spans="4:14">
      <c r="D399" s="9"/>
      <c r="M399" s="9"/>
      <c r="N399" s="9"/>
    </row>
    <row r="400" ht="15.75" spans="4:14">
      <c r="D400" s="9"/>
      <c r="M400" s="9"/>
      <c r="N400" s="9"/>
    </row>
    <row r="401" ht="15.75" spans="4:14">
      <c r="D401" s="9"/>
      <c r="M401" s="9"/>
      <c r="N401" s="9"/>
    </row>
    <row r="402" ht="15.75" spans="4:14">
      <c r="D402" s="9"/>
      <c r="M402" s="9"/>
      <c r="N402" s="9"/>
    </row>
    <row r="403" ht="15.75" spans="4:14">
      <c r="D403" s="9"/>
      <c r="M403" s="9"/>
      <c r="N403" s="9"/>
    </row>
    <row r="404" ht="15.75" spans="4:14">
      <c r="D404" s="9"/>
      <c r="M404" s="9"/>
      <c r="N404" s="9"/>
    </row>
    <row r="405" ht="15.75" spans="4:14">
      <c r="D405" s="9"/>
      <c r="M405" s="9"/>
      <c r="N405" s="9"/>
    </row>
    <row r="406" ht="15.75" spans="4:14">
      <c r="D406" s="9"/>
      <c r="M406" s="9"/>
      <c r="N406" s="9"/>
    </row>
    <row r="407" ht="15.75" spans="4:14">
      <c r="D407" s="9"/>
      <c r="M407" s="9"/>
      <c r="N407" s="9"/>
    </row>
    <row r="408" ht="15.75" spans="4:14">
      <c r="D408" s="9"/>
      <c r="M408" s="9"/>
      <c r="N408" s="9"/>
    </row>
    <row r="409" ht="15.75" spans="4:14">
      <c r="D409" s="9"/>
      <c r="M409" s="9"/>
      <c r="N409" s="9"/>
    </row>
    <row r="410" ht="15.75" spans="4:14">
      <c r="D410" s="9"/>
      <c r="M410" s="9"/>
      <c r="N410" s="9"/>
    </row>
    <row r="411" ht="15.75" spans="4:14">
      <c r="D411" s="9"/>
      <c r="M411" s="9"/>
      <c r="N411" s="9"/>
    </row>
    <row r="412" ht="15.75" spans="4:14">
      <c r="D412" s="9"/>
      <c r="M412" s="9"/>
      <c r="N412" s="9"/>
    </row>
    <row r="413" ht="15.75" spans="4:14">
      <c r="D413" s="9"/>
      <c r="M413" s="9"/>
      <c r="N413" s="9"/>
    </row>
    <row r="414" ht="15.75" spans="4:14">
      <c r="D414" s="9"/>
      <c r="M414" s="9"/>
      <c r="N414" s="9"/>
    </row>
    <row r="415" ht="15.75" spans="4:14">
      <c r="D415" s="9"/>
      <c r="M415" s="9"/>
      <c r="N415" s="9"/>
    </row>
    <row r="416" ht="15.75" spans="4:14">
      <c r="D416" s="9"/>
      <c r="M416" s="9"/>
      <c r="N416" s="9"/>
    </row>
    <row r="417" ht="15.75" spans="4:14">
      <c r="D417" s="9"/>
      <c r="M417" s="9"/>
      <c r="N417" s="9"/>
    </row>
    <row r="418" ht="15.75" spans="4:14">
      <c r="D418" s="9"/>
      <c r="M418" s="9"/>
      <c r="N418" s="9"/>
    </row>
    <row r="419" ht="15.75" spans="4:14">
      <c r="D419" s="9"/>
      <c r="M419" s="9"/>
      <c r="N419" s="9"/>
    </row>
    <row r="420" ht="15.75" spans="4:14">
      <c r="D420" s="9"/>
      <c r="M420" s="9"/>
      <c r="N420" s="9"/>
    </row>
    <row r="421" ht="15.75" spans="4:14">
      <c r="D421" s="9"/>
      <c r="M421" s="9"/>
      <c r="N421" s="9"/>
    </row>
    <row r="422" ht="15.75" spans="4:14">
      <c r="D422" s="9"/>
      <c r="M422" s="9"/>
      <c r="N422" s="9"/>
    </row>
    <row r="423" ht="15.75" spans="4:14">
      <c r="D423" s="9"/>
      <c r="M423" s="9"/>
      <c r="N423" s="9"/>
    </row>
    <row r="424" ht="15.75" spans="4:14">
      <c r="D424" s="9"/>
      <c r="M424" s="9"/>
      <c r="N424" s="9"/>
    </row>
    <row r="425" ht="15.75" spans="4:14">
      <c r="D425" s="9"/>
      <c r="M425" s="9"/>
      <c r="N425" s="9"/>
    </row>
    <row r="426" ht="15.75" spans="4:14">
      <c r="D426" s="9"/>
      <c r="M426" s="9"/>
      <c r="N426" s="9"/>
    </row>
    <row r="427" ht="15.75" spans="4:14">
      <c r="D427" s="9"/>
      <c r="M427" s="9"/>
      <c r="N427" s="9"/>
    </row>
    <row r="428" ht="15.75" spans="4:14">
      <c r="D428" s="9"/>
      <c r="M428" s="9"/>
      <c r="N428" s="9"/>
    </row>
    <row r="429" ht="15.75" spans="4:14">
      <c r="D429" s="9"/>
      <c r="M429" s="9"/>
      <c r="N429" s="9"/>
    </row>
    <row r="430" ht="15.75" spans="4:14">
      <c r="D430" s="9"/>
      <c r="M430" s="9"/>
      <c r="N430" s="9"/>
    </row>
    <row r="431" ht="15.75" spans="4:14">
      <c r="D431" s="9"/>
      <c r="M431" s="9"/>
      <c r="N431" s="9"/>
    </row>
    <row r="432" ht="15.75" spans="4:14">
      <c r="D432" s="9"/>
      <c r="M432" s="9"/>
      <c r="N432" s="9"/>
    </row>
    <row r="433" ht="15.75" spans="4:14">
      <c r="D433" s="9"/>
      <c r="M433" s="9"/>
      <c r="N433" s="9"/>
    </row>
    <row r="434" ht="15.75" spans="4:14">
      <c r="D434" s="9"/>
      <c r="M434" s="9"/>
      <c r="N434" s="9"/>
    </row>
    <row r="435" ht="15.75" spans="4:14">
      <c r="D435" s="9"/>
      <c r="M435" s="9"/>
      <c r="N435" s="9"/>
    </row>
    <row r="436" ht="15.75" spans="4:14">
      <c r="D436" s="9"/>
      <c r="M436" s="9"/>
      <c r="N436" s="9"/>
    </row>
    <row r="437" ht="15.75" spans="4:14">
      <c r="D437" s="9"/>
      <c r="M437" s="9"/>
      <c r="N437" s="9"/>
    </row>
    <row r="438" ht="15.75" spans="4:14">
      <c r="D438" s="9"/>
      <c r="M438" s="9"/>
      <c r="N438" s="9"/>
    </row>
    <row r="439" ht="15.75" spans="4:14">
      <c r="D439" s="9"/>
      <c r="M439" s="9"/>
      <c r="N439" s="9"/>
    </row>
    <row r="440" ht="15.75" spans="4:14">
      <c r="D440" s="9"/>
      <c r="M440" s="9"/>
      <c r="N440" s="9"/>
    </row>
    <row r="441" ht="15.75" spans="4:14">
      <c r="D441" s="9"/>
      <c r="M441" s="9"/>
      <c r="N441" s="9"/>
    </row>
    <row r="442" ht="15.75" spans="4:14">
      <c r="D442" s="9"/>
      <c r="M442" s="9"/>
      <c r="N442" s="9"/>
    </row>
    <row r="443" ht="15.75" spans="4:14">
      <c r="D443" s="9"/>
      <c r="M443" s="9"/>
      <c r="N443" s="9"/>
    </row>
    <row r="444" ht="15.75" spans="4:14">
      <c r="D444" s="9"/>
      <c r="M444" s="9"/>
      <c r="N444" s="9"/>
    </row>
    <row r="445" ht="15.75" spans="4:14">
      <c r="D445" s="9"/>
      <c r="M445" s="9"/>
      <c r="N445" s="9"/>
    </row>
    <row r="446" ht="15.75" spans="4:14">
      <c r="D446" s="9"/>
      <c r="M446" s="9"/>
      <c r="N446" s="9"/>
    </row>
    <row r="447" ht="15.75" spans="4:14">
      <c r="D447" s="9"/>
      <c r="M447" s="9"/>
      <c r="N447" s="9"/>
    </row>
    <row r="448" ht="15.75" spans="4:14">
      <c r="D448" s="9"/>
      <c r="M448" s="9"/>
      <c r="N448" s="9"/>
    </row>
    <row r="449" ht="15.75" spans="4:14">
      <c r="D449" s="9"/>
      <c r="M449" s="9"/>
      <c r="N449" s="9"/>
    </row>
    <row r="450" ht="15.75" spans="4:14">
      <c r="D450" s="9"/>
      <c r="M450" s="9"/>
      <c r="N450" s="9"/>
    </row>
    <row r="451" ht="15.75" spans="4:14">
      <c r="D451" s="9"/>
      <c r="M451" s="9"/>
      <c r="N451" s="9"/>
    </row>
    <row r="452" ht="15.75" spans="4:14">
      <c r="D452" s="9"/>
      <c r="M452" s="9"/>
      <c r="N452" s="9"/>
    </row>
    <row r="453" ht="15.75" spans="4:14">
      <c r="D453" s="9"/>
      <c r="M453" s="9"/>
      <c r="N453" s="9"/>
    </row>
    <row r="454" ht="15.75" spans="4:14">
      <c r="D454" s="9"/>
      <c r="M454" s="9"/>
      <c r="N454" s="9"/>
    </row>
    <row r="455" ht="15.75" spans="4:14">
      <c r="D455" s="9"/>
      <c r="M455" s="9"/>
      <c r="N455" s="9"/>
    </row>
    <row r="456" ht="15.75" spans="4:14">
      <c r="D456" s="9"/>
      <c r="M456" s="9"/>
      <c r="N456" s="9"/>
    </row>
    <row r="457" ht="15.75" spans="4:14">
      <c r="D457" s="9"/>
      <c r="M457" s="9"/>
      <c r="N457" s="9"/>
    </row>
    <row r="458" ht="15.75" spans="4:14">
      <c r="D458" s="9"/>
      <c r="M458" s="9"/>
      <c r="N458" s="9"/>
    </row>
    <row r="459" ht="15.75" spans="4:14">
      <c r="D459" s="9"/>
      <c r="M459" s="9"/>
      <c r="N459" s="9"/>
    </row>
    <row r="460" ht="15.75" spans="4:14">
      <c r="D460" s="9"/>
      <c r="M460" s="9"/>
      <c r="N460" s="9"/>
    </row>
    <row r="461" ht="15.75" spans="4:14">
      <c r="D461" s="9"/>
      <c r="M461" s="9"/>
      <c r="N461" s="9"/>
    </row>
    <row r="462" ht="15.75" spans="4:14">
      <c r="D462" s="9"/>
      <c r="M462" s="9"/>
      <c r="N462" s="9"/>
    </row>
    <row r="463" ht="15.75" spans="4:14">
      <c r="D463" s="9"/>
      <c r="M463" s="9"/>
      <c r="N463" s="9"/>
    </row>
    <row r="464" ht="15.75" spans="4:14">
      <c r="D464" s="9"/>
      <c r="M464" s="9"/>
      <c r="N464" s="9"/>
    </row>
    <row r="465" ht="15.75" spans="4:14">
      <c r="D465" s="9"/>
      <c r="M465" s="9"/>
      <c r="N465" s="9"/>
    </row>
    <row r="466" ht="15.75" spans="4:14">
      <c r="D466" s="9"/>
      <c r="M466" s="9"/>
      <c r="N466" s="9"/>
    </row>
    <row r="467" ht="15.75" spans="4:14">
      <c r="D467" s="9"/>
      <c r="M467" s="9"/>
      <c r="N467" s="9"/>
    </row>
    <row r="468" ht="15.75" spans="4:14">
      <c r="D468" s="9"/>
      <c r="M468" s="9"/>
      <c r="N468" s="9"/>
    </row>
    <row r="469" ht="15.75" spans="4:14">
      <c r="D469" s="9"/>
      <c r="M469" s="9"/>
      <c r="N469" s="9"/>
    </row>
    <row r="470" ht="15.75" spans="4:14">
      <c r="D470" s="9"/>
      <c r="M470" s="9"/>
      <c r="N470" s="9"/>
    </row>
    <row r="471" ht="15.75" spans="4:14">
      <c r="D471" s="9"/>
      <c r="M471" s="9"/>
      <c r="N471" s="9"/>
    </row>
    <row r="472" ht="15.75" spans="4:14">
      <c r="D472" s="9"/>
      <c r="M472" s="9"/>
      <c r="N472" s="9"/>
    </row>
    <row r="473" ht="15.75" spans="4:14">
      <c r="D473" s="9"/>
      <c r="M473" s="9"/>
      <c r="N473" s="9"/>
    </row>
    <row r="474" ht="15.75" spans="4:14">
      <c r="D474" s="9"/>
      <c r="M474" s="9"/>
      <c r="N474" s="9"/>
    </row>
    <row r="475" ht="15.75" spans="4:14">
      <c r="D475" s="9"/>
      <c r="M475" s="9"/>
      <c r="N475" s="9"/>
    </row>
    <row r="476" ht="15.75" spans="4:14">
      <c r="D476" s="9"/>
      <c r="M476" s="9"/>
      <c r="N476" s="9"/>
    </row>
    <row r="477" ht="15.75" spans="4:14">
      <c r="D477" s="9"/>
      <c r="M477" s="9"/>
      <c r="N477" s="9"/>
    </row>
    <row r="478" ht="15.75" spans="4:14">
      <c r="D478" s="9"/>
      <c r="M478" s="9"/>
      <c r="N478" s="9"/>
    </row>
    <row r="479" ht="15.75" spans="4:14">
      <c r="D479" s="9"/>
      <c r="M479" s="9"/>
      <c r="N479" s="9"/>
    </row>
    <row r="480" ht="15.75" spans="4:14">
      <c r="D480" s="9"/>
      <c r="M480" s="9"/>
      <c r="N480" s="9"/>
    </row>
    <row r="481" ht="15.75" spans="4:14">
      <c r="D481" s="9"/>
      <c r="M481" s="9"/>
      <c r="N481" s="9"/>
    </row>
    <row r="482" ht="15.75" spans="4:14">
      <c r="D482" s="9"/>
      <c r="M482" s="9"/>
      <c r="N482" s="9"/>
    </row>
    <row r="483" ht="15.75" spans="4:14">
      <c r="D483" s="9"/>
      <c r="M483" s="9"/>
      <c r="N483" s="9"/>
    </row>
    <row r="484" ht="15.75" spans="4:14">
      <c r="D484" s="9"/>
      <c r="M484" s="9"/>
      <c r="N484" s="9"/>
    </row>
    <row r="485" ht="15.75" spans="4:14">
      <c r="D485" s="9"/>
      <c r="M485" s="9"/>
      <c r="N485" s="9"/>
    </row>
    <row r="486" ht="15.75" spans="4:14">
      <c r="D486" s="9"/>
      <c r="M486" s="9"/>
      <c r="N486" s="9"/>
    </row>
    <row r="487" ht="15.75" spans="4:14">
      <c r="D487" s="9"/>
      <c r="M487" s="9"/>
      <c r="N487" s="9"/>
    </row>
    <row r="488" ht="15.75" spans="4:14">
      <c r="D488" s="9"/>
      <c r="M488" s="9"/>
      <c r="N488" s="9"/>
    </row>
    <row r="489" ht="15.75" spans="4:14">
      <c r="D489" s="9"/>
      <c r="M489" s="9"/>
      <c r="N489" s="9"/>
    </row>
    <row r="490" ht="15.75" spans="4:14">
      <c r="D490" s="9"/>
      <c r="M490" s="9"/>
      <c r="N490" s="9"/>
    </row>
    <row r="491" ht="15.75" spans="4:14">
      <c r="D491" s="9"/>
      <c r="M491" s="9"/>
      <c r="N491" s="9"/>
    </row>
    <row r="492" ht="15.75" spans="4:14">
      <c r="D492" s="9"/>
      <c r="M492" s="9"/>
      <c r="N492" s="9"/>
    </row>
    <row r="493" ht="15.75" spans="4:14">
      <c r="D493" s="9"/>
      <c r="M493" s="9"/>
      <c r="N493" s="9"/>
    </row>
    <row r="494" ht="15.75" spans="4:14">
      <c r="D494" s="9"/>
      <c r="M494" s="9"/>
      <c r="N494" s="9"/>
    </row>
    <row r="495" ht="15.75" spans="4:14">
      <c r="D495" s="9"/>
      <c r="M495" s="9"/>
      <c r="N495" s="9"/>
    </row>
    <row r="496" ht="15.75" spans="4:14">
      <c r="D496" s="9"/>
      <c r="M496" s="9"/>
      <c r="N496" s="9"/>
    </row>
    <row r="497" ht="15.75" spans="4:14">
      <c r="D497" s="9"/>
      <c r="M497" s="9"/>
      <c r="N497" s="9"/>
    </row>
    <row r="498" ht="15.75" spans="4:14">
      <c r="D498" s="9"/>
      <c r="M498" s="9"/>
      <c r="N498" s="9"/>
    </row>
    <row r="499" ht="15.75" spans="4:14">
      <c r="D499" s="9"/>
      <c r="M499" s="9"/>
      <c r="N499" s="9"/>
    </row>
    <row r="500" ht="15.75" spans="4:14">
      <c r="D500" s="9"/>
      <c r="M500" s="9"/>
      <c r="N500" s="9"/>
    </row>
    <row r="501" ht="15.75" spans="4:14">
      <c r="D501" s="9"/>
      <c r="M501" s="9"/>
      <c r="N501" s="9"/>
    </row>
    <row r="502" ht="15.75" spans="4:14">
      <c r="D502" s="9"/>
      <c r="M502" s="9"/>
      <c r="N502" s="9"/>
    </row>
    <row r="503" ht="15.75" spans="4:14">
      <c r="D503" s="9"/>
      <c r="M503" s="9"/>
      <c r="N503" s="9"/>
    </row>
    <row r="504" ht="15.75" spans="4:14">
      <c r="D504" s="9"/>
      <c r="M504" s="9"/>
      <c r="N504" s="9"/>
    </row>
    <row r="505" ht="15.75" spans="4:14">
      <c r="D505" s="9"/>
      <c r="M505" s="9"/>
      <c r="N505" s="9"/>
    </row>
    <row r="506" ht="15.75" spans="4:14">
      <c r="D506" s="9"/>
      <c r="M506" s="9"/>
      <c r="N506" s="9"/>
    </row>
    <row r="507" ht="15.75" spans="4:14">
      <c r="D507" s="9"/>
      <c r="M507" s="9"/>
      <c r="N507" s="9"/>
    </row>
    <row r="508" ht="15.75" spans="4:14">
      <c r="D508" s="9"/>
      <c r="M508" s="9"/>
      <c r="N508" s="9"/>
    </row>
    <row r="509" ht="15.75" spans="4:14">
      <c r="D509" s="9"/>
      <c r="M509" s="9"/>
      <c r="N509" s="9"/>
    </row>
    <row r="510" ht="15.75" spans="4:14">
      <c r="D510" s="9"/>
      <c r="M510" s="9"/>
      <c r="N510" s="9"/>
    </row>
    <row r="511" ht="15.75" spans="4:14">
      <c r="D511" s="9"/>
      <c r="M511" s="9"/>
      <c r="N511" s="9"/>
    </row>
    <row r="512" ht="15.75" spans="4:14">
      <c r="D512" s="9"/>
      <c r="M512" s="9"/>
      <c r="N512" s="9"/>
    </row>
    <row r="513" ht="15.75" spans="4:14">
      <c r="D513" s="9"/>
      <c r="M513" s="9"/>
      <c r="N513" s="9"/>
    </row>
    <row r="514" ht="15.75" spans="4:14">
      <c r="D514" s="9"/>
      <c r="M514" s="9"/>
      <c r="N514" s="9"/>
    </row>
    <row r="515" ht="15.75" spans="4:14">
      <c r="D515" s="9"/>
      <c r="M515" s="9"/>
      <c r="N515" s="9"/>
    </row>
    <row r="516" ht="15.75" spans="4:14">
      <c r="D516" s="9"/>
      <c r="M516" s="9"/>
      <c r="N516" s="9"/>
    </row>
    <row r="517" ht="15.75" spans="4:14">
      <c r="D517" s="9"/>
      <c r="M517" s="9"/>
      <c r="N517" s="9"/>
    </row>
    <row r="518" ht="15.75" spans="4:14">
      <c r="D518" s="9"/>
      <c r="M518" s="9"/>
      <c r="N518" s="9"/>
    </row>
    <row r="519" ht="15.75" spans="4:14">
      <c r="D519" s="9"/>
      <c r="M519" s="9"/>
      <c r="N519" s="9"/>
    </row>
    <row r="520" ht="15.75" spans="4:14">
      <c r="D520" s="9"/>
      <c r="M520" s="9"/>
      <c r="N520" s="9"/>
    </row>
    <row r="521" ht="15.75" spans="4:14">
      <c r="D521" s="9"/>
      <c r="M521" s="9"/>
      <c r="N521" s="9"/>
    </row>
    <row r="522" ht="15.75" spans="4:14">
      <c r="D522" s="9"/>
      <c r="M522" s="9"/>
      <c r="N522" s="9"/>
    </row>
    <row r="523" ht="15.75" spans="4:14">
      <c r="D523" s="9"/>
      <c r="M523" s="9"/>
      <c r="N523" s="9"/>
    </row>
    <row r="524" ht="15.75" spans="4:14">
      <c r="D524" s="9"/>
      <c r="M524" s="9"/>
      <c r="N524" s="9"/>
    </row>
    <row r="525" ht="15.75" spans="4:14">
      <c r="D525" s="9"/>
      <c r="M525" s="9"/>
      <c r="N525" s="9"/>
    </row>
    <row r="526" ht="15.75" spans="4:14">
      <c r="D526" s="9"/>
      <c r="M526" s="9"/>
      <c r="N526" s="9"/>
    </row>
    <row r="527" ht="15.75" spans="4:14">
      <c r="D527" s="9"/>
      <c r="M527" s="9"/>
      <c r="N527" s="9"/>
    </row>
    <row r="528" ht="15.75" spans="4:14">
      <c r="D528" s="9"/>
      <c r="M528" s="9"/>
      <c r="N528" s="9"/>
    </row>
    <row r="529" ht="15.75" spans="4:14">
      <c r="D529" s="9"/>
      <c r="M529" s="9"/>
      <c r="N529" s="9"/>
    </row>
    <row r="530" ht="15.75" spans="4:14">
      <c r="D530" s="9"/>
      <c r="M530" s="9"/>
      <c r="N530" s="9"/>
    </row>
    <row r="531" ht="15.75" spans="4:14">
      <c r="D531" s="9"/>
      <c r="M531" s="9"/>
      <c r="N531" s="9"/>
    </row>
    <row r="532" ht="15.75" spans="4:14">
      <c r="D532" s="9"/>
      <c r="M532" s="9"/>
      <c r="N532" s="9"/>
    </row>
    <row r="533" ht="15.75" spans="4:14">
      <c r="D533" s="9"/>
      <c r="M533" s="9"/>
      <c r="N533" s="9"/>
    </row>
    <row r="534" ht="15.75" spans="4:14">
      <c r="D534" s="9"/>
      <c r="M534" s="9"/>
      <c r="N534" s="9"/>
    </row>
    <row r="535" ht="15.75" spans="4:14">
      <c r="D535" s="9"/>
      <c r="M535" s="9"/>
      <c r="N535" s="9"/>
    </row>
    <row r="536" ht="15.75" spans="4:14">
      <c r="D536" s="9"/>
      <c r="M536" s="9"/>
      <c r="N536" s="9"/>
    </row>
    <row r="537" ht="15.75" spans="4:14">
      <c r="D537" s="9"/>
      <c r="M537" s="9"/>
      <c r="N537" s="9"/>
    </row>
    <row r="538" ht="15.75" spans="4:14">
      <c r="D538" s="9"/>
      <c r="M538" s="9"/>
      <c r="N538" s="9"/>
    </row>
    <row r="539" ht="15.75" spans="4:14">
      <c r="D539" s="9"/>
      <c r="M539" s="9"/>
      <c r="N539" s="9"/>
    </row>
    <row r="540" ht="15.75" spans="4:14">
      <c r="D540" s="9"/>
      <c r="M540" s="9"/>
      <c r="N540" s="9"/>
    </row>
    <row r="541" ht="15.75" spans="4:14">
      <c r="D541" s="9"/>
      <c r="M541" s="9"/>
      <c r="N541" s="9"/>
    </row>
    <row r="542" ht="15.75" spans="4:14">
      <c r="D542" s="9"/>
      <c r="M542" s="9"/>
      <c r="N542" s="9"/>
    </row>
    <row r="543" ht="15.75" spans="4:14">
      <c r="D543" s="9"/>
      <c r="M543" s="9"/>
      <c r="N543" s="9"/>
    </row>
    <row r="544" ht="15.75" spans="4:14">
      <c r="D544" s="9"/>
      <c r="M544" s="9"/>
      <c r="N544" s="9"/>
    </row>
    <row r="545" ht="15.75" spans="4:14">
      <c r="D545" s="9"/>
      <c r="M545" s="9"/>
      <c r="N545" s="9"/>
    </row>
    <row r="546" ht="15.75" spans="4:14">
      <c r="D546" s="9"/>
      <c r="M546" s="9"/>
      <c r="N546" s="9"/>
    </row>
    <row r="547" ht="15.75" spans="4:14">
      <c r="D547" s="9"/>
      <c r="M547" s="9"/>
      <c r="N547" s="9"/>
    </row>
    <row r="548" ht="15.75" spans="4:14">
      <c r="D548" s="9"/>
      <c r="M548" s="9"/>
      <c r="N548" s="9"/>
    </row>
    <row r="549" ht="15.75" spans="4:14">
      <c r="D549" s="9"/>
      <c r="M549" s="9"/>
      <c r="N549" s="9"/>
    </row>
    <row r="550" ht="15.75" spans="4:14">
      <c r="D550" s="9"/>
      <c r="M550" s="9"/>
      <c r="N550" s="9"/>
    </row>
    <row r="551" ht="15.75" spans="4:14">
      <c r="D551" s="9"/>
      <c r="M551" s="9"/>
      <c r="N551" s="9"/>
    </row>
    <row r="552" ht="15.75" spans="4:14">
      <c r="D552" s="9"/>
      <c r="M552" s="9"/>
      <c r="N552" s="9"/>
    </row>
    <row r="553" ht="15.75" spans="4:14">
      <c r="D553" s="9"/>
      <c r="M553" s="9"/>
      <c r="N553" s="9"/>
    </row>
    <row r="554" ht="15.75" spans="4:14">
      <c r="D554" s="9"/>
      <c r="M554" s="9"/>
      <c r="N554" s="9"/>
    </row>
    <row r="555" ht="15.75" spans="4:14">
      <c r="D555" s="9"/>
      <c r="M555" s="9"/>
      <c r="N555" s="9"/>
    </row>
    <row r="556" ht="15.75" spans="4:14">
      <c r="D556" s="9"/>
      <c r="M556" s="9"/>
      <c r="N556" s="9"/>
    </row>
    <row r="557" ht="15.75" spans="4:14">
      <c r="D557" s="9"/>
      <c r="M557" s="9"/>
      <c r="N557" s="9"/>
    </row>
    <row r="558" ht="15.75" spans="4:14">
      <c r="D558" s="9"/>
      <c r="M558" s="9"/>
      <c r="N558" s="9"/>
    </row>
    <row r="559" ht="15.75" spans="4:14">
      <c r="D559" s="9"/>
      <c r="M559" s="9"/>
      <c r="N559" s="9"/>
    </row>
    <row r="560" ht="15.75" spans="4:14">
      <c r="D560" s="9"/>
      <c r="M560" s="9"/>
      <c r="N560" s="9"/>
    </row>
    <row r="561" ht="15.75" spans="4:14">
      <c r="D561" s="9"/>
      <c r="M561" s="9"/>
      <c r="N561" s="9"/>
    </row>
    <row r="562" ht="15.75" spans="4:14">
      <c r="D562" s="9"/>
      <c r="M562" s="9"/>
      <c r="N562" s="9"/>
    </row>
    <row r="563" ht="15.75" spans="4:14">
      <c r="D563" s="9"/>
      <c r="M563" s="9"/>
      <c r="N563" s="9"/>
    </row>
    <row r="564" ht="15.75" spans="4:14">
      <c r="D564" s="9"/>
      <c r="M564" s="9"/>
      <c r="N564" s="9"/>
    </row>
    <row r="565" ht="15.75" spans="4:14">
      <c r="D565" s="9"/>
      <c r="M565" s="9"/>
      <c r="N565" s="9"/>
    </row>
    <row r="566" ht="15.75" spans="4:14">
      <c r="D566" s="9"/>
      <c r="M566" s="9"/>
      <c r="N566" s="9"/>
    </row>
    <row r="567" ht="15.75" spans="4:14">
      <c r="D567" s="9"/>
      <c r="M567" s="9"/>
      <c r="N567" s="9"/>
    </row>
    <row r="568" ht="15.75" spans="4:14">
      <c r="D568" s="9"/>
      <c r="M568" s="9"/>
      <c r="N568" s="9"/>
    </row>
    <row r="569" ht="15.75" spans="4:14">
      <c r="D569" s="9"/>
      <c r="M569" s="9"/>
      <c r="N569" s="9"/>
    </row>
    <row r="570" ht="15.75" spans="4:14">
      <c r="D570" s="9"/>
      <c r="M570" s="9"/>
      <c r="N570" s="9"/>
    </row>
    <row r="571" ht="15.75" spans="4:14">
      <c r="D571" s="9"/>
      <c r="M571" s="9"/>
      <c r="N571" s="9"/>
    </row>
    <row r="572" ht="15.75" spans="4:14">
      <c r="D572" s="9"/>
      <c r="M572" s="9"/>
      <c r="N572" s="9"/>
    </row>
    <row r="573" ht="15.75" spans="4:14">
      <c r="D573" s="9"/>
      <c r="M573" s="9"/>
      <c r="N573" s="9"/>
    </row>
    <row r="574" ht="15.75" spans="4:14">
      <c r="D574" s="9"/>
      <c r="M574" s="9"/>
      <c r="N574" s="9"/>
    </row>
    <row r="575" ht="15.75" spans="4:14">
      <c r="D575" s="9"/>
      <c r="M575" s="9"/>
      <c r="N575" s="9"/>
    </row>
    <row r="576" ht="15.75" spans="4:14">
      <c r="D576" s="9"/>
      <c r="M576" s="9"/>
      <c r="N576" s="9"/>
    </row>
    <row r="577" ht="15.75" spans="4:14">
      <c r="D577" s="9"/>
      <c r="M577" s="9"/>
      <c r="N577" s="9"/>
    </row>
    <row r="578" ht="15.75" spans="4:14">
      <c r="D578" s="9"/>
      <c r="M578" s="9"/>
      <c r="N578" s="9"/>
    </row>
    <row r="579" ht="15.75" spans="4:14">
      <c r="D579" s="9"/>
      <c r="M579" s="9"/>
      <c r="N579" s="9"/>
    </row>
    <row r="580" ht="15.75" spans="4:14">
      <c r="D580" s="9"/>
      <c r="M580" s="9"/>
      <c r="N580" s="9"/>
    </row>
    <row r="581" ht="15.75" spans="4:14">
      <c r="D581" s="9"/>
      <c r="M581" s="9"/>
      <c r="N581" s="9"/>
    </row>
    <row r="582" ht="15.75" spans="4:14">
      <c r="D582" s="9"/>
      <c r="M582" s="9"/>
      <c r="N582" s="9"/>
    </row>
    <row r="583" ht="15.75" spans="4:14">
      <c r="D583" s="9"/>
      <c r="M583" s="9"/>
      <c r="N583" s="9"/>
    </row>
    <row r="584" ht="15.75" spans="4:14">
      <c r="D584" s="9"/>
      <c r="M584" s="9"/>
      <c r="N584" s="9"/>
    </row>
    <row r="585" ht="15.75" spans="4:14">
      <c r="D585" s="9"/>
      <c r="M585" s="9"/>
      <c r="N585" s="9"/>
    </row>
    <row r="586" ht="15.75" spans="4:14">
      <c r="D586" s="9"/>
      <c r="M586" s="9"/>
      <c r="N586" s="9"/>
    </row>
    <row r="587" ht="15.75" spans="4:14">
      <c r="D587" s="9"/>
      <c r="M587" s="9"/>
      <c r="N587" s="9"/>
    </row>
    <row r="588" ht="15.75" spans="4:14">
      <c r="D588" s="9"/>
      <c r="M588" s="9"/>
      <c r="N588" s="9"/>
    </row>
    <row r="589" ht="15.75" spans="4:14">
      <c r="D589" s="9"/>
      <c r="M589" s="9"/>
      <c r="N589" s="9"/>
    </row>
    <row r="590" ht="15.75" spans="4:14">
      <c r="D590" s="9"/>
      <c r="M590" s="9"/>
      <c r="N590" s="9"/>
    </row>
    <row r="591" ht="15.75" spans="4:14">
      <c r="D591" s="9"/>
      <c r="M591" s="9"/>
      <c r="N591" s="9"/>
    </row>
    <row r="592" ht="15.75" spans="4:14">
      <c r="D592" s="9"/>
      <c r="M592" s="9"/>
      <c r="N592" s="9"/>
    </row>
    <row r="593" ht="15.75" spans="4:14">
      <c r="D593" s="9"/>
      <c r="M593" s="9"/>
      <c r="N593" s="9"/>
    </row>
    <row r="594" ht="15.75" spans="4:14">
      <c r="D594" s="9"/>
      <c r="M594" s="9"/>
      <c r="N594" s="9"/>
    </row>
    <row r="595" ht="15.75" spans="4:14">
      <c r="D595" s="9"/>
      <c r="M595" s="9"/>
      <c r="N595" s="9"/>
    </row>
    <row r="596" ht="15.75" spans="4:14">
      <c r="D596" s="9"/>
      <c r="M596" s="9"/>
      <c r="N596" s="9"/>
    </row>
    <row r="597" ht="15.75" spans="4:14">
      <c r="D597" s="9"/>
      <c r="M597" s="9"/>
      <c r="N597" s="9"/>
    </row>
    <row r="598" ht="15.75" spans="4:14">
      <c r="D598" s="9"/>
      <c r="M598" s="9"/>
      <c r="N598" s="9"/>
    </row>
    <row r="599" ht="15.75" spans="4:14">
      <c r="D599" s="9"/>
      <c r="M599" s="9"/>
      <c r="N599" s="9"/>
    </row>
    <row r="600" ht="15.75" spans="4:14">
      <c r="D600" s="9"/>
      <c r="M600" s="9"/>
      <c r="N600" s="9"/>
    </row>
    <row r="601" ht="15.75" spans="4:14">
      <c r="D601" s="9"/>
      <c r="M601" s="9"/>
      <c r="N601" s="9"/>
    </row>
    <row r="602" ht="15.75" spans="4:14">
      <c r="D602" s="9"/>
      <c r="M602" s="9"/>
      <c r="N602" s="9"/>
    </row>
    <row r="603" ht="15.75" spans="4:14">
      <c r="D603" s="9"/>
      <c r="M603" s="9"/>
      <c r="N603" s="9"/>
    </row>
    <row r="604" ht="15.75" spans="4:14">
      <c r="D604" s="9"/>
      <c r="M604" s="9"/>
      <c r="N604" s="9"/>
    </row>
    <row r="605" ht="15.75" spans="4:14">
      <c r="D605" s="9"/>
      <c r="M605" s="9"/>
      <c r="N605" s="9"/>
    </row>
    <row r="606" ht="15.75" spans="4:14">
      <c r="D606" s="9"/>
      <c r="M606" s="9"/>
      <c r="N606" s="9"/>
    </row>
    <row r="607" ht="15.75" spans="4:14">
      <c r="D607" s="9"/>
      <c r="M607" s="9"/>
      <c r="N607" s="9"/>
    </row>
    <row r="608" ht="15.75" spans="4:14">
      <c r="D608" s="9"/>
      <c r="M608" s="9"/>
      <c r="N608" s="9"/>
    </row>
    <row r="609" ht="15.75" spans="4:14">
      <c r="D609" s="9"/>
      <c r="M609" s="9"/>
      <c r="N609" s="9"/>
    </row>
    <row r="610" ht="15.75" spans="4:14">
      <c r="D610" s="9"/>
      <c r="M610" s="9"/>
      <c r="N610" s="9"/>
    </row>
    <row r="611" ht="15.75" spans="4:14">
      <c r="D611" s="9"/>
      <c r="M611" s="9"/>
      <c r="N611" s="9"/>
    </row>
    <row r="612" ht="15.75" spans="4:14">
      <c r="D612" s="9"/>
      <c r="M612" s="9"/>
      <c r="N612" s="9"/>
    </row>
    <row r="613" ht="15.75" spans="4:14">
      <c r="D613" s="9"/>
      <c r="M613" s="9"/>
      <c r="N613" s="9"/>
    </row>
    <row r="614" ht="15.75" spans="4:14">
      <c r="D614" s="9"/>
      <c r="M614" s="9"/>
      <c r="N614" s="9"/>
    </row>
    <row r="615" ht="15.75" spans="4:14">
      <c r="D615" s="9"/>
      <c r="M615" s="9"/>
      <c r="N615" s="9"/>
    </row>
    <row r="616" ht="15.75" spans="4:14">
      <c r="D616" s="9"/>
      <c r="M616" s="9"/>
      <c r="N616" s="9"/>
    </row>
    <row r="617" ht="15.75" spans="4:14">
      <c r="D617" s="9"/>
      <c r="M617" s="9"/>
      <c r="N617" s="9"/>
    </row>
    <row r="618" ht="15.75" spans="4:14">
      <c r="D618" s="9"/>
      <c r="M618" s="9"/>
      <c r="N618" s="9"/>
    </row>
    <row r="619" ht="15.75" spans="4:14">
      <c r="D619" s="9"/>
      <c r="M619" s="9"/>
      <c r="N619" s="9"/>
    </row>
    <row r="620" ht="15.75" spans="4:14">
      <c r="D620" s="9"/>
      <c r="M620" s="9"/>
      <c r="N620" s="9"/>
    </row>
    <row r="621" ht="15.75" spans="4:14">
      <c r="D621" s="9"/>
      <c r="M621" s="9"/>
      <c r="N621" s="9"/>
    </row>
    <row r="622" ht="15.75" spans="4:14">
      <c r="D622" s="9"/>
      <c r="M622" s="9"/>
      <c r="N622" s="9"/>
    </row>
    <row r="623" ht="15.75" spans="4:14">
      <c r="D623" s="9"/>
      <c r="M623" s="9"/>
      <c r="N623" s="9"/>
    </row>
    <row r="624" ht="15.75" spans="4:14">
      <c r="D624" s="9"/>
      <c r="M624" s="9"/>
      <c r="N624" s="9"/>
    </row>
    <row r="625" ht="15.75" spans="4:14">
      <c r="D625" s="9"/>
      <c r="M625" s="9"/>
      <c r="N625" s="9"/>
    </row>
    <row r="626" ht="15.75" spans="4:14">
      <c r="D626" s="9"/>
      <c r="M626" s="9"/>
      <c r="N626" s="9"/>
    </row>
    <row r="627" ht="15.75" spans="4:14">
      <c r="D627" s="9"/>
      <c r="M627" s="9"/>
      <c r="N627" s="9"/>
    </row>
    <row r="628" ht="15.75" spans="4:14">
      <c r="D628" s="9"/>
      <c r="M628" s="9"/>
      <c r="N628" s="9"/>
    </row>
    <row r="629" ht="15.75" spans="4:14">
      <c r="D629" s="9"/>
      <c r="M629" s="9"/>
      <c r="N629" s="9"/>
    </row>
    <row r="630" ht="15.75" spans="4:14">
      <c r="D630" s="9"/>
      <c r="M630" s="9"/>
      <c r="N630" s="9"/>
    </row>
    <row r="631" ht="15.75" spans="4:14">
      <c r="D631" s="9"/>
      <c r="M631" s="9"/>
      <c r="N631" s="9"/>
    </row>
    <row r="632" ht="15.75" spans="4:14">
      <c r="D632" s="9"/>
      <c r="M632" s="9"/>
      <c r="N632" s="9"/>
    </row>
    <row r="633" ht="15.75" spans="4:14">
      <c r="D633" s="9"/>
      <c r="M633" s="9"/>
      <c r="N633" s="9"/>
    </row>
    <row r="634" ht="15.75" spans="4:14">
      <c r="D634" s="9"/>
      <c r="M634" s="9"/>
      <c r="N634" s="9"/>
    </row>
    <row r="635" ht="15.75" spans="4:14">
      <c r="D635" s="9"/>
      <c r="M635" s="9"/>
      <c r="N635" s="9"/>
    </row>
    <row r="636" ht="15.75" spans="4:14">
      <c r="D636" s="9"/>
      <c r="M636" s="9"/>
      <c r="N636" s="9"/>
    </row>
    <row r="637" ht="15.75" spans="4:14">
      <c r="D637" s="9"/>
      <c r="M637" s="9"/>
      <c r="N637" s="9"/>
    </row>
    <row r="638" ht="15.75" spans="4:14">
      <c r="D638" s="9"/>
      <c r="M638" s="9"/>
      <c r="N638" s="9"/>
    </row>
    <row r="639" ht="15.75" spans="4:14">
      <c r="D639" s="9"/>
      <c r="M639" s="9"/>
      <c r="N639" s="9"/>
    </row>
    <row r="640" ht="15.75" spans="4:14">
      <c r="D640" s="9"/>
      <c r="M640" s="9"/>
      <c r="N640" s="9"/>
    </row>
    <row r="641" ht="15.75" spans="4:14">
      <c r="D641" s="9"/>
      <c r="M641" s="9"/>
      <c r="N641" s="9"/>
    </row>
    <row r="642" ht="15.75" spans="4:14">
      <c r="D642" s="9"/>
      <c r="M642" s="9"/>
      <c r="N642" s="9"/>
    </row>
    <row r="643" ht="15.75" spans="4:14">
      <c r="D643" s="9"/>
      <c r="M643" s="9"/>
      <c r="N643" s="9"/>
    </row>
    <row r="644" ht="15.75" spans="4:14">
      <c r="D644" s="9"/>
      <c r="M644" s="9"/>
      <c r="N644" s="9"/>
    </row>
    <row r="645" ht="15.75" spans="4:14">
      <c r="D645" s="9"/>
      <c r="M645" s="9"/>
      <c r="N645" s="9"/>
    </row>
    <row r="646" ht="15.75" spans="4:14">
      <c r="D646" s="9"/>
      <c r="M646" s="9"/>
      <c r="N646" s="9"/>
    </row>
    <row r="647" ht="15.75" spans="4:14">
      <c r="D647" s="9"/>
      <c r="M647" s="9"/>
      <c r="N647" s="9"/>
    </row>
    <row r="648" ht="15.75" spans="4:14">
      <c r="D648" s="9"/>
      <c r="M648" s="9"/>
      <c r="N648" s="9"/>
    </row>
    <row r="649" ht="15.75" spans="4:14">
      <c r="D649" s="9"/>
      <c r="M649" s="9"/>
      <c r="N649" s="9"/>
    </row>
    <row r="650" ht="15.75" spans="4:14">
      <c r="D650" s="9"/>
      <c r="M650" s="9"/>
      <c r="N650" s="9"/>
    </row>
    <row r="651" ht="15.75" spans="4:14">
      <c r="D651" s="9"/>
      <c r="M651" s="9"/>
      <c r="N651" s="9"/>
    </row>
    <row r="652" ht="15.75" spans="4:14">
      <c r="D652" s="9"/>
      <c r="M652" s="9"/>
      <c r="N652" s="9"/>
    </row>
    <row r="653" ht="15.75" spans="4:14">
      <c r="D653" s="9"/>
      <c r="M653" s="9"/>
      <c r="N653" s="9"/>
    </row>
    <row r="654" ht="15.75" spans="4:14">
      <c r="D654" s="9"/>
      <c r="M654" s="9"/>
      <c r="N654" s="9"/>
    </row>
    <row r="655" ht="15.75" spans="4:14">
      <c r="D655" s="9"/>
      <c r="M655" s="9"/>
      <c r="N655" s="9"/>
    </row>
    <row r="656" ht="15.75" spans="4:14">
      <c r="D656" s="9"/>
      <c r="M656" s="9"/>
      <c r="N656" s="9"/>
    </row>
    <row r="657" ht="15.75" spans="4:14">
      <c r="D657" s="9"/>
      <c r="M657" s="9"/>
      <c r="N657" s="9"/>
    </row>
    <row r="658" ht="15.75" spans="4:14">
      <c r="D658" s="9"/>
      <c r="M658" s="9"/>
      <c r="N658" s="9"/>
    </row>
    <row r="659" ht="15.75" spans="4:14">
      <c r="D659" s="9"/>
      <c r="M659" s="9"/>
      <c r="N659" s="9"/>
    </row>
    <row r="660" ht="15.75" spans="4:14">
      <c r="D660" s="9"/>
      <c r="M660" s="9"/>
      <c r="N660" s="9"/>
    </row>
    <row r="661" ht="15.75" spans="4:14">
      <c r="D661" s="9"/>
      <c r="M661" s="9"/>
      <c r="N661" s="9"/>
    </row>
    <row r="662" ht="15.75" spans="4:14">
      <c r="D662" s="9"/>
      <c r="M662" s="9"/>
      <c r="N662" s="9"/>
    </row>
    <row r="663" ht="15.75" spans="4:14">
      <c r="D663" s="9"/>
      <c r="M663" s="9"/>
      <c r="N663" s="9"/>
    </row>
    <row r="664" ht="15.75" spans="4:14">
      <c r="D664" s="9"/>
      <c r="M664" s="9"/>
      <c r="N664" s="9"/>
    </row>
    <row r="665" ht="15.75" spans="4:14">
      <c r="D665" s="9"/>
      <c r="M665" s="9"/>
      <c r="N665" s="9"/>
    </row>
    <row r="666" ht="15.75" spans="4:14">
      <c r="D666" s="9"/>
      <c r="M666" s="9"/>
      <c r="N666" s="9"/>
    </row>
    <row r="667" ht="15.75" spans="4:14">
      <c r="D667" s="9"/>
      <c r="M667" s="9"/>
      <c r="N667" s="9"/>
    </row>
    <row r="668" ht="15.75" spans="4:14">
      <c r="D668" s="9"/>
      <c r="M668" s="9"/>
      <c r="N668" s="9"/>
    </row>
    <row r="669" ht="15.75" spans="4:14">
      <c r="D669" s="9"/>
      <c r="M669" s="9"/>
      <c r="N669" s="9"/>
    </row>
    <row r="670" ht="15.75" spans="4:14">
      <c r="D670" s="9"/>
      <c r="M670" s="9"/>
      <c r="N670" s="9"/>
    </row>
    <row r="671" ht="15.75" spans="4:14">
      <c r="D671" s="9"/>
      <c r="M671" s="9"/>
      <c r="N671" s="9"/>
    </row>
    <row r="672" ht="15.75" spans="4:14">
      <c r="D672" s="9"/>
      <c r="M672" s="9"/>
      <c r="N672" s="9"/>
    </row>
    <row r="673" ht="15.75" spans="4:14">
      <c r="D673" s="9"/>
      <c r="M673" s="9"/>
      <c r="N673" s="9"/>
    </row>
    <row r="674" ht="15.75" spans="4:14">
      <c r="D674" s="9"/>
      <c r="M674" s="9"/>
      <c r="N674" s="9"/>
    </row>
    <row r="675" ht="15.75" spans="4:14">
      <c r="D675" s="9"/>
      <c r="M675" s="9"/>
      <c r="N675" s="9"/>
    </row>
    <row r="676" ht="15.75" spans="4:14">
      <c r="D676" s="9"/>
      <c r="M676" s="9"/>
      <c r="N676" s="9"/>
    </row>
    <row r="677" ht="15.75" spans="4:14">
      <c r="D677" s="9"/>
      <c r="M677" s="9"/>
      <c r="N677" s="9"/>
    </row>
    <row r="678" ht="15.75" spans="4:14">
      <c r="D678" s="9"/>
      <c r="M678" s="9"/>
      <c r="N678" s="9"/>
    </row>
    <row r="679" ht="15.75" spans="4:14">
      <c r="D679" s="9"/>
      <c r="M679" s="9"/>
      <c r="N679" s="9"/>
    </row>
    <row r="680" ht="15.75" spans="4:14">
      <c r="D680" s="9"/>
      <c r="M680" s="9"/>
      <c r="N680" s="9"/>
    </row>
    <row r="681" ht="15.75" spans="4:14">
      <c r="D681" s="9"/>
      <c r="M681" s="9"/>
      <c r="N681" s="9"/>
    </row>
    <row r="682" ht="15.75" spans="4:14">
      <c r="D682" s="9"/>
      <c r="M682" s="9"/>
      <c r="N682" s="9"/>
    </row>
    <row r="683" ht="15.75" spans="4:14">
      <c r="D683" s="9"/>
      <c r="M683" s="9"/>
      <c r="N683" s="9"/>
    </row>
    <row r="684" ht="15.75" spans="4:14">
      <c r="D684" s="9"/>
      <c r="M684" s="9"/>
      <c r="N684" s="9"/>
    </row>
    <row r="685" ht="15.75" spans="4:14">
      <c r="D685" s="9"/>
      <c r="M685" s="9"/>
      <c r="N685" s="9"/>
    </row>
    <row r="686" ht="15.75" spans="4:14">
      <c r="D686" s="9"/>
      <c r="M686" s="9"/>
      <c r="N686" s="9"/>
    </row>
    <row r="687" ht="15.75" spans="4:14">
      <c r="D687" s="9"/>
      <c r="M687" s="9"/>
      <c r="N687" s="9"/>
    </row>
    <row r="688" ht="15.75" spans="4:14">
      <c r="D688" s="9"/>
      <c r="M688" s="9"/>
      <c r="N688" s="9"/>
    </row>
    <row r="689" ht="15.75" spans="4:14">
      <c r="D689" s="9"/>
      <c r="M689" s="9"/>
      <c r="N689" s="9"/>
    </row>
    <row r="690" ht="15.75" spans="4:14">
      <c r="D690" s="9"/>
      <c r="M690" s="9"/>
      <c r="N690" s="9"/>
    </row>
    <row r="691" ht="15.75" spans="4:14">
      <c r="D691" s="9"/>
      <c r="M691" s="9"/>
      <c r="N691" s="9"/>
    </row>
    <row r="692" ht="15.75" spans="4:14">
      <c r="D692" s="9"/>
      <c r="M692" s="9"/>
      <c r="N692" s="9"/>
    </row>
    <row r="693" ht="15.75" spans="4:14">
      <c r="D693" s="9"/>
      <c r="M693" s="9"/>
      <c r="N693" s="9"/>
    </row>
    <row r="694" ht="15.75" spans="4:14">
      <c r="D694" s="9"/>
      <c r="M694" s="9"/>
      <c r="N694" s="9"/>
    </row>
    <row r="695" ht="15.75" spans="4:14">
      <c r="D695" s="9"/>
      <c r="M695" s="9"/>
      <c r="N695" s="9"/>
    </row>
    <row r="696" ht="15.75" spans="4:14">
      <c r="D696" s="9"/>
      <c r="M696" s="9"/>
      <c r="N696" s="9"/>
    </row>
    <row r="697" ht="15.75" spans="4:14">
      <c r="D697" s="9"/>
      <c r="M697" s="9"/>
      <c r="N697" s="9"/>
    </row>
    <row r="698" ht="15.75" spans="4:14">
      <c r="D698" s="9"/>
      <c r="M698" s="9"/>
      <c r="N698" s="9"/>
    </row>
    <row r="699" ht="15.75" spans="4:14">
      <c r="D699" s="9"/>
      <c r="M699" s="9"/>
      <c r="N699" s="9"/>
    </row>
    <row r="700" ht="15.75" spans="4:14">
      <c r="D700" s="9"/>
      <c r="M700" s="9"/>
      <c r="N700" s="9"/>
    </row>
    <row r="701" ht="15.75" spans="4:14">
      <c r="D701" s="9"/>
      <c r="M701" s="9"/>
      <c r="N701" s="9"/>
    </row>
    <row r="702" ht="15.75" spans="4:14">
      <c r="D702" s="9"/>
      <c r="M702" s="9"/>
      <c r="N702" s="9"/>
    </row>
    <row r="703" ht="15.75" spans="4:14">
      <c r="D703" s="9"/>
      <c r="M703" s="9"/>
      <c r="N703" s="9"/>
    </row>
    <row r="704" ht="15.75" spans="4:14">
      <c r="D704" s="9"/>
      <c r="M704" s="9"/>
      <c r="N704" s="9"/>
    </row>
    <row r="705" ht="15.75" spans="4:14">
      <c r="D705" s="9"/>
      <c r="M705" s="9"/>
      <c r="N705" s="9"/>
    </row>
    <row r="706" ht="15.75" spans="4:14">
      <c r="D706" s="9"/>
      <c r="M706" s="9"/>
      <c r="N706" s="9"/>
    </row>
    <row r="707" ht="15.75" spans="4:14">
      <c r="D707" s="9"/>
      <c r="M707" s="9"/>
      <c r="N707" s="9"/>
    </row>
    <row r="708" ht="15.75" spans="4:14">
      <c r="D708" s="9"/>
      <c r="M708" s="9"/>
      <c r="N708" s="9"/>
    </row>
    <row r="709" ht="15.75" spans="4:14">
      <c r="D709" s="9"/>
      <c r="M709" s="9"/>
      <c r="N709" s="9"/>
    </row>
    <row r="710" ht="15.75" spans="4:14">
      <c r="D710" s="9"/>
      <c r="M710" s="9"/>
      <c r="N710" s="9"/>
    </row>
    <row r="711" ht="15.75" spans="4:14">
      <c r="D711" s="9"/>
      <c r="M711" s="9"/>
      <c r="N711" s="9"/>
    </row>
    <row r="712" ht="15.75" spans="4:14">
      <c r="D712" s="9"/>
      <c r="M712" s="9"/>
      <c r="N712" s="9"/>
    </row>
    <row r="713" ht="15.75" spans="4:14">
      <c r="D713" s="9"/>
      <c r="M713" s="9"/>
      <c r="N713" s="9"/>
    </row>
    <row r="714" ht="15.75" spans="4:14">
      <c r="D714" s="9"/>
      <c r="M714" s="9"/>
      <c r="N714" s="9"/>
    </row>
    <row r="715" ht="15.75" spans="4:14">
      <c r="D715" s="9"/>
      <c r="M715" s="9"/>
      <c r="N715" s="9"/>
    </row>
    <row r="716" ht="15.75" spans="4:14">
      <c r="D716" s="9"/>
      <c r="M716" s="9"/>
      <c r="N716" s="9"/>
    </row>
    <row r="717" ht="15.75" spans="4:14">
      <c r="D717" s="9"/>
      <c r="M717" s="9"/>
      <c r="N717" s="9"/>
    </row>
    <row r="718" ht="15.75" spans="4:14">
      <c r="D718" s="9"/>
      <c r="M718" s="9"/>
      <c r="N718" s="9"/>
    </row>
    <row r="719" ht="15.75" spans="4:14">
      <c r="D719" s="9"/>
      <c r="M719" s="9"/>
      <c r="N719" s="9"/>
    </row>
    <row r="720" ht="15.75" spans="4:14">
      <c r="D720" s="9"/>
      <c r="M720" s="9"/>
      <c r="N720" s="9"/>
    </row>
    <row r="721" ht="15.75" spans="4:14">
      <c r="D721" s="9"/>
      <c r="M721" s="9"/>
      <c r="N721" s="9"/>
    </row>
    <row r="722" ht="15.75" spans="4:14">
      <c r="D722" s="9"/>
      <c r="M722" s="9"/>
      <c r="N722" s="9"/>
    </row>
    <row r="723" ht="15.75" spans="4:14">
      <c r="D723" s="9"/>
      <c r="M723" s="9"/>
      <c r="N723" s="9"/>
    </row>
    <row r="724" ht="15.75" spans="4:14">
      <c r="D724" s="9"/>
      <c r="M724" s="9"/>
      <c r="N724" s="9"/>
    </row>
    <row r="725" ht="15.75" spans="4:14">
      <c r="D725" s="9"/>
      <c r="M725" s="9"/>
      <c r="N725" s="9"/>
    </row>
    <row r="726" ht="15.75" spans="4:14">
      <c r="D726" s="9"/>
      <c r="M726" s="9"/>
      <c r="N726" s="9"/>
    </row>
    <row r="727" ht="15.75" spans="4:14">
      <c r="D727" s="9"/>
      <c r="M727" s="9"/>
      <c r="N727" s="9"/>
    </row>
    <row r="728" ht="15.75" spans="4:14">
      <c r="D728" s="9"/>
      <c r="M728" s="9"/>
      <c r="N728" s="9"/>
    </row>
    <row r="729" ht="15.75" spans="4:14">
      <c r="D729" s="9"/>
      <c r="M729" s="9"/>
      <c r="N729" s="9"/>
    </row>
    <row r="730" ht="15.75" spans="4:14">
      <c r="D730" s="9"/>
      <c r="M730" s="9"/>
      <c r="N730" s="9"/>
    </row>
    <row r="731" ht="15.75" spans="4:14">
      <c r="D731" s="9"/>
      <c r="M731" s="9"/>
      <c r="N731" s="9"/>
    </row>
    <row r="732" ht="15.75" spans="4:14">
      <c r="D732" s="9"/>
      <c r="M732" s="9"/>
      <c r="N732" s="9"/>
    </row>
    <row r="733" ht="15.75" spans="4:14">
      <c r="D733" s="9"/>
      <c r="M733" s="9"/>
      <c r="N733" s="9"/>
    </row>
    <row r="734" ht="15.75" spans="4:14">
      <c r="D734" s="9"/>
      <c r="M734" s="9"/>
      <c r="N734" s="9"/>
    </row>
    <row r="735" ht="15.75" spans="4:14">
      <c r="D735" s="9"/>
      <c r="M735" s="9"/>
      <c r="N735" s="9"/>
    </row>
    <row r="736" ht="15.75" spans="4:14">
      <c r="D736" s="9"/>
      <c r="M736" s="9"/>
      <c r="N736" s="9"/>
    </row>
    <row r="737" ht="15.75" spans="4:14">
      <c r="D737" s="9"/>
      <c r="M737" s="9"/>
      <c r="N737" s="9"/>
    </row>
    <row r="738" ht="15.75" spans="4:14">
      <c r="D738" s="9"/>
      <c r="M738" s="9"/>
      <c r="N738" s="9"/>
    </row>
    <row r="739" ht="15.75" spans="4:14">
      <c r="D739" s="9"/>
      <c r="M739" s="9"/>
      <c r="N739" s="9"/>
    </row>
    <row r="740" ht="15.75" spans="4:14">
      <c r="D740" s="9"/>
      <c r="M740" s="9"/>
      <c r="N740" s="9"/>
    </row>
    <row r="741" ht="15.75" spans="4:14">
      <c r="D741" s="9"/>
      <c r="M741" s="9"/>
      <c r="N741" s="9"/>
    </row>
    <row r="742" ht="15.75" spans="4:14">
      <c r="D742" s="9"/>
      <c r="M742" s="9"/>
      <c r="N742" s="9"/>
    </row>
    <row r="743" ht="15.75" spans="4:14">
      <c r="D743" s="9"/>
      <c r="M743" s="9"/>
      <c r="N743" s="9"/>
    </row>
    <row r="744" ht="15.75" spans="4:14">
      <c r="D744" s="9"/>
      <c r="M744" s="9"/>
      <c r="N744" s="9"/>
    </row>
    <row r="745" ht="15.75" spans="4:14">
      <c r="D745" s="9"/>
      <c r="M745" s="9"/>
      <c r="N745" s="9"/>
    </row>
    <row r="746" ht="15.75" spans="4:14">
      <c r="D746" s="9"/>
      <c r="M746" s="9"/>
      <c r="N746" s="9"/>
    </row>
    <row r="747" ht="15.75" spans="4:14">
      <c r="D747" s="9"/>
      <c r="M747" s="9"/>
      <c r="N747" s="9"/>
    </row>
    <row r="748" ht="15.75" spans="4:14">
      <c r="D748" s="9"/>
      <c r="M748" s="9"/>
      <c r="N748" s="9"/>
    </row>
    <row r="749" ht="15.75" spans="4:14">
      <c r="D749" s="9"/>
      <c r="M749" s="9"/>
      <c r="N749" s="9"/>
    </row>
    <row r="750" ht="15.75" spans="4:14">
      <c r="D750" s="9"/>
      <c r="M750" s="9"/>
      <c r="N750" s="9"/>
    </row>
    <row r="751" ht="15.75" spans="4:14">
      <c r="D751" s="9"/>
      <c r="M751" s="9"/>
      <c r="N751" s="9"/>
    </row>
    <row r="752" ht="15.75" spans="4:14">
      <c r="D752" s="9"/>
      <c r="M752" s="9"/>
      <c r="N752" s="9"/>
    </row>
    <row r="753" ht="15.75" spans="4:14">
      <c r="D753" s="9"/>
      <c r="M753" s="9"/>
      <c r="N753" s="9"/>
    </row>
    <row r="754" ht="15.75" spans="4:14">
      <c r="D754" s="9"/>
      <c r="M754" s="9"/>
      <c r="N754" s="9"/>
    </row>
    <row r="755" ht="15.75" spans="4:14">
      <c r="D755" s="9"/>
      <c r="M755" s="9"/>
      <c r="N755" s="9"/>
    </row>
    <row r="756" ht="15.75" spans="4:14">
      <c r="D756" s="9"/>
      <c r="M756" s="9"/>
      <c r="N756" s="9"/>
    </row>
    <row r="757" ht="15.75" spans="4:14">
      <c r="D757" s="9"/>
      <c r="M757" s="9"/>
      <c r="N757" s="9"/>
    </row>
    <row r="758" ht="15.75" spans="4:14">
      <c r="D758" s="9"/>
      <c r="M758" s="9"/>
      <c r="N758" s="9"/>
    </row>
    <row r="759" ht="15.75" spans="4:14">
      <c r="D759" s="9"/>
      <c r="M759" s="9"/>
      <c r="N759" s="9"/>
    </row>
    <row r="760" ht="15.75" spans="4:14">
      <c r="D760" s="9"/>
      <c r="M760" s="9"/>
      <c r="N760" s="9"/>
    </row>
    <row r="761" ht="15.75" spans="4:14">
      <c r="D761" s="9"/>
      <c r="M761" s="9"/>
      <c r="N761" s="9"/>
    </row>
    <row r="762" ht="15.75" spans="4:14">
      <c r="D762" s="9"/>
      <c r="M762" s="9"/>
      <c r="N762" s="9"/>
    </row>
    <row r="763" ht="15.75" spans="4:14">
      <c r="D763" s="9"/>
      <c r="M763" s="9"/>
      <c r="N763" s="9"/>
    </row>
    <row r="764" ht="15.75" spans="4:14">
      <c r="D764" s="9"/>
      <c r="M764" s="9"/>
      <c r="N764" s="9"/>
    </row>
    <row r="765" ht="15.75" spans="4:14">
      <c r="D765" s="9"/>
      <c r="M765" s="9"/>
      <c r="N765" s="9"/>
    </row>
    <row r="766" ht="15.75" spans="4:14">
      <c r="D766" s="9"/>
      <c r="M766" s="9"/>
      <c r="N766" s="9"/>
    </row>
    <row r="767" ht="15.75" spans="4:14">
      <c r="D767" s="9"/>
      <c r="M767" s="9"/>
      <c r="N767" s="9"/>
    </row>
    <row r="768" ht="15.75" spans="4:14">
      <c r="D768" s="9"/>
      <c r="M768" s="9"/>
      <c r="N768" s="9"/>
    </row>
    <row r="769" ht="15.75" spans="4:14">
      <c r="D769" s="9"/>
      <c r="M769" s="9"/>
      <c r="N769" s="9"/>
    </row>
    <row r="770" ht="15.75" spans="4:14">
      <c r="D770" s="9"/>
      <c r="M770" s="9"/>
      <c r="N770" s="9"/>
    </row>
    <row r="771" ht="15.75" spans="4:14">
      <c r="D771" s="9"/>
      <c r="M771" s="9"/>
      <c r="N771" s="9"/>
    </row>
    <row r="772" ht="15.75" spans="4:14">
      <c r="D772" s="9"/>
      <c r="M772" s="9"/>
      <c r="N772" s="9"/>
    </row>
    <row r="773" ht="15.75" spans="4:14">
      <c r="D773" s="9"/>
      <c r="M773" s="9"/>
      <c r="N773" s="9"/>
    </row>
    <row r="774" ht="15.75" spans="4:14">
      <c r="D774" s="9"/>
      <c r="M774" s="9"/>
      <c r="N774" s="9"/>
    </row>
    <row r="775" ht="15.75" spans="4:14">
      <c r="D775" s="9"/>
      <c r="M775" s="9"/>
      <c r="N775" s="9"/>
    </row>
    <row r="776" ht="15.75" spans="4:14">
      <c r="D776" s="9"/>
      <c r="M776" s="9"/>
      <c r="N776" s="9"/>
    </row>
    <row r="777" ht="15.75" spans="4:14">
      <c r="D777" s="9"/>
      <c r="M777" s="9"/>
      <c r="N777" s="9"/>
    </row>
    <row r="778" ht="15.75" spans="4:14">
      <c r="D778" s="9"/>
      <c r="M778" s="9"/>
      <c r="N778" s="9"/>
    </row>
    <row r="779" ht="15.75" spans="4:14">
      <c r="D779" s="9"/>
      <c r="M779" s="9"/>
      <c r="N779" s="9"/>
    </row>
    <row r="780" ht="15.75" spans="4:14">
      <c r="D780" s="9"/>
      <c r="M780" s="9"/>
      <c r="N780" s="9"/>
    </row>
    <row r="781" ht="15.75" spans="4:14">
      <c r="D781" s="9"/>
      <c r="M781" s="9"/>
      <c r="N781" s="9"/>
    </row>
    <row r="782" ht="15.75" spans="4:14">
      <c r="D782" s="9"/>
      <c r="M782" s="9"/>
      <c r="N782" s="9"/>
    </row>
    <row r="783" ht="15.75" spans="4:14">
      <c r="D783" s="9"/>
      <c r="M783" s="9"/>
      <c r="N783" s="9"/>
    </row>
    <row r="784" ht="15.75" spans="4:14">
      <c r="D784" s="9"/>
      <c r="M784" s="9"/>
      <c r="N784" s="9"/>
    </row>
    <row r="785" ht="15.75" spans="4:14">
      <c r="D785" s="9"/>
      <c r="M785" s="9"/>
      <c r="N785" s="9"/>
    </row>
    <row r="786" ht="15.75" spans="4:14">
      <c r="D786" s="9"/>
      <c r="M786" s="9"/>
      <c r="N786" s="9"/>
    </row>
    <row r="787" ht="15.75" spans="4:14">
      <c r="D787" s="9"/>
      <c r="M787" s="9"/>
      <c r="N787" s="9"/>
    </row>
    <row r="788" ht="15.75" spans="4:14">
      <c r="D788" s="9"/>
      <c r="M788" s="9"/>
      <c r="N788" s="9"/>
    </row>
    <row r="789" ht="15.75" spans="4:14">
      <c r="D789" s="9"/>
      <c r="M789" s="9"/>
      <c r="N789" s="9"/>
    </row>
    <row r="790" ht="15.75" spans="4:14">
      <c r="D790" s="9"/>
      <c r="M790" s="9"/>
      <c r="N790" s="9"/>
    </row>
    <row r="791" ht="15.75" spans="4:14">
      <c r="D791" s="9"/>
      <c r="M791" s="9"/>
      <c r="N791" s="9"/>
    </row>
    <row r="792" ht="15.75" spans="4:14">
      <c r="D792" s="9"/>
      <c r="M792" s="9"/>
      <c r="N792" s="9"/>
    </row>
    <row r="793" ht="15.75" spans="4:14">
      <c r="D793" s="9"/>
      <c r="M793" s="9"/>
      <c r="N793" s="9"/>
    </row>
    <row r="794" ht="15.75" spans="4:14">
      <c r="D794" s="9"/>
      <c r="M794" s="9"/>
      <c r="N794" s="9"/>
    </row>
    <row r="795" ht="15.75" spans="4:14">
      <c r="D795" s="9"/>
      <c r="M795" s="9"/>
      <c r="N795" s="9"/>
    </row>
    <row r="796" ht="15.75" spans="4:14">
      <c r="D796" s="9"/>
      <c r="M796" s="9"/>
      <c r="N796" s="9"/>
    </row>
    <row r="797" ht="15.75" spans="4:14">
      <c r="D797" s="9"/>
      <c r="M797" s="9"/>
      <c r="N797" s="9"/>
    </row>
    <row r="798" ht="15.75" spans="4:14">
      <c r="D798" s="9"/>
      <c r="M798" s="9"/>
      <c r="N798" s="9"/>
    </row>
    <row r="799" ht="15.75" spans="4:14">
      <c r="D799" s="9"/>
      <c r="M799" s="9"/>
      <c r="N799" s="9"/>
    </row>
    <row r="800" ht="15.75" spans="4:14">
      <c r="D800" s="9"/>
      <c r="M800" s="9"/>
      <c r="N800" s="9"/>
    </row>
    <row r="801" ht="15.75" spans="4:14">
      <c r="D801" s="9"/>
      <c r="M801" s="9"/>
      <c r="N801" s="9"/>
    </row>
    <row r="802" ht="15.75" spans="4:14">
      <c r="D802" s="9"/>
      <c r="M802" s="9"/>
      <c r="N802" s="9"/>
    </row>
    <row r="803" ht="15.75" spans="4:14">
      <c r="D803" s="9"/>
      <c r="M803" s="9"/>
      <c r="N803" s="9"/>
    </row>
    <row r="804" ht="15.75" spans="4:14">
      <c r="D804" s="9"/>
      <c r="M804" s="9"/>
      <c r="N804" s="9"/>
    </row>
    <row r="805" ht="15.75" spans="4:14">
      <c r="D805" s="9"/>
      <c r="M805" s="9"/>
      <c r="N805" s="9"/>
    </row>
    <row r="806" ht="15.75" spans="4:14">
      <c r="D806" s="9"/>
      <c r="M806" s="9"/>
      <c r="N806" s="9"/>
    </row>
    <row r="807" ht="15.75" spans="4:14">
      <c r="D807" s="9"/>
      <c r="M807" s="9"/>
      <c r="N807" s="9"/>
    </row>
    <row r="808" ht="15.75" spans="4:14">
      <c r="D808" s="9"/>
      <c r="M808" s="9"/>
      <c r="N808" s="9"/>
    </row>
    <row r="809" ht="15.75" spans="4:14">
      <c r="D809" s="9"/>
      <c r="M809" s="9"/>
      <c r="N809" s="9"/>
    </row>
    <row r="810" ht="15.75" spans="4:14">
      <c r="D810" s="9"/>
      <c r="M810" s="9"/>
      <c r="N810" s="9"/>
    </row>
    <row r="811" ht="15.75" spans="4:14">
      <c r="D811" s="9"/>
      <c r="M811" s="9"/>
      <c r="N811" s="9"/>
    </row>
    <row r="812" ht="15.75" spans="4:14">
      <c r="D812" s="9"/>
      <c r="M812" s="9"/>
      <c r="N812" s="9"/>
    </row>
    <row r="813" ht="15.75" spans="4:14">
      <c r="D813" s="9"/>
      <c r="M813" s="9"/>
      <c r="N813" s="9"/>
    </row>
    <row r="814" ht="15.75" spans="4:14">
      <c r="D814" s="9"/>
      <c r="M814" s="9"/>
      <c r="N814" s="9"/>
    </row>
    <row r="815" ht="15.75" spans="4:14">
      <c r="D815" s="9"/>
      <c r="M815" s="9"/>
      <c r="N815" s="9"/>
    </row>
    <row r="816" ht="15.75" spans="4:14">
      <c r="D816" s="9"/>
      <c r="M816" s="9"/>
      <c r="N816" s="9"/>
    </row>
    <row r="817" ht="15.75" spans="4:14">
      <c r="D817" s="9"/>
      <c r="M817" s="9"/>
      <c r="N817" s="9"/>
    </row>
    <row r="818" ht="15.75" spans="4:14">
      <c r="D818" s="9"/>
      <c r="M818" s="9"/>
      <c r="N818" s="9"/>
    </row>
    <row r="819" ht="15.75" spans="4:14">
      <c r="D819" s="9"/>
      <c r="M819" s="9"/>
      <c r="N819" s="9"/>
    </row>
    <row r="820" ht="15.75" spans="4:14">
      <c r="D820" s="9"/>
      <c r="M820" s="9"/>
      <c r="N820" s="9"/>
    </row>
    <row r="821" ht="15.75" spans="4:14">
      <c r="D821" s="9"/>
      <c r="M821" s="9"/>
      <c r="N821" s="9"/>
    </row>
    <row r="822" ht="15.75" spans="4:14">
      <c r="D822" s="9"/>
      <c r="M822" s="9"/>
      <c r="N822" s="9"/>
    </row>
    <row r="823" ht="15.75" spans="4:14">
      <c r="D823" s="9"/>
      <c r="M823" s="9"/>
      <c r="N823" s="9"/>
    </row>
    <row r="824" ht="15.75" spans="4:14">
      <c r="D824" s="9"/>
      <c r="M824" s="9"/>
      <c r="N824" s="9"/>
    </row>
    <row r="825" ht="15.75" spans="4:14">
      <c r="D825" s="9"/>
      <c r="M825" s="9"/>
      <c r="N825" s="9"/>
    </row>
    <row r="826" ht="15.75" spans="4:14">
      <c r="D826" s="9"/>
      <c r="M826" s="9"/>
      <c r="N826" s="9"/>
    </row>
    <row r="827" ht="15.75" spans="4:14">
      <c r="D827" s="9"/>
      <c r="M827" s="9"/>
      <c r="N827" s="9"/>
    </row>
    <row r="828" ht="15.75" spans="4:14">
      <c r="D828" s="9"/>
      <c r="M828" s="9"/>
      <c r="N828" s="9"/>
    </row>
    <row r="829" ht="15.75" spans="4:14">
      <c r="D829" s="9"/>
      <c r="M829" s="9"/>
      <c r="N829" s="9"/>
    </row>
    <row r="830" ht="15.75" spans="4:14">
      <c r="D830" s="9"/>
      <c r="M830" s="9"/>
      <c r="N830" s="9"/>
    </row>
    <row r="831" ht="15.75" spans="4:14">
      <c r="D831" s="9"/>
      <c r="M831" s="9"/>
      <c r="N831" s="9"/>
    </row>
    <row r="832" ht="15.75" spans="4:14">
      <c r="D832" s="9"/>
      <c r="M832" s="9"/>
      <c r="N832" s="9"/>
    </row>
    <row r="833" ht="15.75" spans="4:14">
      <c r="D833" s="9"/>
      <c r="M833" s="9"/>
      <c r="N833" s="9"/>
    </row>
    <row r="834" ht="15.75" spans="4:14">
      <c r="D834" s="9"/>
      <c r="M834" s="9"/>
      <c r="N834" s="9"/>
    </row>
    <row r="835" ht="15.75" spans="4:14">
      <c r="D835" s="9"/>
      <c r="M835" s="9"/>
      <c r="N835" s="9"/>
    </row>
    <row r="836" ht="15.75" spans="4:14">
      <c r="D836" s="9"/>
      <c r="M836" s="9"/>
      <c r="N836" s="9"/>
    </row>
    <row r="837" ht="15.75" spans="4:14">
      <c r="D837" s="9"/>
      <c r="M837" s="9"/>
      <c r="N837" s="9"/>
    </row>
    <row r="838" ht="15.75" spans="4:14">
      <c r="D838" s="9"/>
      <c r="M838" s="9"/>
      <c r="N838" s="9"/>
    </row>
    <row r="839" ht="15.75" spans="4:14">
      <c r="D839" s="9"/>
      <c r="M839" s="9"/>
      <c r="N839" s="9"/>
    </row>
    <row r="840" ht="15.75" spans="4:14">
      <c r="D840" s="9"/>
      <c r="M840" s="9"/>
      <c r="N840" s="9"/>
    </row>
    <row r="841" ht="15.75" spans="4:14">
      <c r="D841" s="9"/>
      <c r="M841" s="9"/>
      <c r="N841" s="9"/>
    </row>
    <row r="842" ht="15.75" spans="4:14">
      <c r="D842" s="9"/>
      <c r="M842" s="9"/>
      <c r="N842" s="9"/>
    </row>
    <row r="843" ht="15.75" spans="4:14">
      <c r="D843" s="9"/>
      <c r="M843" s="9"/>
      <c r="N843" s="9"/>
    </row>
    <row r="844" ht="15.75" spans="4:14">
      <c r="D844" s="9"/>
      <c r="M844" s="9"/>
      <c r="N844" s="9"/>
    </row>
    <row r="845" ht="15.75" spans="4:14">
      <c r="D845" s="9"/>
      <c r="M845" s="9"/>
      <c r="N845" s="9"/>
    </row>
    <row r="846" ht="15.75" spans="4:14">
      <c r="D846" s="9"/>
      <c r="M846" s="9"/>
      <c r="N846" s="9"/>
    </row>
    <row r="847" ht="15.75" spans="4:14">
      <c r="D847" s="9"/>
      <c r="M847" s="9"/>
      <c r="N847" s="9"/>
    </row>
    <row r="848" ht="15.75" spans="4:14">
      <c r="D848" s="9"/>
      <c r="M848" s="9"/>
      <c r="N848" s="9"/>
    </row>
    <row r="849" ht="15.75" spans="4:14">
      <c r="D849" s="9"/>
      <c r="M849" s="9"/>
      <c r="N849" s="9"/>
    </row>
    <row r="850" ht="15.75" spans="4:14">
      <c r="D850" s="9"/>
      <c r="M850" s="9"/>
      <c r="N850" s="9"/>
    </row>
    <row r="851" ht="15.75" spans="4:14">
      <c r="D851" s="9"/>
      <c r="M851" s="9"/>
      <c r="N851" s="9"/>
    </row>
    <row r="852" ht="15.75" spans="4:14">
      <c r="D852" s="9"/>
      <c r="M852" s="9"/>
      <c r="N852" s="9"/>
    </row>
    <row r="853" ht="15.75" spans="4:14">
      <c r="D853" s="9"/>
      <c r="M853" s="9"/>
      <c r="N853" s="9"/>
    </row>
    <row r="854" ht="15.75" spans="4:14">
      <c r="D854" s="9"/>
      <c r="M854" s="9"/>
      <c r="N854" s="9"/>
    </row>
    <row r="855" ht="15.75" spans="4:14">
      <c r="D855" s="9"/>
      <c r="M855" s="9"/>
      <c r="N855" s="9"/>
    </row>
    <row r="856" ht="15.75" spans="4:14">
      <c r="D856" s="9"/>
      <c r="M856" s="9"/>
      <c r="N856" s="9"/>
    </row>
    <row r="857" ht="15.75" spans="4:14">
      <c r="D857" s="9"/>
      <c r="M857" s="9"/>
      <c r="N857" s="9"/>
    </row>
    <row r="858" ht="15.75" spans="4:14">
      <c r="D858" s="9"/>
      <c r="M858" s="9"/>
      <c r="N858" s="9"/>
    </row>
    <row r="859" ht="15.75" spans="4:14">
      <c r="D859" s="9"/>
      <c r="M859" s="9"/>
      <c r="N859" s="9"/>
    </row>
    <row r="860" ht="15.75" spans="4:14">
      <c r="D860" s="9"/>
      <c r="M860" s="9"/>
      <c r="N860" s="9"/>
    </row>
    <row r="861" ht="15.75" spans="4:14">
      <c r="D861" s="9"/>
      <c r="M861" s="9"/>
      <c r="N861" s="9"/>
    </row>
    <row r="862" ht="15.75" spans="4:14">
      <c r="D862" s="9"/>
      <c r="M862" s="9"/>
      <c r="N862" s="9"/>
    </row>
    <row r="863" ht="15.75" spans="4:14">
      <c r="D863" s="9"/>
      <c r="M863" s="9"/>
      <c r="N863" s="9"/>
    </row>
    <row r="864" ht="15.75" spans="4:14">
      <c r="D864" s="9"/>
      <c r="M864" s="9"/>
      <c r="N864" s="9"/>
    </row>
    <row r="865" ht="15.75" spans="4:14">
      <c r="D865" s="9"/>
      <c r="M865" s="9"/>
      <c r="N865" s="9"/>
    </row>
    <row r="866" ht="15.75" spans="4:14">
      <c r="D866" s="9"/>
      <c r="M866" s="9"/>
      <c r="N866" s="9"/>
    </row>
    <row r="867" ht="15.75" spans="4:14">
      <c r="D867" s="9"/>
      <c r="M867" s="9"/>
      <c r="N867" s="9"/>
    </row>
    <row r="868" ht="15.75" spans="4:14">
      <c r="D868" s="9"/>
      <c r="M868" s="9"/>
      <c r="N868" s="9"/>
    </row>
    <row r="869" ht="15.75" spans="4:14">
      <c r="D869" s="9"/>
      <c r="M869" s="9"/>
      <c r="N869" s="9"/>
    </row>
    <row r="870" ht="15.75" spans="4:14">
      <c r="D870" s="9"/>
      <c r="M870" s="9"/>
      <c r="N870" s="9"/>
    </row>
    <row r="871" ht="15.75" spans="4:14">
      <c r="D871" s="9"/>
      <c r="M871" s="9"/>
      <c r="N871" s="9"/>
    </row>
    <row r="872" ht="15.75" spans="4:14">
      <c r="D872" s="9"/>
      <c r="M872" s="9"/>
      <c r="N872" s="9"/>
    </row>
    <row r="873" ht="15.75" spans="4:14">
      <c r="D873" s="9"/>
      <c r="M873" s="9"/>
      <c r="N873" s="9"/>
    </row>
    <row r="874" ht="15.75" spans="4:14">
      <c r="D874" s="9"/>
      <c r="M874" s="9"/>
      <c r="N874" s="9"/>
    </row>
    <row r="875" ht="15.75" spans="4:14">
      <c r="D875" s="9"/>
      <c r="M875" s="9"/>
      <c r="N875" s="9"/>
    </row>
    <row r="876" ht="15.75" spans="4:14">
      <c r="D876" s="9"/>
      <c r="M876" s="9"/>
      <c r="N876" s="9"/>
    </row>
    <row r="877" ht="15.75" spans="4:14">
      <c r="D877" s="9"/>
      <c r="M877" s="9"/>
      <c r="N877" s="9"/>
    </row>
    <row r="878" ht="15.75" spans="4:14">
      <c r="D878" s="9"/>
      <c r="M878" s="9"/>
      <c r="N878" s="9"/>
    </row>
    <row r="879" ht="15.75" spans="4:14">
      <c r="D879" s="9"/>
      <c r="M879" s="9"/>
      <c r="N879" s="9"/>
    </row>
    <row r="880" ht="15.75" spans="4:14">
      <c r="D880" s="9"/>
      <c r="M880" s="9"/>
      <c r="N880" s="9"/>
    </row>
    <row r="881" ht="15.75" spans="4:14">
      <c r="D881" s="9"/>
      <c r="M881" s="9"/>
      <c r="N881" s="9"/>
    </row>
    <row r="882" ht="15.75" spans="4:14">
      <c r="D882" s="9"/>
      <c r="M882" s="9"/>
      <c r="N882" s="9"/>
    </row>
    <row r="883" ht="15.75" spans="4:14">
      <c r="D883" s="9"/>
      <c r="M883" s="9"/>
      <c r="N883" s="9"/>
    </row>
    <row r="884" ht="15.75" spans="4:14">
      <c r="D884" s="9"/>
      <c r="M884" s="9"/>
      <c r="N884" s="9"/>
    </row>
    <row r="885" ht="15.75" spans="4:14">
      <c r="D885" s="9"/>
      <c r="M885" s="9"/>
      <c r="N885" s="9"/>
    </row>
    <row r="886" ht="15.75" spans="4:14">
      <c r="D886" s="9"/>
      <c r="M886" s="9"/>
      <c r="N886" s="9"/>
    </row>
    <row r="887" ht="15.75" spans="4:14">
      <c r="D887" s="9"/>
      <c r="M887" s="9"/>
      <c r="N887" s="9"/>
    </row>
    <row r="888" ht="15.75" spans="4:14">
      <c r="D888" s="9"/>
      <c r="M888" s="9"/>
      <c r="N888" s="9"/>
    </row>
    <row r="889" ht="15.75" spans="4:14">
      <c r="D889" s="9"/>
      <c r="M889" s="9"/>
      <c r="N889" s="9"/>
    </row>
    <row r="890" ht="15.75" spans="4:14">
      <c r="D890" s="9"/>
      <c r="M890" s="9"/>
      <c r="N890" s="9"/>
    </row>
    <row r="891" ht="15.75" spans="4:14">
      <c r="D891" s="9"/>
      <c r="M891" s="9"/>
      <c r="N891" s="9"/>
    </row>
    <row r="892" ht="15.75" spans="4:14">
      <c r="D892" s="9"/>
      <c r="M892" s="9"/>
      <c r="N892" s="9"/>
    </row>
    <row r="893" ht="15.75" spans="4:14">
      <c r="D893" s="9"/>
      <c r="M893" s="9"/>
      <c r="N893" s="9"/>
    </row>
    <row r="894" ht="15.75" spans="4:14">
      <c r="D894" s="9"/>
      <c r="M894" s="9"/>
      <c r="N894" s="9"/>
    </row>
    <row r="895" ht="15.75" spans="4:14">
      <c r="D895" s="9"/>
      <c r="M895" s="9"/>
      <c r="N895" s="9"/>
    </row>
    <row r="896" ht="15.75" spans="4:14">
      <c r="D896" s="9"/>
      <c r="M896" s="9"/>
      <c r="N896" s="9"/>
    </row>
    <row r="897" ht="15.75" spans="4:14">
      <c r="D897" s="9"/>
      <c r="M897" s="9"/>
      <c r="N897" s="9"/>
    </row>
    <row r="898" ht="15.75" spans="4:14">
      <c r="D898" s="9"/>
      <c r="M898" s="9"/>
      <c r="N898" s="9"/>
    </row>
    <row r="899" ht="15.75" spans="4:14">
      <c r="D899" s="9"/>
      <c r="M899" s="9"/>
      <c r="N899" s="9"/>
    </row>
    <row r="900" ht="15.75" spans="4:14">
      <c r="D900" s="9"/>
      <c r="M900" s="9"/>
      <c r="N900" s="9"/>
    </row>
    <row r="901" ht="15.75" spans="4:14">
      <c r="D901" s="9"/>
      <c r="M901" s="9"/>
      <c r="N901" s="9"/>
    </row>
    <row r="902" ht="15.75" spans="4:14">
      <c r="D902" s="9"/>
      <c r="M902" s="9"/>
      <c r="N902" s="9"/>
    </row>
    <row r="903" ht="15.75" spans="4:14">
      <c r="D903" s="9"/>
      <c r="M903" s="9"/>
      <c r="N903" s="9"/>
    </row>
    <row r="904" ht="15.75" spans="4:14">
      <c r="D904" s="9"/>
      <c r="M904" s="9"/>
      <c r="N904" s="9"/>
    </row>
    <row r="905" ht="15.75" spans="4:14">
      <c r="D905" s="9"/>
      <c r="M905" s="9"/>
      <c r="N905" s="9"/>
    </row>
    <row r="906" ht="15.75" spans="4:14">
      <c r="D906" s="9"/>
      <c r="M906" s="9"/>
      <c r="N906" s="9"/>
    </row>
    <row r="907" ht="15.75" spans="4:14">
      <c r="D907" s="9"/>
      <c r="M907" s="9"/>
      <c r="N907" s="9"/>
    </row>
    <row r="908" ht="15.75" spans="4:14">
      <c r="D908" s="9"/>
      <c r="M908" s="9"/>
      <c r="N908" s="9"/>
    </row>
    <row r="909" ht="15.75" spans="4:14">
      <c r="D909" s="9"/>
      <c r="M909" s="9"/>
      <c r="N909" s="9"/>
    </row>
    <row r="910" ht="15.75" spans="4:14">
      <c r="D910" s="9"/>
      <c r="M910" s="9"/>
      <c r="N910" s="9"/>
    </row>
    <row r="911" ht="15.75" spans="4:14">
      <c r="D911" s="9"/>
      <c r="M911" s="9"/>
      <c r="N911" s="9"/>
    </row>
    <row r="912" ht="15.75" spans="4:14">
      <c r="D912" s="9"/>
      <c r="M912" s="9"/>
      <c r="N912" s="9"/>
    </row>
    <row r="913" ht="15.75" spans="4:14">
      <c r="D913" s="9"/>
      <c r="M913" s="9"/>
      <c r="N913" s="9"/>
    </row>
    <row r="914" ht="15.75" spans="4:14">
      <c r="D914" s="9"/>
      <c r="M914" s="9"/>
      <c r="N914" s="9"/>
    </row>
    <row r="915" ht="15.75" spans="4:14">
      <c r="D915" s="9"/>
      <c r="M915" s="9"/>
      <c r="N915" s="9"/>
    </row>
    <row r="916" ht="15.75" spans="4:14">
      <c r="D916" s="9"/>
      <c r="M916" s="9"/>
      <c r="N916" s="9"/>
    </row>
    <row r="917" ht="15.75" spans="4:14">
      <c r="D917" s="9"/>
      <c r="M917" s="9"/>
      <c r="N917" s="9"/>
    </row>
    <row r="918" ht="15.75" spans="4:14">
      <c r="D918" s="9"/>
      <c r="M918" s="9"/>
      <c r="N918" s="9"/>
    </row>
    <row r="919" ht="15.75" spans="4:14">
      <c r="D919" s="9"/>
      <c r="M919" s="9"/>
      <c r="N919" s="9"/>
    </row>
    <row r="920" ht="15.75" spans="4:14">
      <c r="D920" s="9"/>
      <c r="M920" s="9"/>
      <c r="N920" s="9"/>
    </row>
    <row r="921" ht="15.75" spans="4:14">
      <c r="D921" s="9"/>
      <c r="M921" s="9"/>
      <c r="N921" s="9"/>
    </row>
    <row r="922" ht="15.75" spans="4:14">
      <c r="D922" s="9"/>
      <c r="M922" s="9"/>
      <c r="N922" s="9"/>
    </row>
    <row r="923" ht="15.75" spans="4:14">
      <c r="D923" s="9"/>
      <c r="M923" s="9"/>
      <c r="N923" s="9"/>
    </row>
    <row r="924" ht="15.75" spans="4:14">
      <c r="D924" s="9"/>
      <c r="M924" s="9"/>
      <c r="N924" s="9"/>
    </row>
    <row r="925" ht="15.75" spans="4:14">
      <c r="D925" s="9"/>
      <c r="M925" s="9"/>
      <c r="N925" s="9"/>
    </row>
    <row r="926" ht="15.75" spans="4:14">
      <c r="D926" s="9"/>
      <c r="M926" s="9"/>
      <c r="N926" s="9"/>
    </row>
    <row r="927" ht="15.75" spans="4:14">
      <c r="D927" s="9"/>
      <c r="M927" s="9"/>
      <c r="N927" s="9"/>
    </row>
    <row r="928" ht="15.75" spans="4:14">
      <c r="D928" s="9"/>
      <c r="M928" s="9"/>
      <c r="N928" s="9"/>
    </row>
    <row r="929" ht="15.75" spans="4:14">
      <c r="D929" s="9"/>
      <c r="M929" s="9"/>
      <c r="N929" s="9"/>
    </row>
    <row r="930" ht="15.75" spans="4:14">
      <c r="D930" s="9"/>
      <c r="M930" s="9"/>
      <c r="N930" s="9"/>
    </row>
    <row r="931" ht="15.75" spans="4:14">
      <c r="D931" s="9"/>
      <c r="M931" s="9"/>
      <c r="N931" s="9"/>
    </row>
    <row r="932" ht="15.75" spans="4:14">
      <c r="D932" s="9"/>
      <c r="M932" s="9"/>
      <c r="N932" s="9"/>
    </row>
    <row r="933" ht="15.75" spans="4:14">
      <c r="D933" s="9"/>
      <c r="M933" s="9"/>
      <c r="N933" s="9"/>
    </row>
    <row r="934" ht="15.75" spans="4:14">
      <c r="D934" s="9"/>
      <c r="M934" s="9"/>
      <c r="N934" s="9"/>
    </row>
    <row r="935" ht="15.75" spans="4:14">
      <c r="D935" s="9"/>
      <c r="M935" s="9"/>
      <c r="N935" s="9"/>
    </row>
    <row r="936" ht="15.75" spans="4:14">
      <c r="D936" s="9"/>
      <c r="M936" s="9"/>
      <c r="N936" s="9"/>
    </row>
    <row r="937" ht="15.75" spans="4:14">
      <c r="D937" s="9"/>
      <c r="M937" s="9"/>
      <c r="N937" s="9"/>
    </row>
    <row r="938" ht="15.75" spans="4:14">
      <c r="D938" s="9"/>
      <c r="M938" s="9"/>
      <c r="N938" s="9"/>
    </row>
    <row r="939" ht="15.75" spans="4:14">
      <c r="D939" s="9"/>
      <c r="M939" s="9"/>
      <c r="N939" s="9"/>
    </row>
    <row r="940" ht="15.75" spans="4:14">
      <c r="D940" s="9"/>
      <c r="M940" s="9"/>
      <c r="N940" s="9"/>
    </row>
    <row r="941" ht="15.75" spans="4:14">
      <c r="D941" s="9"/>
      <c r="M941" s="9"/>
      <c r="N941" s="9"/>
    </row>
    <row r="942" ht="15.75" spans="4:14">
      <c r="D942" s="9"/>
      <c r="M942" s="9"/>
      <c r="N942" s="9"/>
    </row>
    <row r="943" ht="15.75" spans="4:14">
      <c r="D943" s="9"/>
      <c r="M943" s="9"/>
      <c r="N943" s="9"/>
    </row>
    <row r="944" ht="15.75" spans="4:14">
      <c r="D944" s="9"/>
      <c r="M944" s="9"/>
      <c r="N944" s="9"/>
    </row>
    <row r="945" ht="15.75" spans="4:14">
      <c r="D945" s="9"/>
      <c r="M945" s="9"/>
      <c r="N945" s="9"/>
    </row>
    <row r="946" ht="15.75" spans="4:14">
      <c r="D946" s="9"/>
      <c r="M946" s="9"/>
      <c r="N946" s="9"/>
    </row>
    <row r="947" ht="15.75" spans="4:14">
      <c r="D947" s="9"/>
      <c r="M947" s="9"/>
      <c r="N947" s="9"/>
    </row>
    <row r="948" ht="15.75" spans="4:14">
      <c r="D948" s="9"/>
      <c r="M948" s="9"/>
      <c r="N948" s="9"/>
    </row>
    <row r="949" ht="15.75" spans="4:14">
      <c r="D949" s="9"/>
      <c r="M949" s="9"/>
      <c r="N949" s="9"/>
    </row>
    <row r="950" ht="15.75" spans="4:14">
      <c r="D950" s="9"/>
      <c r="M950" s="9"/>
      <c r="N950" s="9"/>
    </row>
    <row r="951" ht="15.75" spans="4:14">
      <c r="D951" s="9"/>
      <c r="M951" s="9"/>
      <c r="N951" s="9"/>
    </row>
    <row r="952" ht="15.75" spans="4:14">
      <c r="D952" s="9"/>
      <c r="M952" s="9"/>
      <c r="N952" s="9"/>
    </row>
    <row r="953" ht="15.75" spans="4:14">
      <c r="D953" s="9"/>
      <c r="M953" s="9"/>
      <c r="N953" s="9"/>
    </row>
    <row r="954" ht="15.75" spans="4:14">
      <c r="D954" s="9"/>
      <c r="M954" s="9"/>
      <c r="N954" s="9"/>
    </row>
    <row r="955" ht="15.75" spans="4:14">
      <c r="D955" s="9"/>
      <c r="M955" s="9"/>
      <c r="N955" s="9"/>
    </row>
    <row r="956" ht="15.75" spans="4:14">
      <c r="D956" s="9"/>
      <c r="M956" s="9"/>
      <c r="N956" s="9"/>
    </row>
    <row r="957" ht="15.75" spans="4:14">
      <c r="D957" s="9"/>
      <c r="M957" s="9"/>
      <c r="N957" s="9"/>
    </row>
    <row r="958" ht="15.75" spans="4:14">
      <c r="D958" s="9"/>
      <c r="M958" s="9"/>
      <c r="N958" s="9"/>
    </row>
    <row r="959" ht="15.75" spans="4:14">
      <c r="D959" s="9"/>
      <c r="M959" s="9"/>
      <c r="N959" s="9"/>
    </row>
    <row r="960" ht="15.75" spans="4:14">
      <c r="D960" s="9"/>
      <c r="M960" s="9"/>
      <c r="N960" s="9"/>
    </row>
    <row r="961" ht="15.75" spans="4:14">
      <c r="D961" s="9"/>
      <c r="M961" s="9"/>
      <c r="N961" s="9"/>
    </row>
    <row r="962" ht="15.75" spans="4:14">
      <c r="D962" s="9"/>
      <c r="M962" s="9"/>
      <c r="N962" s="9"/>
    </row>
    <row r="963" ht="15.75" spans="4:14">
      <c r="D963" s="9"/>
      <c r="M963" s="9"/>
      <c r="N963" s="9"/>
    </row>
    <row r="964" ht="15.75" spans="4:14">
      <c r="D964" s="9"/>
      <c r="M964" s="9"/>
      <c r="N964" s="9"/>
    </row>
    <row r="965" ht="15.75" spans="4:14">
      <c r="D965" s="9"/>
      <c r="M965" s="9"/>
      <c r="N965" s="9"/>
    </row>
    <row r="966" ht="15.75" spans="4:14">
      <c r="D966" s="9"/>
      <c r="M966" s="9"/>
      <c r="N966" s="9"/>
    </row>
    <row r="967" ht="15.75" spans="4:14">
      <c r="D967" s="9"/>
      <c r="M967" s="9"/>
      <c r="N967" s="9"/>
    </row>
    <row r="968" ht="15.75" spans="4:14">
      <c r="D968" s="9"/>
      <c r="M968" s="9"/>
      <c r="N968" s="9"/>
    </row>
    <row r="969" ht="15.75" spans="4:14">
      <c r="D969" s="9"/>
      <c r="M969" s="9"/>
      <c r="N969" s="9"/>
    </row>
    <row r="970" ht="15.75" spans="4:14">
      <c r="D970" s="9"/>
      <c r="M970" s="9"/>
      <c r="N970" s="9"/>
    </row>
    <row r="971" ht="15.75" spans="4:14">
      <c r="D971" s="9"/>
      <c r="M971" s="9"/>
      <c r="N971" s="9"/>
    </row>
    <row r="972" ht="15.75" spans="4:14">
      <c r="D972" s="9"/>
      <c r="M972" s="9"/>
      <c r="N972" s="9"/>
    </row>
    <row r="973" ht="15.75" spans="4:14">
      <c r="D973" s="9"/>
      <c r="M973" s="9"/>
      <c r="N973" s="9"/>
    </row>
    <row r="974" ht="15.75" spans="4:14">
      <c r="D974" s="9"/>
      <c r="M974" s="9"/>
      <c r="N974" s="9"/>
    </row>
    <row r="975" ht="15.75" spans="4:14">
      <c r="D975" s="9"/>
      <c r="M975" s="9"/>
      <c r="N975" s="9"/>
    </row>
    <row r="976" ht="15.75" spans="4:14">
      <c r="D976" s="9"/>
      <c r="M976" s="9"/>
      <c r="N976" s="9"/>
    </row>
    <row r="977" ht="15.75" spans="4:14">
      <c r="D977" s="9"/>
      <c r="M977" s="9"/>
      <c r="N977" s="9"/>
    </row>
    <row r="978" ht="15.75" spans="4:14">
      <c r="D978" s="9"/>
      <c r="M978" s="9"/>
      <c r="N978" s="9"/>
    </row>
    <row r="979" ht="15.75" spans="4:14">
      <c r="D979" s="9"/>
      <c r="M979" s="9"/>
      <c r="N979" s="9"/>
    </row>
    <row r="980" ht="15.75" spans="4:14">
      <c r="D980" s="9"/>
      <c r="M980" s="9"/>
      <c r="N980" s="9"/>
    </row>
    <row r="981" ht="15.75" spans="4:14">
      <c r="D981" s="9"/>
      <c r="M981" s="9"/>
      <c r="N981" s="9"/>
    </row>
    <row r="982" ht="15.75" spans="4:14">
      <c r="D982" s="9"/>
      <c r="M982" s="9"/>
      <c r="N982" s="9"/>
    </row>
    <row r="983" ht="15.75" spans="4:14">
      <c r="D983" s="9"/>
      <c r="M983" s="9"/>
      <c r="N983" s="9"/>
    </row>
    <row r="984" ht="15.75" spans="4:14">
      <c r="D984" s="9"/>
      <c r="M984" s="9"/>
      <c r="N984" s="9"/>
    </row>
    <row r="985" ht="15.75" spans="4:14">
      <c r="D985" s="9"/>
      <c r="M985" s="9"/>
      <c r="N985" s="9"/>
    </row>
    <row r="986" ht="15.75" spans="4:14">
      <c r="D986" s="9"/>
      <c r="M986" s="9"/>
      <c r="N986" s="9"/>
    </row>
    <row r="987" ht="15.75" spans="4:14">
      <c r="D987" s="9"/>
      <c r="M987" s="9"/>
      <c r="N987" s="9"/>
    </row>
    <row r="988" ht="15.75" spans="4:14">
      <c r="D988" s="9"/>
      <c r="M988" s="9"/>
      <c r="N988" s="9"/>
    </row>
    <row r="989" ht="15.75" spans="4:14">
      <c r="D989" s="9"/>
      <c r="M989" s="9"/>
      <c r="N989" s="9"/>
    </row>
    <row r="990" ht="15.75" spans="4:14">
      <c r="D990" s="9"/>
      <c r="M990" s="9"/>
      <c r="N990" s="9"/>
    </row>
    <row r="991" ht="15.75" spans="4:14">
      <c r="D991" s="9"/>
      <c r="M991" s="9"/>
      <c r="N991" s="9"/>
    </row>
    <row r="992" ht="15.75" spans="4:14">
      <c r="D992" s="9"/>
      <c r="M992" s="9"/>
      <c r="N992" s="9"/>
    </row>
    <row r="993" ht="15.75" spans="4:14">
      <c r="D993" s="9"/>
      <c r="M993" s="9"/>
      <c r="N993" s="9"/>
    </row>
    <row r="994" ht="15.75" spans="4:14">
      <c r="D994" s="9"/>
      <c r="M994" s="9"/>
      <c r="N994" s="9"/>
    </row>
    <row r="995" ht="15.75" spans="4:14">
      <c r="D995" s="9"/>
      <c r="M995" s="9"/>
      <c r="N995" s="9"/>
    </row>
    <row r="996" ht="15.75" spans="4:14">
      <c r="D996" s="9"/>
      <c r="M996" s="9"/>
      <c r="N996" s="9"/>
    </row>
    <row r="997" ht="15.75" spans="4:14">
      <c r="D997" s="9"/>
      <c r="M997" s="9"/>
      <c r="N997" s="9"/>
    </row>
    <row r="998" ht="15.75" spans="4:14">
      <c r="D998" s="9"/>
      <c r="M998" s="9"/>
      <c r="N998" s="9"/>
    </row>
    <row r="999" ht="15.75" spans="4:4">
      <c r="D999" s="9"/>
    </row>
    <row r="1000" ht="15.75" spans="4:4">
      <c r="D1000" s="9"/>
    </row>
    <row r="1001" ht="15.75" spans="4:4">
      <c r="D1001" s="9"/>
    </row>
    <row r="1002" ht="15.75" spans="4:4">
      <c r="D1002" s="9"/>
    </row>
    <row r="1003" ht="15.75" spans="4:4">
      <c r="D1003" s="9"/>
    </row>
    <row r="1004" ht="15.75" spans="4:4">
      <c r="D1004" s="9"/>
    </row>
    <row r="1005" ht="15.75" spans="4:4">
      <c r="D1005" s="9"/>
    </row>
    <row r="1006" ht="15.75" spans="4:4">
      <c r="D1006" s="9"/>
    </row>
  </sheetData>
  <mergeCells count="16">
    <mergeCell ref="L3:L9"/>
    <mergeCell ref="L10:L16"/>
    <mergeCell ref="L17:L23"/>
    <mergeCell ref="L24:L30"/>
    <mergeCell ref="L31:L37"/>
    <mergeCell ref="L38:L44"/>
    <mergeCell ref="L45:L51"/>
    <mergeCell ref="L52:L58"/>
    <mergeCell ref="L59:L65"/>
    <mergeCell ref="L66:L72"/>
    <mergeCell ref="L73:L79"/>
    <mergeCell ref="L80:L86"/>
    <mergeCell ref="L87:L93"/>
    <mergeCell ref="L94:L100"/>
    <mergeCell ref="Q101:X111"/>
    <mergeCell ref="AB2:AG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Home</vt:lpstr>
      <vt:lpstr>Standing</vt:lpstr>
      <vt:lpstr>Lineup</vt:lpstr>
      <vt:lpstr>Result</vt:lpstr>
      <vt:lpstr>Cam ingame</vt:lpstr>
      <vt:lpstr>Logo slide</vt:lpstr>
      <vt:lpstr>draft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vanhoang.nguyen</dc:creator>
  <cp:lastModifiedBy>AOV-CF-PC</cp:lastModifiedBy>
  <dcterms:created xsi:type="dcterms:W3CDTF">2021-12-21T08:35:00Z</dcterms:created>
  <dcterms:modified xsi:type="dcterms:W3CDTF">2023-05-21T14:01:36Z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ACF7E70BFD174AA2B8F20B777C2DFA01</vt:lpwstr>
  </property>
  <property fmtid="{D5CDD505-2E9C-101B-9397-08002B2CF9AE}" pid="3" name="KSOProductBuildVer">
    <vt:lpwstr>1033-11.2.0.11537</vt:lpwstr>
  </property>
</Properties>
</file>