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h\Downloads\"/>
    </mc:Choice>
  </mc:AlternateContent>
  <xr:revisionPtr revIDLastSave="0" documentId="13_ncr:1_{FBD10B05-6135-4F6A-AFFC-3ECB0D016098}" xr6:coauthVersionLast="47" xr6:coauthVersionMax="47" xr10:uidLastSave="{00000000-0000-0000-0000-000000000000}"/>
  <bookViews>
    <workbookView xWindow="-110" yWindow="-110" windowWidth="19420" windowHeight="10300" xr2:uid="{D3C94938-2E8B-4B2D-8321-D6DE9D4AD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3" i="1" l="1"/>
  <c r="I52" i="1"/>
  <c r="I45" i="1"/>
  <c r="I37" i="1"/>
  <c r="I33" i="1"/>
  <c r="I28" i="1"/>
  <c r="I25" i="1"/>
  <c r="I18" i="1"/>
  <c r="I13" i="1"/>
  <c r="P25" i="1"/>
  <c r="P24" i="1"/>
  <c r="N43" i="1"/>
  <c r="N37" i="1"/>
  <c r="P23" i="1"/>
  <c r="P22" i="1"/>
  <c r="P21" i="1"/>
  <c r="P20" i="1"/>
  <c r="H50" i="1"/>
  <c r="H54" i="1"/>
  <c r="H53" i="1"/>
  <c r="H49" i="1"/>
  <c r="H47" i="1"/>
  <c r="H48" i="1"/>
  <c r="H46" i="1"/>
  <c r="H39" i="1"/>
  <c r="H40" i="1"/>
  <c r="H41" i="1"/>
  <c r="H42" i="1"/>
  <c r="H38" i="1"/>
  <c r="H35" i="1"/>
  <c r="H34" i="1"/>
  <c r="H30" i="1"/>
  <c r="H31" i="1"/>
  <c r="H32" i="1"/>
  <c r="H29" i="1"/>
  <c r="H27" i="1"/>
  <c r="H26" i="1"/>
  <c r="H20" i="1"/>
  <c r="H21" i="1"/>
  <c r="H22" i="1"/>
  <c r="H19" i="1"/>
  <c r="H15" i="1"/>
  <c r="H16" i="1"/>
  <c r="H14" i="1"/>
  <c r="P14" i="1"/>
  <c r="P15" i="1"/>
  <c r="P17" i="1"/>
  <c r="P18" i="1"/>
  <c r="P19" i="1"/>
  <c r="P13" i="1"/>
  <c r="I2" i="1"/>
  <c r="I3" i="1"/>
  <c r="I4" i="1"/>
  <c r="I5" i="1"/>
  <c r="I6" i="1"/>
  <c r="I7" i="1"/>
  <c r="I8" i="1"/>
  <c r="H55" i="1" l="1"/>
  <c r="N47" i="1" l="1"/>
  <c r="O37" i="1" l="1"/>
  <c r="H56" i="1"/>
  <c r="H60" i="1"/>
</calcChain>
</file>

<file path=xl/sharedStrings.xml><?xml version="1.0" encoding="utf-8"?>
<sst xmlns="http://schemas.openxmlformats.org/spreadsheetml/2006/main" count="151" uniqueCount="124">
  <si>
    <t>Công việc</t>
  </si>
  <si>
    <t>Mô tả</t>
  </si>
  <si>
    <t>Công việc trước</t>
  </si>
  <si>
    <t>Phụ thuộc</t>
  </si>
  <si>
    <t>o</t>
  </si>
  <si>
    <t>r</t>
  </si>
  <si>
    <t>p</t>
  </si>
  <si>
    <t>ET</t>
  </si>
  <si>
    <t>A</t>
  </si>
  <si>
    <t>-</t>
  </si>
  <si>
    <t>B</t>
  </si>
  <si>
    <t>C</t>
  </si>
  <si>
    <t>A, B</t>
  </si>
  <si>
    <t>D</t>
  </si>
  <si>
    <t>E</t>
  </si>
  <si>
    <t>F</t>
  </si>
  <si>
    <t>G</t>
  </si>
  <si>
    <t>H</t>
  </si>
  <si>
    <t>Kiểm thử</t>
  </si>
  <si>
    <t>Thời gian (Thực tế)</t>
  </si>
  <si>
    <t>Xác định yêu cầu</t>
  </si>
  <si>
    <t>Phân tích hệ thống</t>
  </si>
  <si>
    <t>Thiết kế</t>
  </si>
  <si>
    <t>Cài đặt (Xây dựng, thực thi)</t>
  </si>
  <si>
    <t>Triển khai</t>
  </si>
  <si>
    <t>Bảo trì</t>
  </si>
  <si>
    <t>Phân tích yêu cầu và chức năng</t>
  </si>
  <si>
    <t>Xử lý ngôn ngữ tự nhiên (NLP)</t>
  </si>
  <si>
    <t>Kiến trúc hệ thống</t>
  </si>
  <si>
    <t>Luồng hoạt động</t>
  </si>
  <si>
    <t>Thiết kế mô hình dữ liệu</t>
  </si>
  <si>
    <t>Mô hình Thống kê và Phân tích</t>
  </si>
  <si>
    <t>Thiết kế giao diện</t>
  </si>
  <si>
    <t>Tích hợp module chat cho giao diện web</t>
  </si>
  <si>
    <t>Giao diện Loading (Mobile)</t>
  </si>
  <si>
    <t>Giao diện Chat (Mobile)</t>
  </si>
  <si>
    <t>Chat Buttons (Mobile)</t>
  </si>
  <si>
    <t>Thiết kế xử lý</t>
  </si>
  <si>
    <t>Thiết kế bộ câu hỏi và các phương thức trả lời (Server)</t>
  </si>
  <si>
    <t>Thiết kế xử lý phía ứng dụng di động</t>
  </si>
  <si>
    <t>Cài đặt( xây dựng, thực thi)</t>
  </si>
  <si>
    <t>Đọc hiểu tài liệu Framework mã nguồn mở Rasa cho việc thực thi server xử lý.</t>
  </si>
  <si>
    <t>Tìm hiểu các dự án, công cụ có sẵn</t>
  </si>
  <si>
    <t>Tổng hợp, xây dựng bộ dữ liệu câu hỏi, trả lời</t>
  </si>
  <si>
    <t>Xây dựng xử lý phía server (Rasa)</t>
  </si>
  <si>
    <t>Xây dựng xử lý phía ứng dụng di động</t>
  </si>
  <si>
    <t>Kiểm thử tích hợp</t>
  </si>
  <si>
    <t>Sửa lỗi</t>
  </si>
  <si>
    <t>Cài đặt hệ thống</t>
  </si>
  <si>
    <t>Đào tạo và hướng dẫn người sử dụng</t>
  </si>
  <si>
    <t>Khắc phục các lỗi cần thiết</t>
  </si>
  <si>
    <t>Cập nhật, sửa đổi dữ liệu</t>
  </si>
  <si>
    <t>3.1.1</t>
  </si>
  <si>
    <t>3.1.2</t>
  </si>
  <si>
    <t>3.2.1</t>
  </si>
  <si>
    <t>3.2.2</t>
  </si>
  <si>
    <t>3.2.3</t>
  </si>
  <si>
    <t>3.2.4</t>
  </si>
  <si>
    <t>3.3.1</t>
  </si>
  <si>
    <t>3.3.2</t>
  </si>
  <si>
    <t>5.1.1</t>
  </si>
  <si>
    <t>5.1.2</t>
  </si>
  <si>
    <t xml:space="preserve"> </t>
  </si>
  <si>
    <t>Mô hình xử lý</t>
  </si>
  <si>
    <t>Kiểm thử Giao diện (Interface Testing)</t>
  </si>
  <si>
    <t>Kiểm thử Tương tác (Interaction Testing)</t>
  </si>
  <si>
    <t>Kiểm thử Hiệu suất và Tải</t>
  </si>
  <si>
    <t>Tích hợp liên tục (Continuous Integration)</t>
  </si>
  <si>
    <t>5.1.3</t>
  </si>
  <si>
    <t>5.1.4</t>
  </si>
  <si>
    <t xml:space="preserve">Tổng phụ </t>
  </si>
  <si>
    <t>Tạo câu hỏi khảo sát</t>
  </si>
  <si>
    <t>Thu thập câu trả lời khảo sát</t>
  </si>
  <si>
    <t>Phân tích</t>
  </si>
  <si>
    <t xml:space="preserve">số người làm </t>
  </si>
  <si>
    <t>647, 325</t>
  </si>
  <si>
    <t xml:space="preserve">designer </t>
  </si>
  <si>
    <t xml:space="preserve">devops engineer </t>
  </si>
  <si>
    <t xml:space="preserve">tester </t>
  </si>
  <si>
    <t xml:space="preserve"> 29, 189,160</t>
  </si>
  <si>
    <t xml:space="preserve">system manager </t>
  </si>
  <si>
    <t xml:space="preserve">mobile developer </t>
  </si>
  <si>
    <t xml:space="preserve">Database Administrator </t>
  </si>
  <si>
    <t xml:space="preserve">system analyst </t>
  </si>
  <si>
    <t>Tiên lương 1 tháng 26 ngày</t>
  </si>
  <si>
    <t>Tiền lương 1 ngày</t>
  </si>
  <si>
    <t xml:space="preserve">Vị trí  </t>
  </si>
  <si>
    <t>Vị trí</t>
  </si>
  <si>
    <t>Tiền lương trên 1h</t>
  </si>
  <si>
    <t>Tổng tiền 1 dự án</t>
  </si>
  <si>
    <t xml:space="preserve">Cơ sở vật chất </t>
  </si>
  <si>
    <t>Thuê văn phòng 1 tháng rưỡi</t>
  </si>
  <si>
    <t>Tổng chi phí</t>
  </si>
  <si>
    <t>Cơ sở hạ tầng</t>
  </si>
  <si>
    <t xml:space="preserve">Chi phí </t>
  </si>
  <si>
    <t xml:space="preserve">note </t>
  </si>
  <si>
    <t>thời gian xác định yêu cầu thành 3 ngày</t>
  </si>
  <si>
    <t xml:space="preserve">thiết kế mô hình dữ liệu = leader </t>
  </si>
  <si>
    <t>Đăng kí CHPlay</t>
  </si>
  <si>
    <t>Hosting / 1 năm</t>
  </si>
  <si>
    <t>DevOps</t>
  </si>
  <si>
    <t>Tester</t>
  </si>
  <si>
    <t>Mobile developer</t>
  </si>
  <si>
    <t>business analyst</t>
  </si>
  <si>
    <t>Business anylist</t>
  </si>
  <si>
    <t>Project manager</t>
  </si>
  <si>
    <t>System analyst</t>
  </si>
  <si>
    <t>Designer</t>
  </si>
  <si>
    <t>IT Leader</t>
  </si>
  <si>
    <t>Product Owner</t>
  </si>
  <si>
    <t>Số giờ làm việc</t>
  </si>
  <si>
    <t>Lương trên 1 giờ</t>
  </si>
  <si>
    <t>Tổng chi phí toàn bộ dự án:</t>
  </si>
  <si>
    <t>Tech Lead</t>
  </si>
  <si>
    <t>Back-end developer</t>
  </si>
  <si>
    <t>Dữ liệu thu thập tại trang: VietNamWorks.com</t>
  </si>
  <si>
    <t xml:space="preserve">% 1 dự án </t>
  </si>
  <si>
    <t xml:space="preserve">Khấu hao cơ sở vật chất </t>
  </si>
  <si>
    <t>Team Dev</t>
  </si>
  <si>
    <t>Back-end Developer</t>
  </si>
  <si>
    <t>Hệ thống wifi</t>
  </si>
  <si>
    <t>Khấu hao trang thiết bị</t>
  </si>
  <si>
    <t>Chi phí khác</t>
  </si>
  <si>
    <t>Phần trăm dự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</si>
</sst>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63"/>
      <scheme val="minor"/>
    </font>
    <font>
      <sz val="11"/>
      <color theme="1"/>
      <name val="Arial"/>
      <family val="2"/>
    </font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0" fontId="0" fillId="2" borderId="5" xfId="0" applyFill="1" applyBorder="1"/>
    <xf numFmtId="3" fontId="0" fillId="2" borderId="5" xfId="0" applyNumberFormat="1" applyFill="1" applyBorder="1"/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3" fontId="0" fillId="2" borderId="5" xfId="0" applyNumberFormat="1" applyFill="1" applyBorder="1" applyAlignment="1">
      <alignment horizontal="center"/>
    </xf>
    <xf numFmtId="4" fontId="0" fillId="2" borderId="5" xfId="0" applyNumberFormat="1" applyFill="1" applyBorder="1" applyAlignment="1">
      <alignment horizontal="center"/>
    </xf>
    <xf numFmtId="0" fontId="3" fillId="2" borderId="5" xfId="0" applyFont="1" applyFill="1" applyBorder="1"/>
    <xf numFmtId="0" fontId="0" fillId="0" borderId="5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5" xfId="1" applyNumberFormat="1" applyFont="1" applyBorder="1"/>
    <xf numFmtId="165" fontId="0" fillId="2" borderId="5" xfId="1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165" fontId="0" fillId="0" borderId="5" xfId="1" applyNumberFormat="1" applyFont="1" applyBorder="1" applyAlignment="1">
      <alignment vertical="center"/>
    </xf>
    <xf numFmtId="165" fontId="0" fillId="5" borderId="5" xfId="1" applyNumberFormat="1" applyFont="1" applyFill="1" applyBorder="1"/>
    <xf numFmtId="0" fontId="6" fillId="5" borderId="5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 vertical="center"/>
    </xf>
    <xf numFmtId="0" fontId="7" fillId="0" borderId="0" xfId="0" applyFont="1"/>
    <xf numFmtId="0" fontId="5" fillId="3" borderId="5" xfId="0" applyFont="1" applyFill="1" applyBorder="1" applyAlignment="1">
      <alignment horizontal="center"/>
    </xf>
    <xf numFmtId="3" fontId="0" fillId="5" borderId="5" xfId="0" applyNumberFormat="1" applyFill="1" applyBorder="1"/>
    <xf numFmtId="164" fontId="0" fillId="0" borderId="5" xfId="0" applyNumberFormat="1" applyBorder="1"/>
    <xf numFmtId="164" fontId="0" fillId="2" borderId="5" xfId="0" applyNumberFormat="1" applyFill="1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4" borderId="5" xfId="0" applyNumberFormat="1" applyFill="1" applyBorder="1" applyAlignment="1">
      <alignment horizontal="center"/>
    </xf>
    <xf numFmtId="0" fontId="0" fillId="0" borderId="8" xfId="0" applyBorder="1" applyAlignment="1">
      <alignment vertical="center"/>
    </xf>
    <xf numFmtId="165" fontId="0" fillId="0" borderId="0" xfId="0" applyNumberFormat="1"/>
    <xf numFmtId="165" fontId="0" fillId="2" borderId="5" xfId="0" applyNumberFormat="1" applyFill="1" applyBorder="1"/>
    <xf numFmtId="0" fontId="5" fillId="5" borderId="5" xfId="0" applyFont="1" applyFill="1" applyBorder="1"/>
    <xf numFmtId="0" fontId="8" fillId="5" borderId="5" xfId="0" applyFont="1" applyFill="1" applyBorder="1"/>
    <xf numFmtId="0" fontId="0" fillId="0" borderId="12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0" fillId="3" borderId="5" xfId="0" applyFill="1" applyBorder="1"/>
    <xf numFmtId="165" fontId="0" fillId="3" borderId="5" xfId="0" applyNumberFormat="1" applyFill="1" applyBorder="1"/>
    <xf numFmtId="0" fontId="0" fillId="6" borderId="5" xfId="0" applyFill="1" applyBorder="1"/>
    <xf numFmtId="0" fontId="0" fillId="6" borderId="5" xfId="0" applyFill="1" applyBorder="1" applyAlignment="1">
      <alignment horizontal="center" vertical="center"/>
    </xf>
    <xf numFmtId="0" fontId="0" fillId="6" borderId="0" xfId="0" applyFill="1"/>
    <xf numFmtId="165" fontId="0" fillId="6" borderId="5" xfId="1" applyNumberFormat="1" applyFont="1" applyFill="1" applyBorder="1" applyAlignment="1">
      <alignment horizontal="center" vertical="center"/>
    </xf>
    <xf numFmtId="2" fontId="0" fillId="0" borderId="0" xfId="0" applyNumberFormat="1"/>
    <xf numFmtId="2" fontId="0" fillId="2" borderId="5" xfId="0" applyNumberFormat="1" applyFill="1" applyBorder="1"/>
    <xf numFmtId="2" fontId="0" fillId="5" borderId="5" xfId="0" applyNumberFormat="1" applyFill="1" applyBorder="1"/>
    <xf numFmtId="2" fontId="0" fillId="5" borderId="5" xfId="0" applyNumberFormat="1" applyFill="1" applyBorder="1" applyAlignment="1">
      <alignment horizontal="center"/>
    </xf>
    <xf numFmtId="1" fontId="0" fillId="6" borderId="7" xfId="0" applyNumberFormat="1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1" fontId="0" fillId="6" borderId="8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77CE-D8CC-4230-BE3D-D69BD5AED0A2}">
  <dimension ref="A1:AA77"/>
  <sheetViews>
    <sheetView tabSelected="1" topLeftCell="A12" zoomScale="55" zoomScaleNormal="55" workbookViewId="0">
      <pane ySplit="1" topLeftCell="A31" activePane="bottomLeft" state="frozen"/>
      <selection activeCell="A12" sqref="A12"/>
      <selection pane="bottomLeft" activeCell="D64" sqref="D64"/>
    </sheetView>
  </sheetViews>
  <sheetFormatPr defaultColWidth="19.90625" defaultRowHeight="13.75" customHeight="1" x14ac:dyDescent="0.35"/>
  <cols>
    <col min="2" max="2" width="48.54296875" customWidth="1"/>
    <col min="3" max="3" width="25.26953125" customWidth="1"/>
    <col min="5" max="5" width="29" customWidth="1"/>
    <col min="6" max="6" width="24.1796875" customWidth="1"/>
    <col min="13" max="13" width="31.26953125" customWidth="1"/>
    <col min="14" max="14" width="32.81640625" customWidth="1"/>
    <col min="16" max="16" width="23.26953125" customWidth="1"/>
    <col min="17" max="17" width="43.54296875" customWidth="1"/>
  </cols>
  <sheetData>
    <row r="1" spans="1:27" ht="13.75" customHeight="1" thickBot="1" x14ac:dyDescent="0.4">
      <c r="A1" s="1" t="s">
        <v>0</v>
      </c>
      <c r="B1" s="2" t="s">
        <v>1</v>
      </c>
      <c r="C1" s="2" t="s">
        <v>2</v>
      </c>
      <c r="D1" s="2" t="s">
        <v>19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27" ht="13.75" customHeight="1" thickBot="1" x14ac:dyDescent="0.4">
      <c r="A2" s="3" t="s">
        <v>8</v>
      </c>
      <c r="B2" s="4" t="s">
        <v>20</v>
      </c>
      <c r="C2" s="4" t="s">
        <v>9</v>
      </c>
      <c r="D2" s="4">
        <v>3</v>
      </c>
      <c r="E2" s="4" t="s">
        <v>9</v>
      </c>
      <c r="F2" s="4">
        <v>3</v>
      </c>
      <c r="G2" s="4">
        <v>5</v>
      </c>
      <c r="H2" s="4">
        <v>6</v>
      </c>
      <c r="I2" s="4">
        <f>ROUND((F2+4*G2+H2)/6,0)</f>
        <v>5</v>
      </c>
    </row>
    <row r="3" spans="1:27" ht="13.75" customHeight="1" thickBot="1" x14ac:dyDescent="0.4">
      <c r="A3" s="3" t="s">
        <v>10</v>
      </c>
      <c r="B3" s="4"/>
      <c r="C3" s="4" t="s">
        <v>8</v>
      </c>
      <c r="D3" s="4">
        <v>2</v>
      </c>
      <c r="E3" s="4" t="s">
        <v>8</v>
      </c>
      <c r="F3" s="4">
        <v>1</v>
      </c>
      <c r="G3" s="4">
        <v>2</v>
      </c>
      <c r="H3" s="4">
        <v>3</v>
      </c>
      <c r="I3" s="4">
        <f t="shared" ref="I3:I4" si="0">ROUND((F3+4*G3+H3)/6,0)</f>
        <v>2</v>
      </c>
    </row>
    <row r="4" spans="1:27" ht="13.75" customHeight="1" thickBot="1" x14ac:dyDescent="0.4">
      <c r="A4" s="3" t="s">
        <v>11</v>
      </c>
      <c r="B4" s="4" t="s">
        <v>22</v>
      </c>
      <c r="C4" s="4" t="s">
        <v>10</v>
      </c>
      <c r="D4" s="4">
        <v>7</v>
      </c>
      <c r="E4" s="4" t="s">
        <v>12</v>
      </c>
      <c r="F4" s="4">
        <v>6</v>
      </c>
      <c r="G4" s="4">
        <v>7</v>
      </c>
      <c r="H4" s="4">
        <v>10</v>
      </c>
      <c r="I4" s="4">
        <f t="shared" si="0"/>
        <v>7</v>
      </c>
    </row>
    <row r="5" spans="1:27" ht="13.75" customHeight="1" thickBot="1" x14ac:dyDescent="0.4">
      <c r="A5" s="3" t="s">
        <v>14</v>
      </c>
      <c r="B5" s="4" t="s">
        <v>23</v>
      </c>
      <c r="C5" s="4" t="s">
        <v>13</v>
      </c>
      <c r="D5" s="4">
        <v>30</v>
      </c>
      <c r="E5" s="4" t="s">
        <v>9</v>
      </c>
      <c r="F5" s="4">
        <v>25</v>
      </c>
      <c r="G5" s="4">
        <v>30</v>
      </c>
      <c r="H5" s="4">
        <v>40</v>
      </c>
      <c r="I5" s="4">
        <f>ROUND((F5+4*G5+H5)/6,0)</f>
        <v>31</v>
      </c>
    </row>
    <row r="6" spans="1:27" ht="13.75" customHeight="1" thickBot="1" x14ac:dyDescent="0.4">
      <c r="A6" s="3" t="s">
        <v>15</v>
      </c>
      <c r="B6" s="4" t="s">
        <v>18</v>
      </c>
      <c r="C6" s="4" t="s">
        <v>13</v>
      </c>
      <c r="D6" s="4">
        <v>2</v>
      </c>
      <c r="E6" s="4" t="s">
        <v>11</v>
      </c>
      <c r="F6" s="4">
        <v>2</v>
      </c>
      <c r="G6" s="4">
        <v>3</v>
      </c>
      <c r="H6" s="4">
        <v>3</v>
      </c>
      <c r="I6" s="4">
        <f>ROUND((F6+4*G6+H6)/6,0)</f>
        <v>3</v>
      </c>
    </row>
    <row r="7" spans="1:27" ht="13.75" customHeight="1" thickBot="1" x14ac:dyDescent="0.4">
      <c r="A7" s="3" t="s">
        <v>16</v>
      </c>
      <c r="B7" s="4" t="s">
        <v>24</v>
      </c>
      <c r="C7" s="4" t="s">
        <v>15</v>
      </c>
      <c r="D7" s="4">
        <v>3</v>
      </c>
      <c r="E7" s="4" t="s">
        <v>15</v>
      </c>
      <c r="F7" s="4">
        <v>2</v>
      </c>
      <c r="G7" s="4">
        <v>3</v>
      </c>
      <c r="H7" s="4">
        <v>4</v>
      </c>
      <c r="I7" s="4">
        <f>ROUND((F7+4*G7+H7)/6,0)</f>
        <v>3</v>
      </c>
    </row>
    <row r="8" spans="1:27" ht="13.75" customHeight="1" thickBot="1" x14ac:dyDescent="0.4">
      <c r="A8" s="3" t="s">
        <v>17</v>
      </c>
      <c r="B8" s="4" t="s">
        <v>25</v>
      </c>
      <c r="C8" s="4" t="s">
        <v>14</v>
      </c>
      <c r="D8" s="4">
        <v>365</v>
      </c>
      <c r="E8" s="4" t="s">
        <v>14</v>
      </c>
      <c r="F8" s="4">
        <v>365</v>
      </c>
      <c r="G8" s="4">
        <v>365</v>
      </c>
      <c r="H8" s="4">
        <v>365</v>
      </c>
      <c r="I8" s="4">
        <f>ROUND((F8+4*G8+H8)/6,0)</f>
        <v>365</v>
      </c>
    </row>
    <row r="11" spans="1:27" ht="13.75" customHeight="1" x14ac:dyDescent="0.45">
      <c r="Q11" s="23"/>
    </row>
    <row r="12" spans="1:27" ht="13.75" customHeight="1" x14ac:dyDescent="0.45">
      <c r="A12" s="21" t="s">
        <v>0</v>
      </c>
      <c r="B12" s="21" t="s">
        <v>1</v>
      </c>
      <c r="C12" s="21" t="s">
        <v>19</v>
      </c>
      <c r="D12" s="21" t="s">
        <v>74</v>
      </c>
      <c r="E12" s="22" t="s">
        <v>87</v>
      </c>
      <c r="F12" s="21" t="s">
        <v>110</v>
      </c>
      <c r="G12" s="21" t="s">
        <v>111</v>
      </c>
      <c r="H12" s="21" t="s">
        <v>70</v>
      </c>
      <c r="I12" s="21" t="s">
        <v>116</v>
      </c>
      <c r="M12" s="21" t="s">
        <v>86</v>
      </c>
      <c r="N12" s="21" t="s">
        <v>84</v>
      </c>
      <c r="O12" s="21" t="s">
        <v>85</v>
      </c>
      <c r="P12" s="21" t="s">
        <v>88</v>
      </c>
    </row>
    <row r="13" spans="1:27" ht="13.75" customHeight="1" x14ac:dyDescent="0.35">
      <c r="A13" s="6">
        <v>1</v>
      </c>
      <c r="B13" s="6" t="s">
        <v>20</v>
      </c>
      <c r="C13" s="6">
        <v>3</v>
      </c>
      <c r="D13" s="6"/>
      <c r="E13" s="8"/>
      <c r="F13" s="6"/>
      <c r="G13" s="6"/>
      <c r="H13" s="34"/>
      <c r="I13" s="54">
        <f>(SUM(H14:H16)/H55)*I55</f>
        <v>1.6112572957672933</v>
      </c>
      <c r="M13" s="24" t="s">
        <v>82</v>
      </c>
      <c r="N13" s="10">
        <v>30737070</v>
      </c>
      <c r="O13" s="10">
        <v>1182195</v>
      </c>
      <c r="P13" s="17">
        <f>O13/8</f>
        <v>147774.375</v>
      </c>
      <c r="Q13" s="37" t="s">
        <v>115</v>
      </c>
    </row>
    <row r="14" spans="1:27" ht="13.75" customHeight="1" x14ac:dyDescent="0.35">
      <c r="A14" s="5">
        <v>1.1000000000000001</v>
      </c>
      <c r="B14" s="28" t="s">
        <v>71</v>
      </c>
      <c r="C14" s="28">
        <v>1</v>
      </c>
      <c r="D14" s="29">
        <v>2</v>
      </c>
      <c r="E14" s="41" t="s">
        <v>104</v>
      </c>
      <c r="F14" s="29">
        <v>16</v>
      </c>
      <c r="G14" s="38">
        <v>100052</v>
      </c>
      <c r="H14" s="19">
        <f>$G$14*F14</f>
        <v>1600832</v>
      </c>
      <c r="I14" s="26"/>
      <c r="M14" s="24" t="s">
        <v>83</v>
      </c>
      <c r="N14" s="11">
        <v>34398</v>
      </c>
      <c r="O14" s="10">
        <v>1323000</v>
      </c>
      <c r="P14" s="17">
        <f>O14/8</f>
        <v>165375</v>
      </c>
      <c r="Q14" s="37"/>
      <c r="AA14" t="s">
        <v>95</v>
      </c>
    </row>
    <row r="15" spans="1:27" ht="13.75" customHeight="1" x14ac:dyDescent="0.35">
      <c r="A15" s="5">
        <v>1.2</v>
      </c>
      <c r="B15" s="28" t="s">
        <v>72</v>
      </c>
      <c r="C15" s="28">
        <v>1</v>
      </c>
      <c r="D15" s="29">
        <v>1</v>
      </c>
      <c r="E15" s="42"/>
      <c r="F15" s="29">
        <v>8</v>
      </c>
      <c r="G15" s="39"/>
      <c r="H15" s="19">
        <f>$G$14*F15</f>
        <v>800416</v>
      </c>
      <c r="I15" s="26"/>
      <c r="M15" s="24" t="s">
        <v>81</v>
      </c>
      <c r="N15" s="10">
        <v>23071230</v>
      </c>
      <c r="O15" s="10">
        <v>887355</v>
      </c>
      <c r="P15" s="17">
        <f>O15/8</f>
        <v>110919.375</v>
      </c>
      <c r="Q15" s="37"/>
      <c r="AA15" t="s">
        <v>96</v>
      </c>
    </row>
    <row r="16" spans="1:27" ht="13.75" customHeight="1" x14ac:dyDescent="0.35">
      <c r="A16" s="5">
        <v>1.3</v>
      </c>
      <c r="B16" s="28" t="s">
        <v>73</v>
      </c>
      <c r="C16" s="28">
        <v>1</v>
      </c>
      <c r="D16" s="29">
        <v>2</v>
      </c>
      <c r="E16" s="43"/>
      <c r="F16" s="29">
        <v>16</v>
      </c>
      <c r="G16" s="40"/>
      <c r="H16" s="19">
        <f>$G$14*F16</f>
        <v>1600832</v>
      </c>
      <c r="I16" s="26"/>
      <c r="M16" s="24" t="s">
        <v>76</v>
      </c>
      <c r="N16" s="10">
        <v>16830450</v>
      </c>
      <c r="O16" s="9" t="s">
        <v>75</v>
      </c>
      <c r="P16" s="17">
        <v>80915</v>
      </c>
      <c r="Q16" s="37"/>
      <c r="AA16" t="s">
        <v>97</v>
      </c>
    </row>
    <row r="17" spans="1:17" ht="13.75" customHeight="1" x14ac:dyDescent="0.35">
      <c r="A17" s="5"/>
      <c r="B17" s="5"/>
      <c r="C17" s="5"/>
      <c r="D17" s="29"/>
      <c r="E17" s="13"/>
      <c r="F17" s="29"/>
      <c r="G17" s="5"/>
      <c r="H17" s="5"/>
      <c r="I17" s="26"/>
      <c r="M17" s="24" t="s">
        <v>77</v>
      </c>
      <c r="N17" s="10">
        <v>40000000</v>
      </c>
      <c r="O17" s="10">
        <v>1538461</v>
      </c>
      <c r="P17" s="17">
        <f t="shared" ref="P17:P25" si="1">O17/8</f>
        <v>192307.625</v>
      </c>
      <c r="Q17" s="37"/>
    </row>
    <row r="18" spans="1:17" ht="13.75" customHeight="1" x14ac:dyDescent="0.35">
      <c r="A18" s="6">
        <v>2</v>
      </c>
      <c r="B18" s="6" t="s">
        <v>21</v>
      </c>
      <c r="C18" s="6">
        <v>9</v>
      </c>
      <c r="D18" s="9"/>
      <c r="E18" s="8"/>
      <c r="F18" s="9"/>
      <c r="G18" s="6"/>
      <c r="H18" s="34"/>
      <c r="I18" s="27">
        <f>(SUM(H19:H22)/H55)*I55</f>
        <v>19.175269480571266</v>
      </c>
      <c r="M18" s="24" t="s">
        <v>78</v>
      </c>
      <c r="N18" s="10">
        <v>14078610</v>
      </c>
      <c r="O18" s="10">
        <v>541485</v>
      </c>
      <c r="P18" s="17">
        <f t="shared" si="1"/>
        <v>67685.625</v>
      </c>
      <c r="Q18" s="37"/>
    </row>
    <row r="19" spans="1:17" ht="13.75" customHeight="1" x14ac:dyDescent="0.35">
      <c r="A19" s="5">
        <v>2.1</v>
      </c>
      <c r="B19" s="28" t="s">
        <v>26</v>
      </c>
      <c r="C19" s="28">
        <v>3</v>
      </c>
      <c r="D19" s="29">
        <v>4</v>
      </c>
      <c r="E19" s="41" t="s">
        <v>106</v>
      </c>
      <c r="F19" s="29">
        <v>96</v>
      </c>
      <c r="G19" s="38">
        <v>165375</v>
      </c>
      <c r="H19" s="16">
        <f>$G$19*F19</f>
        <v>15876000</v>
      </c>
      <c r="I19" s="26"/>
      <c r="M19" s="24" t="s">
        <v>80</v>
      </c>
      <c r="N19" s="9" t="s">
        <v>79</v>
      </c>
      <c r="O19" s="10">
        <v>1112660</v>
      </c>
      <c r="P19" s="17">
        <f t="shared" si="1"/>
        <v>139082.5</v>
      </c>
      <c r="Q19" s="37"/>
    </row>
    <row r="20" spans="1:17" ht="13.75" customHeight="1" x14ac:dyDescent="0.35">
      <c r="A20" s="5">
        <v>2.2000000000000002</v>
      </c>
      <c r="B20" s="28" t="s">
        <v>27</v>
      </c>
      <c r="C20" s="28">
        <v>2</v>
      </c>
      <c r="D20" s="29">
        <v>4</v>
      </c>
      <c r="E20" s="42"/>
      <c r="F20" s="29">
        <v>64</v>
      </c>
      <c r="G20" s="39"/>
      <c r="H20" s="16">
        <f>$G$19*F20</f>
        <v>10584000</v>
      </c>
      <c r="I20" s="26"/>
      <c r="M20" s="24" t="s">
        <v>103</v>
      </c>
      <c r="N20" s="10">
        <v>20810790</v>
      </c>
      <c r="O20" s="10">
        <v>800415</v>
      </c>
      <c r="P20" s="17">
        <f t="shared" si="1"/>
        <v>100051.875</v>
      </c>
      <c r="Q20" s="37"/>
    </row>
    <row r="21" spans="1:17" ht="13.75" customHeight="1" x14ac:dyDescent="0.35">
      <c r="A21" s="5">
        <v>2.2999999999999998</v>
      </c>
      <c r="B21" s="28" t="s">
        <v>28</v>
      </c>
      <c r="C21" s="28">
        <v>2</v>
      </c>
      <c r="D21" s="29">
        <v>4</v>
      </c>
      <c r="E21" s="42"/>
      <c r="F21" s="29">
        <v>64</v>
      </c>
      <c r="G21" s="39"/>
      <c r="H21" s="16">
        <f>$G$19*F21</f>
        <v>10584000</v>
      </c>
      <c r="I21" s="26"/>
      <c r="M21" s="24" t="s">
        <v>105</v>
      </c>
      <c r="N21" s="10">
        <v>39483990</v>
      </c>
      <c r="O21" s="10">
        <v>1518615</v>
      </c>
      <c r="P21" s="17">
        <f t="shared" si="1"/>
        <v>189826.875</v>
      </c>
      <c r="Q21" s="37"/>
    </row>
    <row r="22" spans="1:17" ht="13.75" customHeight="1" x14ac:dyDescent="0.35">
      <c r="A22" s="5">
        <v>2.4</v>
      </c>
      <c r="B22" s="28" t="s">
        <v>29</v>
      </c>
      <c r="C22" s="28">
        <v>2</v>
      </c>
      <c r="D22" s="29">
        <v>4</v>
      </c>
      <c r="E22" s="43"/>
      <c r="F22" s="29">
        <v>64</v>
      </c>
      <c r="G22" s="40"/>
      <c r="H22" s="16">
        <f>$G$19*F22</f>
        <v>10584000</v>
      </c>
      <c r="I22" s="26"/>
      <c r="M22" s="24" t="s">
        <v>108</v>
      </c>
      <c r="N22" s="10">
        <v>25552800</v>
      </c>
      <c r="O22" s="10">
        <v>982800</v>
      </c>
      <c r="P22" s="17">
        <f t="shared" si="1"/>
        <v>122850</v>
      </c>
      <c r="Q22" s="37"/>
    </row>
    <row r="23" spans="1:17" ht="13.75" customHeight="1" x14ac:dyDescent="0.35">
      <c r="A23" s="5"/>
      <c r="B23" s="5"/>
      <c r="C23" s="5"/>
      <c r="D23" s="5"/>
      <c r="E23" s="13"/>
      <c r="F23" s="5"/>
      <c r="G23" s="5"/>
      <c r="H23" s="5"/>
      <c r="I23" s="26"/>
      <c r="M23" s="24" t="s">
        <v>109</v>
      </c>
      <c r="N23" s="10">
        <v>32997510</v>
      </c>
      <c r="O23" s="10">
        <v>1269135</v>
      </c>
      <c r="P23" s="17">
        <f t="shared" si="1"/>
        <v>158641.875</v>
      </c>
      <c r="Q23" s="37"/>
    </row>
    <row r="24" spans="1:17" ht="13.75" customHeight="1" x14ac:dyDescent="0.35">
      <c r="A24" s="6">
        <v>3</v>
      </c>
      <c r="B24" s="6" t="s">
        <v>22</v>
      </c>
      <c r="C24" s="6">
        <v>8</v>
      </c>
      <c r="D24" s="6"/>
      <c r="E24" s="8"/>
      <c r="F24" s="6"/>
      <c r="G24" s="6"/>
      <c r="H24" s="6"/>
      <c r="I24" s="27"/>
      <c r="M24" s="24" t="s">
        <v>113</v>
      </c>
      <c r="N24" s="10">
        <v>46339020</v>
      </c>
      <c r="O24" s="10">
        <v>1782270</v>
      </c>
      <c r="P24" s="17">
        <f t="shared" si="1"/>
        <v>222783.75</v>
      </c>
      <c r="Q24" s="37"/>
    </row>
    <row r="25" spans="1:17" ht="13.75" customHeight="1" x14ac:dyDescent="0.35">
      <c r="A25" s="6">
        <v>3.1</v>
      </c>
      <c r="B25" s="12" t="s">
        <v>30</v>
      </c>
      <c r="C25" s="6">
        <v>6</v>
      </c>
      <c r="D25" s="8"/>
      <c r="E25" s="8"/>
      <c r="F25" s="8"/>
      <c r="G25" s="8"/>
      <c r="H25" s="6"/>
      <c r="I25" s="27">
        <f>(SUM(H26:H27)/H55)*I55</f>
        <v>8.6106187673662653</v>
      </c>
      <c r="M25" s="24" t="s">
        <v>119</v>
      </c>
      <c r="N25" s="7">
        <v>23611770</v>
      </c>
      <c r="O25" s="7">
        <v>908145</v>
      </c>
      <c r="P25" s="17">
        <f t="shared" si="1"/>
        <v>113518.125</v>
      </c>
    </row>
    <row r="26" spans="1:17" ht="13.75" customHeight="1" x14ac:dyDescent="0.35">
      <c r="A26" s="5" t="s">
        <v>52</v>
      </c>
      <c r="B26" s="5" t="s">
        <v>63</v>
      </c>
      <c r="C26" s="5">
        <v>3</v>
      </c>
      <c r="D26" s="13">
        <v>2</v>
      </c>
      <c r="E26" s="41" t="s">
        <v>113</v>
      </c>
      <c r="F26" s="13">
        <v>48</v>
      </c>
      <c r="G26" s="38">
        <v>222784</v>
      </c>
      <c r="H26" s="16">
        <f>$G$26*F26</f>
        <v>10693632</v>
      </c>
      <c r="I26" s="26"/>
    </row>
    <row r="27" spans="1:17" ht="13.75" customHeight="1" x14ac:dyDescent="0.35">
      <c r="A27" s="5" t="s">
        <v>53</v>
      </c>
      <c r="B27" s="5" t="s">
        <v>31</v>
      </c>
      <c r="C27" s="5">
        <v>3</v>
      </c>
      <c r="D27" s="13">
        <v>2</v>
      </c>
      <c r="E27" s="43"/>
      <c r="F27" s="13">
        <v>48</v>
      </c>
      <c r="G27" s="40"/>
      <c r="H27" s="16">
        <f>$G$26*F27</f>
        <v>10693632</v>
      </c>
      <c r="I27" s="26"/>
    </row>
    <row r="28" spans="1:17" ht="13.75" customHeight="1" x14ac:dyDescent="0.35">
      <c r="A28" s="6">
        <v>3.2</v>
      </c>
      <c r="B28" s="6" t="s">
        <v>32</v>
      </c>
      <c r="C28" s="6">
        <v>2</v>
      </c>
      <c r="D28" s="8"/>
      <c r="E28" s="8"/>
      <c r="F28" s="8"/>
      <c r="G28" s="8"/>
      <c r="H28" s="6"/>
      <c r="I28" s="27">
        <f>(SUM(H29:H32)/H55)*I55</f>
        <v>1.3030712438233174</v>
      </c>
    </row>
    <row r="29" spans="1:17" ht="13.75" customHeight="1" x14ac:dyDescent="0.35">
      <c r="A29" s="5" t="s">
        <v>54</v>
      </c>
      <c r="B29" s="5" t="s">
        <v>33</v>
      </c>
      <c r="C29" s="5">
        <v>2</v>
      </c>
      <c r="D29" s="13">
        <v>1</v>
      </c>
      <c r="E29" s="41" t="s">
        <v>107</v>
      </c>
      <c r="F29" s="13">
        <v>16</v>
      </c>
      <c r="G29" s="38">
        <v>80915</v>
      </c>
      <c r="H29" s="16">
        <f>$G$29*F29</f>
        <v>1294640</v>
      </c>
      <c r="I29" s="26"/>
    </row>
    <row r="30" spans="1:17" ht="13.75" customHeight="1" x14ac:dyDescent="0.35">
      <c r="A30" s="5" t="s">
        <v>55</v>
      </c>
      <c r="B30" s="5" t="s">
        <v>34</v>
      </c>
      <c r="C30" s="5">
        <v>1</v>
      </c>
      <c r="D30" s="13">
        <v>1</v>
      </c>
      <c r="E30" s="42"/>
      <c r="F30" s="13">
        <v>8</v>
      </c>
      <c r="G30" s="39"/>
      <c r="H30" s="16">
        <f>$G$29*F30</f>
        <v>647320</v>
      </c>
      <c r="I30" s="26"/>
    </row>
    <row r="31" spans="1:17" ht="13.75" customHeight="1" x14ac:dyDescent="0.35">
      <c r="A31" s="5" t="s">
        <v>56</v>
      </c>
      <c r="B31" s="5" t="s">
        <v>35</v>
      </c>
      <c r="C31" s="5">
        <v>1</v>
      </c>
      <c r="D31" s="13">
        <v>1</v>
      </c>
      <c r="E31" s="42"/>
      <c r="F31" s="13">
        <v>8</v>
      </c>
      <c r="G31" s="39"/>
      <c r="H31" s="16">
        <f>$G$29*F31</f>
        <v>647320</v>
      </c>
      <c r="I31" s="26"/>
    </row>
    <row r="32" spans="1:17" ht="13.75" customHeight="1" x14ac:dyDescent="0.45">
      <c r="A32" s="5" t="s">
        <v>57</v>
      </c>
      <c r="B32" s="5" t="s">
        <v>36</v>
      </c>
      <c r="C32" s="5">
        <v>1</v>
      </c>
      <c r="D32" s="13">
        <v>1</v>
      </c>
      <c r="E32" s="43"/>
      <c r="F32" s="13">
        <v>8</v>
      </c>
      <c r="G32" s="40"/>
      <c r="H32" s="16">
        <f>$G$29*F32</f>
        <v>647320</v>
      </c>
      <c r="I32" s="26"/>
      <c r="M32" s="21" t="s">
        <v>90</v>
      </c>
      <c r="N32" s="21" t="s">
        <v>94</v>
      </c>
      <c r="O32" s="21" t="s">
        <v>123</v>
      </c>
    </row>
    <row r="33" spans="1:15" ht="13.75" customHeight="1" x14ac:dyDescent="0.35">
      <c r="A33" s="6">
        <v>3.3</v>
      </c>
      <c r="B33" s="6" t="s">
        <v>37</v>
      </c>
      <c r="C33" s="6">
        <v>2</v>
      </c>
      <c r="D33" s="8"/>
      <c r="E33" s="8"/>
      <c r="F33" s="8"/>
      <c r="G33" s="8"/>
      <c r="H33" s="6"/>
      <c r="I33" s="27">
        <f>(SUM(H34:H35)/H55)*I55</f>
        <v>5.7404125115775102</v>
      </c>
      <c r="M33" s="6" t="s">
        <v>117</v>
      </c>
      <c r="N33" s="7">
        <v>2000000</v>
      </c>
      <c r="O33" s="9"/>
    </row>
    <row r="34" spans="1:15" ht="13.75" customHeight="1" x14ac:dyDescent="0.35">
      <c r="A34" s="5" t="s">
        <v>58</v>
      </c>
      <c r="B34" s="5" t="s">
        <v>38</v>
      </c>
      <c r="C34" s="5">
        <v>2</v>
      </c>
      <c r="D34" s="13">
        <v>3</v>
      </c>
      <c r="E34" s="41" t="s">
        <v>113</v>
      </c>
      <c r="F34" s="13">
        <v>48</v>
      </c>
      <c r="G34" s="38">
        <v>222784</v>
      </c>
      <c r="H34" s="16">
        <f>$G$34*F34</f>
        <v>10693632</v>
      </c>
      <c r="I34" s="26"/>
      <c r="M34" s="6" t="s">
        <v>120</v>
      </c>
      <c r="N34" s="7">
        <v>4000000</v>
      </c>
      <c r="O34" s="9"/>
    </row>
    <row r="35" spans="1:15" ht="13.75" customHeight="1" x14ac:dyDescent="0.35">
      <c r="A35" s="5" t="s">
        <v>59</v>
      </c>
      <c r="B35" s="5" t="s">
        <v>39</v>
      </c>
      <c r="C35" s="5">
        <v>2</v>
      </c>
      <c r="D35" s="13">
        <v>1</v>
      </c>
      <c r="E35" s="42"/>
      <c r="F35" s="13">
        <v>16</v>
      </c>
      <c r="G35" s="39"/>
      <c r="H35" s="16">
        <f>$G$34*F35</f>
        <v>3564544</v>
      </c>
      <c r="I35" s="26"/>
      <c r="M35" s="6" t="s">
        <v>121</v>
      </c>
      <c r="N35" s="7">
        <v>3000000</v>
      </c>
      <c r="O35" s="9"/>
    </row>
    <row r="36" spans="1:15" ht="13.75" customHeight="1" x14ac:dyDescent="0.35">
      <c r="A36" s="5"/>
      <c r="B36" s="5"/>
      <c r="C36" s="5"/>
      <c r="D36" s="13"/>
      <c r="E36" s="43"/>
      <c r="F36" s="13"/>
      <c r="G36" s="40"/>
      <c r="H36" s="5"/>
      <c r="I36" s="26"/>
      <c r="M36" s="6" t="s">
        <v>91</v>
      </c>
      <c r="N36" s="7">
        <v>7500000</v>
      </c>
      <c r="O36" s="9"/>
    </row>
    <row r="37" spans="1:15" ht="13.75" customHeight="1" x14ac:dyDescent="0.35">
      <c r="A37" s="6">
        <v>4</v>
      </c>
      <c r="B37" s="6" t="s">
        <v>40</v>
      </c>
      <c r="C37" s="6">
        <v>13</v>
      </c>
      <c r="D37" s="8"/>
      <c r="E37" s="8"/>
      <c r="F37" s="8"/>
      <c r="G37" s="8"/>
      <c r="H37" s="6"/>
      <c r="I37" s="27">
        <f>(SUM(H38:H42)/H55)*I55</f>
        <v>18.577183694391543</v>
      </c>
      <c r="M37" s="35" t="s">
        <v>92</v>
      </c>
      <c r="N37" s="25">
        <f>SUM(N33:N36)</f>
        <v>16500000</v>
      </c>
      <c r="O37" s="56">
        <f>N47/N37</f>
        <v>12.649673151515152</v>
      </c>
    </row>
    <row r="38" spans="1:15" ht="13.75" customHeight="1" x14ac:dyDescent="0.35">
      <c r="A38" s="5">
        <v>4.0999999999999996</v>
      </c>
      <c r="B38" s="5" t="s">
        <v>41</v>
      </c>
      <c r="C38" s="5">
        <v>5</v>
      </c>
      <c r="D38" s="13">
        <v>4</v>
      </c>
      <c r="E38" s="41" t="s">
        <v>114</v>
      </c>
      <c r="F38" s="13">
        <v>160</v>
      </c>
      <c r="G38" s="38">
        <v>110919.375</v>
      </c>
      <c r="H38" s="16">
        <f>$G$38*F38</f>
        <v>17747100</v>
      </c>
      <c r="I38" s="26"/>
    </row>
    <row r="39" spans="1:15" ht="13.75" customHeight="1" x14ac:dyDescent="0.35">
      <c r="A39" s="5">
        <v>4.2</v>
      </c>
      <c r="B39" s="5" t="s">
        <v>42</v>
      </c>
      <c r="C39" s="5">
        <v>4</v>
      </c>
      <c r="D39" s="13">
        <v>4</v>
      </c>
      <c r="E39" s="42"/>
      <c r="F39" s="13">
        <v>128</v>
      </c>
      <c r="G39" s="39"/>
      <c r="H39" s="16">
        <f>$G$38*F39</f>
        <v>14197680</v>
      </c>
      <c r="I39" s="26"/>
    </row>
    <row r="40" spans="1:15" ht="13.75" customHeight="1" x14ac:dyDescent="0.45">
      <c r="A40" s="5">
        <v>4.3</v>
      </c>
      <c r="B40" s="5" t="s">
        <v>43</v>
      </c>
      <c r="C40" s="5">
        <v>4</v>
      </c>
      <c r="D40" s="13">
        <v>2</v>
      </c>
      <c r="E40" s="42"/>
      <c r="F40" s="13">
        <v>64</v>
      </c>
      <c r="G40" s="39"/>
      <c r="H40" s="16">
        <f>$G$38*F40</f>
        <v>7098840</v>
      </c>
      <c r="I40" s="26"/>
      <c r="M40" s="21" t="s">
        <v>93</v>
      </c>
      <c r="N40" s="21" t="s">
        <v>94</v>
      </c>
      <c r="O40" s="21" t="s">
        <v>123</v>
      </c>
    </row>
    <row r="41" spans="1:15" ht="13.75" customHeight="1" x14ac:dyDescent="0.35">
      <c r="A41" s="5">
        <v>4.4000000000000004</v>
      </c>
      <c r="B41" s="5" t="s">
        <v>44</v>
      </c>
      <c r="C41" s="5">
        <v>4</v>
      </c>
      <c r="D41" s="13">
        <v>1</v>
      </c>
      <c r="E41" s="43"/>
      <c r="F41" s="13">
        <v>32</v>
      </c>
      <c r="G41" s="39"/>
      <c r="H41" s="16">
        <f>$G$38*F41</f>
        <v>3549420</v>
      </c>
      <c r="I41" s="26"/>
      <c r="M41" s="6" t="s">
        <v>99</v>
      </c>
      <c r="N41" s="7">
        <v>29189160</v>
      </c>
      <c r="O41" s="9"/>
    </row>
    <row r="42" spans="1:15" ht="13.75" customHeight="1" x14ac:dyDescent="0.35">
      <c r="A42" s="5">
        <v>4.5</v>
      </c>
      <c r="B42" s="5" t="s">
        <v>45</v>
      </c>
      <c r="C42" s="5">
        <v>4</v>
      </c>
      <c r="D42" s="13">
        <v>1</v>
      </c>
      <c r="E42" s="13" t="s">
        <v>102</v>
      </c>
      <c r="F42" s="13">
        <v>32</v>
      </c>
      <c r="G42" s="14">
        <v>110919</v>
      </c>
      <c r="H42" s="16">
        <f>$G$38*F42</f>
        <v>3549420</v>
      </c>
      <c r="I42" s="26"/>
      <c r="M42" s="6" t="s">
        <v>98</v>
      </c>
      <c r="N42" s="7">
        <v>712530</v>
      </c>
      <c r="O42" s="9"/>
    </row>
    <row r="43" spans="1:15" ht="13.75" customHeight="1" x14ac:dyDescent="0.35">
      <c r="A43" s="5"/>
      <c r="B43" s="5"/>
      <c r="C43" s="5"/>
      <c r="D43" s="13"/>
      <c r="E43" s="32"/>
      <c r="F43" s="13"/>
      <c r="G43" s="13"/>
      <c r="H43" s="5"/>
      <c r="I43" s="26"/>
      <c r="M43" s="35" t="s">
        <v>92</v>
      </c>
      <c r="N43" s="25">
        <f>SUM(N41:N42)</f>
        <v>29901690</v>
      </c>
      <c r="O43" s="56">
        <f>N47/N43</f>
        <v>6.9801943301532452</v>
      </c>
    </row>
    <row r="44" spans="1:15" ht="13.75" customHeight="1" x14ac:dyDescent="0.35">
      <c r="A44" s="6">
        <v>5</v>
      </c>
      <c r="B44" s="6" t="s">
        <v>18</v>
      </c>
      <c r="C44" s="6">
        <v>6</v>
      </c>
      <c r="D44" s="8"/>
      <c r="E44" s="8"/>
      <c r="F44" s="8"/>
      <c r="G44" s="8"/>
      <c r="H44" s="6"/>
      <c r="I44" s="27"/>
    </row>
    <row r="45" spans="1:15" ht="13.75" customHeight="1" x14ac:dyDescent="0.35">
      <c r="A45" s="6">
        <v>5.0999999999999996</v>
      </c>
      <c r="B45" s="6" t="s">
        <v>46</v>
      </c>
      <c r="C45" s="6">
        <v>3</v>
      </c>
      <c r="D45" s="8"/>
      <c r="E45" s="8"/>
      <c r="F45" s="8"/>
      <c r="G45" s="8"/>
      <c r="H45" s="6"/>
      <c r="I45" s="27">
        <f>(SUM(H46:H50)/H55)*I55</f>
        <v>5.996442700161067</v>
      </c>
    </row>
    <row r="46" spans="1:15" ht="13.75" customHeight="1" x14ac:dyDescent="0.35">
      <c r="A46" s="5" t="s">
        <v>60</v>
      </c>
      <c r="B46" s="5" t="s">
        <v>64</v>
      </c>
      <c r="C46" s="5">
        <v>2</v>
      </c>
      <c r="D46" s="13">
        <v>1</v>
      </c>
      <c r="E46" s="41" t="s">
        <v>101</v>
      </c>
      <c r="F46" s="13">
        <v>16</v>
      </c>
      <c r="G46" s="38">
        <v>67685.625</v>
      </c>
      <c r="H46" s="16">
        <f>$G$46*F46</f>
        <v>1082970</v>
      </c>
      <c r="I46" s="26"/>
    </row>
    <row r="47" spans="1:15" ht="13.75" customHeight="1" x14ac:dyDescent="0.35">
      <c r="A47" s="5" t="s">
        <v>61</v>
      </c>
      <c r="B47" s="5" t="s">
        <v>65</v>
      </c>
      <c r="C47" s="5">
        <v>2</v>
      </c>
      <c r="D47" s="13">
        <v>1</v>
      </c>
      <c r="E47" s="42"/>
      <c r="F47" s="13">
        <v>16</v>
      </c>
      <c r="G47" s="39"/>
      <c r="H47" s="16">
        <f>$G$46*F47</f>
        <v>1082970</v>
      </c>
      <c r="I47" s="26"/>
      <c r="M47" s="36" t="s">
        <v>112</v>
      </c>
      <c r="N47" s="34">
        <f>SUM(N37,N43,H55)</f>
        <v>208719607</v>
      </c>
    </row>
    <row r="48" spans="1:15" ht="13.75" customHeight="1" x14ac:dyDescent="0.35">
      <c r="A48" s="5" t="s">
        <v>68</v>
      </c>
      <c r="B48" s="5" t="s">
        <v>66</v>
      </c>
      <c r="C48" s="5">
        <v>1</v>
      </c>
      <c r="D48" s="13">
        <v>1</v>
      </c>
      <c r="E48" s="43"/>
      <c r="F48" s="13">
        <v>8</v>
      </c>
      <c r="G48" s="40"/>
      <c r="H48" s="16">
        <f>$G$46*F48</f>
        <v>541485</v>
      </c>
      <c r="I48" s="26"/>
      <c r="O48" s="33"/>
    </row>
    <row r="49" spans="1:11" ht="13.75" customHeight="1" x14ac:dyDescent="0.35">
      <c r="A49" s="5" t="s">
        <v>69</v>
      </c>
      <c r="B49" s="5" t="s">
        <v>67</v>
      </c>
      <c r="C49" s="5">
        <v>1</v>
      </c>
      <c r="D49" s="13">
        <v>1</v>
      </c>
      <c r="E49" s="15" t="s">
        <v>100</v>
      </c>
      <c r="F49" s="13">
        <v>8</v>
      </c>
      <c r="G49" s="30">
        <v>192307.625</v>
      </c>
      <c r="H49" s="16">
        <f>$G$49*F49</f>
        <v>1538461</v>
      </c>
      <c r="I49" s="26"/>
    </row>
    <row r="50" spans="1:11" ht="13.75" customHeight="1" x14ac:dyDescent="0.35">
      <c r="A50" s="5">
        <v>5.2</v>
      </c>
      <c r="B50" s="28" t="s">
        <v>47</v>
      </c>
      <c r="C50" s="28">
        <v>3</v>
      </c>
      <c r="D50" s="13">
        <v>4</v>
      </c>
      <c r="E50" s="13" t="s">
        <v>102</v>
      </c>
      <c r="F50" s="13">
        <v>96</v>
      </c>
      <c r="G50" s="31">
        <v>110919</v>
      </c>
      <c r="H50" s="16">
        <f>F50*G50</f>
        <v>10648224</v>
      </c>
      <c r="I50" s="26"/>
    </row>
    <row r="51" spans="1:11" ht="13.75" customHeight="1" x14ac:dyDescent="0.35">
      <c r="A51" s="5"/>
      <c r="B51" s="5"/>
      <c r="C51" s="5"/>
      <c r="D51" s="13"/>
      <c r="E51" s="13"/>
      <c r="F51" s="13"/>
      <c r="G51" s="13"/>
      <c r="H51" s="5"/>
      <c r="I51" s="26"/>
    </row>
    <row r="52" spans="1:11" ht="13.75" customHeight="1" x14ac:dyDescent="0.35">
      <c r="A52" s="6">
        <v>6</v>
      </c>
      <c r="B52" s="6" t="s">
        <v>24</v>
      </c>
      <c r="C52" s="6">
        <v>3</v>
      </c>
      <c r="D52" s="8"/>
      <c r="E52" s="8"/>
      <c r="F52" s="8"/>
      <c r="G52" s="8"/>
      <c r="H52" s="6"/>
      <c r="I52" s="27">
        <f>(SUM(H53:H54)/H55)*I55</f>
        <v>4.3357443063417325</v>
      </c>
    </row>
    <row r="53" spans="1:11" ht="13.75" customHeight="1" x14ac:dyDescent="0.35">
      <c r="A53" s="5">
        <v>6.1</v>
      </c>
      <c r="B53" s="5" t="s">
        <v>48</v>
      </c>
      <c r="C53" s="5">
        <v>2</v>
      </c>
      <c r="D53" s="13">
        <v>3</v>
      </c>
      <c r="E53" s="41" t="s">
        <v>100</v>
      </c>
      <c r="F53" s="13">
        <v>48</v>
      </c>
      <c r="G53" s="38">
        <v>192307.625</v>
      </c>
      <c r="H53" s="16">
        <f>$G$53*F53</f>
        <v>9230766</v>
      </c>
      <c r="I53" s="26"/>
    </row>
    <row r="54" spans="1:11" ht="13.75" customHeight="1" x14ac:dyDescent="0.35">
      <c r="A54" s="5">
        <v>6.2</v>
      </c>
      <c r="B54" s="5" t="s">
        <v>49</v>
      </c>
      <c r="C54" s="5">
        <v>1</v>
      </c>
      <c r="D54" s="13">
        <v>1</v>
      </c>
      <c r="E54" s="43"/>
      <c r="F54" s="13">
        <v>8</v>
      </c>
      <c r="G54" s="40"/>
      <c r="H54" s="16">
        <f>$G$53*F54</f>
        <v>1538461</v>
      </c>
      <c r="I54" s="26"/>
    </row>
    <row r="55" spans="1:11" ht="13.75" customHeight="1" x14ac:dyDescent="0.35">
      <c r="A55" s="44" t="s">
        <v>89</v>
      </c>
      <c r="B55" s="45"/>
      <c r="C55" s="45"/>
      <c r="D55" s="45"/>
      <c r="E55" s="45"/>
      <c r="F55" s="45"/>
      <c r="G55" s="46"/>
      <c r="H55" s="20">
        <f xml:space="preserve"> SUM(H14:H54)</f>
        <v>162317917</v>
      </c>
      <c r="I55" s="55">
        <v>65.349999999999994</v>
      </c>
      <c r="J55" s="53"/>
    </row>
    <row r="56" spans="1:11" ht="13.75" customHeight="1" x14ac:dyDescent="0.35">
      <c r="A56" s="49">
        <v>7</v>
      </c>
      <c r="B56" s="49" t="s">
        <v>25</v>
      </c>
      <c r="C56" s="49">
        <v>270</v>
      </c>
      <c r="D56" s="50"/>
      <c r="E56" s="50"/>
      <c r="F56" s="50"/>
      <c r="G56" s="51"/>
      <c r="H56" s="52">
        <f xml:space="preserve"> N47*0.1</f>
        <v>20871960.700000003</v>
      </c>
      <c r="I56" s="57">
        <v>10</v>
      </c>
    </row>
    <row r="57" spans="1:11" ht="13.75" customHeight="1" x14ac:dyDescent="0.35">
      <c r="A57" s="5">
        <v>7.1</v>
      </c>
      <c r="B57" s="5" t="s">
        <v>50</v>
      </c>
      <c r="C57" s="5">
        <v>90</v>
      </c>
      <c r="D57" s="13">
        <v>2</v>
      </c>
      <c r="E57" s="13" t="s">
        <v>118</v>
      </c>
      <c r="F57" s="13"/>
      <c r="G57" s="28">
        <v>0</v>
      </c>
      <c r="I57" s="58"/>
    </row>
    <row r="58" spans="1:11" ht="13.75" customHeight="1" x14ac:dyDescent="0.35">
      <c r="A58" s="5">
        <v>7.2</v>
      </c>
      <c r="B58" s="5" t="s">
        <v>51</v>
      </c>
      <c r="C58" s="5">
        <v>180</v>
      </c>
      <c r="D58" s="13">
        <v>4</v>
      </c>
      <c r="E58" s="13" t="s">
        <v>118</v>
      </c>
      <c r="F58" s="13"/>
      <c r="G58" s="28">
        <v>0</v>
      </c>
      <c r="H58" s="18"/>
      <c r="I58" s="59"/>
    </row>
    <row r="59" spans="1:11" ht="13.75" customHeight="1" x14ac:dyDescent="0.35">
      <c r="A59" s="5"/>
      <c r="B59" s="5"/>
      <c r="C59" s="5"/>
      <c r="D59" s="5"/>
      <c r="E59" s="5"/>
      <c r="F59" s="5"/>
      <c r="G59" s="5"/>
      <c r="H59" s="5"/>
      <c r="I59" s="5"/>
    </row>
    <row r="60" spans="1:11" ht="13.75" customHeight="1" x14ac:dyDescent="0.35">
      <c r="A60" s="47"/>
      <c r="B60" s="47" t="s">
        <v>122</v>
      </c>
      <c r="C60" s="47"/>
      <c r="D60" s="47"/>
      <c r="E60" s="47"/>
      <c r="F60" s="47"/>
      <c r="G60" s="47"/>
      <c r="H60" s="48">
        <f>N47*0.05</f>
        <v>10435980.350000001</v>
      </c>
      <c r="I60" s="60">
        <v>5</v>
      </c>
      <c r="K60" s="33"/>
    </row>
    <row r="77" spans="11:11" ht="13.75" customHeight="1" x14ac:dyDescent="0.35">
      <c r="K77" t="s">
        <v>62</v>
      </c>
    </row>
  </sheetData>
  <mergeCells count="19">
    <mergeCell ref="A55:G55"/>
    <mergeCell ref="E14:E16"/>
    <mergeCell ref="E19:E22"/>
    <mergeCell ref="E26:E27"/>
    <mergeCell ref="E29:E32"/>
    <mergeCell ref="G19:G22"/>
    <mergeCell ref="G26:G27"/>
    <mergeCell ref="G29:G32"/>
    <mergeCell ref="G34:G36"/>
    <mergeCell ref="G14:G16"/>
    <mergeCell ref="E53:E54"/>
    <mergeCell ref="G53:G54"/>
    <mergeCell ref="I56:I58"/>
    <mergeCell ref="Q13:Q24"/>
    <mergeCell ref="G38:G41"/>
    <mergeCell ref="G46:G48"/>
    <mergeCell ref="E46:E48"/>
    <mergeCell ref="E34:E36"/>
    <mergeCell ref="E38:E4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Vỹ Nguyễn Hữu Trọng</dc:creator>
  <cp:lastModifiedBy>Thanh Huỳnh Tấn</cp:lastModifiedBy>
  <dcterms:created xsi:type="dcterms:W3CDTF">2023-08-14T15:11:43Z</dcterms:created>
  <dcterms:modified xsi:type="dcterms:W3CDTF">2023-10-19T08:33:30Z</dcterms:modified>
</cp:coreProperties>
</file>