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_tri_du_an_CNTT\Thuc_hanh\2012353_QuanTriDACNTT\"/>
    </mc:Choice>
  </mc:AlternateContent>
  <xr:revisionPtr revIDLastSave="0" documentId="13_ncr:1_{0AD57E13-6AFD-45BE-B250-57F708B56CBD}" xr6:coauthVersionLast="47" xr6:coauthVersionMax="47" xr10:uidLastSave="{00000000-0000-0000-0000-000000000000}"/>
  <bookViews>
    <workbookView xWindow="36756" yWindow="-108" windowWidth="23256" windowHeight="12456" activeTab="3" xr2:uid="{8BCA8E78-29C2-4E18-85BF-D908FD161B5D}"/>
  </bookViews>
  <sheets>
    <sheet name="Sheet1" sheetId="1" r:id="rId1"/>
    <sheet name="NPV" sheetId="3" r:id="rId2"/>
    <sheet name="ROI" sheetId="4" r:id="rId3"/>
    <sheet name="Payback" sheetId="5" r:id="rId4"/>
    <sheet name="Sheet2" sheetId="2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5" l="1"/>
  <c r="G13" i="5"/>
  <c r="I12" i="5"/>
  <c r="H12" i="5"/>
  <c r="K11" i="5"/>
  <c r="J11" i="5"/>
  <c r="I11" i="5"/>
  <c r="H11" i="5"/>
  <c r="E5" i="5"/>
  <c r="D5" i="5"/>
  <c r="K12" i="5" s="1"/>
  <c r="E4" i="5"/>
  <c r="J13" i="5" s="1"/>
  <c r="D4" i="5"/>
  <c r="J12" i="5" s="1"/>
  <c r="E3" i="5"/>
  <c r="I13" i="5" s="1"/>
  <c r="D3" i="5"/>
  <c r="E2" i="5"/>
  <c r="H13" i="5" s="1"/>
  <c r="D2" i="5"/>
  <c r="B15" i="4"/>
  <c r="B12" i="4"/>
  <c r="E9" i="4"/>
  <c r="E10" i="4" s="1"/>
  <c r="D9" i="4"/>
  <c r="D10" i="4" s="1"/>
  <c r="C9" i="4"/>
  <c r="C10" i="4" s="1"/>
  <c r="B9" i="4"/>
  <c r="B10" i="4" s="1"/>
  <c r="E5" i="4"/>
  <c r="E6" i="4" s="1"/>
  <c r="D5" i="4"/>
  <c r="D6" i="4" s="1"/>
  <c r="C5" i="4"/>
  <c r="C6" i="4" s="1"/>
  <c r="B5" i="4"/>
  <c r="B6" i="4" s="1"/>
  <c r="E12" i="3"/>
  <c r="C12" i="3"/>
  <c r="B12" i="3"/>
  <c r="B13" i="3" a="1"/>
  <c r="F6" i="3"/>
  <c r="F12" i="3"/>
  <c r="D12" i="3"/>
  <c r="G11" i="3"/>
  <c r="G10" i="3"/>
  <c r="E6" i="3"/>
  <c r="D6" i="3"/>
  <c r="C6" i="3"/>
  <c r="B6" i="3"/>
  <c r="B7" i="3" s="1" a="1"/>
  <c r="B7" i="3" s="1"/>
  <c r="G5" i="3"/>
  <c r="G4" i="3"/>
  <c r="F6" i="4" l="1"/>
  <c r="F10" i="4"/>
  <c r="C12" i="4"/>
  <c r="D12" i="4"/>
  <c r="E12" i="4"/>
  <c r="G12" i="3"/>
  <c r="B13" i="3"/>
  <c r="G6" i="3"/>
  <c r="F12" i="4" l="1"/>
  <c r="E13" i="4"/>
  <c r="D13" i="4"/>
  <c r="C13" i="4"/>
  <c r="B13" i="4"/>
  <c r="G4" i="2" l="1"/>
  <c r="G3" i="2"/>
  <c r="G2" i="2"/>
  <c r="H4" i="2"/>
  <c r="H2" i="2"/>
  <c r="H3" i="2"/>
  <c r="E3" i="2"/>
  <c r="E4" i="2"/>
  <c r="E5" i="2"/>
  <c r="E7" i="2" s="1"/>
  <c r="E6" i="2"/>
  <c r="E2" i="2"/>
  <c r="F3" i="2"/>
  <c r="F4" i="2"/>
  <c r="F7" i="2"/>
  <c r="F2" i="2"/>
  <c r="H7" i="2"/>
  <c r="G7" i="2"/>
  <c r="C7" i="2"/>
  <c r="D7" i="2"/>
  <c r="B7" i="2"/>
</calcChain>
</file>

<file path=xl/sharedStrings.xml><?xml version="1.0" encoding="utf-8"?>
<sst xmlns="http://schemas.openxmlformats.org/spreadsheetml/2006/main" count="107" uniqueCount="84">
  <si>
    <t>Công việc</t>
  </si>
  <si>
    <t>Kết quả đạt được</t>
  </si>
  <si>
    <t>Chi phí đã sử dụng</t>
  </si>
  <si>
    <t>$40</t>
  </si>
  <si>
    <t>$35</t>
  </si>
  <si>
    <t>$20</t>
  </si>
  <si>
    <t>Công thức</t>
  </si>
  <si>
    <t>Giá trị</t>
  </si>
  <si>
    <t>Chú thích</t>
  </si>
  <si>
    <t>BCWP</t>
  </si>
  <si>
    <t>$60</t>
  </si>
  <si>
    <t>ACWP</t>
  </si>
  <si>
    <t>$75</t>
  </si>
  <si>
    <t>BCWS</t>
  </si>
  <si>
    <t>$120</t>
  </si>
  <si>
    <t>CPI</t>
  </si>
  <si>
    <t>CPI = BCWP/ACWP</t>
  </si>
  <si>
    <t>0.8</t>
  </si>
  <si>
    <t>SPI = BCWP/BCWS</t>
  </si>
  <si>
    <t>0.5</t>
  </si>
  <si>
    <t>Vì CPI nhỏ hơn 1 (0.8) nên dự án đang bị vượt ngân sách</t>
  </si>
  <si>
    <t>Vì SPI nhỏ hơn 1 (0.5) nên dự án đang bị chậm tiến độ</t>
  </si>
  <si>
    <r>
      <rPr>
        <b/>
        <sz val="11"/>
        <color theme="1"/>
        <rFont val="Calibri"/>
        <family val="2"/>
        <scheme val="minor"/>
      </rPr>
      <t>BCWP</t>
    </r>
    <r>
      <rPr>
        <sz val="11"/>
        <color theme="1"/>
        <rFont val="Calibri"/>
        <family val="2"/>
        <charset val="163"/>
        <scheme val="minor"/>
      </rPr>
      <t>: Chi phí công việc được thực hiện</t>
    </r>
  </si>
  <si>
    <r>
      <rPr>
        <b/>
        <sz val="11"/>
        <color theme="1"/>
        <rFont val="Calibri"/>
        <family val="2"/>
        <scheme val="minor"/>
      </rPr>
      <t>ACWP</t>
    </r>
    <r>
      <rPr>
        <sz val="11"/>
        <color theme="1"/>
        <rFont val="Calibri"/>
        <family val="2"/>
        <charset val="163"/>
        <scheme val="minor"/>
      </rPr>
      <t>: Chi phí công việc thực tế được thực hiện</t>
    </r>
  </si>
  <si>
    <r>
      <rPr>
        <b/>
        <sz val="11"/>
        <color theme="1"/>
        <rFont val="Calibri"/>
        <family val="2"/>
        <scheme val="minor"/>
      </rPr>
      <t>BCWS</t>
    </r>
    <r>
      <rPr>
        <sz val="11"/>
        <color theme="1"/>
        <rFont val="Calibri"/>
        <family val="2"/>
        <charset val="163"/>
        <scheme val="minor"/>
      </rPr>
      <t>: Chi phí ngân sách của lịch làm việc</t>
    </r>
  </si>
  <si>
    <r>
      <rPr>
        <b/>
        <sz val="11"/>
        <color theme="1"/>
        <rFont val="Calibri"/>
        <family val="2"/>
        <scheme val="minor"/>
      </rPr>
      <t>CPI &lt; 1</t>
    </r>
    <r>
      <rPr>
        <sz val="11"/>
        <color theme="1"/>
        <rFont val="Calibri"/>
        <family val="2"/>
        <charset val="163"/>
        <scheme val="minor"/>
      </rPr>
      <t>: Vượt ngân sách</t>
    </r>
  </si>
  <si>
    <r>
      <rPr>
        <b/>
        <sz val="11"/>
        <color theme="1"/>
        <rFont val="Calibri"/>
        <family val="2"/>
        <scheme val="minor"/>
      </rPr>
      <t>CPI = 1</t>
    </r>
    <r>
      <rPr>
        <sz val="11"/>
        <color theme="1"/>
        <rFont val="Calibri"/>
        <family val="2"/>
        <charset val="163"/>
        <scheme val="minor"/>
      </rPr>
      <t>: Đúng ngân sách</t>
    </r>
  </si>
  <si>
    <r>
      <rPr>
        <b/>
        <sz val="11"/>
        <color theme="1"/>
        <rFont val="Calibri"/>
        <family val="2"/>
        <scheme val="minor"/>
      </rPr>
      <t>CPI &gt; 1</t>
    </r>
    <r>
      <rPr>
        <sz val="11"/>
        <color theme="1"/>
        <rFont val="Calibri"/>
        <family val="2"/>
        <charset val="163"/>
        <scheme val="minor"/>
      </rPr>
      <t>: Dưới ngân sách</t>
    </r>
  </si>
  <si>
    <r>
      <rPr>
        <b/>
        <sz val="11"/>
        <color theme="1"/>
        <rFont val="Calibri"/>
        <family val="2"/>
        <scheme val="minor"/>
      </rPr>
      <t>SPI &lt; 1</t>
    </r>
    <r>
      <rPr>
        <sz val="11"/>
        <color theme="1"/>
        <rFont val="Calibri"/>
        <family val="2"/>
        <charset val="163"/>
        <scheme val="minor"/>
      </rPr>
      <t>: Chậm tiến độ</t>
    </r>
  </si>
  <si>
    <r>
      <rPr>
        <b/>
        <sz val="11"/>
        <color theme="1"/>
        <rFont val="Calibri"/>
        <family val="2"/>
        <scheme val="minor"/>
      </rPr>
      <t>SPI = 1</t>
    </r>
    <r>
      <rPr>
        <sz val="11"/>
        <color theme="1"/>
        <rFont val="Calibri"/>
        <family val="2"/>
        <charset val="163"/>
        <scheme val="minor"/>
      </rPr>
      <t>: Đúng tiến độ</t>
    </r>
  </si>
  <si>
    <r>
      <rPr>
        <b/>
        <sz val="11"/>
        <color theme="1"/>
        <rFont val="Calibri"/>
        <family val="2"/>
        <scheme val="minor"/>
      </rPr>
      <t>SPI&gt; 1</t>
    </r>
    <r>
      <rPr>
        <sz val="11"/>
        <color theme="1"/>
        <rFont val="Calibri"/>
        <family val="2"/>
        <charset val="163"/>
        <scheme val="minor"/>
      </rPr>
      <t>: Trước thời hạn</t>
    </r>
  </si>
  <si>
    <t>SV</t>
  </si>
  <si>
    <t>CV</t>
  </si>
  <si>
    <t>SPI</t>
  </si>
  <si>
    <t>Thiết kế</t>
  </si>
  <si>
    <t>Sản xuất</t>
  </si>
  <si>
    <t>Thẩm định</t>
  </si>
  <si>
    <t>Lắp ráp</t>
  </si>
  <si>
    <t>Bán hàng</t>
  </si>
  <si>
    <t>Chung</t>
  </si>
  <si>
    <t>CPI &lt; 1</t>
  </si>
  <si>
    <t>CPI = 1</t>
  </si>
  <si>
    <t>CPI &gt; 1</t>
  </si>
  <si>
    <t>SPI &lt; 1</t>
  </si>
  <si>
    <t>SPI = 1</t>
  </si>
  <si>
    <t>SPI &gt; 1</t>
  </si>
  <si>
    <t>CV &lt; 0</t>
  </si>
  <si>
    <t>CV = 0</t>
  </si>
  <si>
    <t>CV &gt; 0</t>
  </si>
  <si>
    <t>Vượt ngân sách</t>
  </si>
  <si>
    <t>Đúng ngân sách</t>
  </si>
  <si>
    <t>Dưới ngân sách</t>
  </si>
  <si>
    <t>Chậm tiến độ</t>
  </si>
  <si>
    <t>Trước thời hạn</t>
  </si>
  <si>
    <t>Đúng tiến độ</t>
  </si>
  <si>
    <t>Chi phí nhiều hơn so với kế hoạch</t>
  </si>
  <si>
    <t>Chi phí bằng kế hoạch</t>
  </si>
  <si>
    <t>Chi phí thấp hơn so với kế hoạch</t>
  </si>
  <si>
    <t>Sự khác biệt giữa mức độ thực tế và dự tính</t>
  </si>
  <si>
    <t>Dự án lỗ vì SPI &lt; 1 (0,54) và CPI &lt; 1 (0,89)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</si>
  <si>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</si>
  <si>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</si>
  <si>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</si>
  <si>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</si>
  <si>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</si>
  <si>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</si>
  <si>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</si>
  <si>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</si>
  <si>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</si>
  <si>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</si>
  <si>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</si>
  <si>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Dự án 1</t>
  </si>
  <si>
    <t>Dự án 2</t>
  </si>
  <si>
    <t>Dự án 2 sẽ được chọn vì dự án có NPV cao hơn (3,201)</t>
  </si>
  <si>
    <t>Dòng tiền chiết khấu</t>
  </si>
  <si>
    <t>Chi phí giảm giá</t>
  </si>
  <si>
    <t>Lợi nhuận chiếu khấu</t>
  </si>
  <si>
    <t>Lợi nhuận chiết khấu - phí</t>
  </si>
  <si>
    <t>Lợi nhuận tích lũy - phí</t>
  </si>
  <si>
    <t>ROI</t>
  </si>
  <si>
    <t>Năm</t>
  </si>
  <si>
    <t>Chi phí tích lũy</t>
  </si>
  <si>
    <t>Lợi nhuận tích lũy</t>
  </si>
  <si>
    <t>Chi phí tích tũy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</si>
</sst>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₫&quot;_-;\-* #,##0.00\ &quot;₫&quot;_-;_-* &quot;-&quot;??\ &quot;₫&quot;_-;_-@_-"/>
    <numFmt numFmtId="164" formatCode="\$#,##0;\(\$#,##0\)"/>
    <numFmt numFmtId="165" formatCode="[$$]#,##0"/>
    <numFmt numFmtId="172" formatCode="_-* #,##0\ _₫_-;\-* #,##0\ _₫_-;_-* &quot;-&quot;\ _₫_-;_-@_-"/>
  </numFmts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9" fontId="4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4" fontId="4" fillId="0" borderId="1" xfId="0" applyNumberFormat="1" applyFont="1" applyBorder="1"/>
    <xf numFmtId="164" fontId="6" fillId="0" borderId="1" xfId="0" applyNumberFormat="1" applyFont="1" applyBorder="1"/>
    <xf numFmtId="0" fontId="4" fillId="0" borderId="0" xfId="0" applyFont="1" applyFill="1" applyBorder="1"/>
    <xf numFmtId="10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172" fontId="4" fillId="0" borderId="1" xfId="1" applyNumberFormat="1" applyFont="1" applyBorder="1"/>
    <xf numFmtId="9" fontId="6" fillId="0" borderId="1" xfId="0" applyNumberFormat="1" applyFont="1" applyBorder="1"/>
    <xf numFmtId="172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172" fontId="6" fillId="0" borderId="1" xfId="1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72" fontId="4" fillId="0" borderId="1" xfId="1" applyNumberFormat="1" applyFont="1" applyBorder="1" applyAlignment="1">
      <alignment horizontal="right" vertical="center"/>
    </xf>
    <xf numFmtId="0" fontId="6" fillId="2" borderId="2" xfId="0" applyFont="1" applyFill="1" applyBorder="1"/>
    <xf numFmtId="0" fontId="4" fillId="2" borderId="2" xfId="0" applyFont="1" applyFill="1" applyBorder="1"/>
    <xf numFmtId="0" fontId="7" fillId="0" borderId="2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100" b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Thời gian hoàn vốn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Payback!$G$12</c:f>
              <c:strCache>
                <c:ptCount val="1"/>
                <c:pt idx="0">
                  <c:v>Chi phí tích tũy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Payback!$H$12:$K$12</c:f>
              <c:numCache>
                <c:formatCode>General</c:formatCode>
                <c:ptCount val="4"/>
                <c:pt idx="0">
                  <c:v>140000</c:v>
                </c:pt>
                <c:pt idx="1">
                  <c:v>177200</c:v>
                </c:pt>
                <c:pt idx="2">
                  <c:v>211600</c:v>
                </c:pt>
                <c:pt idx="3">
                  <c:v>243200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2-41BE-8B0B-87C130A5A8DD}"/>
            </c:ext>
          </c:extLst>
        </c:ser>
        <c:ser>
          <c:idx val="1"/>
          <c:order val="1"/>
          <c:tx>
            <c:strRef>
              <c:f>Payback!$G$13</c:f>
              <c:strCache>
                <c:ptCount val="1"/>
                <c:pt idx="0">
                  <c:v>Lợi nhuận tích lũy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Payback!$H$13:$K$13</c:f>
              <c:numCache>
                <c:formatCode>General</c:formatCode>
                <c:ptCount val="4"/>
                <c:pt idx="0">
                  <c:v>0</c:v>
                </c:pt>
                <c:pt idx="1">
                  <c:v>186000</c:v>
                </c:pt>
                <c:pt idx="2">
                  <c:v>358000</c:v>
                </c:pt>
                <c:pt idx="3">
                  <c:v>516000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2-41BE-8B0B-87C130A5A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326565"/>
        <c:axId val="482910252"/>
      </c:lineChart>
      <c:catAx>
        <c:axId val="1824326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1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482910252"/>
        <c:crosses val="autoZero"/>
        <c:auto val="1"/>
        <c:lblAlgn val="ctr"/>
        <c:lblOffset val="100"/>
        <c:noMultiLvlLbl val="1"/>
      </c:catAx>
      <c:valAx>
        <c:axId val="482910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18243265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>
              <a:solidFill>
                <a:srgbClr val="1A1A1A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450531</xdr:colOff>
      <xdr:row>3</xdr:row>
      <xdr:rowOff>8571</xdr:rowOff>
    </xdr:from>
    <xdr:ext cx="5715000" cy="3533775"/>
    <xdr:graphicFrame macro="">
      <xdr:nvGraphicFramePr>
        <xdr:cNvPr id="13" name="Chart 3" title="Biểu đồ">
          <a:extLst>
            <a:ext uri="{FF2B5EF4-FFF2-40B4-BE49-F238E27FC236}">
              <a16:creationId xmlns:a16="http://schemas.microsoft.com/office/drawing/2014/main" id="{B3A38784-55CE-4540-BDF4-71A74453E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0.26846</cdr:x>
      <cdr:y>0.45022</cdr:y>
    </cdr:from>
    <cdr:to>
      <cdr:x>0.35312</cdr:x>
      <cdr:y>0.60764</cdr:y>
    </cdr:to>
    <cdr:cxnSp macro="">
      <cdr:nvCxnSpPr>
        <cdr:cNvPr id="2" name="Straight Arrow Connector 1">
          <a:extLst xmlns:a="http://schemas.openxmlformats.org/drawingml/2006/main">
            <a:ext uri="{FF2B5EF4-FFF2-40B4-BE49-F238E27FC236}">
              <a16:creationId xmlns:a16="http://schemas.microsoft.com/office/drawing/2014/main" id="{719B37BF-CBE0-C6C1-9CBF-606DDD9932F5}"/>
            </a:ext>
          </a:extLst>
        </cdr:cNvPr>
        <cdr:cNvCxnSpPr/>
      </cdr:nvCxnSpPr>
      <cdr:spPr>
        <a:xfrm xmlns:a="http://schemas.openxmlformats.org/drawingml/2006/main">
          <a:off x="1534238" y="1590993"/>
          <a:ext cx="483870" cy="5562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0.19422</cdr:x>
      <cdr:y>0.32273</cdr:y>
    </cdr:from>
    <cdr:to>
      <cdr:x>0.33126</cdr:x>
      <cdr:y>0.44902</cdr:y>
    </cdr:to>
    <cdr:sp macro="" textlink="">
      <cdr:nvSpPr>
        <cdr:cNvPr id="3" name="TextBox 4">
          <a:extLst xmlns:a="http://schemas.openxmlformats.org/drawingml/2006/main">
            <a:ext uri="{FF2B5EF4-FFF2-40B4-BE49-F238E27FC236}">
              <a16:creationId xmlns:a16="http://schemas.microsoft.com/office/drawing/2014/main" id="{DAB011A5-ABCE-9ED9-B940-84353A54E107}"/>
            </a:ext>
          </a:extLst>
        </cdr:cNvPr>
        <cdr:cNvSpPr txBox="1"/>
      </cdr:nvSpPr>
      <cdr:spPr>
        <a:xfrm xmlns:a="http://schemas.openxmlformats.org/drawingml/2006/main">
          <a:off x="1109980" y="1140460"/>
          <a:ext cx="783163" cy="44627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>
              <a:latin typeface="Times New Roman" panose="02020603050405020304" pitchFamily="18" charset="0"/>
              <a:cs typeface="Times New Roman" panose="02020603050405020304" pitchFamily="18" charset="0"/>
            </a:rPr>
            <a:t>Thời</a:t>
          </a: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gian</a:t>
          </a:r>
          <a:b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hoàn vốn</a:t>
          </a:r>
          <a:endParaRPr lang="en-US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Quan_tri_du_an_CNTT\Thuc_hanh\Nh&#243;m\Nhom9_Lab3.xlsx" TargetMode="External"/><Relationship Id="rId1" Type="http://schemas.openxmlformats.org/officeDocument/2006/relationships/externalLinkPath" Target="/Quan_tri_du_an_CNTT/Thuc_hanh/Nh&#243;m/Nhom9_Lab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Quan_tri_du_an_CNTT\Thuc_hanh\Nh&#243;m\Nhom9_Lab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SM"/>
      <sheetName val="NPV"/>
      <sheetName val="ROI"/>
      <sheetName val="Payback"/>
    </sheetNames>
    <sheetDataSet>
      <sheetData sheetId="0"/>
      <sheetData sheetId="1"/>
      <sheetData sheetId="2"/>
      <sheetData sheetId="3">
        <row r="11">
          <cell r="H11">
            <v>0</v>
          </cell>
          <cell r="I11">
            <v>1</v>
          </cell>
          <cell r="J11">
            <v>2</v>
          </cell>
          <cell r="K11">
            <v>3</v>
          </cell>
        </row>
        <row r="12">
          <cell r="G12" t="str">
            <v>Chi phí tích tũy</v>
          </cell>
          <cell r="H12">
            <v>250000</v>
          </cell>
          <cell r="I12">
            <v>450000</v>
          </cell>
          <cell r="J12">
            <v>700000</v>
          </cell>
          <cell r="K12">
            <v>900000</v>
          </cell>
        </row>
        <row r="13">
          <cell r="G13" t="str">
            <v>Lợi nhuận tích lũy</v>
          </cell>
          <cell r="H13">
            <v>0</v>
          </cell>
          <cell r="I13">
            <v>500000</v>
          </cell>
          <cell r="J13">
            <v>950000</v>
          </cell>
          <cell r="K13">
            <v>1450000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ybac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5053-F8CD-40DD-8F5E-B3FD6F347A0E}">
  <dimension ref="A1:G13"/>
  <sheetViews>
    <sheetView workbookViewId="0">
      <selection activeCell="G17" sqref="G17"/>
    </sheetView>
  </sheetViews>
  <sheetFormatPr defaultRowHeight="14.25" x14ac:dyDescent="0.45"/>
  <cols>
    <col min="1" max="1" width="12.265625" customWidth="1"/>
    <col min="2" max="2" width="15.9296875" customWidth="1"/>
    <col min="3" max="3" width="21.33203125" customWidth="1"/>
    <col min="5" max="5" width="18.265625" customWidth="1"/>
    <col min="6" max="6" width="14" customWidth="1"/>
    <col min="7" max="7" width="39.6640625" customWidth="1"/>
  </cols>
  <sheetData>
    <row r="1" spans="1:7" x14ac:dyDescent="0.45">
      <c r="A1" s="6" t="s">
        <v>0</v>
      </c>
      <c r="B1" s="6" t="s">
        <v>1</v>
      </c>
      <c r="C1" s="6" t="s">
        <v>2</v>
      </c>
      <c r="D1" s="2"/>
      <c r="E1" s="6" t="s">
        <v>6</v>
      </c>
      <c r="F1" s="6" t="s">
        <v>7</v>
      </c>
      <c r="G1" s="7" t="s">
        <v>8</v>
      </c>
    </row>
    <row r="2" spans="1:7" x14ac:dyDescent="0.45">
      <c r="A2" s="3">
        <v>1</v>
      </c>
      <c r="B2" s="4">
        <v>1</v>
      </c>
      <c r="C2" s="3" t="s">
        <v>3</v>
      </c>
      <c r="D2" s="2"/>
      <c r="E2" s="6" t="s">
        <v>9</v>
      </c>
      <c r="F2" s="3" t="s">
        <v>10</v>
      </c>
      <c r="G2" s="8" t="s">
        <v>22</v>
      </c>
    </row>
    <row r="3" spans="1:7" x14ac:dyDescent="0.45">
      <c r="A3" s="3">
        <v>2</v>
      </c>
      <c r="B3" s="4">
        <v>1</v>
      </c>
      <c r="C3" s="3" t="s">
        <v>4</v>
      </c>
      <c r="D3" s="2"/>
      <c r="E3" s="6" t="s">
        <v>11</v>
      </c>
      <c r="F3" s="3" t="s">
        <v>12</v>
      </c>
      <c r="G3" s="8" t="s">
        <v>23</v>
      </c>
    </row>
    <row r="4" spans="1:7" x14ac:dyDescent="0.45">
      <c r="A4" s="3">
        <v>3</v>
      </c>
      <c r="B4" s="4">
        <v>0.5</v>
      </c>
      <c r="C4" s="3" t="s">
        <v>5</v>
      </c>
      <c r="D4" s="2"/>
      <c r="E4" s="6" t="s">
        <v>13</v>
      </c>
      <c r="F4" s="3" t="s">
        <v>14</v>
      </c>
      <c r="G4" s="8" t="s">
        <v>24</v>
      </c>
    </row>
    <row r="5" spans="1:7" x14ac:dyDescent="0.45">
      <c r="A5" s="2"/>
      <c r="B5" s="2"/>
      <c r="C5" s="2"/>
      <c r="D5" s="2"/>
      <c r="E5" s="10" t="s">
        <v>16</v>
      </c>
      <c r="F5" s="11" t="s">
        <v>17</v>
      </c>
      <c r="G5" s="8" t="s">
        <v>25</v>
      </c>
    </row>
    <row r="6" spans="1:7" x14ac:dyDescent="0.45">
      <c r="A6" s="2"/>
      <c r="B6" s="2"/>
      <c r="C6" s="2"/>
      <c r="D6" s="2"/>
      <c r="E6" s="10"/>
      <c r="F6" s="11"/>
      <c r="G6" s="8" t="s">
        <v>26</v>
      </c>
    </row>
    <row r="7" spans="1:7" x14ac:dyDescent="0.45">
      <c r="A7" s="2"/>
      <c r="B7" s="2"/>
      <c r="C7" s="2"/>
      <c r="D7" s="2"/>
      <c r="E7" s="10"/>
      <c r="F7" s="11"/>
      <c r="G7" s="8" t="s">
        <v>27</v>
      </c>
    </row>
    <row r="8" spans="1:7" x14ac:dyDescent="0.45">
      <c r="A8" s="2"/>
      <c r="B8" s="2"/>
      <c r="C8" s="2"/>
      <c r="D8" s="2"/>
      <c r="E8" s="10" t="s">
        <v>18</v>
      </c>
      <c r="F8" s="11" t="s">
        <v>19</v>
      </c>
      <c r="G8" s="8" t="s">
        <v>28</v>
      </c>
    </row>
    <row r="9" spans="1:7" x14ac:dyDescent="0.45">
      <c r="A9" s="2"/>
      <c r="B9" s="2"/>
      <c r="C9" s="2"/>
      <c r="D9" s="2"/>
      <c r="E9" s="10"/>
      <c r="F9" s="11"/>
      <c r="G9" s="8" t="s">
        <v>29</v>
      </c>
    </row>
    <row r="10" spans="1:7" x14ac:dyDescent="0.45">
      <c r="A10" s="2"/>
      <c r="B10" s="2"/>
      <c r="C10" s="2"/>
      <c r="D10" s="2"/>
      <c r="E10" s="10"/>
      <c r="F10" s="11"/>
      <c r="G10" s="8" t="s">
        <v>30</v>
      </c>
    </row>
    <row r="12" spans="1:7" x14ac:dyDescent="0.45">
      <c r="E12" s="12" t="s">
        <v>20</v>
      </c>
      <c r="F12" s="12"/>
      <c r="G12" s="12"/>
    </row>
    <row r="13" spans="1:7" x14ac:dyDescent="0.45">
      <c r="E13" s="12" t="s">
        <v>21</v>
      </c>
      <c r="F13" s="12"/>
      <c r="G13" s="12"/>
    </row>
  </sheetData>
  <mergeCells count="6">
    <mergeCell ref="E13:G13"/>
    <mergeCell ref="E5:E7"/>
    <mergeCell ref="F5:F7"/>
    <mergeCell ref="E8:E10"/>
    <mergeCell ref="F8:F10"/>
    <mergeCell ref="E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0F64-8887-4651-960C-9475337A29B9}">
  <dimension ref="A1:G15"/>
  <sheetViews>
    <sheetView workbookViewId="0">
      <selection activeCell="I9" sqref="I9"/>
    </sheetView>
  </sheetViews>
  <sheetFormatPr defaultRowHeight="14.25" x14ac:dyDescent="0.45"/>
  <cols>
    <col min="1" max="1" width="18" customWidth="1"/>
    <col min="2" max="2" width="11.59765625" customWidth="1"/>
    <col min="3" max="3" width="12.06640625" customWidth="1"/>
    <col min="4" max="4" width="10.86328125" customWidth="1"/>
    <col min="5" max="5" width="10.796875" customWidth="1"/>
    <col min="6" max="6" width="10.86328125" customWidth="1"/>
    <col min="7" max="7" width="12.265625" customWidth="1"/>
  </cols>
  <sheetData>
    <row r="1" spans="1:7" ht="15.4" x14ac:dyDescent="0.45">
      <c r="A1" s="15" t="s">
        <v>60</v>
      </c>
      <c r="B1" s="16">
        <v>0.1</v>
      </c>
      <c r="C1" s="17"/>
      <c r="D1" s="17"/>
      <c r="E1" s="17"/>
      <c r="F1" s="17"/>
      <c r="G1" s="17"/>
    </row>
    <row r="2" spans="1:7" ht="15.4" x14ac:dyDescent="0.45">
      <c r="A2" s="17"/>
      <c r="B2" s="17"/>
      <c r="C2" s="17"/>
      <c r="D2" s="17"/>
      <c r="E2" s="17"/>
      <c r="F2" s="17"/>
      <c r="G2" s="17"/>
    </row>
    <row r="3" spans="1:7" ht="15.4" x14ac:dyDescent="0.45">
      <c r="A3" s="18" t="s">
        <v>71</v>
      </c>
      <c r="B3" s="19" t="s">
        <v>61</v>
      </c>
      <c r="C3" s="19" t="s">
        <v>62</v>
      </c>
      <c r="D3" s="19" t="s">
        <v>63</v>
      </c>
      <c r="E3" s="19" t="s">
        <v>64</v>
      </c>
      <c r="F3" s="19" t="s">
        <v>65</v>
      </c>
      <c r="G3" s="19" t="s">
        <v>66</v>
      </c>
    </row>
    <row r="4" spans="1:7" ht="15.4" x14ac:dyDescent="0.45">
      <c r="A4" s="15" t="s">
        <v>67</v>
      </c>
      <c r="B4" s="20">
        <v>0</v>
      </c>
      <c r="C4" s="20">
        <v>2000</v>
      </c>
      <c r="D4" s="20">
        <v>3000</v>
      </c>
      <c r="E4" s="20">
        <v>4000</v>
      </c>
      <c r="F4" s="20">
        <v>5000</v>
      </c>
      <c r="G4" s="20">
        <f>SUM(B4:F4)</f>
        <v>14000</v>
      </c>
    </row>
    <row r="5" spans="1:7" ht="15.4" x14ac:dyDescent="0.45">
      <c r="A5" s="15" t="s">
        <v>68</v>
      </c>
      <c r="B5" s="20">
        <v>5000</v>
      </c>
      <c r="C5" s="20">
        <v>1000</v>
      </c>
      <c r="D5" s="20">
        <v>1000</v>
      </c>
      <c r="E5" s="20">
        <v>1000</v>
      </c>
      <c r="F5" s="20">
        <v>1000</v>
      </c>
      <c r="G5" s="20">
        <f>SUM(B5:F5)</f>
        <v>9000</v>
      </c>
    </row>
    <row r="6" spans="1:7" ht="15.4" x14ac:dyDescent="0.45">
      <c r="A6" s="15" t="s">
        <v>69</v>
      </c>
      <c r="B6" s="20">
        <f t="shared" ref="B6:G6" si="0">B4-B5</f>
        <v>-5000</v>
      </c>
      <c r="C6" s="20">
        <f t="shared" si="0"/>
        <v>1000</v>
      </c>
      <c r="D6" s="20">
        <f t="shared" si="0"/>
        <v>2000</v>
      </c>
      <c r="E6" s="20">
        <f t="shared" si="0"/>
        <v>3000</v>
      </c>
      <c r="F6" s="20">
        <f xml:space="preserve"> F4 - F5</f>
        <v>4000</v>
      </c>
      <c r="G6" s="20">
        <f t="shared" si="0"/>
        <v>5000</v>
      </c>
    </row>
    <row r="7" spans="1:7" ht="15.4" x14ac:dyDescent="0.45">
      <c r="A7" s="18" t="s">
        <v>70</v>
      </c>
      <c r="B7" s="21">
        <f t="array" ref="B7">NPV($B$1,B6:F6)</f>
        <v>2316.346995672176</v>
      </c>
      <c r="C7" s="20"/>
      <c r="D7" s="20"/>
      <c r="E7" s="20"/>
      <c r="F7" s="20"/>
      <c r="G7" s="20"/>
    </row>
    <row r="8" spans="1:7" ht="15.4" x14ac:dyDescent="0.45">
      <c r="A8" s="17"/>
      <c r="B8" s="17"/>
      <c r="C8" s="17"/>
      <c r="D8" s="17"/>
      <c r="E8" s="17"/>
      <c r="F8" s="17"/>
      <c r="G8" s="17"/>
    </row>
    <row r="9" spans="1:7" ht="15.4" x14ac:dyDescent="0.45">
      <c r="A9" s="18" t="s">
        <v>72</v>
      </c>
      <c r="B9" s="19" t="s">
        <v>61</v>
      </c>
      <c r="C9" s="19" t="s">
        <v>62</v>
      </c>
      <c r="D9" s="19" t="s">
        <v>63</v>
      </c>
      <c r="E9" s="19" t="s">
        <v>64</v>
      </c>
      <c r="F9" s="19" t="s">
        <v>65</v>
      </c>
      <c r="G9" s="19" t="s">
        <v>66</v>
      </c>
    </row>
    <row r="10" spans="1:7" ht="15.4" x14ac:dyDescent="0.45">
      <c r="A10" s="15" t="s">
        <v>67</v>
      </c>
      <c r="B10" s="20">
        <v>1000</v>
      </c>
      <c r="C10" s="20">
        <v>2000</v>
      </c>
      <c r="D10" s="20">
        <v>4000</v>
      </c>
      <c r="E10" s="20">
        <v>4000</v>
      </c>
      <c r="F10" s="20">
        <v>4000</v>
      </c>
      <c r="G10" s="21">
        <f>SUM(B10:F10)</f>
        <v>15000</v>
      </c>
    </row>
    <row r="11" spans="1:7" ht="15.4" x14ac:dyDescent="0.45">
      <c r="A11" s="15" t="s">
        <v>68</v>
      </c>
      <c r="B11" s="20">
        <v>2000</v>
      </c>
      <c r="C11" s="20">
        <v>2000</v>
      </c>
      <c r="D11" s="20">
        <v>2000</v>
      </c>
      <c r="E11" s="20">
        <v>2000</v>
      </c>
      <c r="F11" s="20">
        <v>2000</v>
      </c>
      <c r="G11" s="21">
        <f>SUM(B11:F11)</f>
        <v>10000</v>
      </c>
    </row>
    <row r="12" spans="1:7" ht="15.4" x14ac:dyDescent="0.45">
      <c r="A12" s="15" t="s">
        <v>69</v>
      </c>
      <c r="B12" s="20">
        <f t="shared" ref="B12:G12" si="1">B10-B11</f>
        <v>-1000</v>
      </c>
      <c r="C12" s="20">
        <f t="shared" si="1"/>
        <v>0</v>
      </c>
      <c r="D12" s="20">
        <f t="shared" si="1"/>
        <v>2000</v>
      </c>
      <c r="E12" s="20">
        <f t="shared" si="1"/>
        <v>2000</v>
      </c>
      <c r="F12" s="20">
        <f t="shared" si="1"/>
        <v>2000</v>
      </c>
      <c r="G12" s="21">
        <f t="shared" si="1"/>
        <v>5000</v>
      </c>
    </row>
    <row r="13" spans="1:7" ht="15.4" x14ac:dyDescent="0.45">
      <c r="A13" s="18" t="s">
        <v>70</v>
      </c>
      <c r="B13" s="21">
        <f t="array" ref="B13">NPV($B$1, B12:F12)</f>
        <v>3201.4082495606972</v>
      </c>
      <c r="C13" s="17"/>
      <c r="D13" s="17"/>
      <c r="E13" s="17"/>
      <c r="F13" s="17"/>
      <c r="G13" s="18"/>
    </row>
    <row r="15" spans="1:7" ht="15.4" x14ac:dyDescent="0.45">
      <c r="B15" s="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013A-298A-413B-B432-B54D1C463847}">
  <dimension ref="A1:F15"/>
  <sheetViews>
    <sheetView workbookViewId="0">
      <selection activeCell="H8" sqref="H8"/>
    </sheetView>
  </sheetViews>
  <sheetFormatPr defaultRowHeight="14.25" x14ac:dyDescent="0.45"/>
  <cols>
    <col min="1" max="1" width="23.796875" customWidth="1"/>
    <col min="2" max="2" width="14.59765625" customWidth="1"/>
    <col min="3" max="3" width="12.1328125" customWidth="1"/>
    <col min="4" max="4" width="12" customWidth="1"/>
    <col min="5" max="5" width="11.19921875" customWidth="1"/>
    <col min="6" max="6" width="15.265625" customWidth="1"/>
  </cols>
  <sheetData>
    <row r="1" spans="1:6" ht="15.4" x14ac:dyDescent="0.45">
      <c r="A1" s="18" t="s">
        <v>60</v>
      </c>
      <c r="B1" s="23">
        <v>0.08</v>
      </c>
      <c r="C1" s="17"/>
      <c r="D1" s="17"/>
      <c r="E1" s="17"/>
      <c r="F1" s="17"/>
    </row>
    <row r="2" spans="1:6" ht="15.4" x14ac:dyDescent="0.45">
      <c r="A2" s="15"/>
      <c r="B2" s="17"/>
      <c r="C2" s="17"/>
      <c r="D2" s="17"/>
      <c r="E2" s="17"/>
      <c r="F2" s="17"/>
    </row>
    <row r="3" spans="1:6" ht="15.4" x14ac:dyDescent="0.45">
      <c r="A3" s="17"/>
      <c r="B3" s="18">
        <v>0</v>
      </c>
      <c r="C3" s="18">
        <v>1</v>
      </c>
      <c r="D3" s="18">
        <v>2</v>
      </c>
      <c r="E3" s="18">
        <v>3</v>
      </c>
      <c r="F3" s="24" t="s">
        <v>66</v>
      </c>
    </row>
    <row r="4" spans="1:6" ht="15.4" x14ac:dyDescent="0.45">
      <c r="A4" s="15" t="s">
        <v>68</v>
      </c>
      <c r="B4" s="27">
        <v>140000</v>
      </c>
      <c r="C4" s="27">
        <v>40000</v>
      </c>
      <c r="D4" s="27">
        <v>40000</v>
      </c>
      <c r="E4" s="27">
        <v>40000</v>
      </c>
      <c r="F4" s="28"/>
    </row>
    <row r="5" spans="1:6" ht="15.4" x14ac:dyDescent="0.45">
      <c r="A5" s="15" t="s">
        <v>74</v>
      </c>
      <c r="B5" s="29">
        <f>1/(1+$B1)^B3</f>
        <v>1</v>
      </c>
      <c r="C5" s="29">
        <f>ROUND(1/(1+$B1)^C3,2)</f>
        <v>0.93</v>
      </c>
      <c r="D5" s="29">
        <f t="shared" ref="D5:E5" si="0">ROUND(1/(1+$B1)^D3,2)</f>
        <v>0.86</v>
      </c>
      <c r="E5" s="29">
        <f t="shared" si="0"/>
        <v>0.79</v>
      </c>
      <c r="F5" s="29"/>
    </row>
    <row r="6" spans="1:6" ht="15.4" x14ac:dyDescent="0.45">
      <c r="A6" s="18" t="s">
        <v>75</v>
      </c>
      <c r="B6" s="30">
        <f>B4*B5</f>
        <v>140000</v>
      </c>
      <c r="C6" s="30">
        <f t="shared" ref="C6:E6" si="1">C4*C5</f>
        <v>37200</v>
      </c>
      <c r="D6" s="30">
        <f t="shared" si="1"/>
        <v>34400</v>
      </c>
      <c r="E6" s="30">
        <f t="shared" si="1"/>
        <v>31600</v>
      </c>
      <c r="F6" s="30">
        <f>SUM(B6:E6)</f>
        <v>243200</v>
      </c>
    </row>
    <row r="7" spans="1:6" ht="15.4" x14ac:dyDescent="0.45">
      <c r="A7" s="17"/>
      <c r="B7" s="31"/>
      <c r="C7" s="31"/>
      <c r="D7" s="31"/>
      <c r="E7" s="31"/>
      <c r="F7" s="31"/>
    </row>
    <row r="8" spans="1:6" ht="15.4" x14ac:dyDescent="0.45">
      <c r="A8" s="15" t="s">
        <v>67</v>
      </c>
      <c r="B8" s="32">
        <v>0</v>
      </c>
      <c r="C8" s="32">
        <v>200000</v>
      </c>
      <c r="D8" s="32">
        <v>200000</v>
      </c>
      <c r="E8" s="32">
        <v>200000</v>
      </c>
      <c r="F8" s="28"/>
    </row>
    <row r="9" spans="1:6" ht="15.4" x14ac:dyDescent="0.45">
      <c r="A9" s="15" t="s">
        <v>74</v>
      </c>
      <c r="B9" s="29">
        <f>1/(1+$B1)^B3</f>
        <v>1</v>
      </c>
      <c r="C9" s="29">
        <f>ROUND(1/(1+$B1)^C3,2)</f>
        <v>0.93</v>
      </c>
      <c r="D9" s="29">
        <f t="shared" ref="D9:E9" si="2">ROUND(1/(1+$B1)^D3,2)</f>
        <v>0.86</v>
      </c>
      <c r="E9" s="29">
        <f t="shared" si="2"/>
        <v>0.79</v>
      </c>
      <c r="F9" s="31"/>
    </row>
    <row r="10" spans="1:6" ht="15.4" x14ac:dyDescent="0.45">
      <c r="A10" s="18" t="s">
        <v>76</v>
      </c>
      <c r="B10" s="30">
        <f>B8*B9</f>
        <v>0</v>
      </c>
      <c r="C10" s="30">
        <f t="shared" ref="C10:E10" si="3">C8*C9</f>
        <v>186000</v>
      </c>
      <c r="D10" s="30">
        <f t="shared" si="3"/>
        <v>172000</v>
      </c>
      <c r="E10" s="30">
        <f t="shared" si="3"/>
        <v>158000</v>
      </c>
      <c r="F10" s="30">
        <f>SUM(B10:E10)</f>
        <v>516000</v>
      </c>
    </row>
    <row r="11" spans="1:6" ht="15.4" x14ac:dyDescent="0.45">
      <c r="A11" s="17"/>
      <c r="B11" s="31"/>
      <c r="C11" s="31"/>
      <c r="D11" s="31"/>
      <c r="E11" s="31"/>
      <c r="F11" s="31"/>
    </row>
    <row r="12" spans="1:6" ht="15.4" x14ac:dyDescent="0.45">
      <c r="A12" s="15" t="s">
        <v>77</v>
      </c>
      <c r="B12" s="32">
        <f>B10-B6</f>
        <v>-140000</v>
      </c>
      <c r="C12" s="32">
        <f t="shared" ref="C12:E12" si="4">C10-C6</f>
        <v>148800</v>
      </c>
      <c r="D12" s="32">
        <f t="shared" si="4"/>
        <v>137600</v>
      </c>
      <c r="E12" s="32">
        <f t="shared" si="4"/>
        <v>126400</v>
      </c>
      <c r="F12" s="30">
        <f>F10-F6</f>
        <v>272800</v>
      </c>
    </row>
    <row r="13" spans="1:6" ht="15.4" x14ac:dyDescent="0.45">
      <c r="A13" s="15" t="s">
        <v>78</v>
      </c>
      <c r="B13" s="32">
        <f>SUM($B12:B12)</f>
        <v>-140000</v>
      </c>
      <c r="C13" s="32">
        <f>SUM($B12:C12)</f>
        <v>8800</v>
      </c>
      <c r="D13" s="32">
        <f>SUM($B12:D12)</f>
        <v>146400</v>
      </c>
      <c r="E13" s="32">
        <f>SUM($B12:E12)</f>
        <v>272800</v>
      </c>
      <c r="F13" s="31"/>
    </row>
    <row r="14" spans="1:6" ht="15.4" x14ac:dyDescent="0.45">
      <c r="A14" s="17"/>
      <c r="B14" s="17"/>
      <c r="C14" s="17"/>
      <c r="D14" s="17"/>
      <c r="E14" s="17"/>
      <c r="F14" s="17"/>
    </row>
    <row r="15" spans="1:6" ht="15.4" x14ac:dyDescent="0.45">
      <c r="A15" s="18" t="s">
        <v>79</v>
      </c>
      <c r="B15" s="26">
        <f>ROUND((F12/F6),2)</f>
        <v>1.1200000000000001</v>
      </c>
      <c r="C15" s="17"/>
      <c r="D15" s="17"/>
      <c r="E15" s="17"/>
      <c r="F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DEBA-BFE0-40F1-81AC-39696E0609ED}">
  <dimension ref="A1:K13"/>
  <sheetViews>
    <sheetView tabSelected="1" workbookViewId="0">
      <selection activeCell="P12" sqref="P12"/>
    </sheetView>
  </sheetViews>
  <sheetFormatPr defaultRowHeight="14.25" x14ac:dyDescent="0.45"/>
  <cols>
    <col min="2" max="2" width="12.1328125" customWidth="1"/>
    <col min="3" max="3" width="11.46484375" customWidth="1"/>
    <col min="4" max="4" width="14.53125" customWidth="1"/>
    <col min="5" max="5" width="18.06640625" customWidth="1"/>
    <col min="7" max="7" width="10.796875" customWidth="1"/>
  </cols>
  <sheetData>
    <row r="1" spans="1:11" ht="15.4" x14ac:dyDescent="0.45">
      <c r="A1" s="33" t="s">
        <v>80</v>
      </c>
      <c r="B1" s="33" t="s">
        <v>68</v>
      </c>
      <c r="C1" s="33" t="s">
        <v>67</v>
      </c>
      <c r="D1" s="33" t="s">
        <v>81</v>
      </c>
      <c r="E1" s="33" t="s">
        <v>82</v>
      </c>
    </row>
    <row r="2" spans="1:11" ht="15.4" x14ac:dyDescent="0.45">
      <c r="A2" s="34">
        <v>0</v>
      </c>
      <c r="B2" s="25">
        <v>140000</v>
      </c>
      <c r="C2" s="25">
        <v>0</v>
      </c>
      <c r="D2" s="25">
        <f>SUM($B$2:B2)</f>
        <v>140000</v>
      </c>
      <c r="E2" s="25">
        <f>SUM($C$2:C2)</f>
        <v>0</v>
      </c>
    </row>
    <row r="3" spans="1:11" ht="15.4" x14ac:dyDescent="0.45">
      <c r="A3" s="34">
        <v>1</v>
      </c>
      <c r="B3" s="25">
        <v>37200</v>
      </c>
      <c r="C3" s="25">
        <v>186000</v>
      </c>
      <c r="D3" s="25">
        <f>SUM($B$2:B3)</f>
        <v>177200</v>
      </c>
      <c r="E3" s="25">
        <f>SUM($C$2:C3)</f>
        <v>186000</v>
      </c>
    </row>
    <row r="4" spans="1:11" ht="15.4" x14ac:dyDescent="0.45">
      <c r="A4" s="34">
        <v>2</v>
      </c>
      <c r="B4" s="25">
        <v>34400</v>
      </c>
      <c r="C4" s="25">
        <v>172000</v>
      </c>
      <c r="D4" s="25">
        <f>SUM($B$2:B4)</f>
        <v>211600</v>
      </c>
      <c r="E4" s="25">
        <f>SUM($C$2:C4)</f>
        <v>358000</v>
      </c>
    </row>
    <row r="5" spans="1:11" ht="15.4" x14ac:dyDescent="0.45">
      <c r="A5" s="34">
        <v>3</v>
      </c>
      <c r="B5" s="25">
        <v>31600</v>
      </c>
      <c r="C5" s="25">
        <v>158000</v>
      </c>
      <c r="D5" s="25">
        <f>SUM($B$2:B5)</f>
        <v>243200</v>
      </c>
      <c r="E5" s="25">
        <f>SUM($C$2:C5)</f>
        <v>516000</v>
      </c>
    </row>
    <row r="11" spans="1:11" x14ac:dyDescent="0.45">
      <c r="G11" s="35" t="s">
        <v>80</v>
      </c>
      <c r="H11" s="35">
        <f>A2</f>
        <v>0</v>
      </c>
      <c r="I11" s="35">
        <f>A3</f>
        <v>1</v>
      </c>
      <c r="J11" s="35">
        <f>A4</f>
        <v>2</v>
      </c>
      <c r="K11" s="35">
        <f>A5</f>
        <v>3</v>
      </c>
    </row>
    <row r="12" spans="1:11" x14ac:dyDescent="0.45">
      <c r="G12" s="35" t="s">
        <v>83</v>
      </c>
      <c r="H12" s="35">
        <f>D2</f>
        <v>140000</v>
      </c>
      <c r="I12" s="35">
        <f>D3</f>
        <v>177200</v>
      </c>
      <c r="J12" s="35">
        <f>D4</f>
        <v>211600</v>
      </c>
      <c r="K12" s="35">
        <f>D5</f>
        <v>243200</v>
      </c>
    </row>
    <row r="13" spans="1:11" x14ac:dyDescent="0.45">
      <c r="G13" s="35" t="str">
        <f>E1</f>
        <v>Lợi nhuận tích lũy</v>
      </c>
      <c r="H13" s="35">
        <f>E2</f>
        <v>0</v>
      </c>
      <c r="I13" s="35">
        <f>E3</f>
        <v>186000</v>
      </c>
      <c r="J13" s="35">
        <f>E4</f>
        <v>358000</v>
      </c>
      <c r="K13" s="35">
        <f>E5</f>
        <v>516000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7F7F-CC10-4241-BF16-485A3E6E2066}">
  <dimension ref="A1:H18"/>
  <sheetViews>
    <sheetView workbookViewId="0">
      <selection activeCell="J7" sqref="J7"/>
    </sheetView>
  </sheetViews>
  <sheetFormatPr defaultRowHeight="14.25" x14ac:dyDescent="0.45"/>
  <cols>
    <col min="1" max="1" width="12.1328125" customWidth="1"/>
    <col min="2" max="2" width="12.265625" customWidth="1"/>
    <col min="3" max="3" width="11.6640625" customWidth="1"/>
    <col min="4" max="4" width="12.06640625" customWidth="1"/>
    <col min="5" max="5" width="13.86328125" customWidth="1"/>
    <col min="6" max="6" width="14.3984375" customWidth="1"/>
    <col min="7" max="7" width="14.06640625" customWidth="1"/>
    <col min="8" max="8" width="13.796875" customWidth="1"/>
  </cols>
  <sheetData>
    <row r="1" spans="1:8" x14ac:dyDescent="0.45">
      <c r="A1" s="9" t="s">
        <v>0</v>
      </c>
      <c r="B1" s="9" t="s">
        <v>13</v>
      </c>
      <c r="C1" s="9" t="s">
        <v>9</v>
      </c>
      <c r="D1" s="9" t="s">
        <v>11</v>
      </c>
      <c r="E1" s="9" t="s">
        <v>31</v>
      </c>
      <c r="F1" s="9" t="s">
        <v>32</v>
      </c>
      <c r="G1" s="9" t="s">
        <v>33</v>
      </c>
      <c r="H1" s="9" t="s">
        <v>15</v>
      </c>
    </row>
    <row r="2" spans="1:8" x14ac:dyDescent="0.45">
      <c r="A2" s="5" t="s">
        <v>34</v>
      </c>
      <c r="B2" s="5">
        <v>4</v>
      </c>
      <c r="C2" s="5">
        <v>5</v>
      </c>
      <c r="D2" s="5">
        <v>5</v>
      </c>
      <c r="E2" s="5">
        <f xml:space="preserve"> C2 - B2</f>
        <v>1</v>
      </c>
      <c r="F2" s="5">
        <f xml:space="preserve"> C2 - D2</f>
        <v>0</v>
      </c>
      <c r="G2" s="5">
        <f xml:space="preserve"> C2 / B2</f>
        <v>1.25</v>
      </c>
      <c r="H2" s="5">
        <f xml:space="preserve"> C2/D2</f>
        <v>1</v>
      </c>
    </row>
    <row r="3" spans="1:8" x14ac:dyDescent="0.45">
      <c r="A3" s="5" t="s">
        <v>35</v>
      </c>
      <c r="B3" s="5">
        <v>6</v>
      </c>
      <c r="C3" s="5">
        <v>7</v>
      </c>
      <c r="D3" s="5">
        <v>7</v>
      </c>
      <c r="E3" s="5">
        <f t="shared" ref="E3:E6" si="0" xml:space="preserve"> C3 - B3</f>
        <v>1</v>
      </c>
      <c r="F3" s="5">
        <f t="shared" ref="F3:F4" si="1" xml:space="preserve"> C3 - D3</f>
        <v>0</v>
      </c>
      <c r="G3" s="5">
        <f xml:space="preserve"> ROUND(( C3 / B3),2)</f>
        <v>1.17</v>
      </c>
      <c r="H3" s="5">
        <f t="shared" ref="H3" si="2" xml:space="preserve"> C3/D3</f>
        <v>1</v>
      </c>
    </row>
    <row r="4" spans="1:8" x14ac:dyDescent="0.45">
      <c r="A4" s="5" t="s">
        <v>36</v>
      </c>
      <c r="B4" s="5">
        <v>7.5</v>
      </c>
      <c r="C4" s="5">
        <v>5</v>
      </c>
      <c r="D4" s="5">
        <v>7</v>
      </c>
      <c r="E4" s="5">
        <f t="shared" si="0"/>
        <v>-2.5</v>
      </c>
      <c r="F4" s="5">
        <f t="shared" si="1"/>
        <v>-2</v>
      </c>
      <c r="G4" s="5">
        <f xml:space="preserve"> ROUND(( C4 / B4),2)</f>
        <v>0.67</v>
      </c>
      <c r="H4" s="5">
        <f xml:space="preserve">  ROUND((C4/D4),2)</f>
        <v>0.71</v>
      </c>
    </row>
    <row r="5" spans="1:8" x14ac:dyDescent="0.45">
      <c r="A5" s="5" t="s">
        <v>37</v>
      </c>
      <c r="B5" s="5">
        <v>6</v>
      </c>
      <c r="C5" s="5"/>
      <c r="D5" s="5"/>
      <c r="E5" s="5">
        <f t="shared" si="0"/>
        <v>-6</v>
      </c>
      <c r="F5" s="5"/>
      <c r="G5" s="5"/>
      <c r="H5" s="5"/>
    </row>
    <row r="6" spans="1:8" x14ac:dyDescent="0.45">
      <c r="A6" s="5" t="s">
        <v>38</v>
      </c>
      <c r="B6" s="5">
        <v>8</v>
      </c>
      <c r="C6" s="5"/>
      <c r="D6" s="5"/>
      <c r="E6" s="5">
        <f t="shared" si="0"/>
        <v>-8</v>
      </c>
      <c r="F6" s="5"/>
      <c r="G6" s="5"/>
      <c r="H6" s="5"/>
    </row>
    <row r="7" spans="1:8" x14ac:dyDescent="0.45">
      <c r="A7" s="5" t="s">
        <v>39</v>
      </c>
      <c r="B7" s="5">
        <f xml:space="preserve"> SUM(B2:B6)</f>
        <v>31.5</v>
      </c>
      <c r="C7" s="5">
        <f t="shared" ref="C7:F7" si="3" xml:space="preserve"> SUM(C2:C6)</f>
        <v>17</v>
      </c>
      <c r="D7" s="5">
        <f t="shared" si="3"/>
        <v>19</v>
      </c>
      <c r="E7" s="5">
        <f t="shared" si="3"/>
        <v>-14.5</v>
      </c>
      <c r="F7" s="5">
        <f t="shared" si="3"/>
        <v>-2</v>
      </c>
      <c r="G7" s="5">
        <f xml:space="preserve"> ROUND((C7/B7),2)</f>
        <v>0.54</v>
      </c>
      <c r="H7" s="5">
        <f xml:space="preserve"> ROUND((C7/D7),2)</f>
        <v>0.89</v>
      </c>
    </row>
    <row r="9" spans="1:8" x14ac:dyDescent="0.45">
      <c r="A9" s="5" t="s">
        <v>40</v>
      </c>
      <c r="B9" s="13" t="s">
        <v>49</v>
      </c>
      <c r="C9" s="13"/>
      <c r="D9" s="13"/>
      <c r="E9" s="1"/>
    </row>
    <row r="10" spans="1:8" x14ac:dyDescent="0.45">
      <c r="A10" s="5" t="s">
        <v>41</v>
      </c>
      <c r="B10" s="13" t="s">
        <v>50</v>
      </c>
      <c r="C10" s="13"/>
      <c r="D10" s="13"/>
      <c r="E10" s="1"/>
      <c r="F10" s="14" t="s">
        <v>59</v>
      </c>
      <c r="G10" s="14"/>
      <c r="H10" s="14"/>
    </row>
    <row r="11" spans="1:8" x14ac:dyDescent="0.45">
      <c r="A11" s="5" t="s">
        <v>42</v>
      </c>
      <c r="B11" s="13" t="s">
        <v>51</v>
      </c>
      <c r="C11" s="13"/>
      <c r="D11" s="13"/>
      <c r="E11" s="1"/>
      <c r="F11" s="14"/>
      <c r="G11" s="14"/>
      <c r="H11" s="14"/>
    </row>
    <row r="12" spans="1:8" x14ac:dyDescent="0.45">
      <c r="A12" s="5" t="s">
        <v>43</v>
      </c>
      <c r="B12" s="13" t="s">
        <v>52</v>
      </c>
      <c r="C12" s="13"/>
      <c r="D12" s="13"/>
      <c r="E12" s="1"/>
    </row>
    <row r="13" spans="1:8" x14ac:dyDescent="0.45">
      <c r="A13" s="5" t="s">
        <v>44</v>
      </c>
      <c r="B13" s="13" t="s">
        <v>54</v>
      </c>
      <c r="C13" s="13"/>
      <c r="D13" s="13"/>
      <c r="E13" s="1"/>
    </row>
    <row r="14" spans="1:8" x14ac:dyDescent="0.45">
      <c r="A14" s="5" t="s">
        <v>45</v>
      </c>
      <c r="B14" s="13" t="s">
        <v>53</v>
      </c>
      <c r="C14" s="13"/>
      <c r="D14" s="13"/>
      <c r="E14" s="1"/>
    </row>
    <row r="15" spans="1:8" x14ac:dyDescent="0.45">
      <c r="A15" s="5" t="s">
        <v>46</v>
      </c>
      <c r="B15" s="13" t="s">
        <v>55</v>
      </c>
      <c r="C15" s="13"/>
      <c r="D15" s="13"/>
      <c r="E15" s="1"/>
    </row>
    <row r="16" spans="1:8" x14ac:dyDescent="0.45">
      <c r="A16" s="5" t="s">
        <v>47</v>
      </c>
      <c r="B16" s="13" t="s">
        <v>56</v>
      </c>
      <c r="C16" s="13"/>
      <c r="D16" s="13"/>
      <c r="E16" s="1"/>
    </row>
    <row r="17" spans="1:5" x14ac:dyDescent="0.45">
      <c r="A17" s="5" t="s">
        <v>48</v>
      </c>
      <c r="B17" s="13" t="s">
        <v>57</v>
      </c>
      <c r="C17" s="13"/>
      <c r="D17" s="13"/>
      <c r="E17" s="1"/>
    </row>
    <row r="18" spans="1:5" x14ac:dyDescent="0.45">
      <c r="A18" s="5" t="s">
        <v>31</v>
      </c>
      <c r="B18" s="13" t="s">
        <v>58</v>
      </c>
      <c r="C18" s="13"/>
      <c r="D18" s="13"/>
      <c r="E18" s="1"/>
    </row>
  </sheetData>
  <mergeCells count="11">
    <mergeCell ref="B9:D9"/>
    <mergeCell ref="B10:D10"/>
    <mergeCell ref="B11:D11"/>
    <mergeCell ref="B12:D12"/>
    <mergeCell ref="B13:D13"/>
    <mergeCell ref="B15:D15"/>
    <mergeCell ref="B16:D16"/>
    <mergeCell ref="B17:D17"/>
    <mergeCell ref="B18:D18"/>
    <mergeCell ref="F10:H11"/>
    <mergeCell ref="B14:D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C11FD-B788-444E-9E60-99C368ECE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NPV</vt:lpstr>
      <vt:lpstr>ROI</vt:lpstr>
      <vt:lpstr>Payback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2023-10-03T06:50:09Z</dcterms:created>
  <dcterms:modified xsi:type="dcterms:W3CDTF">2023-10-03T08:28:45Z</dcterms:modified>
</cp:coreProperties>
</file>