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M" sheetId="1" r:id="rId4"/>
    <sheet state="visible" name="NPV" sheetId="2" r:id="rId5"/>
    <sheet state="visible" name="ROI" sheetId="3" r:id="rId6"/>
    <sheet state="visible" name="Payback" sheetId="4" r:id="rId7"/>
  </sheets>
  <definedNames/>
  <calcPr/>
</workbook>
</file>

<file path=xl/sharedStrings.xml><?xml version="1.0" encoding="utf-8"?>
<sst xmlns="http://schemas.openxmlformats.org/spreadsheetml/2006/main" count="93" uniqueCount="52">
  <si>
    <t>Ma trận trọng số</t>
  </si>
  <si>
    <t>Ma trận trọng số theo chức năng</t>
  </si>
  <si>
    <t>Tiêu chuẩn</t>
  </si>
  <si>
    <t>Trọng số</t>
  </si>
  <si>
    <t>Dự án quản lý mỹ phẩm</t>
  </si>
  <si>
    <t>Dự án hỗ trợ tư vấn thông tin du lịch</t>
  </si>
  <si>
    <t>Dự án quản lý bài viết</t>
  </si>
  <si>
    <t>Dự án quản lý cà phê</t>
  </si>
  <si>
    <t>Chức năng 1</t>
  </si>
  <si>
    <t>Chức năng 2</t>
  </si>
  <si>
    <t>Chức năng 3</t>
  </si>
  <si>
    <t>Chức năng 4</t>
  </si>
  <si>
    <t>Chức năng 5</t>
  </si>
  <si>
    <t>Chức năng 6</t>
  </si>
  <si>
    <t>Hổ trợ các mục tiêu kinh doanh chính</t>
  </si>
  <si>
    <t>UI: thân thiện, dễ sử dụng, dễ nhớ</t>
  </si>
  <si>
    <t>Có nhà tài trợ nội bộ mạnh mẽ</t>
  </si>
  <si>
    <t>Tốc độ truy cập nhanh, tốc độ xử lý nhanh</t>
  </si>
  <si>
    <t>Có khách hàng hỗ trợ mạnh mẽ</t>
  </si>
  <si>
    <t>Hỗ trợ: nhiều người dùng</t>
  </si>
  <si>
    <t>Dùng các công nghệ thực tiễn</t>
  </si>
  <si>
    <t>Nội dung: rõ ràng, đơn giản, dễ hiểu</t>
  </si>
  <si>
    <t>Thực hiện trong một năm hoặc ít hơn</t>
  </si>
  <si>
    <t>Màu sắc, hình ảnh: phong phú</t>
  </si>
  <si>
    <t>Có NPV dương</t>
  </si>
  <si>
    <t>Thông tin trả về, câu trả lời: chính xác</t>
  </si>
  <si>
    <t>Mức rủi ro cho phép</t>
  </si>
  <si>
    <t>Câu trả lời: phong phú, nhiều lựa chọn</t>
  </si>
  <si>
    <t>Trọng số của dự án</t>
  </si>
  <si>
    <t>Weight Project Score</t>
  </si>
  <si>
    <t>Tỉ lệ chiết khấu</t>
  </si>
  <si>
    <t>Năm 1</t>
  </si>
  <si>
    <t>Năm 2</t>
  </si>
  <si>
    <t>Năm 3</t>
  </si>
  <si>
    <t>Năm 4</t>
  </si>
  <si>
    <t>Năm 5</t>
  </si>
  <si>
    <t>Tổng cộng</t>
  </si>
  <si>
    <t>Lợi nhuận</t>
  </si>
  <si>
    <t>Chi phí</t>
  </si>
  <si>
    <t>Dòng tiền</t>
  </si>
  <si>
    <t>NPV</t>
  </si>
  <si>
    <t>Dòng tiền chiết khấu</t>
  </si>
  <si>
    <t>Chi phí giảm giá</t>
  </si>
  <si>
    <t>Lợi nhuận chiếu khấu</t>
  </si>
  <si>
    <t>Lợi nhuận chiết khấu - phí</t>
  </si>
  <si>
    <t>Lợi nhuận tích lũy - phí</t>
  </si>
  <si>
    <t>ROI</t>
  </si>
  <si>
    <t>Payback In Year 1</t>
  </si>
  <si>
    <t>Năm</t>
  </si>
  <si>
    <t>Chi phí tích lũy</t>
  </si>
  <si>
    <t>Lợi nhuận tích lũy</t>
  </si>
  <si>
    <t>Chi phí tích tũy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</si>
</sst>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;\(\$#,##0\)"/>
    <numFmt numFmtId="165" formatCode="[$$]#,##0"/>
  </numFmts>
  <fonts count="9">
    <font>
      <sz val="10.0"/>
      <color rgb="FF000000"/>
      <name val="Arial"/>
      <scheme val="minor"/>
    </font>
    <font>
      <sz val="18.0"/>
      <color rgb="FF000000"/>
      <name val="Times New Roman"/>
    </font>
    <font/>
    <font>
      <b/>
      <sz val="12.0"/>
      <color rgb="FF000000"/>
      <name val="Times New Roman"/>
    </font>
    <font>
      <sz val="10.0"/>
      <color rgb="FF000000"/>
      <name val="Arial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6" numFmtId="0" xfId="0" applyBorder="1" applyFont="1"/>
    <xf borderId="8" fillId="0" fontId="6" numFmtId="10" xfId="0" applyAlignment="1" applyBorder="1" applyFont="1" applyNumberFormat="1">
      <alignment horizontal="right"/>
    </xf>
    <xf borderId="8" fillId="0" fontId="6" numFmtId="0" xfId="0" applyAlignment="1" applyBorder="1" applyFont="1">
      <alignment horizontal="right"/>
    </xf>
    <xf borderId="8" fillId="0" fontId="7" numFmtId="0" xfId="0" applyBorder="1" applyFont="1"/>
    <xf borderId="8" fillId="0" fontId="7" numFmtId="10" xfId="0" applyAlignment="1" applyBorder="1" applyFont="1" applyNumberFormat="1">
      <alignment readingOrder="0"/>
    </xf>
    <xf borderId="8" fillId="0" fontId="7" numFmtId="0" xfId="0" applyAlignment="1" applyBorder="1" applyFont="1">
      <alignment readingOrder="0"/>
    </xf>
    <xf borderId="8" fillId="0" fontId="7" numFmtId="10" xfId="0" applyBorder="1" applyFont="1" applyNumberFormat="1"/>
    <xf borderId="8" fillId="0" fontId="3" numFmtId="0" xfId="0" applyBorder="1" applyFont="1"/>
    <xf borderId="8" fillId="0" fontId="3" numFmtId="10" xfId="0" applyAlignment="1" applyBorder="1" applyFont="1" applyNumberFormat="1">
      <alignment horizontal="right"/>
    </xf>
    <xf borderId="8" fillId="0" fontId="3" numFmtId="0" xfId="0" applyAlignment="1" applyBorder="1" applyFont="1">
      <alignment horizontal="right"/>
    </xf>
    <xf borderId="8" fillId="0" fontId="5" numFmtId="0" xfId="0" applyBorder="1" applyFont="1"/>
    <xf borderId="8" fillId="0" fontId="5" numFmtId="10" xfId="0" applyBorder="1" applyFont="1" applyNumberFormat="1"/>
    <xf borderId="0" fillId="0" fontId="4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7" numFmtId="9" xfId="0" applyBorder="1" applyFont="1" applyNumberFormat="1"/>
    <xf borderId="0" fillId="0" fontId="6" numFmtId="0" xfId="0" applyFont="1"/>
    <xf borderId="8" fillId="0" fontId="5" numFmtId="0" xfId="0" applyAlignment="1" applyBorder="1" applyFont="1">
      <alignment horizontal="center"/>
    </xf>
    <xf borderId="8" fillId="0" fontId="7" numFmtId="164" xfId="0" applyBorder="1" applyFont="1" applyNumberFormat="1"/>
    <xf borderId="8" fillId="0" fontId="7" numFmtId="164" xfId="0" applyAlignment="1" applyBorder="1" applyFont="1" applyNumberFormat="1">
      <alignment readingOrder="0"/>
    </xf>
    <xf borderId="8" fillId="0" fontId="5" numFmtId="164" xfId="0" applyBorder="1" applyFont="1" applyNumberFormat="1"/>
    <xf borderId="8" fillId="0" fontId="5" numFmtId="0" xfId="0" applyAlignment="1" applyBorder="1" applyFont="1">
      <alignment horizontal="right"/>
    </xf>
    <xf borderId="8" fillId="0" fontId="7" numFmtId="165" xfId="0" applyBorder="1" applyFont="1" applyNumberFormat="1"/>
    <xf borderId="8" fillId="0" fontId="7" numFmtId="2" xfId="0" applyBorder="1" applyFont="1" applyNumberFormat="1"/>
    <xf borderId="8" fillId="0" fontId="5" numFmtId="165" xfId="0" applyBorder="1" applyFont="1" applyNumberFormat="1"/>
    <xf borderId="9" fillId="0" fontId="3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0" fillId="0" fontId="6" numFmtId="0" xfId="0" applyAlignment="1" applyFont="1">
      <alignment textRotation="45"/>
    </xf>
    <xf borderId="8" fillId="2" fontId="5" numFmtId="0" xfId="0" applyBorder="1" applyFill="1" applyFont="1"/>
    <xf borderId="8" fillId="2" fontId="7" numFmtId="0" xfId="0" applyBorder="1" applyFont="1"/>
    <xf borderId="8" fillId="0" fontId="8" numFmtId="0" xfId="0" applyBorder="1" applyFont="1"/>
    <xf borderId="8" fillId="0" fontId="8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8765356595797694"/>
          <c:y val="0.08666047663262148"/>
          <c:w val="0.8322853332653807"/>
          <c:h val="0.8244715928614773"/>
        </c:manualLayout>
      </c:layout>
      <c:barChart>
        <c:barDir val="bar"/>
        <c:ser>
          <c:idx val="0"/>
          <c:order val="0"/>
          <c:tx>
            <c:v>Dự án quản lý cà phê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WSM!$F$15</c:f>
              <c:numCache/>
            </c:numRef>
          </c:val>
        </c:ser>
        <c:ser>
          <c:idx val="1"/>
          <c:order val="1"/>
          <c:tx>
            <c:v>Dự án quản lý bài viết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WSM!$E$15</c:f>
              <c:numCache/>
            </c:numRef>
          </c:val>
        </c:ser>
        <c:ser>
          <c:idx val="2"/>
          <c:order val="2"/>
          <c:tx>
            <c:v>Dự án hỗ trợ tư vấn thông tin du lịch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WSM!$D$15</c:f>
              <c:numCache/>
            </c:numRef>
          </c:val>
        </c:ser>
        <c:ser>
          <c:idx val="3"/>
          <c:order val="3"/>
          <c:tx>
            <c:v>Dự án quản lý mỹ phẩm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WSM!$C$15</c:f>
              <c:numCache/>
            </c:numRef>
          </c:val>
        </c:ser>
        <c:axId val="1856367865"/>
        <c:axId val="1119746651"/>
      </c:barChart>
      <c:catAx>
        <c:axId val="18563678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9746651"/>
      </c:catAx>
      <c:valAx>
        <c:axId val="11197466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856367865"/>
        <c:crosses val="max"/>
      </c:valAx>
    </c:plotArea>
    <c:legend>
      <c:legendPos val="r"/>
      <c:layout>
        <c:manualLayout>
          <c:xMode val="edge"/>
          <c:yMode val="edge"/>
          <c:x val="0.7074809561993977"/>
          <c:y val="0.09035270767832469"/>
        </c:manualLayout>
      </c:layout>
      <c:overlay val="0"/>
      <c:txPr>
        <a:bodyPr/>
        <a:lstStyle/>
        <a:p>
          <a:pPr lvl="0">
            <a:defRPr b="0" i="0" sz="1100">
              <a:solidFill>
                <a:srgbClr val="1A1A1A"/>
              </a:solidFill>
              <a:latin typeface="Times New Roman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Weighted Score by Project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Chức năng 6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WSM!$O$15</c:f>
              <c:numCache/>
            </c:numRef>
          </c:val>
        </c:ser>
        <c:ser>
          <c:idx val="1"/>
          <c:order val="1"/>
          <c:tx>
            <c:v>Chức năng 5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WSM!$N$15</c:f>
              <c:numCache/>
            </c:numRef>
          </c:val>
        </c:ser>
        <c:ser>
          <c:idx val="2"/>
          <c:order val="2"/>
          <c:tx>
            <c:v>Chức năng 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WSM!$M$15</c:f>
              <c:numCache/>
            </c:numRef>
          </c:val>
        </c:ser>
        <c:ser>
          <c:idx val="3"/>
          <c:order val="3"/>
          <c:tx>
            <c:v>Chức năng 3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WSM!$L$15</c:f>
              <c:numCache/>
            </c:numRef>
          </c:val>
        </c:ser>
        <c:ser>
          <c:idx val="4"/>
          <c:order val="4"/>
          <c:tx>
            <c:v>Chức năng 2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WSM!$K$15</c:f>
              <c:numCache/>
            </c:numRef>
          </c:val>
        </c:ser>
        <c:ser>
          <c:idx val="5"/>
          <c:order val="5"/>
          <c:tx>
            <c:v>Chức năng 1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WSM!$J$15</c:f>
              <c:numCache/>
            </c:numRef>
          </c:val>
        </c:ser>
        <c:axId val="580100120"/>
        <c:axId val="1729145473"/>
      </c:barChart>
      <c:catAx>
        <c:axId val="5801001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9145473"/>
      </c:catAx>
      <c:valAx>
        <c:axId val="17291454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Times New Roman"/>
              </a:defRPr>
            </a:pPr>
          </a:p>
        </c:txPr>
        <c:crossAx val="580100120"/>
        <c:crosses val="max"/>
      </c:valAx>
    </c:plotArea>
    <c:legend>
      <c:legendPos val="r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Times New Roman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100">
                <a:solidFill>
                  <a:srgbClr val="757575"/>
                </a:solidFill>
                <a:latin typeface="Times New Roman"/>
              </a:defRPr>
            </a:pPr>
            <a:r>
              <a:rPr b="0" i="0" sz="1100">
                <a:solidFill>
                  <a:srgbClr val="757575"/>
                </a:solidFill>
                <a:latin typeface="Times New Roman"/>
              </a:rPr>
              <a:t>Thời gian hoàn vốn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Chi phí tích tũy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Payback!$H$11:$K$11</c:f>
            </c:strRef>
          </c:cat>
          <c:val>
            <c:numRef>
              <c:f>Payback!$H$12:$K$12</c:f>
              <c:numCache/>
            </c:numRef>
          </c:val>
          <c:smooth val="0"/>
        </c:ser>
        <c:ser>
          <c:idx val="1"/>
          <c:order val="1"/>
          <c:tx>
            <c:v>Lợi nhuận tích lũy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Payback!$H$11:$K$11</c:f>
            </c:strRef>
          </c:cat>
          <c:val>
            <c:numRef>
              <c:f>Payback!$H$13:$K$13</c:f>
              <c:numCache/>
            </c:numRef>
          </c:val>
          <c:smooth val="0"/>
        </c:ser>
        <c:axId val="1314751841"/>
        <c:axId val="256934562"/>
      </c:lineChart>
      <c:catAx>
        <c:axId val="1314751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Times New Roman"/>
                  </a:rPr>
                  <a:t>Năm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256934562"/>
      </c:catAx>
      <c:valAx>
        <c:axId val="256934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314751841"/>
      </c:valAx>
    </c:plotArea>
    <c:legend>
      <c:legendPos val="r"/>
      <c:overlay val="0"/>
      <c:txPr>
        <a:bodyPr/>
        <a:lstStyle/>
        <a:p>
          <a:pPr lvl="0">
            <a:defRPr b="0" i="0" sz="1100">
              <a:solidFill>
                <a:srgbClr val="1A1A1A"/>
              </a:solidFill>
              <a:latin typeface="Times New Roman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1076325</xdr:colOff>
      <xdr:row>16</xdr:row>
      <xdr:rowOff>9525</xdr:rowOff>
    </xdr:from>
    <xdr:ext cx="8991600" cy="4305300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1962150</xdr:colOff>
      <xdr:row>16</xdr:row>
      <xdr:rowOff>19050</xdr:rowOff>
    </xdr:from>
    <xdr:ext cx="5800725" cy="3533775"/>
    <xdr:graphicFrame>
      <xdr:nvGraphicFramePr>
        <xdr:cNvPr id="2" name="Chart 2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13</xdr:row>
      <xdr:rowOff>9525</xdr:rowOff>
    </xdr:from>
    <xdr:ext cx="38100" cy="314325"/>
    <xdr:grpSp>
      <xdr:nvGrpSpPr>
        <xdr:cNvPr id="2" name="Shape 2" title="Bản vẽ"/>
        <xdr:cNvGrpSpPr/>
      </xdr:nvGrpSpPr>
      <xdr:grpSpPr>
        <a:xfrm>
          <a:off x="5346000" y="3622838"/>
          <a:ext cx="0" cy="314325"/>
          <a:chOff x="5346000" y="3622838"/>
          <a:chExt cx="0" cy="314325"/>
        </a:xfrm>
      </xdr:grpSpPr>
      <xdr:cxnSp>
        <xdr:nvCxnSpPr>
          <xdr:cNvPr id="3" name="Shape 3"/>
          <xdr:cNvCxnSpPr/>
        </xdr:nvCxnSpPr>
        <xdr:spPr>
          <a:xfrm rot="10800000">
            <a:off x="5346000" y="3622838"/>
            <a:ext cx="0" cy="3143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381000</xdr:colOff>
      <xdr:row>14</xdr:row>
      <xdr:rowOff>85725</xdr:rowOff>
    </xdr:from>
    <xdr:ext cx="1752600" cy="38100"/>
    <xdr:grpSp>
      <xdr:nvGrpSpPr>
        <xdr:cNvPr id="2" name="Shape 2"/>
        <xdr:cNvGrpSpPr/>
      </xdr:nvGrpSpPr>
      <xdr:grpSpPr>
        <a:xfrm>
          <a:off x="4469700" y="3780000"/>
          <a:ext cx="1752600" cy="0"/>
          <a:chOff x="4469700" y="3780000"/>
          <a:chExt cx="1752600" cy="0"/>
        </a:xfrm>
      </xdr:grpSpPr>
      <xdr:cxnSp>
        <xdr:nvCxnSpPr>
          <xdr:cNvPr id="4" name="Shape 4"/>
          <xdr:cNvCxnSpPr/>
        </xdr:nvCxnSpPr>
        <xdr:spPr>
          <a:xfrm>
            <a:off x="4469700" y="3780000"/>
            <a:ext cx="1752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38100</xdr:colOff>
      <xdr:row>11</xdr:row>
      <xdr:rowOff>85725</xdr:rowOff>
    </xdr:from>
    <xdr:ext cx="257175" cy="38100"/>
    <xdr:grpSp>
      <xdr:nvGrpSpPr>
        <xdr:cNvPr id="2" name="Shape 2"/>
        <xdr:cNvGrpSpPr/>
      </xdr:nvGrpSpPr>
      <xdr:grpSpPr>
        <a:xfrm>
          <a:off x="5217413" y="3780000"/>
          <a:ext cx="257175" cy="0"/>
          <a:chOff x="5217413" y="3780000"/>
          <a:chExt cx="257175" cy="0"/>
        </a:xfrm>
      </xdr:grpSpPr>
      <xdr:cxnSp>
        <xdr:nvCxnSpPr>
          <xdr:cNvPr id="5" name="Shape 5"/>
          <xdr:cNvCxnSpPr/>
        </xdr:nvCxnSpPr>
        <xdr:spPr>
          <a:xfrm rot="10800000">
            <a:off x="5217413" y="3780000"/>
            <a:ext cx="25717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495300</xdr:colOff>
      <xdr:row>6</xdr:row>
      <xdr:rowOff>161925</xdr:rowOff>
    </xdr:from>
    <xdr:ext cx="5715000" cy="3533775"/>
    <xdr:graphicFrame>
      <xdr:nvGraphicFramePr>
        <xdr:cNvPr id="3" name="Chart 3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847725</xdr:colOff>
      <xdr:row>15</xdr:row>
      <xdr:rowOff>95250</xdr:rowOff>
    </xdr:from>
    <xdr:ext cx="485775" cy="571500"/>
    <xdr:grpSp>
      <xdr:nvGrpSpPr>
        <xdr:cNvPr id="2" name="Shape 2" title="Bản vẽ"/>
        <xdr:cNvGrpSpPr/>
      </xdr:nvGrpSpPr>
      <xdr:grpSpPr>
        <a:xfrm>
          <a:off x="5107875" y="3499013"/>
          <a:ext cx="476250" cy="561975"/>
          <a:chOff x="5107875" y="3499013"/>
          <a:chExt cx="476250" cy="561975"/>
        </a:xfrm>
      </xdr:grpSpPr>
      <xdr:cxnSp>
        <xdr:nvCxnSpPr>
          <xdr:cNvPr id="6" name="Shape 6"/>
          <xdr:cNvCxnSpPr/>
        </xdr:nvCxnSpPr>
        <xdr:spPr>
          <a:xfrm>
            <a:off x="5107875" y="3499013"/>
            <a:ext cx="476250" cy="5619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57150</xdr:colOff>
      <xdr:row>13</xdr:row>
      <xdr:rowOff>180975</xdr:rowOff>
    </xdr:from>
    <xdr:ext cx="790575" cy="447675"/>
    <xdr:sp>
      <xdr:nvSpPr>
        <xdr:cNvPr id="7" name="Shape 7"/>
        <xdr:cNvSpPr txBox="1"/>
      </xdr:nvSpPr>
      <xdr:spPr>
        <a:xfrm>
          <a:off x="4954419" y="3556862"/>
          <a:ext cx="783163" cy="44627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Thời</a:t>
          </a:r>
          <a:r>
            <a:rPr b="0"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gian</a:t>
          </a:r>
          <a:br>
            <a:rPr b="0"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0"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hoàn vốn</a:t>
          </a:r>
          <a:endParaRPr b="0" sz="12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7.38"/>
    <col customWidth="1" min="2" max="2" width="12.63"/>
    <col customWidth="1" min="3" max="3" width="23.5"/>
    <col customWidth="1" min="4" max="4" width="23.63"/>
    <col customWidth="1" min="5" max="5" width="25.75"/>
    <col customWidth="1" min="6" max="6" width="24.0"/>
    <col customWidth="1" min="8" max="8" width="38.5"/>
  </cols>
  <sheetData>
    <row r="1" ht="15.75" customHeight="1"/>
    <row r="2" ht="15.75" customHeight="1">
      <c r="A2" s="1" t="s">
        <v>0</v>
      </c>
      <c r="B2" s="2"/>
      <c r="C2" s="2"/>
      <c r="D2" s="2"/>
      <c r="E2" s="2"/>
      <c r="F2" s="3"/>
      <c r="H2" s="1" t="s">
        <v>1</v>
      </c>
      <c r="I2" s="2"/>
      <c r="J2" s="2"/>
      <c r="K2" s="2"/>
      <c r="L2" s="2"/>
      <c r="M2" s="2"/>
      <c r="N2" s="2"/>
      <c r="O2" s="3"/>
    </row>
    <row r="3" ht="15.75" customHeight="1">
      <c r="A3" s="4"/>
      <c r="B3" s="5"/>
      <c r="C3" s="5"/>
      <c r="D3" s="5"/>
      <c r="E3" s="5"/>
      <c r="F3" s="6"/>
      <c r="H3" s="4"/>
      <c r="I3" s="5"/>
      <c r="J3" s="5"/>
      <c r="K3" s="5"/>
      <c r="L3" s="5"/>
      <c r="M3" s="5"/>
      <c r="N3" s="5"/>
      <c r="O3" s="6"/>
    </row>
    <row r="4" ht="31.5" customHeigh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9"/>
      <c r="H4" s="10" t="s">
        <v>2</v>
      </c>
      <c r="I4" s="10" t="s">
        <v>3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1" t="s">
        <v>14</v>
      </c>
      <c r="B5" s="12">
        <f>25/100</f>
        <v>0.25</v>
      </c>
      <c r="C5" s="13">
        <v>90.0</v>
      </c>
      <c r="D5" s="13">
        <v>90.0</v>
      </c>
      <c r="E5" s="13">
        <v>50.0</v>
      </c>
      <c r="F5" s="11">
        <v>20.0</v>
      </c>
      <c r="H5" s="14" t="s">
        <v>15</v>
      </c>
      <c r="I5" s="15">
        <v>0.15</v>
      </c>
      <c r="J5" s="16">
        <v>50.0</v>
      </c>
      <c r="K5" s="16">
        <v>50.0</v>
      </c>
      <c r="L5" s="14">
        <v>50.0</v>
      </c>
      <c r="M5" s="16">
        <v>50.0</v>
      </c>
      <c r="N5" s="16">
        <v>50.0</v>
      </c>
      <c r="O5" s="16">
        <v>40.0</v>
      </c>
    </row>
    <row r="6" ht="15.75" customHeight="1">
      <c r="A6" s="11" t="s">
        <v>16</v>
      </c>
      <c r="B6" s="12">
        <f t="shared" ref="B6:B7" si="1">15/100</f>
        <v>0.15</v>
      </c>
      <c r="C6" s="13">
        <v>70.0</v>
      </c>
      <c r="D6" s="13">
        <v>90.0</v>
      </c>
      <c r="E6" s="11">
        <v>50.0</v>
      </c>
      <c r="F6" s="11">
        <v>20.0</v>
      </c>
      <c r="H6" s="14" t="s">
        <v>17</v>
      </c>
      <c r="I6" s="15">
        <v>0.25</v>
      </c>
      <c r="J6" s="16">
        <v>90.0</v>
      </c>
      <c r="K6" s="14">
        <v>90.0</v>
      </c>
      <c r="L6" s="16">
        <v>90.0</v>
      </c>
      <c r="M6" s="16">
        <v>70.0</v>
      </c>
      <c r="N6" s="16">
        <v>80.0</v>
      </c>
      <c r="O6" s="16">
        <v>90.0</v>
      </c>
    </row>
    <row r="7" ht="15.75" customHeight="1">
      <c r="A7" s="11" t="s">
        <v>18</v>
      </c>
      <c r="B7" s="12">
        <f t="shared" si="1"/>
        <v>0.15</v>
      </c>
      <c r="C7" s="13">
        <v>50.0</v>
      </c>
      <c r="D7" s="13">
        <v>90.0</v>
      </c>
      <c r="E7" s="11">
        <v>50.0</v>
      </c>
      <c r="F7" s="11">
        <v>20.0</v>
      </c>
      <c r="H7" s="16" t="s">
        <v>19</v>
      </c>
      <c r="I7" s="17">
        <v>0.1</v>
      </c>
      <c r="J7" s="16">
        <v>70.0</v>
      </c>
      <c r="K7" s="16">
        <v>60.0</v>
      </c>
      <c r="L7" s="16">
        <v>60.0</v>
      </c>
      <c r="M7" s="16">
        <v>40.0</v>
      </c>
      <c r="N7" s="16">
        <v>40.0</v>
      </c>
      <c r="O7" s="16">
        <v>50.0</v>
      </c>
    </row>
    <row r="8" ht="15.75" customHeight="1">
      <c r="A8" s="11" t="s">
        <v>20</v>
      </c>
      <c r="B8" s="12">
        <f>10/100</f>
        <v>0.1</v>
      </c>
      <c r="C8" s="13">
        <v>25.0</v>
      </c>
      <c r="D8" s="13">
        <v>90.0</v>
      </c>
      <c r="E8" s="11">
        <v>50.0</v>
      </c>
      <c r="F8" s="11">
        <v>70.0</v>
      </c>
      <c r="H8" s="14" t="s">
        <v>21</v>
      </c>
      <c r="I8" s="15">
        <v>0.1</v>
      </c>
      <c r="J8" s="16">
        <v>80.0</v>
      </c>
      <c r="K8" s="16">
        <v>80.0</v>
      </c>
      <c r="L8" s="14">
        <v>60.0</v>
      </c>
      <c r="M8" s="16">
        <v>30.0</v>
      </c>
      <c r="N8" s="16">
        <v>60.0</v>
      </c>
      <c r="O8" s="16">
        <v>30.0</v>
      </c>
    </row>
    <row r="9" ht="15.75" customHeight="1">
      <c r="A9" s="11" t="s">
        <v>22</v>
      </c>
      <c r="B9" s="12">
        <v>0.05</v>
      </c>
      <c r="C9" s="13">
        <v>20.0</v>
      </c>
      <c r="D9" s="13">
        <v>20.0</v>
      </c>
      <c r="E9" s="11">
        <v>50.0</v>
      </c>
      <c r="F9" s="11">
        <v>90.0</v>
      </c>
      <c r="H9" s="16" t="s">
        <v>23</v>
      </c>
      <c r="I9" s="15">
        <v>0.05</v>
      </c>
      <c r="J9" s="16">
        <v>30.0</v>
      </c>
      <c r="K9" s="16">
        <v>50.0</v>
      </c>
      <c r="L9" s="16">
        <v>40.0</v>
      </c>
      <c r="M9" s="16">
        <v>20.0</v>
      </c>
      <c r="N9" s="16">
        <v>30.0</v>
      </c>
      <c r="O9" s="16">
        <v>30.0</v>
      </c>
    </row>
    <row r="10" ht="15.75" customHeight="1">
      <c r="A10" s="11" t="s">
        <v>24</v>
      </c>
      <c r="B10" s="12">
        <f>20/100</f>
        <v>0.2</v>
      </c>
      <c r="C10" s="13">
        <v>50.0</v>
      </c>
      <c r="D10" s="13">
        <v>70.0</v>
      </c>
      <c r="E10" s="11">
        <v>50.0</v>
      </c>
      <c r="F10" s="11">
        <v>50.0</v>
      </c>
      <c r="H10" s="16" t="s">
        <v>25</v>
      </c>
      <c r="I10" s="15">
        <v>0.2</v>
      </c>
      <c r="J10" s="16">
        <v>80.0</v>
      </c>
      <c r="K10" s="16">
        <v>90.0</v>
      </c>
      <c r="L10" s="16">
        <v>60.0</v>
      </c>
      <c r="M10" s="14">
        <v>90.0</v>
      </c>
      <c r="N10" s="16">
        <v>70.0</v>
      </c>
      <c r="O10" s="16">
        <v>80.0</v>
      </c>
    </row>
    <row r="11" ht="15.75" customHeight="1">
      <c r="A11" s="11" t="s">
        <v>26</v>
      </c>
      <c r="B11" s="12">
        <f>10/100</f>
        <v>0.1</v>
      </c>
      <c r="C11" s="13">
        <v>20.0</v>
      </c>
      <c r="D11" s="13">
        <v>50.0</v>
      </c>
      <c r="E11" s="11">
        <v>50.0</v>
      </c>
      <c r="F11" s="11">
        <v>90.0</v>
      </c>
      <c r="H11" s="16" t="s">
        <v>27</v>
      </c>
      <c r="I11" s="15">
        <v>0.15</v>
      </c>
      <c r="J11" s="16">
        <v>80.0</v>
      </c>
      <c r="K11" s="16">
        <v>80.0</v>
      </c>
      <c r="L11" s="16">
        <v>90.0</v>
      </c>
      <c r="M11" s="16">
        <v>80.0</v>
      </c>
      <c r="N11" s="16">
        <v>60.0</v>
      </c>
      <c r="O11" s="16">
        <v>90.0</v>
      </c>
    </row>
    <row r="12" ht="15.75" customHeight="1">
      <c r="A12" s="18" t="s">
        <v>28</v>
      </c>
      <c r="B12" s="19">
        <f>SUM(B5:B11)</f>
        <v>1</v>
      </c>
      <c r="C12" s="20">
        <f t="shared" ref="C12:F12" si="2">SUMPRODUCT($B$5:$B$11,C5:C11)</f>
        <v>56</v>
      </c>
      <c r="D12" s="20">
        <f t="shared" si="2"/>
        <v>78.5</v>
      </c>
      <c r="E12" s="20">
        <f t="shared" si="2"/>
        <v>50</v>
      </c>
      <c r="F12" s="20">
        <f t="shared" si="2"/>
        <v>41.5</v>
      </c>
      <c r="H12" s="21" t="s">
        <v>29</v>
      </c>
      <c r="I12" s="22">
        <f>SUM(I5:I11)</f>
        <v>1</v>
      </c>
      <c r="J12" s="21">
        <f t="shared" ref="J12:O12" si="3">SUMPRODUCT($I$5:$I$11,J5:J11)</f>
        <v>74.5</v>
      </c>
      <c r="K12" s="21">
        <f t="shared" si="3"/>
        <v>76.5</v>
      </c>
      <c r="L12" s="21">
        <f t="shared" si="3"/>
        <v>69.5</v>
      </c>
      <c r="M12" s="21">
        <f t="shared" si="3"/>
        <v>63</v>
      </c>
      <c r="N12" s="21">
        <f t="shared" si="3"/>
        <v>62</v>
      </c>
      <c r="O12" s="21">
        <f t="shared" si="3"/>
        <v>67.5</v>
      </c>
    </row>
    <row r="13" ht="15.75" customHeight="1"/>
    <row r="14" ht="30.0" customHeight="1">
      <c r="A14" s="23"/>
      <c r="B14" s="23"/>
      <c r="C14" s="24" t="str">
        <f t="shared" ref="C14:F14" si="4">C4</f>
        <v>Dự án quản lý mỹ phẩm</v>
      </c>
      <c r="D14" s="24" t="str">
        <f t="shared" si="4"/>
        <v>Dự án hỗ trợ tư vấn thông tin du lịch</v>
      </c>
      <c r="E14" s="24" t="str">
        <f t="shared" si="4"/>
        <v>Dự án quản lý bài viết</v>
      </c>
      <c r="F14" s="24" t="str">
        <f t="shared" si="4"/>
        <v>Dự án quản lý cà phê</v>
      </c>
      <c r="G14" s="23"/>
      <c r="H14" s="23"/>
      <c r="I14" s="23"/>
      <c r="J14" s="25" t="str">
        <f t="shared" ref="J14:O14" si="5">J4</f>
        <v>Chức năng 1</v>
      </c>
      <c r="K14" s="25" t="str">
        <f t="shared" si="5"/>
        <v>Chức năng 2</v>
      </c>
      <c r="L14" s="25" t="str">
        <f t="shared" si="5"/>
        <v>Chức năng 3</v>
      </c>
      <c r="M14" s="25" t="str">
        <f t="shared" si="5"/>
        <v>Chức năng 4</v>
      </c>
      <c r="N14" s="25" t="str">
        <f t="shared" si="5"/>
        <v>Chức năng 5</v>
      </c>
      <c r="O14" s="25" t="str">
        <f t="shared" si="5"/>
        <v>Chức năng 6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C15" s="20">
        <f t="shared" ref="C15:F15" si="6">C12</f>
        <v>56</v>
      </c>
      <c r="D15" s="20">
        <f t="shared" si="6"/>
        <v>78.5</v>
      </c>
      <c r="E15" s="20">
        <f t="shared" si="6"/>
        <v>50</v>
      </c>
      <c r="F15" s="20">
        <f t="shared" si="6"/>
        <v>41.5</v>
      </c>
      <c r="J15" s="21">
        <f t="shared" ref="J15:O15" si="7">J12</f>
        <v>74.5</v>
      </c>
      <c r="K15" s="21">
        <f t="shared" si="7"/>
        <v>76.5</v>
      </c>
      <c r="L15" s="21">
        <f t="shared" si="7"/>
        <v>69.5</v>
      </c>
      <c r="M15" s="21">
        <f t="shared" si="7"/>
        <v>63</v>
      </c>
      <c r="N15" s="21">
        <f t="shared" si="7"/>
        <v>62</v>
      </c>
      <c r="O15" s="21">
        <f t="shared" si="7"/>
        <v>67.5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F3"/>
    <mergeCell ref="H2:O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3" width="12.25"/>
    <col customWidth="1" min="4" max="7" width="11.13"/>
  </cols>
  <sheetData>
    <row r="1" ht="15.75" customHeight="1">
      <c r="A1" s="14" t="s">
        <v>30</v>
      </c>
      <c r="B1" s="26">
        <v>0.1</v>
      </c>
      <c r="C1" s="11"/>
      <c r="D1" s="11"/>
      <c r="E1" s="11"/>
      <c r="F1" s="11"/>
      <c r="G1" s="11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11"/>
      <c r="B2" s="11"/>
      <c r="C2" s="11"/>
      <c r="D2" s="11"/>
      <c r="E2" s="11"/>
      <c r="F2" s="11"/>
      <c r="G2" s="11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75" customHeight="1">
      <c r="A3" s="21" t="str">
        <f> WSM!C4</f>
        <v>Dự án quản lý mỹ phẩm</v>
      </c>
      <c r="B3" s="28" t="s">
        <v>31</v>
      </c>
      <c r="C3" s="28" t="s">
        <v>32</v>
      </c>
      <c r="D3" s="28" t="s">
        <v>33</v>
      </c>
      <c r="E3" s="28" t="s">
        <v>34</v>
      </c>
      <c r="F3" s="28" t="s">
        <v>35</v>
      </c>
      <c r="G3" s="28" t="s">
        <v>36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75" customHeight="1">
      <c r="A4" s="14" t="s">
        <v>37</v>
      </c>
      <c r="B4" s="29">
        <v>0.0</v>
      </c>
      <c r="C4" s="30">
        <v>200000.0</v>
      </c>
      <c r="D4" s="30">
        <v>250000.0</v>
      </c>
      <c r="E4" s="30">
        <v>350000.0</v>
      </c>
      <c r="F4" s="30">
        <v>500000.0</v>
      </c>
      <c r="G4" s="29">
        <f t="shared" ref="G4:G5" si="1">SUM(B4:F4)</f>
        <v>1300000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75" customHeight="1">
      <c r="A5" s="14" t="s">
        <v>38</v>
      </c>
      <c r="B5" s="29">
        <v>500000.0</v>
      </c>
      <c r="C5" s="29">
        <v>100000.0</v>
      </c>
      <c r="D5" s="29">
        <v>100000.0</v>
      </c>
      <c r="E5" s="29">
        <v>100000.0</v>
      </c>
      <c r="F5" s="29">
        <v>100000.0</v>
      </c>
      <c r="G5" s="29">
        <f t="shared" si="1"/>
        <v>900000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14" t="s">
        <v>39</v>
      </c>
      <c r="B6" s="29">
        <f t="shared" ref="B6:G6" si="2">B4-B5</f>
        <v>-500000</v>
      </c>
      <c r="C6" s="29">
        <f t="shared" si="2"/>
        <v>100000</v>
      </c>
      <c r="D6" s="29">
        <f t="shared" si="2"/>
        <v>150000</v>
      </c>
      <c r="E6" s="29">
        <f t="shared" si="2"/>
        <v>250000</v>
      </c>
      <c r="F6" s="29">
        <f t="shared" si="2"/>
        <v>400000</v>
      </c>
      <c r="G6" s="29">
        <f t="shared" si="2"/>
        <v>400000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75" customHeight="1">
      <c r="A7" s="21" t="s">
        <v>40</v>
      </c>
      <c r="B7" s="31">
        <f t="array" ref="B7">NPV($B$1,B6:F6)</f>
        <v>159918.2868</v>
      </c>
      <c r="C7" s="29"/>
      <c r="D7" s="29"/>
      <c r="E7" s="29"/>
      <c r="F7" s="29"/>
      <c r="G7" s="29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11"/>
      <c r="B8" s="11"/>
      <c r="C8" s="11"/>
      <c r="D8" s="11"/>
      <c r="E8" s="11"/>
      <c r="F8" s="11"/>
      <c r="G8" s="11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21" t="str">
        <f> WSM!D4</f>
        <v>Dự án hỗ trợ tư vấn thông tin du lịch</v>
      </c>
      <c r="B9" s="28" t="s">
        <v>31</v>
      </c>
      <c r="C9" s="28" t="s">
        <v>32</v>
      </c>
      <c r="D9" s="28" t="s">
        <v>33</v>
      </c>
      <c r="E9" s="28" t="s">
        <v>34</v>
      </c>
      <c r="F9" s="28" t="s">
        <v>35</v>
      </c>
      <c r="G9" s="28" t="s">
        <v>36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14" t="s">
        <v>37</v>
      </c>
      <c r="B10" s="29">
        <v>100000.0</v>
      </c>
      <c r="C10" s="30">
        <v>450000.0</v>
      </c>
      <c r="D10" s="29">
        <v>450000.0</v>
      </c>
      <c r="E10" s="29">
        <v>500000.0</v>
      </c>
      <c r="F10" s="30">
        <v>800000.0</v>
      </c>
      <c r="G10" s="29">
        <f t="shared" ref="G10:G11" si="3">SUM(B10:F10)</f>
        <v>2300000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14" t="s">
        <v>38</v>
      </c>
      <c r="B11" s="29">
        <v>100000.0</v>
      </c>
      <c r="C11" s="29">
        <v>200000.0</v>
      </c>
      <c r="D11" s="29">
        <v>250000.0</v>
      </c>
      <c r="E11" s="29">
        <v>200000.0</v>
      </c>
      <c r="F11" s="29">
        <v>250000.0</v>
      </c>
      <c r="G11" s="29">
        <f t="shared" si="3"/>
        <v>1000000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14" t="s">
        <v>39</v>
      </c>
      <c r="B12" s="29">
        <f t="shared" ref="B12:G12" si="4">B10-B11</f>
        <v>0</v>
      </c>
      <c r="C12" s="29">
        <f t="shared" si="4"/>
        <v>250000</v>
      </c>
      <c r="D12" s="29">
        <f t="shared" si="4"/>
        <v>200000</v>
      </c>
      <c r="E12" s="29">
        <f t="shared" si="4"/>
        <v>300000</v>
      </c>
      <c r="F12" s="29">
        <f t="shared" si="4"/>
        <v>550000</v>
      </c>
      <c r="G12" s="29">
        <f t="shared" si="4"/>
        <v>1300000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1" t="s">
        <v>40</v>
      </c>
      <c r="B13" s="31">
        <f t="array" ref="B13">NPV($B$1, B12:F12)</f>
        <v>903285.2947</v>
      </c>
      <c r="C13" s="11"/>
      <c r="D13" s="11"/>
      <c r="E13" s="11"/>
      <c r="F13" s="11"/>
      <c r="G13" s="21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1" t="str">
        <f> WSM!E4</f>
        <v>Dự án quản lý bài viết</v>
      </c>
      <c r="B15" s="28" t="s">
        <v>31</v>
      </c>
      <c r="C15" s="28" t="s">
        <v>32</v>
      </c>
      <c r="D15" s="28" t="s">
        <v>33</v>
      </c>
      <c r="E15" s="28" t="s">
        <v>34</v>
      </c>
      <c r="F15" s="28" t="s">
        <v>35</v>
      </c>
      <c r="G15" s="28" t="s">
        <v>36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14" t="s">
        <v>37</v>
      </c>
      <c r="B16" s="29">
        <v>0.0</v>
      </c>
      <c r="C16" s="29">
        <v>400000.0</v>
      </c>
      <c r="D16" s="30">
        <v>300000.0</v>
      </c>
      <c r="E16" s="30">
        <v>500000.0</v>
      </c>
      <c r="F16" s="30">
        <v>500000.0</v>
      </c>
      <c r="G16" s="29">
        <f t="shared" ref="G16:G17" si="5">SUM(B16:F16)</f>
        <v>1700000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14" t="s">
        <v>38</v>
      </c>
      <c r="B17" s="30">
        <v>200000.0</v>
      </c>
      <c r="C17" s="29">
        <v>200000.0</v>
      </c>
      <c r="D17" s="29">
        <v>200000.0</v>
      </c>
      <c r="E17" s="29">
        <v>200000.0</v>
      </c>
      <c r="F17" s="29">
        <v>200000.0</v>
      </c>
      <c r="G17" s="29">
        <f t="shared" si="5"/>
        <v>1000000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4" t="s">
        <v>39</v>
      </c>
      <c r="B18" s="29">
        <f t="shared" ref="B18:G18" si="6">B16-B17</f>
        <v>-200000</v>
      </c>
      <c r="C18" s="29">
        <f t="shared" si="6"/>
        <v>200000</v>
      </c>
      <c r="D18" s="29">
        <f t="shared" si="6"/>
        <v>100000</v>
      </c>
      <c r="E18" s="29">
        <f t="shared" si="6"/>
        <v>300000</v>
      </c>
      <c r="F18" s="29">
        <f t="shared" si="6"/>
        <v>300000</v>
      </c>
      <c r="G18" s="29">
        <f t="shared" si="6"/>
        <v>700000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1" t="s">
        <v>40</v>
      </c>
      <c r="B19" s="31">
        <f t="array" ref="B19">NPV($B$1, B18:F18)</f>
        <v>449782.988</v>
      </c>
      <c r="C19" s="11"/>
      <c r="D19" s="11"/>
      <c r="E19" s="11"/>
      <c r="F19" s="11"/>
      <c r="G19" s="21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1" t="str">
        <f> WSM!F4</f>
        <v>Dự án quản lý cà phê</v>
      </c>
      <c r="B21" s="28" t="s">
        <v>31</v>
      </c>
      <c r="C21" s="28" t="s">
        <v>32</v>
      </c>
      <c r="D21" s="28" t="s">
        <v>33</v>
      </c>
      <c r="E21" s="28" t="s">
        <v>34</v>
      </c>
      <c r="F21" s="28" t="s">
        <v>35</v>
      </c>
      <c r="G21" s="28" t="s">
        <v>36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4" t="s">
        <v>37</v>
      </c>
      <c r="B22" s="29">
        <v>0.0</v>
      </c>
      <c r="C22" s="30">
        <v>400000.0</v>
      </c>
      <c r="D22" s="30">
        <v>400000.0</v>
      </c>
      <c r="E22" s="30">
        <v>600000.0</v>
      </c>
      <c r="F22" s="30">
        <v>800000.0</v>
      </c>
      <c r="G22" s="29">
        <f t="shared" ref="G22:G23" si="7">SUM(B22:F22)</f>
        <v>2200000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4" t="s">
        <v>38</v>
      </c>
      <c r="B23" s="30">
        <v>250000.0</v>
      </c>
      <c r="C23" s="30">
        <v>200000.0</v>
      </c>
      <c r="D23" s="30">
        <v>200000.0</v>
      </c>
      <c r="E23" s="30">
        <v>200000.0</v>
      </c>
      <c r="F23" s="30">
        <v>400000.0</v>
      </c>
      <c r="G23" s="29">
        <f t="shared" si="7"/>
        <v>1250000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4" t="s">
        <v>39</v>
      </c>
      <c r="B24" s="29">
        <f t="shared" ref="B24:G24" si="8">B22-B23</f>
        <v>-250000</v>
      </c>
      <c r="C24" s="29">
        <f t="shared" si="8"/>
        <v>200000</v>
      </c>
      <c r="D24" s="29">
        <f t="shared" si="8"/>
        <v>200000</v>
      </c>
      <c r="E24" s="29">
        <f t="shared" si="8"/>
        <v>400000</v>
      </c>
      <c r="F24" s="29">
        <f t="shared" si="8"/>
        <v>400000</v>
      </c>
      <c r="G24" s="29">
        <f t="shared" si="8"/>
        <v>950000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1" t="s">
        <v>40</v>
      </c>
      <c r="B25" s="31">
        <f t="array" ref="B25">NPV($B$1, B24:F24)</f>
        <v>609853.4005</v>
      </c>
      <c r="C25" s="11"/>
      <c r="D25" s="11"/>
      <c r="E25" s="11"/>
      <c r="F25" s="11"/>
      <c r="G25" s="21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5.25"/>
    <col customWidth="1" min="2" max="2" width="10.88"/>
    <col customWidth="1" min="3" max="3" width="10.13"/>
    <col customWidth="1" min="4" max="4" width="9.88"/>
    <col customWidth="1" min="5" max="6" width="10.63"/>
    <col customWidth="1" min="7" max="7" width="12.38"/>
    <col customWidth="1" min="8" max="8" width="11.5"/>
  </cols>
  <sheetData>
    <row r="1" ht="15.75" customHeight="1">
      <c r="A1" s="21" t="s">
        <v>30</v>
      </c>
      <c r="B1" s="22">
        <v>0.1</v>
      </c>
      <c r="C1" s="11"/>
      <c r="D1" s="11"/>
      <c r="E1" s="11"/>
      <c r="F1" s="11"/>
      <c r="G1" s="11"/>
      <c r="H1" s="11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14"/>
      <c r="B2" s="11"/>
      <c r="C2" s="11"/>
      <c r="D2" s="11"/>
      <c r="E2" s="11"/>
      <c r="F2" s="11"/>
      <c r="G2" s="11"/>
      <c r="H2" s="11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75" customHeight="1">
      <c r="A3" s="11"/>
      <c r="B3" s="21">
        <v>0.0</v>
      </c>
      <c r="C3" s="21">
        <v>1.0</v>
      </c>
      <c r="D3" s="21">
        <v>2.0</v>
      </c>
      <c r="E3" s="21">
        <v>3.0</v>
      </c>
      <c r="F3" s="21">
        <v>4.0</v>
      </c>
      <c r="G3" s="32" t="s">
        <v>36</v>
      </c>
      <c r="H3" s="11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75" customHeight="1">
      <c r="A4" s="14" t="s">
        <v>38</v>
      </c>
      <c r="B4" s="30">
        <v>200000.0</v>
      </c>
      <c r="C4" s="29">
        <f> NPV!C11</f>
        <v>200000</v>
      </c>
      <c r="D4" s="29">
        <f> NPV!D11</f>
        <v>250000</v>
      </c>
      <c r="E4" s="30">
        <f> NPV!E11</f>
        <v>200000</v>
      </c>
      <c r="F4" s="30">
        <f> NPV!F11</f>
        <v>250000</v>
      </c>
      <c r="G4" s="33"/>
      <c r="H4" s="11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75" customHeight="1">
      <c r="A5" s="14" t="s">
        <v>41</v>
      </c>
      <c r="B5" s="34">
        <f>1/(1+$B1)^B3</f>
        <v>1</v>
      </c>
      <c r="C5" s="34">
        <f t="shared" ref="C5:F5" si="1">ROUND(1/(1+$B1)^C3,2)</f>
        <v>0.91</v>
      </c>
      <c r="D5" s="34">
        <f t="shared" si="1"/>
        <v>0.83</v>
      </c>
      <c r="E5" s="34">
        <f t="shared" si="1"/>
        <v>0.75</v>
      </c>
      <c r="F5" s="34">
        <f t="shared" si="1"/>
        <v>0.68</v>
      </c>
      <c r="G5" s="34"/>
      <c r="H5" s="11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21" t="s">
        <v>42</v>
      </c>
      <c r="B6" s="35">
        <f t="shared" ref="B6:F6" si="2">B4*B5</f>
        <v>200000</v>
      </c>
      <c r="C6" s="35">
        <f t="shared" si="2"/>
        <v>182000</v>
      </c>
      <c r="D6" s="35">
        <f t="shared" si="2"/>
        <v>207500</v>
      </c>
      <c r="E6" s="35">
        <f t="shared" si="2"/>
        <v>150000</v>
      </c>
      <c r="F6" s="35">
        <f t="shared" si="2"/>
        <v>170000</v>
      </c>
      <c r="G6" s="35">
        <f>SUM(B6:F6)</f>
        <v>909500</v>
      </c>
      <c r="H6" s="11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75" customHeight="1">
      <c r="A7" s="11"/>
      <c r="B7" s="11"/>
      <c r="C7" s="11"/>
      <c r="D7" s="11"/>
      <c r="E7" s="11"/>
      <c r="F7" s="11"/>
      <c r="G7" s="11"/>
      <c r="H7" s="11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14" t="s">
        <v>37</v>
      </c>
      <c r="B8" s="29">
        <v>0.0</v>
      </c>
      <c r="C8" s="30">
        <f> NPV!C10</f>
        <v>450000</v>
      </c>
      <c r="D8" s="30">
        <f> NPV!D10</f>
        <v>450000</v>
      </c>
      <c r="E8" s="30">
        <f> NPV!E10</f>
        <v>500000</v>
      </c>
      <c r="F8" s="30">
        <f> NPV!F10</f>
        <v>800000</v>
      </c>
      <c r="G8" s="33"/>
      <c r="H8" s="11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14" t="s">
        <v>41</v>
      </c>
      <c r="B9" s="34">
        <f>1/(1+$B1)^B3</f>
        <v>1</v>
      </c>
      <c r="C9" s="34">
        <f t="shared" ref="C9:F9" si="3">ROUND(1/(1+$B1)^C3,2)</f>
        <v>0.91</v>
      </c>
      <c r="D9" s="34">
        <f t="shared" si="3"/>
        <v>0.83</v>
      </c>
      <c r="E9" s="34">
        <f t="shared" si="3"/>
        <v>0.75</v>
      </c>
      <c r="F9" s="34">
        <f t="shared" si="3"/>
        <v>0.68</v>
      </c>
      <c r="G9" s="11"/>
      <c r="H9" s="11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21" t="s">
        <v>43</v>
      </c>
      <c r="B10" s="35">
        <f t="shared" ref="B10:F10" si="4">B8*B9</f>
        <v>0</v>
      </c>
      <c r="C10" s="35">
        <f t="shared" si="4"/>
        <v>409500</v>
      </c>
      <c r="D10" s="35">
        <f t="shared" si="4"/>
        <v>373500</v>
      </c>
      <c r="E10" s="35">
        <f t="shared" si="4"/>
        <v>375000</v>
      </c>
      <c r="F10" s="35">
        <f t="shared" si="4"/>
        <v>544000</v>
      </c>
      <c r="G10" s="35">
        <f>SUM(B10:F10)</f>
        <v>1702000</v>
      </c>
      <c r="H10" s="11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14" t="s">
        <v>44</v>
      </c>
      <c r="B12" s="33">
        <f t="shared" ref="B12:G12" si="5">B10-B6</f>
        <v>-200000</v>
      </c>
      <c r="C12" s="33">
        <f t="shared" si="5"/>
        <v>227500</v>
      </c>
      <c r="D12" s="33">
        <f t="shared" si="5"/>
        <v>166000</v>
      </c>
      <c r="E12" s="33">
        <f t="shared" si="5"/>
        <v>225000</v>
      </c>
      <c r="F12" s="33">
        <f t="shared" si="5"/>
        <v>374000</v>
      </c>
      <c r="G12" s="35">
        <f t="shared" si="5"/>
        <v>792500</v>
      </c>
      <c r="H12" s="20" t="s">
        <v>40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14" t="s">
        <v>45</v>
      </c>
      <c r="B13" s="29">
        <f t="shared" ref="B13:F13" si="6">SUM($B12:B12)</f>
        <v>-200000</v>
      </c>
      <c r="C13" s="29">
        <f t="shared" si="6"/>
        <v>27500</v>
      </c>
      <c r="D13" s="29">
        <f t="shared" si="6"/>
        <v>193500</v>
      </c>
      <c r="E13" s="29">
        <f t="shared" si="6"/>
        <v>418500</v>
      </c>
      <c r="F13" s="29">
        <f t="shared" si="6"/>
        <v>792500</v>
      </c>
      <c r="G13" s="11"/>
      <c r="H13" s="11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1" t="s">
        <v>46</v>
      </c>
      <c r="B15" s="22">
        <f>ROUND(G12/G6,2)</f>
        <v>0.87</v>
      </c>
      <c r="C15" s="11"/>
      <c r="D15" s="11"/>
      <c r="E15" s="11"/>
      <c r="F15" s="11"/>
      <c r="G15" s="11"/>
      <c r="H15" s="11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11"/>
      <c r="B16" s="36" t="s">
        <v>47</v>
      </c>
      <c r="C16" s="37"/>
      <c r="D16" s="38"/>
      <c r="E16" s="11"/>
      <c r="F16" s="11"/>
      <c r="G16" s="11"/>
      <c r="H16" s="11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7"/>
      <c r="B18" s="27"/>
      <c r="C18" s="39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">
    <mergeCell ref="B16:D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3" width="12.63"/>
    <col customWidth="1" min="4" max="4" width="15.25"/>
    <col customWidth="1" min="5" max="5" width="19.5"/>
    <col customWidth="1" min="6" max="6" width="12.63"/>
  </cols>
  <sheetData>
    <row r="1" ht="15.75" customHeight="1">
      <c r="A1" s="40" t="s">
        <v>48</v>
      </c>
      <c r="B1" s="40" t="s">
        <v>38</v>
      </c>
      <c r="C1" s="40" t="s">
        <v>37</v>
      </c>
      <c r="D1" s="40" t="s">
        <v>49</v>
      </c>
      <c r="E1" s="40" t="s">
        <v>50</v>
      </c>
    </row>
    <row r="2" ht="15.75" customHeight="1">
      <c r="A2" s="41">
        <v>0.0</v>
      </c>
      <c r="B2" s="29">
        <f> ROI!B4</f>
        <v>200000</v>
      </c>
      <c r="C2" s="29">
        <v>0.0</v>
      </c>
      <c r="D2" s="29">
        <f t="shared" ref="D2:D6" si="1">SUM($B$2:B2)</f>
        <v>200000</v>
      </c>
      <c r="E2" s="29">
        <f t="shared" ref="E2:E6" si="2">SUM($C$2:C2)</f>
        <v>0</v>
      </c>
    </row>
    <row r="3" ht="15.75" customHeight="1">
      <c r="A3" s="41">
        <v>1.0</v>
      </c>
      <c r="B3" s="29">
        <f> ROI!C4</f>
        <v>200000</v>
      </c>
      <c r="C3" s="29">
        <f> ROI!C8</f>
        <v>450000</v>
      </c>
      <c r="D3" s="29">
        <f t="shared" si="1"/>
        <v>400000</v>
      </c>
      <c r="E3" s="29">
        <f t="shared" si="2"/>
        <v>450000</v>
      </c>
    </row>
    <row r="4" ht="15.75" customHeight="1">
      <c r="A4" s="41">
        <v>2.0</v>
      </c>
      <c r="B4" s="29">
        <f> ROI!D4</f>
        <v>250000</v>
      </c>
      <c r="C4" s="29">
        <f> ROI!D8</f>
        <v>450000</v>
      </c>
      <c r="D4" s="29">
        <f t="shared" si="1"/>
        <v>650000</v>
      </c>
      <c r="E4" s="29">
        <f t="shared" si="2"/>
        <v>900000</v>
      </c>
    </row>
    <row r="5" ht="15.75" customHeight="1">
      <c r="A5" s="41">
        <v>3.0</v>
      </c>
      <c r="B5" s="29">
        <f> ROI!E4</f>
        <v>200000</v>
      </c>
      <c r="C5" s="29">
        <f> ROI!E8</f>
        <v>500000</v>
      </c>
      <c r="D5" s="29">
        <f t="shared" si="1"/>
        <v>850000</v>
      </c>
      <c r="E5" s="29">
        <f t="shared" si="2"/>
        <v>1400000</v>
      </c>
    </row>
    <row r="6" ht="15.75" customHeight="1">
      <c r="A6" s="41">
        <v>4.0</v>
      </c>
      <c r="B6" s="29">
        <f> ROI!F4</f>
        <v>250000</v>
      </c>
      <c r="C6" s="29">
        <f> ROI!F8</f>
        <v>800000</v>
      </c>
      <c r="D6" s="29">
        <f t="shared" si="1"/>
        <v>1100000</v>
      </c>
      <c r="E6" s="29">
        <f t="shared" si="2"/>
        <v>2200000</v>
      </c>
    </row>
    <row r="7" ht="15.75" customHeight="1"/>
    <row r="8" ht="15.75" customHeight="1"/>
    <row r="9" ht="15.75" customHeight="1"/>
    <row r="10" ht="15.75" customHeight="1"/>
    <row r="11" ht="15.75" customHeight="1">
      <c r="G11" s="42" t="s">
        <v>48</v>
      </c>
      <c r="H11" s="42">
        <f>A2</f>
        <v>0</v>
      </c>
      <c r="I11" s="42">
        <f>A3</f>
        <v>1</v>
      </c>
      <c r="J11" s="42">
        <f>A4</f>
        <v>2</v>
      </c>
      <c r="K11" s="42">
        <f>A5</f>
        <v>3</v>
      </c>
    </row>
    <row r="12" ht="15.75" customHeight="1">
      <c r="G12" s="42" t="s">
        <v>51</v>
      </c>
      <c r="H12" s="43">
        <f>D2</f>
        <v>200000</v>
      </c>
      <c r="I12" s="43">
        <f>D3</f>
        <v>400000</v>
      </c>
      <c r="J12" s="43">
        <f>D4</f>
        <v>650000</v>
      </c>
      <c r="K12" s="43">
        <f>D5</f>
        <v>850000</v>
      </c>
    </row>
    <row r="13" ht="15.75" customHeight="1">
      <c r="G13" s="42" t="str">
        <f>E1</f>
        <v>Lợi nhuận tích lũy</v>
      </c>
      <c r="H13" s="43">
        <f>E2</f>
        <v>0</v>
      </c>
      <c r="I13" s="43">
        <f>E3</f>
        <v>450000</v>
      </c>
      <c r="J13" s="43">
        <f>E4</f>
        <v>900000</v>
      </c>
      <c r="K13" s="43">
        <f>E5</f>
        <v>1400000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