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52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C4" i="3" l="1"/>
  <c r="C5" i="3"/>
  <c r="C6" i="3"/>
  <c r="C7" i="3"/>
  <c r="C8" i="3"/>
  <c r="C9" i="3"/>
  <c r="C3" i="3"/>
  <c r="C14" i="2" l="1"/>
  <c r="C13" i="2"/>
  <c r="C12" i="2"/>
  <c r="C11" i="2"/>
  <c r="C10" i="2"/>
  <c r="J4" i="2"/>
  <c r="J5" i="2"/>
  <c r="J6" i="2"/>
  <c r="J7" i="2"/>
  <c r="J3" i="2"/>
  <c r="I4" i="2"/>
  <c r="I5" i="2"/>
  <c r="I6" i="2"/>
  <c r="I7" i="2"/>
  <c r="F4" i="2"/>
  <c r="F5" i="2"/>
  <c r="F6" i="2"/>
  <c r="F7" i="2"/>
  <c r="F3" i="2"/>
  <c r="I3" i="2"/>
  <c r="H4" i="2"/>
  <c r="H5" i="2"/>
  <c r="H6" i="2"/>
  <c r="H7" i="2"/>
  <c r="H3" i="2"/>
  <c r="G4" i="2"/>
  <c r="G5" i="2"/>
  <c r="G6" i="2"/>
  <c r="G7" i="2"/>
  <c r="G3" i="2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<sst xmlns="http://schemas.openxmlformats.org/spreadsheetml/2006/main" count="100" uniqueCount="76">
  <si>
    <t>Quản lý khách sạn ABC</t>
  </si>
  <si>
    <t>Bảng Theo Dõi Khách Hàng</t>
  </si>
  <si>
    <t>STT</t>
  </si>
  <si>
    <t>Khách</t>
  </si>
  <si>
    <t>Nam</t>
  </si>
  <si>
    <t>Hùng</t>
  </si>
  <si>
    <t>Minh</t>
  </si>
  <si>
    <t>Thanh</t>
  </si>
  <si>
    <t>Dũng</t>
  </si>
  <si>
    <t>Số phòng</t>
  </si>
  <si>
    <t>Ngày đến</t>
  </si>
  <si>
    <t>Ngya</t>
  </si>
  <si>
    <t>Ngày đi</t>
  </si>
  <si>
    <t>Tiền Thuê</t>
  </si>
  <si>
    <t>Tiền giảm</t>
  </si>
  <si>
    <t>Tiền phải trả</t>
  </si>
  <si>
    <t>A01</t>
  </si>
  <si>
    <t>A02</t>
  </si>
  <si>
    <t>B01</t>
  </si>
  <si>
    <t>C02</t>
  </si>
  <si>
    <t>B02</t>
  </si>
  <si>
    <t>Bảng giá thuê phòng(VNĐ)</t>
  </si>
  <si>
    <t>Loại</t>
  </si>
  <si>
    <t>Giá/ngày</t>
  </si>
  <si>
    <t>A</t>
  </si>
  <si>
    <t>B</t>
  </si>
  <si>
    <t>C</t>
  </si>
  <si>
    <t>Tổng số người ở trong ngày 15/01/98</t>
  </si>
  <si>
    <t>Kết quả thi tuyển lớp 10</t>
  </si>
  <si>
    <t>Mã số</t>
  </si>
  <si>
    <t>Tên</t>
  </si>
  <si>
    <t>XLC2</t>
  </si>
  <si>
    <t>Văn</t>
  </si>
  <si>
    <t>Toán</t>
  </si>
  <si>
    <t>điểm cộng</t>
  </si>
  <si>
    <t>Diện ƯT</t>
  </si>
  <si>
    <t>Điểm ƯT</t>
  </si>
  <si>
    <t>Tổng cộng</t>
  </si>
  <si>
    <t>Kết quả</t>
  </si>
  <si>
    <t>B12</t>
  </si>
  <si>
    <t>A11</t>
  </si>
  <si>
    <t>C22</t>
  </si>
  <si>
    <t>Quế</t>
  </si>
  <si>
    <t>Lụa</t>
  </si>
  <si>
    <t>Giấm</t>
  </si>
  <si>
    <t>Nhung</t>
  </si>
  <si>
    <t>Tơ</t>
  </si>
  <si>
    <t>TB</t>
  </si>
  <si>
    <t>Khá</t>
  </si>
  <si>
    <t>Giỏi</t>
  </si>
  <si>
    <t>Thông tin về kì thi</t>
  </si>
  <si>
    <t>Điểm văn cao nhất:</t>
  </si>
  <si>
    <t>Điểm toán cao nhất:</t>
  </si>
  <si>
    <t>Tổng số thí sinh:</t>
  </si>
  <si>
    <t>Tổng số thi  sinh đậu:</t>
  </si>
  <si>
    <t>Tổng số thi  sinh rớt:</t>
  </si>
  <si>
    <t>Bảng phụ</t>
  </si>
  <si>
    <t>Ký tự đầu</t>
  </si>
  <si>
    <t>Diện 2</t>
  </si>
  <si>
    <t>Diện 1</t>
  </si>
  <si>
    <t>Diện 3</t>
  </si>
  <si>
    <t>bảng theo dõi chi tiết bán hàng</t>
  </si>
  <si>
    <t>Mã hàng</t>
  </si>
  <si>
    <t>Tên hàng</t>
  </si>
  <si>
    <t>Ngày bán</t>
  </si>
  <si>
    <t>Số lượng (kg)</t>
  </si>
  <si>
    <t>Đơn giá</t>
  </si>
  <si>
    <t>Thành tiền</t>
  </si>
  <si>
    <t>F</t>
  </si>
  <si>
    <t>X</t>
  </si>
  <si>
    <t>Bảng đơn giá</t>
  </si>
  <si>
    <t>Đơn giá mỗi tháng</t>
  </si>
  <si>
    <t>Sắt</t>
  </si>
  <si>
    <t>Nhôm</t>
  </si>
  <si>
    <t>Đồng</t>
  </si>
  <si>
    <t>Xi măng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</si>
</sst>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11" sqref="H11"/>
    </sheetView>
  </sheetViews>
  <sheetFormatPr defaultRowHeight="14.4" x14ac:dyDescent="0.3"/>
  <cols>
    <col min="4" max="5" width="10.5546875" bestFit="1" customWidth="1"/>
    <col min="6" max="6" width="21.33203125" customWidth="1"/>
    <col min="7" max="7" width="13.33203125" customWidth="1"/>
    <col min="8" max="8" width="13.77734375" customWidth="1"/>
  </cols>
  <sheetData>
    <row r="1" spans="1:9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9" x14ac:dyDescent="0.3">
      <c r="A3" t="s">
        <v>2</v>
      </c>
      <c r="B3" t="s">
        <v>3</v>
      </c>
      <c r="C3" t="s">
        <v>9</v>
      </c>
      <c r="D3" t="s">
        <v>10</v>
      </c>
      <c r="E3" t="s">
        <v>12</v>
      </c>
      <c r="F3" t="s">
        <v>13</v>
      </c>
      <c r="G3" t="s">
        <v>14</v>
      </c>
      <c r="H3" t="s">
        <v>15</v>
      </c>
    </row>
    <row r="4" spans="1:9" x14ac:dyDescent="0.3">
      <c r="A4">
        <v>1</v>
      </c>
      <c r="B4" t="s">
        <v>4</v>
      </c>
      <c r="C4" t="s">
        <v>16</v>
      </c>
      <c r="D4" s="1">
        <v>35796</v>
      </c>
      <c r="E4" s="1">
        <v>35805</v>
      </c>
      <c r="F4">
        <f>IF(E4-D4=0,1,E4-D4)*VLOOKUP(LEFT(C4,1),$A$13:$B$15,2,0)</f>
        <v>4500000</v>
      </c>
      <c r="G4">
        <f>IF(AND(DAY(D4)&lt;=15,DAY(E4)&gt;=15),VLOOKUP(LEFT(C4,1),$A$13:$B$15,2,0)/2,0)</f>
        <v>0</v>
      </c>
      <c r="H4">
        <f>F4-G4</f>
        <v>4500000</v>
      </c>
    </row>
    <row r="5" spans="1:9" x14ac:dyDescent="0.3">
      <c r="A5">
        <v>2</v>
      </c>
      <c r="B5" t="s">
        <v>5</v>
      </c>
      <c r="C5" t="s">
        <v>18</v>
      </c>
      <c r="D5" s="1">
        <v>35810</v>
      </c>
      <c r="E5" s="1">
        <v>35810</v>
      </c>
      <c r="F5">
        <f t="shared" ref="F5:F9" si="0">IF(E5-D5=0,1,E5-D5)*VLOOKUP(LEFT(C5,1),$A$13:$B$15,2,0)</f>
        <v>300000</v>
      </c>
      <c r="G5">
        <f t="shared" ref="G5:G9" si="1">IF(AND(DAY(D5)&lt;=15,DAY(E5)&gt;=15),VLOOKUP(LEFT(C5,1),$A$13:$B$15,2,0)/2,0)</f>
        <v>150000</v>
      </c>
      <c r="H5">
        <f t="shared" ref="H5:H9" si="2">F5-G5</f>
        <v>150000</v>
      </c>
    </row>
    <row r="6" spans="1:9" x14ac:dyDescent="0.3">
      <c r="A6">
        <v>3</v>
      </c>
      <c r="B6" t="s">
        <v>4</v>
      </c>
      <c r="C6" t="s">
        <v>16</v>
      </c>
      <c r="D6" s="1">
        <v>35815</v>
      </c>
      <c r="E6" s="1">
        <v>35820</v>
      </c>
      <c r="F6">
        <f t="shared" si="0"/>
        <v>2500000</v>
      </c>
      <c r="G6">
        <f t="shared" si="1"/>
        <v>0</v>
      </c>
      <c r="H6">
        <f t="shared" si="2"/>
        <v>2500000</v>
      </c>
    </row>
    <row r="7" spans="1:9" x14ac:dyDescent="0.3">
      <c r="A7">
        <v>4</v>
      </c>
      <c r="B7" t="s">
        <v>6</v>
      </c>
      <c r="C7" t="s">
        <v>19</v>
      </c>
      <c r="D7" s="1">
        <v>35810</v>
      </c>
      <c r="E7" s="1">
        <v>35815</v>
      </c>
      <c r="F7">
        <f t="shared" si="0"/>
        <v>1000000</v>
      </c>
      <c r="G7">
        <f t="shared" si="1"/>
        <v>100000</v>
      </c>
      <c r="H7">
        <f t="shared" si="2"/>
        <v>900000</v>
      </c>
    </row>
    <row r="8" spans="1:9" x14ac:dyDescent="0.3">
      <c r="A8">
        <v>5</v>
      </c>
      <c r="B8" t="s">
        <v>7</v>
      </c>
      <c r="C8" t="s">
        <v>20</v>
      </c>
      <c r="D8" s="1">
        <v>35820</v>
      </c>
      <c r="E8" s="1">
        <v>35825</v>
      </c>
      <c r="F8">
        <f t="shared" si="0"/>
        <v>1500000</v>
      </c>
      <c r="G8">
        <f t="shared" si="1"/>
        <v>0</v>
      </c>
      <c r="H8">
        <f t="shared" si="2"/>
        <v>1500000</v>
      </c>
    </row>
    <row r="9" spans="1:9" x14ac:dyDescent="0.3">
      <c r="A9">
        <v>6</v>
      </c>
      <c r="B9" t="s">
        <v>8</v>
      </c>
      <c r="C9" t="s">
        <v>17</v>
      </c>
      <c r="D9" s="1">
        <v>35796</v>
      </c>
      <c r="E9" s="1">
        <v>35815</v>
      </c>
      <c r="F9">
        <f t="shared" si="0"/>
        <v>9500000</v>
      </c>
      <c r="G9">
        <f t="shared" si="1"/>
        <v>250000</v>
      </c>
      <c r="H9">
        <f t="shared" si="2"/>
        <v>9250000</v>
      </c>
    </row>
    <row r="10" spans="1:9" ht="15" thickBot="1" x14ac:dyDescent="0.35"/>
    <row r="11" spans="1:9" ht="15" thickBot="1" x14ac:dyDescent="0.35">
      <c r="A11" t="s">
        <v>21</v>
      </c>
      <c r="E11" s="5" t="s">
        <v>27</v>
      </c>
      <c r="F11" s="6"/>
      <c r="G11" s="6"/>
      <c r="H11" s="2"/>
    </row>
    <row r="12" spans="1:9" x14ac:dyDescent="0.3">
      <c r="A12" t="s">
        <v>22</v>
      </c>
      <c r="B12" t="s">
        <v>23</v>
      </c>
    </row>
    <row r="13" spans="1:9" x14ac:dyDescent="0.3">
      <c r="A13" t="s">
        <v>24</v>
      </c>
      <c r="B13">
        <v>500000</v>
      </c>
    </row>
    <row r="14" spans="1:9" x14ac:dyDescent="0.3">
      <c r="A14" t="s">
        <v>25</v>
      </c>
      <c r="B14">
        <v>300000</v>
      </c>
    </row>
    <row r="15" spans="1:9" x14ac:dyDescent="0.3">
      <c r="A15" t="s">
        <v>26</v>
      </c>
      <c r="B15">
        <v>200000</v>
      </c>
    </row>
    <row r="33" spans="4:4" x14ac:dyDescent="0.3">
      <c r="D33" t="s">
        <v>11</v>
      </c>
    </row>
  </sheetData>
  <mergeCells count="3">
    <mergeCell ref="A1:I1"/>
    <mergeCell ref="A2:I2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4" sqref="F4"/>
    </sheetView>
  </sheetViews>
  <sheetFormatPr defaultRowHeight="14.4" x14ac:dyDescent="0.3"/>
  <cols>
    <col min="1" max="1" width="10" customWidth="1"/>
    <col min="2" max="2" width="10.6640625" customWidth="1"/>
    <col min="6" max="6" width="19.44140625" customWidth="1"/>
    <col min="7" max="7" width="10.44140625" customWidth="1"/>
  </cols>
  <sheetData>
    <row r="1" spans="1:10" x14ac:dyDescent="0.3">
      <c r="A1" s="4" t="s">
        <v>28</v>
      </c>
      <c r="B1" s="4"/>
      <c r="C1" s="4"/>
      <c r="D1" s="4"/>
      <c r="E1" s="4"/>
      <c r="F1" s="4"/>
      <c r="G1" s="4"/>
    </row>
    <row r="2" spans="1:10" x14ac:dyDescent="0.3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</row>
    <row r="3" spans="1:10" x14ac:dyDescent="0.3">
      <c r="A3" t="s">
        <v>39</v>
      </c>
      <c r="B3" t="s">
        <v>42</v>
      </c>
      <c r="C3" t="s">
        <v>47</v>
      </c>
      <c r="D3">
        <v>4.5</v>
      </c>
      <c r="E3">
        <v>8</v>
      </c>
      <c r="F3">
        <f>IF(C3="Giỏi",2,IF(C3="Khá",1,IF(C3="TB",0)))</f>
        <v>0</v>
      </c>
      <c r="G3" t="str">
        <f>VLOOKUP(LEFT(A3,1),$E$11:$F$13,2,0)</f>
        <v>Diện 1</v>
      </c>
      <c r="H3">
        <f>VLOOKUP(G3,$F$11:$G$13,2,0)</f>
        <v>2</v>
      </c>
      <c r="I3">
        <f>D3+E3+F3+H3</f>
        <v>14.5</v>
      </c>
      <c r="J3" t="str">
        <f>IF(I3&gt;=13.25,"Đậu",IF(I3&lt;=13.25,"rớt"))</f>
        <v>Đậu</v>
      </c>
    </row>
    <row r="4" spans="1:10" x14ac:dyDescent="0.3">
      <c r="A4" t="s">
        <v>40</v>
      </c>
      <c r="B4" t="s">
        <v>44</v>
      </c>
      <c r="C4" t="s">
        <v>48</v>
      </c>
      <c r="D4">
        <v>3</v>
      </c>
      <c r="E4">
        <v>6</v>
      </c>
      <c r="F4">
        <f t="shared" ref="F4:F7" si="0">IF(C4="Giỏi",2,IF(C4="Khá",1,IF(C4="TB",0)))</f>
        <v>1</v>
      </c>
      <c r="G4" t="str">
        <f t="shared" ref="G4:G7" si="1">VLOOKUP(LEFT(A4,1),$E$11:$F$13,2,0)</f>
        <v>Diện 2</v>
      </c>
      <c r="H4">
        <f t="shared" ref="H4:H7" si="2">VLOOKUP(G4,$F$11:$G$13,2,0)</f>
        <v>1.5</v>
      </c>
      <c r="I4">
        <f t="shared" ref="I4:I7" si="3">D4+E4+F4+H4</f>
        <v>11.5</v>
      </c>
      <c r="J4" t="str">
        <f t="shared" ref="J4:J7" si="4">IF(I4&gt;=13.25,"Đậu",IF(I4&lt;=13.25,"rớt"))</f>
        <v>rớt</v>
      </c>
    </row>
    <row r="5" spans="1:10" x14ac:dyDescent="0.3">
      <c r="A5" t="s">
        <v>41</v>
      </c>
      <c r="B5" t="s">
        <v>43</v>
      </c>
      <c r="C5" t="s">
        <v>49</v>
      </c>
      <c r="D5">
        <v>6</v>
      </c>
      <c r="E5">
        <v>7.5</v>
      </c>
      <c r="F5">
        <f t="shared" si="0"/>
        <v>2</v>
      </c>
      <c r="G5" t="str">
        <f t="shared" si="1"/>
        <v>Diện 3</v>
      </c>
      <c r="H5">
        <f t="shared" si="2"/>
        <v>1</v>
      </c>
      <c r="I5">
        <f t="shared" si="3"/>
        <v>16.5</v>
      </c>
      <c r="J5" t="str">
        <f t="shared" si="4"/>
        <v>Đậu</v>
      </c>
    </row>
    <row r="6" spans="1:10" x14ac:dyDescent="0.3">
      <c r="A6" t="s">
        <v>40</v>
      </c>
      <c r="B6" t="s">
        <v>45</v>
      </c>
      <c r="C6" t="s">
        <v>48</v>
      </c>
      <c r="D6">
        <v>5</v>
      </c>
      <c r="E6">
        <v>3</v>
      </c>
      <c r="F6">
        <f t="shared" si="0"/>
        <v>1</v>
      </c>
      <c r="G6" t="str">
        <f t="shared" si="1"/>
        <v>Diện 2</v>
      </c>
      <c r="H6">
        <f t="shared" si="2"/>
        <v>1.5</v>
      </c>
      <c r="I6">
        <f t="shared" si="3"/>
        <v>10.5</v>
      </c>
      <c r="J6" t="str">
        <f t="shared" si="4"/>
        <v>rớt</v>
      </c>
    </row>
    <row r="7" spans="1:10" x14ac:dyDescent="0.3">
      <c r="A7" t="s">
        <v>39</v>
      </c>
      <c r="B7" t="s">
        <v>46</v>
      </c>
      <c r="C7" t="s">
        <v>47</v>
      </c>
      <c r="D7">
        <v>2.5</v>
      </c>
      <c r="E7">
        <v>4.5</v>
      </c>
      <c r="F7">
        <f t="shared" si="0"/>
        <v>0</v>
      </c>
      <c r="G7" t="str">
        <f t="shared" si="1"/>
        <v>Diện 1</v>
      </c>
      <c r="H7">
        <f t="shared" si="2"/>
        <v>2</v>
      </c>
      <c r="I7">
        <f t="shared" si="3"/>
        <v>9</v>
      </c>
      <c r="J7" t="str">
        <f t="shared" si="4"/>
        <v>rớt</v>
      </c>
    </row>
    <row r="9" spans="1:10" x14ac:dyDescent="0.3">
      <c r="A9" s="4" t="s">
        <v>50</v>
      </c>
      <c r="B9" s="4"/>
      <c r="C9" s="4"/>
      <c r="E9" s="4" t="s">
        <v>56</v>
      </c>
      <c r="F9" s="4"/>
      <c r="G9" s="4"/>
    </row>
    <row r="10" spans="1:10" x14ac:dyDescent="0.3">
      <c r="A10" s="3" t="s">
        <v>51</v>
      </c>
      <c r="B10" s="3"/>
      <c r="C10">
        <f>MAX(D3:D7)</f>
        <v>6</v>
      </c>
      <c r="E10" t="s">
        <v>57</v>
      </c>
      <c r="F10" t="s">
        <v>35</v>
      </c>
      <c r="G10" t="s">
        <v>36</v>
      </c>
    </row>
    <row r="11" spans="1:10" x14ac:dyDescent="0.3">
      <c r="A11" s="3" t="s">
        <v>52</v>
      </c>
      <c r="B11" s="3"/>
      <c r="C11">
        <f>MAX(E3:E7)</f>
        <v>8</v>
      </c>
      <c r="E11" t="s">
        <v>24</v>
      </c>
      <c r="F11" t="s">
        <v>58</v>
      </c>
      <c r="G11">
        <v>1.5</v>
      </c>
    </row>
    <row r="12" spans="1:10" x14ac:dyDescent="0.3">
      <c r="A12" s="3" t="s">
        <v>53</v>
      </c>
      <c r="B12" s="3"/>
      <c r="C12">
        <f>COUNTA(B3:B7)</f>
        <v>5</v>
      </c>
      <c r="E12" t="s">
        <v>25</v>
      </c>
      <c r="F12" t="s">
        <v>59</v>
      </c>
      <c r="G12">
        <v>2</v>
      </c>
    </row>
    <row r="13" spans="1:10" x14ac:dyDescent="0.3">
      <c r="A13" s="3" t="s">
        <v>54</v>
      </c>
      <c r="B13" s="3"/>
      <c r="C13">
        <f>COUNTIF(J3:J7,"Đậu")</f>
        <v>2</v>
      </c>
      <c r="E13" t="s">
        <v>26</v>
      </c>
      <c r="F13" t="s">
        <v>60</v>
      </c>
      <c r="G13">
        <v>1</v>
      </c>
    </row>
    <row r="14" spans="1:10" x14ac:dyDescent="0.3">
      <c r="A14" s="3" t="s">
        <v>55</v>
      </c>
      <c r="B14" s="3"/>
      <c r="C14">
        <f>COUNTIF(J3:J7,"rớt")</f>
        <v>3</v>
      </c>
    </row>
  </sheetData>
  <mergeCells count="3">
    <mergeCell ref="A1:G1"/>
    <mergeCell ref="A9:C9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3" sqref="F3"/>
    </sheetView>
  </sheetViews>
  <sheetFormatPr defaultRowHeight="14.4" x14ac:dyDescent="0.3"/>
  <cols>
    <col min="2" max="2" width="12" customWidth="1"/>
    <col min="3" max="3" width="15.77734375" customWidth="1"/>
    <col min="4" max="4" width="13.33203125" customWidth="1"/>
    <col min="5" max="5" width="12.6640625" customWidth="1"/>
    <col min="6" max="6" width="14.5546875" customWidth="1"/>
    <col min="7" max="7" width="14" customWidth="1"/>
    <col min="8" max="8" width="13.109375" customWidth="1"/>
  </cols>
  <sheetData>
    <row r="1" spans="1:8" x14ac:dyDescent="0.3">
      <c r="A1" s="4" t="s">
        <v>61</v>
      </c>
      <c r="B1" s="4"/>
      <c r="C1" s="4"/>
      <c r="D1" s="4"/>
      <c r="E1" s="4"/>
      <c r="F1" s="4"/>
      <c r="G1" s="4"/>
      <c r="H1" s="4"/>
    </row>
    <row r="2" spans="1:8" x14ac:dyDescent="0.3">
      <c r="A2" t="s">
        <v>2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14</v>
      </c>
      <c r="H2" t="s">
        <v>67</v>
      </c>
    </row>
    <row r="3" spans="1:8" x14ac:dyDescent="0.3">
      <c r="A3">
        <v>1</v>
      </c>
      <c r="B3" t="s">
        <v>68</v>
      </c>
      <c r="C3" t="str">
        <f>VLOOKUP(B3,$B$14:$C$17,2,0)</f>
        <v>Sắt</v>
      </c>
      <c r="D3" s="1">
        <v>42019</v>
      </c>
      <c r="E3">
        <v>50</v>
      </c>
      <c r="F3">
        <f>IF(B3="F",HLOOKUP(MONTH(D3),$D$13:$G$17,2,0),IF(B3="A",HLOOKUP(MONTH(D3),$D$13:$G$17,3,0),IF(B3="C",HLOOKUP(MONTH(D3),$D$13:$G$17,4,0),HLOOKUP(MONTH(D3),$D$13:$G$17,5,0))))</f>
        <v>5000</v>
      </c>
      <c r="G3">
        <f>IF(E3&gt;100,F3*5%,0)</f>
        <v>0</v>
      </c>
      <c r="H3">
        <f>(E3*F3)-G3</f>
        <v>250000</v>
      </c>
    </row>
    <row r="4" spans="1:8" x14ac:dyDescent="0.3">
      <c r="A4">
        <v>2</v>
      </c>
      <c r="B4" t="s">
        <v>26</v>
      </c>
      <c r="C4" t="str">
        <f t="shared" ref="C4:C9" si="0">VLOOKUP(B4,$B$14:$C$17,2,0)</f>
        <v>Đồng</v>
      </c>
      <c r="D4" s="1">
        <v>42045</v>
      </c>
      <c r="E4">
        <v>100</v>
      </c>
      <c r="F4">
        <f t="shared" ref="F4:F9" si="1">IF(B4="F",HLOOKUP(MONTH(D4),$D$13:$G$17,2,0),IF(B4="A",HLOOKUP(MONTH(D4),$D$13:$G$17,3,0),IF(B4="C",HLOOKUP(MONTH(D4),$D$13:$G$17,4,0),HLOOKUP(MONTH(D4),$D$13:$G$17,5,0))))</f>
        <v>300</v>
      </c>
      <c r="G4">
        <f t="shared" ref="G4:G9" si="2">IF(E4&gt;100,F4*5%,0)</f>
        <v>0</v>
      </c>
      <c r="H4">
        <f t="shared" ref="H4:H9" si="3">(E4*F4)-G4</f>
        <v>30000</v>
      </c>
    </row>
    <row r="5" spans="1:8" x14ac:dyDescent="0.3">
      <c r="A5">
        <v>3</v>
      </c>
      <c r="B5" t="s">
        <v>69</v>
      </c>
      <c r="C5" t="str">
        <f t="shared" si="0"/>
        <v>Xi măng</v>
      </c>
      <c r="D5" s="1">
        <v>42114</v>
      </c>
      <c r="E5">
        <v>200</v>
      </c>
      <c r="F5">
        <f t="shared" si="1"/>
        <v>10000</v>
      </c>
      <c r="G5">
        <f t="shared" si="2"/>
        <v>500</v>
      </c>
      <c r="H5">
        <f t="shared" si="3"/>
        <v>1999500</v>
      </c>
    </row>
    <row r="6" spans="1:8" x14ac:dyDescent="0.3">
      <c r="A6">
        <v>4</v>
      </c>
      <c r="B6" t="s">
        <v>68</v>
      </c>
      <c r="C6" t="str">
        <f t="shared" si="0"/>
        <v>Sắt</v>
      </c>
      <c r="D6" s="1">
        <v>42093</v>
      </c>
      <c r="E6">
        <v>20</v>
      </c>
      <c r="F6">
        <f t="shared" si="1"/>
        <v>5000</v>
      </c>
      <c r="G6">
        <f t="shared" si="2"/>
        <v>0</v>
      </c>
      <c r="H6">
        <f t="shared" si="3"/>
        <v>100000</v>
      </c>
    </row>
    <row r="7" spans="1:8" x14ac:dyDescent="0.3">
      <c r="A7">
        <v>5</v>
      </c>
      <c r="B7" t="s">
        <v>26</v>
      </c>
      <c r="C7" t="str">
        <f t="shared" si="0"/>
        <v>Đồng</v>
      </c>
      <c r="D7" s="1">
        <v>42114</v>
      </c>
      <c r="E7">
        <v>50</v>
      </c>
      <c r="F7">
        <f t="shared" si="1"/>
        <v>4000</v>
      </c>
      <c r="G7">
        <f t="shared" si="2"/>
        <v>0</v>
      </c>
      <c r="H7">
        <f t="shared" si="3"/>
        <v>200000</v>
      </c>
    </row>
    <row r="8" spans="1:8" x14ac:dyDescent="0.3">
      <c r="A8">
        <v>6</v>
      </c>
      <c r="B8" t="s">
        <v>24</v>
      </c>
      <c r="C8" t="str">
        <f t="shared" si="0"/>
        <v>Nhôm</v>
      </c>
      <c r="D8" s="1">
        <v>42045</v>
      </c>
      <c r="E8">
        <v>30</v>
      </c>
      <c r="F8">
        <f t="shared" si="1"/>
        <v>8000</v>
      </c>
      <c r="G8">
        <f t="shared" si="2"/>
        <v>0</v>
      </c>
      <c r="H8">
        <f t="shared" si="3"/>
        <v>240000</v>
      </c>
    </row>
    <row r="9" spans="1:8" x14ac:dyDescent="0.3">
      <c r="A9">
        <v>7</v>
      </c>
      <c r="B9" t="s">
        <v>69</v>
      </c>
      <c r="C9" t="str">
        <f t="shared" si="0"/>
        <v>Xi măng</v>
      </c>
      <c r="D9" s="1">
        <v>42019</v>
      </c>
      <c r="E9">
        <v>50</v>
      </c>
      <c r="F9">
        <f t="shared" si="1"/>
        <v>8000</v>
      </c>
      <c r="G9">
        <f t="shared" si="2"/>
        <v>0</v>
      </c>
      <c r="H9">
        <f t="shared" si="3"/>
        <v>400000</v>
      </c>
    </row>
    <row r="11" spans="1:8" x14ac:dyDescent="0.3">
      <c r="B11" s="4" t="s">
        <v>70</v>
      </c>
      <c r="C11" s="4"/>
      <c r="D11" s="4"/>
      <c r="E11" s="4"/>
      <c r="F11" s="4"/>
    </row>
    <row r="12" spans="1:8" x14ac:dyDescent="0.3">
      <c r="B12" s="4" t="s">
        <v>62</v>
      </c>
      <c r="C12" s="4" t="s">
        <v>63</v>
      </c>
      <c r="D12" s="4" t="s">
        <v>71</v>
      </c>
      <c r="E12" s="4"/>
      <c r="F12" s="4"/>
      <c r="G12" s="4"/>
    </row>
    <row r="13" spans="1:8" x14ac:dyDescent="0.3">
      <c r="B13" s="4"/>
      <c r="C13" s="4"/>
      <c r="D13">
        <v>1</v>
      </c>
      <c r="E13">
        <v>2</v>
      </c>
      <c r="F13">
        <v>3</v>
      </c>
      <c r="G13">
        <v>4</v>
      </c>
    </row>
    <row r="14" spans="1:8" x14ac:dyDescent="0.3">
      <c r="B14" t="s">
        <v>68</v>
      </c>
      <c r="C14" t="s">
        <v>72</v>
      </c>
      <c r="D14">
        <v>5000</v>
      </c>
      <c r="E14">
        <v>5500</v>
      </c>
      <c r="F14">
        <v>5000</v>
      </c>
      <c r="G14">
        <v>5500</v>
      </c>
    </row>
    <row r="15" spans="1:8" x14ac:dyDescent="0.3">
      <c r="B15" t="s">
        <v>24</v>
      </c>
      <c r="C15" t="s">
        <v>73</v>
      </c>
      <c r="D15">
        <v>7000</v>
      </c>
      <c r="E15">
        <v>8000</v>
      </c>
      <c r="F15">
        <v>9000</v>
      </c>
      <c r="G15">
        <v>9000</v>
      </c>
    </row>
    <row r="16" spans="1:8" x14ac:dyDescent="0.3">
      <c r="B16" t="s">
        <v>26</v>
      </c>
      <c r="C16" t="s">
        <v>74</v>
      </c>
      <c r="D16">
        <v>3000</v>
      </c>
      <c r="E16">
        <v>300</v>
      </c>
      <c r="F16">
        <v>3500</v>
      </c>
      <c r="G16">
        <v>4000</v>
      </c>
    </row>
    <row r="17" spans="2:7" x14ac:dyDescent="0.3">
      <c r="B17" t="s">
        <v>69</v>
      </c>
      <c r="C17" t="s">
        <v>75</v>
      </c>
      <c r="D17">
        <v>8000</v>
      </c>
      <c r="E17">
        <v>8500</v>
      </c>
      <c r="F17">
        <v>9000</v>
      </c>
      <c r="G17">
        <v>10000</v>
      </c>
    </row>
  </sheetData>
  <mergeCells count="5">
    <mergeCell ref="A1:H1"/>
    <mergeCell ref="B11:F11"/>
    <mergeCell ref="B12:B13"/>
    <mergeCell ref="C12:C13"/>
    <mergeCell ref="D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2021-04-12T05:48:48Z</dcterms:created>
  <dcterms:modified xsi:type="dcterms:W3CDTF">2021-04-14T07:03:10Z</dcterms:modified>
</cp:coreProperties>
</file>