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dcafbe897529e2/Tài liệu/Data analytics/ASM/"/>
    </mc:Choice>
  </mc:AlternateContent>
  <xr:revisionPtr revIDLastSave="122" documentId="8_{D3B9E446-5467-47DF-9A47-79515C6C94D5}" xr6:coauthVersionLast="47" xr6:coauthVersionMax="47" xr10:uidLastSave="{65305068-87FA-46CB-9D67-29C8776BB011}"/>
  <bookViews>
    <workbookView xWindow="-108" yWindow="-108" windowWidth="23256" windowHeight="12456" xr2:uid="{E0104C2F-281D-4E58-9A7F-CF584A7B9828}"/>
  </bookViews>
  <sheets>
    <sheet name="Sheet4" sheetId="14" r:id="rId1"/>
    <sheet name="Fixed Cost" sheetId="13" r:id="rId2"/>
    <sheet name="Sheet10" sheetId="12" r:id="rId3"/>
    <sheet name="Sheet5" sheetId="11" r:id="rId4"/>
    <sheet name="Sheet8" sheetId="10" r:id="rId5"/>
    <sheet name="Sheet7" sheetId="9" r:id="rId6"/>
    <sheet name="Sheet6" sheetId="7" r:id="rId7"/>
    <sheet name="Sheet3" sheetId="3" r:id="rId8"/>
    <sheet name="Sheet1 (2)" sheetId="2" r:id="rId9"/>
  </sheets>
  <externalReferences>
    <externalReference r:id="rId10"/>
    <externalReference r:id="rId11"/>
  </externalReferences>
  <definedNames>
    <definedName name="Macro_8_4_4">[1]!Macro_8_4_4</definedName>
  </definedNames>
  <calcPr calcId="191029" concurrentCalc="0"/>
  <pivotCaches>
    <pivotCache cacheId="5" r:id="rId12"/>
    <pivotCache cacheId="6" r:id="rId13"/>
    <pivotCache cacheId="3" r:id="rId14"/>
    <pivotCache cacheId="4" r:id="rId15"/>
    <pivotCache cacheId="13" r:id="rId16"/>
    <pivotCache cacheId="2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3" l="1"/>
  <c r="B22" i="13"/>
  <c r="B26" i="13"/>
  <c r="D10" i="10"/>
  <c r="B13" i="12"/>
  <c r="N73" i="11"/>
  <c r="M73" i="11"/>
  <c r="L73" i="11"/>
  <c r="C73" i="11"/>
  <c r="B73" i="11"/>
  <c r="E73" i="11"/>
  <c r="G73" i="11"/>
  <c r="F73" i="11"/>
  <c r="I73" i="11"/>
  <c r="K73" i="11"/>
  <c r="N72" i="11"/>
  <c r="M72" i="11"/>
  <c r="L72" i="11"/>
  <c r="C72" i="11"/>
  <c r="B72" i="11"/>
  <c r="E72" i="11"/>
  <c r="G72" i="11"/>
  <c r="F72" i="11"/>
  <c r="I72" i="11"/>
  <c r="K72" i="11"/>
  <c r="N71" i="11"/>
  <c r="M71" i="11"/>
  <c r="L71" i="11"/>
  <c r="C71" i="11"/>
  <c r="B71" i="11"/>
  <c r="E71" i="11"/>
  <c r="G71" i="11"/>
  <c r="F71" i="11"/>
  <c r="I71" i="11"/>
  <c r="K71" i="11"/>
  <c r="N70" i="11"/>
  <c r="M70" i="11"/>
  <c r="L70" i="11"/>
  <c r="C70" i="11"/>
  <c r="B70" i="11"/>
  <c r="E70" i="11"/>
  <c r="G70" i="11"/>
  <c r="F70" i="11"/>
  <c r="I70" i="11"/>
  <c r="K70" i="11"/>
  <c r="N69" i="11"/>
  <c r="M69" i="11"/>
  <c r="L69" i="11"/>
  <c r="C69" i="11"/>
  <c r="B69" i="11"/>
  <c r="E69" i="11"/>
  <c r="G69" i="11"/>
  <c r="F69" i="11"/>
  <c r="I69" i="11"/>
  <c r="K69" i="11"/>
  <c r="N68" i="11"/>
  <c r="M68" i="11"/>
  <c r="L68" i="11"/>
  <c r="C68" i="11"/>
  <c r="B68" i="11"/>
  <c r="E68" i="11"/>
  <c r="G68" i="11"/>
  <c r="F68" i="11"/>
  <c r="I68" i="11"/>
  <c r="K68" i="11"/>
  <c r="N67" i="11"/>
  <c r="M67" i="11"/>
  <c r="L67" i="11"/>
  <c r="C67" i="11"/>
  <c r="B67" i="11"/>
  <c r="E67" i="11"/>
  <c r="G67" i="11"/>
  <c r="F67" i="11"/>
  <c r="I67" i="11"/>
  <c r="K67" i="11"/>
  <c r="N66" i="11"/>
  <c r="M66" i="11"/>
  <c r="L66" i="11"/>
  <c r="C66" i="11"/>
  <c r="B66" i="11"/>
  <c r="E66" i="11"/>
  <c r="G66" i="11"/>
  <c r="F66" i="11"/>
  <c r="I66" i="11"/>
  <c r="K66" i="11"/>
  <c r="N65" i="11"/>
  <c r="M65" i="11"/>
  <c r="L65" i="11"/>
  <c r="C65" i="11"/>
  <c r="B65" i="11"/>
  <c r="E65" i="11"/>
  <c r="G65" i="11"/>
  <c r="F65" i="11"/>
  <c r="I65" i="11"/>
  <c r="K65" i="11"/>
  <c r="N64" i="11"/>
  <c r="M64" i="11"/>
  <c r="L64" i="11"/>
  <c r="C64" i="11"/>
  <c r="B64" i="11"/>
  <c r="E64" i="11"/>
  <c r="G64" i="11"/>
  <c r="F64" i="11"/>
  <c r="I64" i="11"/>
  <c r="K64" i="11"/>
  <c r="N63" i="11"/>
  <c r="M63" i="11"/>
  <c r="L63" i="11"/>
  <c r="C63" i="11"/>
  <c r="B63" i="11"/>
  <c r="E63" i="11"/>
  <c r="G63" i="11"/>
  <c r="F63" i="11"/>
  <c r="I63" i="11"/>
  <c r="K63" i="11"/>
  <c r="N62" i="11"/>
  <c r="M62" i="11"/>
  <c r="L62" i="11"/>
  <c r="C62" i="11"/>
  <c r="B62" i="11"/>
  <c r="E62" i="11"/>
  <c r="G62" i="11"/>
  <c r="F62" i="11"/>
  <c r="I62" i="11"/>
  <c r="K62" i="11"/>
  <c r="E61" i="11"/>
  <c r="I61" i="11"/>
  <c r="K61" i="11"/>
  <c r="O61" i="11"/>
  <c r="P61" i="11"/>
  <c r="Q61" i="11"/>
  <c r="D61" i="11"/>
  <c r="H61" i="11"/>
  <c r="J61" i="11"/>
  <c r="E60" i="11"/>
  <c r="I60" i="11"/>
  <c r="K60" i="11"/>
  <c r="O60" i="11"/>
  <c r="P60" i="11"/>
  <c r="Q60" i="11"/>
  <c r="D60" i="11"/>
  <c r="H60" i="11"/>
  <c r="J60" i="11"/>
  <c r="E59" i="11"/>
  <c r="I59" i="11"/>
  <c r="K59" i="11"/>
  <c r="O59" i="11"/>
  <c r="P59" i="11"/>
  <c r="Q59" i="11"/>
  <c r="D59" i="11"/>
  <c r="H59" i="11"/>
  <c r="J59" i="11"/>
  <c r="E58" i="11"/>
  <c r="I58" i="11"/>
  <c r="K58" i="11"/>
  <c r="O58" i="11"/>
  <c r="P58" i="11"/>
  <c r="Q58" i="11"/>
  <c r="D58" i="11"/>
  <c r="H58" i="11"/>
  <c r="J58" i="11"/>
  <c r="E57" i="11"/>
  <c r="I57" i="11"/>
  <c r="K57" i="11"/>
  <c r="O57" i="11"/>
  <c r="P57" i="11"/>
  <c r="Q57" i="11"/>
  <c r="D57" i="11"/>
  <c r="H57" i="11"/>
  <c r="J57" i="11"/>
  <c r="E56" i="11"/>
  <c r="I56" i="11"/>
  <c r="K56" i="11"/>
  <c r="O56" i="11"/>
  <c r="P56" i="11"/>
  <c r="Q56" i="11"/>
  <c r="D56" i="11"/>
  <c r="H56" i="11"/>
  <c r="J56" i="11"/>
  <c r="E55" i="11"/>
  <c r="I55" i="11"/>
  <c r="K55" i="11"/>
  <c r="O55" i="11"/>
  <c r="P55" i="11"/>
  <c r="Q55" i="11"/>
  <c r="D55" i="11"/>
  <c r="H55" i="11"/>
  <c r="J55" i="11"/>
  <c r="E54" i="11"/>
  <c r="I54" i="11"/>
  <c r="K54" i="11"/>
  <c r="O54" i="11"/>
  <c r="P54" i="11"/>
  <c r="Q54" i="11"/>
  <c r="D54" i="11"/>
  <c r="H54" i="11"/>
  <c r="J54" i="11"/>
  <c r="E53" i="11"/>
  <c r="I53" i="11"/>
  <c r="K53" i="11"/>
  <c r="O53" i="11"/>
  <c r="P53" i="11"/>
  <c r="Q53" i="11"/>
  <c r="D53" i="11"/>
  <c r="H53" i="11"/>
  <c r="J53" i="11"/>
  <c r="E52" i="11"/>
  <c r="I52" i="11"/>
  <c r="K52" i="11"/>
  <c r="O52" i="11"/>
  <c r="P52" i="11"/>
  <c r="Q52" i="11"/>
  <c r="D52" i="11"/>
  <c r="H52" i="11"/>
  <c r="J52" i="11"/>
  <c r="E51" i="11"/>
  <c r="I51" i="11"/>
  <c r="K51" i="11"/>
  <c r="O51" i="11"/>
  <c r="P51" i="11"/>
  <c r="Q51" i="11"/>
  <c r="D51" i="11"/>
  <c r="H51" i="11"/>
  <c r="J51" i="11"/>
  <c r="E50" i="11"/>
  <c r="I50" i="11"/>
  <c r="K50" i="11"/>
  <c r="O50" i="11"/>
  <c r="P50" i="11"/>
  <c r="Q50" i="11"/>
  <c r="D50" i="11"/>
  <c r="H50" i="11"/>
  <c r="J50" i="11"/>
  <c r="E49" i="11"/>
  <c r="I49" i="11"/>
  <c r="K49" i="11"/>
  <c r="O49" i="11"/>
  <c r="P49" i="11"/>
  <c r="Q49" i="11"/>
  <c r="D49" i="11"/>
  <c r="H49" i="11"/>
  <c r="J49" i="11"/>
  <c r="E48" i="11"/>
  <c r="I48" i="11"/>
  <c r="K48" i="11"/>
  <c r="O48" i="11"/>
  <c r="P48" i="11"/>
  <c r="Q48" i="11"/>
  <c r="D48" i="11"/>
  <c r="H48" i="11"/>
  <c r="J48" i="11"/>
  <c r="E47" i="11"/>
  <c r="I47" i="11"/>
  <c r="K47" i="11"/>
  <c r="O47" i="11"/>
  <c r="P47" i="11"/>
  <c r="Q47" i="11"/>
  <c r="D47" i="11"/>
  <c r="H47" i="11"/>
  <c r="J47" i="11"/>
  <c r="E46" i="11"/>
  <c r="I46" i="11"/>
  <c r="K46" i="11"/>
  <c r="O46" i="11"/>
  <c r="P46" i="11"/>
  <c r="Q46" i="11"/>
  <c r="D46" i="11"/>
  <c r="H46" i="11"/>
  <c r="J46" i="11"/>
  <c r="E45" i="11"/>
  <c r="I45" i="11"/>
  <c r="K45" i="11"/>
  <c r="O45" i="11"/>
  <c r="P45" i="11"/>
  <c r="Q45" i="11"/>
  <c r="D45" i="11"/>
  <c r="H45" i="11"/>
  <c r="J45" i="11"/>
  <c r="E44" i="11"/>
  <c r="I44" i="11"/>
  <c r="K44" i="11"/>
  <c r="O44" i="11"/>
  <c r="P44" i="11"/>
  <c r="Q44" i="11"/>
  <c r="D44" i="11"/>
  <c r="H44" i="11"/>
  <c r="J44" i="11"/>
  <c r="E43" i="11"/>
  <c r="I43" i="11"/>
  <c r="K43" i="11"/>
  <c r="O43" i="11"/>
  <c r="P43" i="11"/>
  <c r="Q43" i="11"/>
  <c r="D43" i="11"/>
  <c r="H43" i="11"/>
  <c r="J43" i="11"/>
  <c r="E42" i="11"/>
  <c r="I42" i="11"/>
  <c r="K42" i="11"/>
  <c r="O42" i="11"/>
  <c r="P42" i="11"/>
  <c r="Q42" i="11"/>
  <c r="D42" i="11"/>
  <c r="H42" i="11"/>
  <c r="J42" i="11"/>
  <c r="E41" i="11"/>
  <c r="I41" i="11"/>
  <c r="K41" i="11"/>
  <c r="O41" i="11"/>
  <c r="P41" i="11"/>
  <c r="Q41" i="11"/>
  <c r="D41" i="11"/>
  <c r="H41" i="11"/>
  <c r="J41" i="11"/>
  <c r="E40" i="11"/>
  <c r="I40" i="11"/>
  <c r="K40" i="11"/>
  <c r="O40" i="11"/>
  <c r="P40" i="11"/>
  <c r="Q40" i="11"/>
  <c r="D40" i="11"/>
  <c r="H40" i="11"/>
  <c r="J40" i="11"/>
  <c r="E39" i="11"/>
  <c r="I39" i="11"/>
  <c r="K39" i="11"/>
  <c r="O39" i="11"/>
  <c r="P39" i="11"/>
  <c r="Q39" i="11"/>
  <c r="D39" i="11"/>
  <c r="H39" i="11"/>
  <c r="J39" i="11"/>
  <c r="E38" i="11"/>
  <c r="I38" i="11"/>
  <c r="K38" i="11"/>
  <c r="O38" i="11"/>
  <c r="P38" i="11"/>
  <c r="Q38" i="11"/>
  <c r="D38" i="11"/>
  <c r="H38" i="11"/>
  <c r="J38" i="11"/>
  <c r="E37" i="11"/>
  <c r="I37" i="11"/>
  <c r="K37" i="11"/>
  <c r="O37" i="11"/>
  <c r="P37" i="11"/>
  <c r="Q37" i="11"/>
  <c r="D37" i="11"/>
  <c r="H37" i="11"/>
  <c r="J37" i="11"/>
  <c r="E36" i="11"/>
  <c r="I36" i="11"/>
  <c r="K36" i="11"/>
  <c r="O36" i="11"/>
  <c r="P36" i="11"/>
  <c r="Q36" i="11"/>
  <c r="D36" i="11"/>
  <c r="H36" i="11"/>
  <c r="J36" i="11"/>
  <c r="E35" i="11"/>
  <c r="I35" i="11"/>
  <c r="K35" i="11"/>
  <c r="O35" i="11"/>
  <c r="P35" i="11"/>
  <c r="Q35" i="11"/>
  <c r="D35" i="11"/>
  <c r="H35" i="11"/>
  <c r="J35" i="11"/>
  <c r="E34" i="11"/>
  <c r="I34" i="11"/>
  <c r="K34" i="11"/>
  <c r="O34" i="11"/>
  <c r="P34" i="11"/>
  <c r="Q34" i="11"/>
  <c r="D34" i="11"/>
  <c r="H34" i="11"/>
  <c r="J34" i="11"/>
  <c r="E33" i="11"/>
  <c r="I33" i="11"/>
  <c r="K33" i="11"/>
  <c r="O33" i="11"/>
  <c r="P33" i="11"/>
  <c r="Q33" i="11"/>
  <c r="D33" i="11"/>
  <c r="H33" i="11"/>
  <c r="J33" i="11"/>
  <c r="E32" i="11"/>
  <c r="I32" i="11"/>
  <c r="K32" i="11"/>
  <c r="O32" i="11"/>
  <c r="P32" i="11"/>
  <c r="Q32" i="11"/>
  <c r="D32" i="11"/>
  <c r="H32" i="11"/>
  <c r="J32" i="11"/>
  <c r="E31" i="11"/>
  <c r="I31" i="11"/>
  <c r="K31" i="11"/>
  <c r="O31" i="11"/>
  <c r="P31" i="11"/>
  <c r="Q31" i="11"/>
  <c r="D31" i="11"/>
  <c r="H31" i="11"/>
  <c r="J31" i="11"/>
  <c r="E30" i="11"/>
  <c r="I30" i="11"/>
  <c r="K30" i="11"/>
  <c r="O30" i="11"/>
  <c r="P30" i="11"/>
  <c r="Q30" i="11"/>
  <c r="D30" i="11"/>
  <c r="H30" i="11"/>
  <c r="J30" i="11"/>
  <c r="E29" i="11"/>
  <c r="I29" i="11"/>
  <c r="K29" i="11"/>
  <c r="O29" i="11"/>
  <c r="P29" i="11"/>
  <c r="Q29" i="11"/>
  <c r="D29" i="11"/>
  <c r="H29" i="11"/>
  <c r="J29" i="11"/>
  <c r="E28" i="11"/>
  <c r="I28" i="11"/>
  <c r="K28" i="11"/>
  <c r="O28" i="11"/>
  <c r="P28" i="11"/>
  <c r="Q28" i="11"/>
  <c r="D28" i="11"/>
  <c r="H28" i="11"/>
  <c r="J28" i="11"/>
  <c r="E27" i="11"/>
  <c r="I27" i="11"/>
  <c r="K27" i="11"/>
  <c r="O27" i="11"/>
  <c r="P27" i="11"/>
  <c r="Q27" i="11"/>
  <c r="D27" i="11"/>
  <c r="H27" i="11"/>
  <c r="J27" i="11"/>
  <c r="E26" i="11"/>
  <c r="I26" i="11"/>
  <c r="K26" i="11"/>
  <c r="O26" i="11"/>
  <c r="P26" i="11"/>
  <c r="Q26" i="11"/>
  <c r="D26" i="11"/>
  <c r="H26" i="11"/>
  <c r="J26" i="11"/>
  <c r="E25" i="11"/>
  <c r="I25" i="11"/>
  <c r="K25" i="11"/>
  <c r="O25" i="11"/>
  <c r="P25" i="11"/>
  <c r="Q25" i="11"/>
  <c r="D25" i="11"/>
  <c r="H25" i="11"/>
  <c r="J25" i="11"/>
  <c r="E24" i="11"/>
  <c r="I24" i="11"/>
  <c r="K24" i="11"/>
  <c r="O24" i="11"/>
  <c r="P24" i="11"/>
  <c r="Q24" i="11"/>
  <c r="D24" i="11"/>
  <c r="H24" i="11"/>
  <c r="J24" i="11"/>
  <c r="E23" i="11"/>
  <c r="I23" i="11"/>
  <c r="K23" i="11"/>
  <c r="O23" i="11"/>
  <c r="P23" i="11"/>
  <c r="Q23" i="11"/>
  <c r="D23" i="11"/>
  <c r="H23" i="11"/>
  <c r="J23" i="11"/>
  <c r="E22" i="11"/>
  <c r="I22" i="11"/>
  <c r="K22" i="11"/>
  <c r="O22" i="11"/>
  <c r="P22" i="11"/>
  <c r="Q22" i="11"/>
  <c r="D22" i="11"/>
  <c r="H22" i="11"/>
  <c r="J22" i="11"/>
  <c r="E21" i="11"/>
  <c r="I21" i="11"/>
  <c r="K21" i="11"/>
  <c r="O21" i="11"/>
  <c r="P21" i="11"/>
  <c r="Q21" i="11"/>
  <c r="D21" i="11"/>
  <c r="H21" i="11"/>
  <c r="J21" i="11"/>
  <c r="E20" i="11"/>
  <c r="I20" i="11"/>
  <c r="K20" i="11"/>
  <c r="O20" i="11"/>
  <c r="P20" i="11"/>
  <c r="Q20" i="11"/>
  <c r="D20" i="11"/>
  <c r="H20" i="11"/>
  <c r="J20" i="11"/>
  <c r="E19" i="11"/>
  <c r="I19" i="11"/>
  <c r="K19" i="11"/>
  <c r="O19" i="11"/>
  <c r="P19" i="11"/>
  <c r="Q19" i="11"/>
  <c r="D19" i="11"/>
  <c r="H19" i="11"/>
  <c r="J19" i="11"/>
  <c r="E18" i="11"/>
  <c r="I18" i="11"/>
  <c r="K18" i="11"/>
  <c r="O18" i="11"/>
  <c r="P18" i="11"/>
  <c r="Q18" i="11"/>
  <c r="D18" i="11"/>
  <c r="H18" i="11"/>
  <c r="J18" i="11"/>
  <c r="E17" i="11"/>
  <c r="I17" i="11"/>
  <c r="K17" i="11"/>
  <c r="O17" i="11"/>
  <c r="P17" i="11"/>
  <c r="Q17" i="11"/>
  <c r="D17" i="11"/>
  <c r="H17" i="11"/>
  <c r="J17" i="11"/>
  <c r="E16" i="11"/>
  <c r="I16" i="11"/>
  <c r="K16" i="11"/>
  <c r="O16" i="11"/>
  <c r="P16" i="11"/>
  <c r="Q16" i="11"/>
  <c r="D16" i="11"/>
  <c r="H16" i="11"/>
  <c r="J16" i="11"/>
  <c r="E15" i="11"/>
  <c r="I15" i="11"/>
  <c r="K15" i="11"/>
  <c r="O15" i="11"/>
  <c r="P15" i="11"/>
  <c r="Q15" i="11"/>
  <c r="D15" i="11"/>
  <c r="H15" i="11"/>
  <c r="J15" i="11"/>
  <c r="E14" i="11"/>
  <c r="I14" i="11"/>
  <c r="K14" i="11"/>
  <c r="O14" i="11"/>
  <c r="P14" i="11"/>
  <c r="Q14" i="11"/>
  <c r="D14" i="11"/>
  <c r="H14" i="11"/>
  <c r="J14" i="11"/>
  <c r="E13" i="11"/>
  <c r="I13" i="11"/>
  <c r="K13" i="11"/>
  <c r="O13" i="11"/>
  <c r="P13" i="11"/>
  <c r="Q13" i="11"/>
  <c r="D13" i="11"/>
  <c r="H13" i="11"/>
  <c r="J13" i="11"/>
  <c r="E12" i="11"/>
  <c r="I12" i="11"/>
  <c r="K12" i="11"/>
  <c r="O12" i="11"/>
  <c r="P12" i="11"/>
  <c r="Q12" i="11"/>
  <c r="D12" i="11"/>
  <c r="H12" i="11"/>
  <c r="J12" i="11"/>
  <c r="E11" i="11"/>
  <c r="I11" i="11"/>
  <c r="K11" i="11"/>
  <c r="O11" i="11"/>
  <c r="P11" i="11"/>
  <c r="Q11" i="11"/>
  <c r="D11" i="11"/>
  <c r="H11" i="11"/>
  <c r="J11" i="11"/>
  <c r="E10" i="11"/>
  <c r="I10" i="11"/>
  <c r="K10" i="11"/>
  <c r="O10" i="11"/>
  <c r="P10" i="11"/>
  <c r="Q10" i="11"/>
  <c r="D10" i="11"/>
  <c r="H10" i="11"/>
  <c r="J10" i="11"/>
  <c r="E9" i="11"/>
  <c r="I9" i="11"/>
  <c r="K9" i="11"/>
  <c r="O9" i="11"/>
  <c r="P9" i="11"/>
  <c r="Q9" i="11"/>
  <c r="D9" i="11"/>
  <c r="H9" i="11"/>
  <c r="J9" i="11"/>
  <c r="E8" i="11"/>
  <c r="I8" i="11"/>
  <c r="K8" i="11"/>
  <c r="O8" i="11"/>
  <c r="P8" i="11"/>
  <c r="Q8" i="11"/>
  <c r="D8" i="11"/>
  <c r="H8" i="11"/>
  <c r="J8" i="11"/>
  <c r="E7" i="11"/>
  <c r="I7" i="11"/>
  <c r="K7" i="11"/>
  <c r="O7" i="11"/>
  <c r="P7" i="11"/>
  <c r="Q7" i="11"/>
  <c r="D7" i="11"/>
  <c r="H7" i="11"/>
  <c r="J7" i="11"/>
  <c r="E6" i="11"/>
  <c r="I6" i="11"/>
  <c r="K6" i="11"/>
  <c r="O6" i="11"/>
  <c r="P6" i="11"/>
  <c r="Q6" i="11"/>
  <c r="D6" i="11"/>
  <c r="H6" i="11"/>
  <c r="J6" i="11"/>
  <c r="E5" i="11"/>
  <c r="I5" i="11"/>
  <c r="K5" i="11"/>
  <c r="O5" i="11"/>
  <c r="P5" i="11"/>
  <c r="Q5" i="11"/>
  <c r="D5" i="11"/>
  <c r="H5" i="11"/>
  <c r="J5" i="11"/>
  <c r="E4" i="11"/>
  <c r="I4" i="11"/>
  <c r="K4" i="11"/>
  <c r="O4" i="11"/>
  <c r="P4" i="11"/>
  <c r="Q4" i="11"/>
  <c r="D4" i="11"/>
  <c r="H4" i="11"/>
  <c r="J4" i="11"/>
  <c r="E3" i="11"/>
  <c r="I3" i="11"/>
  <c r="K3" i="11"/>
  <c r="O3" i="11"/>
  <c r="P3" i="11"/>
  <c r="Q3" i="11"/>
  <c r="D3" i="11"/>
  <c r="H3" i="11"/>
  <c r="J3" i="11"/>
  <c r="E2" i="11"/>
  <c r="I2" i="11"/>
  <c r="K2" i="11"/>
  <c r="O2" i="11"/>
  <c r="P2" i="11"/>
  <c r="Q2" i="11"/>
  <c r="D2" i="11"/>
  <c r="H2" i="11"/>
  <c r="J2" i="11"/>
</calcChain>
</file>

<file path=xl/sharedStrings.xml><?xml version="1.0" encoding="utf-8"?>
<sst xmlns="http://schemas.openxmlformats.org/spreadsheetml/2006/main" count="247" uniqueCount="102">
  <si>
    <t>Year</t>
  </si>
  <si>
    <t>Sum of World lawn mower unit.</t>
  </si>
  <si>
    <t>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</si>
  <si>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</si>
  <si>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</si>
  <si>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</si>
  <si>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</si>
  <si>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</si>
  <si>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</si>
  <si>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</si>
  <si>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</si>
  <si>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</si>
  <si>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</si>
  <si>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</si>
  <si>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</si>
  <si>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</si>
  <si>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2012</t>
  </si>
  <si>
    <t>2013</t>
  </si>
  <si>
    <t>2014</t>
  </si>
  <si>
    <t>Grand Total</t>
  </si>
  <si>
    <t>The number of tractors sold in the world</t>
  </si>
  <si>
    <t>Row Labels</t>
  </si>
  <si>
    <t>Sum of Total production cost</t>
  </si>
  <si>
    <t>Sum of Administrative expenses</t>
  </si>
  <si>
    <t>Sum of Depreciation expenses</t>
  </si>
  <si>
    <t>Sum of Interest expenses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</si>
  <si>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</si>
  <si>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</si>
  <si>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</si>
  <si>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</si>
  <si>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</si>
  <si>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</si>
  <si>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</si>
  <si>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</si>
  <si>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</si>
  <si>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</si>
  <si>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</si>
  <si>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</si>
  <si>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</si>
  <si>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</si>
  <si>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</si>
  <si>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</si>
  <si>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</si>
  <si>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</si>
  <si>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</si>
  <si>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</si>
  <si>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</si>
  <si>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</si>
  <si>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</si>
  <si>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</si>
  <si>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Average shipping cost of Mowers</t>
  </si>
  <si>
    <t>Average shipping cost of Tractors</t>
  </si>
  <si>
    <t>Month</t>
  </si>
  <si>
    <t>Unit Production Cost of Tractor</t>
  </si>
  <si>
    <t xml:space="preserve">The number of tractors sold </t>
  </si>
  <si>
    <t>Revenue from tractors</t>
  </si>
  <si>
    <t>Production cost of tractor</t>
  </si>
  <si>
    <t>Unit Production Cost of Mower</t>
  </si>
  <si>
    <t xml:space="preserve">The number of lawn mowers sold </t>
  </si>
  <si>
    <t>Revenue from lawn mowers</t>
  </si>
  <si>
    <t>Production cost of mower</t>
  </si>
  <si>
    <t>Total revenue</t>
  </si>
  <si>
    <t>Total production cost</t>
  </si>
  <si>
    <t>Administrative expenses</t>
  </si>
  <si>
    <t>Depreciation expenses</t>
  </si>
  <si>
    <t>Interest expenses</t>
  </si>
  <si>
    <t>Tractor Transmission Cost</t>
  </si>
  <si>
    <t>Shipping cost</t>
  </si>
  <si>
    <t>Total cost</t>
  </si>
  <si>
    <t>Mower price</t>
  </si>
  <si>
    <t>Tractor price</t>
  </si>
  <si>
    <t>Total production cost in world</t>
  </si>
  <si>
    <t>Administrative expenses in world</t>
  </si>
  <si>
    <t>Depreciation expenses in world</t>
  </si>
  <si>
    <t>Interest expenses in world</t>
  </si>
  <si>
    <t>Tractor Transmission Cost in world</t>
  </si>
  <si>
    <t>Shipping cost in world</t>
  </si>
  <si>
    <t>total cost = 174055.1603 + 1.002* Total production cost + 0.9994*Administrative expenses +0.9875*Depreciation expenses + 1.3721*Interest expenses.</t>
  </si>
  <si>
    <t>Total revenue in world</t>
  </si>
  <si>
    <t>Total cost in world</t>
  </si>
  <si>
    <t>2015</t>
  </si>
  <si>
    <t>the total cost of meeting demand in 2015</t>
  </si>
  <si>
    <t>Profits earned in the 5 years from 2010 to 2014</t>
  </si>
  <si>
    <t>Fixed Costs of Capacity Increase or New Construction</t>
  </si>
  <si>
    <t>Current Plants</t>
  </si>
  <si>
    <t>Additional Capacity</t>
  </si>
  <si>
    <t>Cost</t>
  </si>
  <si>
    <t>Kansas City</t>
  </si>
  <si>
    <t>total to capacity increase</t>
  </si>
  <si>
    <t>Santiago</t>
  </si>
  <si>
    <t>Proposed Locations</t>
  </si>
  <si>
    <t>Maximum capacity</t>
  </si>
  <si>
    <t>Auckland</t>
  </si>
  <si>
    <t>total</t>
  </si>
  <si>
    <t>Birmingham</t>
  </si>
  <si>
    <t>Frankfurt</t>
  </si>
  <si>
    <t>Mumbai</t>
  </si>
  <si>
    <t>Singapore</t>
  </si>
  <si>
    <t>total to new construction</t>
  </si>
  <si>
    <t>Average of Current</t>
  </si>
  <si>
    <t>Average of Process A</t>
  </si>
  <si>
    <t>Average of Process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</si>
</sst>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6" formatCode="&quot;$&quot;#,##0.00"/>
    <numFmt numFmtId="167" formatCode="_(* #,##0_);_(* \(#,##0\);_(* &quot;-&quot;??_);_(@_)"/>
    <numFmt numFmtId="168" formatCode="yyyy"/>
    <numFmt numFmtId="169" formatCode="0.0000"/>
  </numFmts>
  <fonts count="7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theme="3" tint="0.74999237037263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6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1" fillId="0" borderId="0" xfId="1" applyNumberFormat="1"/>
    <xf numFmtId="0" fontId="1" fillId="2" borderId="0" xfId="1" applyFill="1"/>
    <xf numFmtId="0" fontId="2" fillId="3" borderId="3" xfId="1" applyFont="1" applyFill="1" applyBorder="1" applyAlignment="1">
      <alignment vertical="center" wrapText="1"/>
    </xf>
    <xf numFmtId="0" fontId="2" fillId="4" borderId="3" xfId="1" applyFont="1" applyFill="1" applyBorder="1" applyAlignment="1">
      <alignment vertical="center" wrapText="1"/>
    </xf>
    <xf numFmtId="0" fontId="2" fillId="3" borderId="3" xfId="1" applyFont="1" applyFill="1" applyBorder="1" applyAlignment="1">
      <alignment horizontal="left" vertical="center" wrapText="1"/>
    </xf>
    <xf numFmtId="17" fontId="2" fillId="3" borderId="3" xfId="1" applyNumberFormat="1" applyFont="1" applyFill="1" applyBorder="1"/>
    <xf numFmtId="164" fontId="0" fillId="3" borderId="3" xfId="2" applyNumberFormat="1" applyFont="1" applyFill="1" applyBorder="1"/>
    <xf numFmtId="0" fontId="3" fillId="3" borderId="3" xfId="1" applyFont="1" applyFill="1" applyBorder="1"/>
    <xf numFmtId="42" fontId="3" fillId="3" borderId="3" xfId="2" applyNumberFormat="1" applyFont="1" applyFill="1" applyBorder="1"/>
    <xf numFmtId="0" fontId="1" fillId="3" borderId="3" xfId="1" applyFill="1" applyBorder="1"/>
    <xf numFmtId="42" fontId="1" fillId="3" borderId="3" xfId="1" applyNumberFormat="1" applyFill="1" applyBorder="1"/>
    <xf numFmtId="164" fontId="1" fillId="3" borderId="3" xfId="1" applyNumberFormat="1" applyFill="1" applyBorder="1"/>
    <xf numFmtId="44" fontId="0" fillId="3" borderId="3" xfId="2" applyFont="1" applyFill="1" applyBorder="1"/>
    <xf numFmtId="168" fontId="1" fillId="3" borderId="3" xfId="1" applyNumberFormat="1" applyFill="1" applyBorder="1"/>
    <xf numFmtId="42" fontId="0" fillId="3" borderId="3" xfId="2" applyNumberFormat="1" applyFont="1" applyFill="1" applyBorder="1"/>
    <xf numFmtId="0" fontId="1" fillId="3" borderId="3" xfId="3" applyFont="1" applyFill="1" applyBorder="1"/>
    <xf numFmtId="42" fontId="1" fillId="3" borderId="3" xfId="2" applyNumberFormat="1" applyFont="1" applyFill="1" applyBorder="1"/>
    <xf numFmtId="0" fontId="5" fillId="0" borderId="2" xfId="1" applyFont="1" applyBorder="1" applyAlignment="1">
      <alignment horizontal="centerContinuous"/>
    </xf>
    <xf numFmtId="0" fontId="1" fillId="0" borderId="1" xfId="1" applyBorder="1"/>
    <xf numFmtId="0" fontId="5" fillId="0" borderId="2" xfId="1" applyFont="1" applyBorder="1" applyAlignment="1">
      <alignment horizontal="center"/>
    </xf>
    <xf numFmtId="169" fontId="1" fillId="0" borderId="0" xfId="1" applyNumberFormat="1"/>
    <xf numFmtId="1" fontId="1" fillId="3" borderId="3" xfId="1" applyNumberFormat="1" applyFill="1" applyBorder="1"/>
    <xf numFmtId="164" fontId="1" fillId="0" borderId="0" xfId="1" applyNumberFormat="1"/>
    <xf numFmtId="0" fontId="1" fillId="0" borderId="0" xfId="1" applyAlignment="1">
      <alignment vertical="center" wrapText="1"/>
    </xf>
    <xf numFmtId="166" fontId="1" fillId="0" borderId="0" xfId="1" applyNumberFormat="1" applyAlignment="1">
      <alignment vertical="center"/>
    </xf>
    <xf numFmtId="166" fontId="1" fillId="0" borderId="0" xfId="1" applyNumberFormat="1"/>
    <xf numFmtId="0" fontId="2" fillId="0" borderId="0" xfId="1" applyFont="1"/>
    <xf numFmtId="166" fontId="2" fillId="0" borderId="0" xfId="1" applyNumberFormat="1" applyFont="1"/>
    <xf numFmtId="0" fontId="2" fillId="0" borderId="0" xfId="3" applyFont="1" applyAlignment="1">
      <alignment horizontal="left"/>
    </xf>
    <xf numFmtId="0" fontId="1" fillId="0" borderId="0" xfId="3" applyFont="1" applyAlignment="1">
      <alignment horizontal="left"/>
    </xf>
    <xf numFmtId="0" fontId="2" fillId="0" borderId="4" xfId="3" applyFont="1" applyBorder="1" applyAlignment="1">
      <alignment horizontal="left"/>
    </xf>
    <xf numFmtId="167" fontId="2" fillId="0" borderId="0" xfId="4" applyNumberFormat="1" applyFont="1" applyAlignment="1">
      <alignment horizontal="left"/>
    </xf>
    <xf numFmtId="166" fontId="1" fillId="0" borderId="0" xfId="5" applyNumberFormat="1" applyFont="1" applyBorder="1" applyAlignment="1">
      <alignment horizontal="right"/>
    </xf>
    <xf numFmtId="164" fontId="1" fillId="0" borderId="0" xfId="3" applyNumberFormat="1" applyFont="1" applyAlignment="1">
      <alignment horizontal="left"/>
    </xf>
    <xf numFmtId="167" fontId="2" fillId="0" borderId="4" xfId="4" applyNumberFormat="1" applyFont="1" applyBorder="1" applyAlignment="1">
      <alignment horizontal="left"/>
    </xf>
    <xf numFmtId="166" fontId="2" fillId="0" borderId="4" xfId="5" applyNumberFormat="1" applyFont="1" applyBorder="1" applyAlignment="1">
      <alignment horizontal="right"/>
    </xf>
    <xf numFmtId="3" fontId="1" fillId="0" borderId="0" xfId="3" applyNumberFormat="1" applyFont="1" applyAlignment="1">
      <alignment horizontal="left"/>
    </xf>
    <xf numFmtId="0" fontId="6" fillId="0" borderId="0" xfId="1" applyFont="1"/>
  </cellXfs>
  <cellStyles count="6">
    <cellStyle name="Comma 2" xfId="4" xr:uid="{489A677D-2FCF-4A36-BF74-C31B83549915}"/>
    <cellStyle name="Currency 2" xfId="2" xr:uid="{2B2C58BB-0E67-488F-9261-4A6CB74C08E5}"/>
    <cellStyle name="Currency 2 2" xfId="5" xr:uid="{2C93D3B5-096B-4E99-B86F-FE242FDDCB35}"/>
    <cellStyle name="Normal" xfId="0" builtinId="0"/>
    <cellStyle name="Normal 2" xfId="1" xr:uid="{2A114419-CA94-414C-A682-149C52368899}"/>
    <cellStyle name="Normal 2 2" xfId="3" xr:uid="{75B7B7EE-EF91-431B-B8CA-46DE6D860F09}"/>
  </cellStyles>
  <dxfs count="6">
    <dxf>
      <font>
        <color theme="3" tint="0.749992370372631"/>
      </font>
    </dxf>
    <dxf>
      <numFmt numFmtId="166" formatCode="&quot;$&quot;#,##0.00"/>
    </dxf>
    <dxf>
      <numFmt numFmtId="164" formatCode="&quot;$&quot;#,##0"/>
    </dxf>
    <dxf>
      <numFmt numFmtId="34" formatCode="_(&quot;$&quot;* #,##0.00_);_(&quot;$&quot;* \(#,##0.00\);_(&quot;$&quot;* &quot;-&quot;??_);_(@_)"/>
    </dxf>
    <dxf>
      <fill>
        <patternFill patternType="solid">
          <bgColor theme="2"/>
        </patternFill>
      </fill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[ASM2 P7 P8.xlsx]Sheet4!PivotTable5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Average of 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Sheet4!$A$2</c:f>
              <c:numCache>
                <c:formatCode>"$"#,##0.00</c:formatCode>
                <c:ptCount val="1"/>
                <c:pt idx="0">
                  <c:v>289.60000000000002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D-40FB-A292-FA9E49E91308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Average of Process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Sheet4!$B$2</c:f>
              <c:numCache>
                <c:formatCode>"$"#,##0.00</c:formatCode>
                <c:ptCount val="1"/>
                <c:pt idx="0">
                  <c:v>285.5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D-40FB-A292-FA9E49E91308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Average of Process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Sheet4!$C$2</c:f>
              <c:numCache>
                <c:formatCode>"$"#,##0.00</c:formatCode>
                <c:ptCount val="1"/>
                <c:pt idx="0">
                  <c:v>298.43333333333334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D-40FB-A292-FA9E49E9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56591"/>
        <c:axId val="141258991"/>
      </c:barChart>
      <c:catAx>
        <c:axId val="1412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8991"/>
        <c:crosses val="autoZero"/>
        <c:auto val="1"/>
        <c:lblAlgn val="ctr"/>
        <c:lblOffset val="100"/>
        <c:noMultiLvlLbl val="0"/>
      </c:catAx>
      <c:valAx>
        <c:axId val="1412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[ASM2 P7 P8.xlsx]Sheet3!PivotTable2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Sheet3!$A$2:$A$67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</c:lvl>
              </c:multiLvlStrCache>
            </c:multiLvlStrRef>
          </c:cat>
          <c:val>
            <c:numRef>
              <c:f>Sheet3!$B$2:$B$67</c:f>
              <c:numCache>
                <c:formatCode>General</c:formatCode>
                <c:ptCount val="60"/>
                <c:pt idx="0">
                  <c:v>1592</c:v>
                </c:pt>
                <c:pt idx="1">
                  <c:v>1711</c:v>
                </c:pt>
                <c:pt idx="2">
                  <c:v>1810</c:v>
                </c:pt>
                <c:pt idx="3">
                  <c:v>1867</c:v>
                </c:pt>
                <c:pt idx="4">
                  <c:v>1779</c:v>
                </c:pt>
                <c:pt idx="5">
                  <c:v>1740</c:v>
                </c:pt>
                <c:pt idx="6">
                  <c:v>1826</c:v>
                </c:pt>
                <c:pt idx="7">
                  <c:v>1695</c:v>
                </c:pt>
                <c:pt idx="8">
                  <c:v>1681</c:v>
                </c:pt>
                <c:pt idx="9">
                  <c:v>1663</c:v>
                </c:pt>
                <c:pt idx="10">
                  <c:v>1825</c:v>
                </c:pt>
                <c:pt idx="11">
                  <c:v>1720</c:v>
                </c:pt>
                <c:pt idx="12">
                  <c:v>1761</c:v>
                </c:pt>
                <c:pt idx="13">
                  <c:v>2035</c:v>
                </c:pt>
                <c:pt idx="14">
                  <c:v>2142</c:v>
                </c:pt>
                <c:pt idx="15">
                  <c:v>2340</c:v>
                </c:pt>
                <c:pt idx="16">
                  <c:v>2280</c:v>
                </c:pt>
                <c:pt idx="17">
                  <c:v>2271</c:v>
                </c:pt>
                <c:pt idx="18">
                  <c:v>2154</c:v>
                </c:pt>
                <c:pt idx="19">
                  <c:v>2146</c:v>
                </c:pt>
                <c:pt idx="20">
                  <c:v>2085</c:v>
                </c:pt>
                <c:pt idx="21">
                  <c:v>1970</c:v>
                </c:pt>
                <c:pt idx="22">
                  <c:v>1936</c:v>
                </c:pt>
                <c:pt idx="23">
                  <c:v>1850</c:v>
                </c:pt>
                <c:pt idx="24">
                  <c:v>2000</c:v>
                </c:pt>
                <c:pt idx="25">
                  <c:v>2324</c:v>
                </c:pt>
                <c:pt idx="26">
                  <c:v>2510</c:v>
                </c:pt>
                <c:pt idx="27">
                  <c:v>2672</c:v>
                </c:pt>
                <c:pt idx="28">
                  <c:v>2780</c:v>
                </c:pt>
                <c:pt idx="29">
                  <c:v>2813</c:v>
                </c:pt>
                <c:pt idx="30">
                  <c:v>2716</c:v>
                </c:pt>
                <c:pt idx="31">
                  <c:v>2581</c:v>
                </c:pt>
                <c:pt idx="32">
                  <c:v>2476</c:v>
                </c:pt>
                <c:pt idx="33">
                  <c:v>2317</c:v>
                </c:pt>
                <c:pt idx="34">
                  <c:v>2324</c:v>
                </c:pt>
                <c:pt idx="35">
                  <c:v>2080</c:v>
                </c:pt>
                <c:pt idx="36">
                  <c:v>2202</c:v>
                </c:pt>
                <c:pt idx="37">
                  <c:v>2540</c:v>
                </c:pt>
                <c:pt idx="38">
                  <c:v>2867</c:v>
                </c:pt>
                <c:pt idx="39">
                  <c:v>3348</c:v>
                </c:pt>
                <c:pt idx="40">
                  <c:v>3550</c:v>
                </c:pt>
                <c:pt idx="41">
                  <c:v>3432</c:v>
                </c:pt>
                <c:pt idx="42">
                  <c:v>3400</c:v>
                </c:pt>
                <c:pt idx="43">
                  <c:v>3261</c:v>
                </c:pt>
                <c:pt idx="44">
                  <c:v>3209</c:v>
                </c:pt>
                <c:pt idx="45">
                  <c:v>3132</c:v>
                </c:pt>
                <c:pt idx="46">
                  <c:v>3027</c:v>
                </c:pt>
                <c:pt idx="47">
                  <c:v>2777</c:v>
                </c:pt>
                <c:pt idx="48">
                  <c:v>2821</c:v>
                </c:pt>
                <c:pt idx="49">
                  <c:v>3209</c:v>
                </c:pt>
                <c:pt idx="50">
                  <c:v>3553</c:v>
                </c:pt>
                <c:pt idx="51">
                  <c:v>3820</c:v>
                </c:pt>
                <c:pt idx="52">
                  <c:v>4133</c:v>
                </c:pt>
                <c:pt idx="53">
                  <c:v>4476</c:v>
                </c:pt>
                <c:pt idx="54">
                  <c:v>4436</c:v>
                </c:pt>
                <c:pt idx="55">
                  <c:v>4256</c:v>
                </c:pt>
                <c:pt idx="56">
                  <c:v>4067</c:v>
                </c:pt>
                <c:pt idx="57">
                  <c:v>3890</c:v>
                </c:pt>
                <c:pt idx="58">
                  <c:v>3816</c:v>
                </c:pt>
                <c:pt idx="59">
                  <c:v>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3-49FA-9BEE-347CCB526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76079"/>
        <c:axId val="120475119"/>
      </c:lineChart>
      <c:catAx>
        <c:axId val="12047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5119"/>
        <c:crosses val="autoZero"/>
        <c:auto val="1"/>
        <c:lblAlgn val="ctr"/>
        <c:lblOffset val="100"/>
        <c:noMultiLvlLbl val="0"/>
      </c:catAx>
      <c:valAx>
        <c:axId val="1204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[ASM2 P7 P8.xlsx]Sheet1 (2)!PivotTable1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The </a:t>
            </a:r>
            <a:r>
              <a:rPr lang="en-US"/>
              <a:t>number of lawn mowers sold in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'Sheet1 (2)'!$A$2:$A$67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</c:lvl>
              </c:multiLvlStrCache>
            </c:multiLvlStrRef>
          </c:cat>
          <c:val>
            <c:numRef>
              <c:f>'Sheet1 (2)'!$B$2:$B$67</c:f>
              <c:numCache>
                <c:formatCode>General</c:formatCode>
                <c:ptCount val="60"/>
                <c:pt idx="0">
                  <c:v>7020</c:v>
                </c:pt>
                <c:pt idx="1">
                  <c:v>9280</c:v>
                </c:pt>
                <c:pt idx="2">
                  <c:v>9780</c:v>
                </c:pt>
                <c:pt idx="3">
                  <c:v>11100</c:v>
                </c:pt>
                <c:pt idx="4">
                  <c:v>11930</c:v>
                </c:pt>
                <c:pt idx="5">
                  <c:v>12240</c:v>
                </c:pt>
                <c:pt idx="6">
                  <c:v>10740</c:v>
                </c:pt>
                <c:pt idx="7">
                  <c:v>10080</c:v>
                </c:pt>
                <c:pt idx="8">
                  <c:v>8430</c:v>
                </c:pt>
                <c:pt idx="9">
                  <c:v>7650</c:v>
                </c:pt>
                <c:pt idx="10">
                  <c:v>6650</c:v>
                </c:pt>
                <c:pt idx="11">
                  <c:v>5620</c:v>
                </c:pt>
                <c:pt idx="12">
                  <c:v>7020</c:v>
                </c:pt>
                <c:pt idx="13">
                  <c:v>9030</c:v>
                </c:pt>
                <c:pt idx="14">
                  <c:v>10050</c:v>
                </c:pt>
                <c:pt idx="15">
                  <c:v>10890</c:v>
                </c:pt>
                <c:pt idx="16">
                  <c:v>11420</c:v>
                </c:pt>
                <c:pt idx="17">
                  <c:v>12270</c:v>
                </c:pt>
                <c:pt idx="18">
                  <c:v>10720</c:v>
                </c:pt>
                <c:pt idx="19">
                  <c:v>9650</c:v>
                </c:pt>
                <c:pt idx="20">
                  <c:v>8310</c:v>
                </c:pt>
                <c:pt idx="21">
                  <c:v>7510</c:v>
                </c:pt>
                <c:pt idx="22">
                  <c:v>6250</c:v>
                </c:pt>
                <c:pt idx="23">
                  <c:v>5370</c:v>
                </c:pt>
                <c:pt idx="24">
                  <c:v>6970</c:v>
                </c:pt>
                <c:pt idx="25">
                  <c:v>9160</c:v>
                </c:pt>
                <c:pt idx="26">
                  <c:v>9970</c:v>
                </c:pt>
                <c:pt idx="27">
                  <c:v>11020</c:v>
                </c:pt>
                <c:pt idx="28">
                  <c:v>11780</c:v>
                </c:pt>
                <c:pt idx="29">
                  <c:v>12280</c:v>
                </c:pt>
                <c:pt idx="30">
                  <c:v>10960</c:v>
                </c:pt>
                <c:pt idx="31">
                  <c:v>9500</c:v>
                </c:pt>
                <c:pt idx="32">
                  <c:v>8230</c:v>
                </c:pt>
                <c:pt idx="33">
                  <c:v>7420</c:v>
                </c:pt>
                <c:pt idx="34">
                  <c:v>6630</c:v>
                </c:pt>
                <c:pt idx="35">
                  <c:v>5350</c:v>
                </c:pt>
                <c:pt idx="36">
                  <c:v>7030</c:v>
                </c:pt>
                <c:pt idx="37">
                  <c:v>9220</c:v>
                </c:pt>
                <c:pt idx="38">
                  <c:v>10050</c:v>
                </c:pt>
                <c:pt idx="39">
                  <c:v>11050</c:v>
                </c:pt>
                <c:pt idx="40">
                  <c:v>11640</c:v>
                </c:pt>
                <c:pt idx="41">
                  <c:v>12040</c:v>
                </c:pt>
                <c:pt idx="42">
                  <c:v>11010</c:v>
                </c:pt>
                <c:pt idx="43">
                  <c:v>9830</c:v>
                </c:pt>
                <c:pt idx="44">
                  <c:v>8370</c:v>
                </c:pt>
                <c:pt idx="45">
                  <c:v>7490</c:v>
                </c:pt>
                <c:pt idx="46">
                  <c:v>6530</c:v>
                </c:pt>
                <c:pt idx="47">
                  <c:v>6300</c:v>
                </c:pt>
                <c:pt idx="48">
                  <c:v>7080</c:v>
                </c:pt>
                <c:pt idx="49">
                  <c:v>9250</c:v>
                </c:pt>
                <c:pt idx="50">
                  <c:v>10020</c:v>
                </c:pt>
                <c:pt idx="51">
                  <c:v>10995</c:v>
                </c:pt>
                <c:pt idx="52">
                  <c:v>11436</c:v>
                </c:pt>
                <c:pt idx="53">
                  <c:v>12082</c:v>
                </c:pt>
                <c:pt idx="54">
                  <c:v>11486</c:v>
                </c:pt>
                <c:pt idx="55">
                  <c:v>9504</c:v>
                </c:pt>
                <c:pt idx="56">
                  <c:v>8635</c:v>
                </c:pt>
                <c:pt idx="57">
                  <c:v>7451</c:v>
                </c:pt>
                <c:pt idx="58">
                  <c:v>6453</c:v>
                </c:pt>
                <c:pt idx="59">
                  <c:v>5651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8-4770-B415-30A262F0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379375"/>
        <c:axId val="1487392815"/>
      </c:barChart>
      <c:catAx>
        <c:axId val="1487379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92815"/>
        <c:crosses val="autoZero"/>
        <c:auto val="1"/>
        <c:lblAlgn val="ctr"/>
        <c:lblOffset val="100"/>
        <c:noMultiLvlLbl val="0"/>
      </c:catAx>
      <c:valAx>
        <c:axId val="14873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7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[ASM2 P7 P8.xlsx]Sheet1 (2)!PivotTable1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lawn mowers sold in the world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'Sheet1 (2)'!$A$2:$A$67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</c:lvl>
              </c:multiLvlStrCache>
            </c:multiLvlStrRef>
          </c:cat>
          <c:val>
            <c:numRef>
              <c:f>'Sheet1 (2)'!$B$2:$B$67</c:f>
              <c:numCache>
                <c:formatCode>General</c:formatCode>
                <c:ptCount val="60"/>
                <c:pt idx="0">
                  <c:v>7020</c:v>
                </c:pt>
                <c:pt idx="1">
                  <c:v>9280</c:v>
                </c:pt>
                <c:pt idx="2">
                  <c:v>9780</c:v>
                </c:pt>
                <c:pt idx="3">
                  <c:v>11100</c:v>
                </c:pt>
                <c:pt idx="4">
                  <c:v>11930</c:v>
                </c:pt>
                <c:pt idx="5">
                  <c:v>12240</c:v>
                </c:pt>
                <c:pt idx="6">
                  <c:v>10740</c:v>
                </c:pt>
                <c:pt idx="7">
                  <c:v>10080</c:v>
                </c:pt>
                <c:pt idx="8">
                  <c:v>8430</c:v>
                </c:pt>
                <c:pt idx="9">
                  <c:v>7650</c:v>
                </c:pt>
                <c:pt idx="10">
                  <c:v>6650</c:v>
                </c:pt>
                <c:pt idx="11">
                  <c:v>5620</c:v>
                </c:pt>
                <c:pt idx="12">
                  <c:v>7020</c:v>
                </c:pt>
                <c:pt idx="13">
                  <c:v>9030</c:v>
                </c:pt>
                <c:pt idx="14">
                  <c:v>10050</c:v>
                </c:pt>
                <c:pt idx="15">
                  <c:v>10890</c:v>
                </c:pt>
                <c:pt idx="16">
                  <c:v>11420</c:v>
                </c:pt>
                <c:pt idx="17">
                  <c:v>12270</c:v>
                </c:pt>
                <c:pt idx="18">
                  <c:v>10720</c:v>
                </c:pt>
                <c:pt idx="19">
                  <c:v>9650</c:v>
                </c:pt>
                <c:pt idx="20">
                  <c:v>8310</c:v>
                </c:pt>
                <c:pt idx="21">
                  <c:v>7510</c:v>
                </c:pt>
                <c:pt idx="22">
                  <c:v>6250</c:v>
                </c:pt>
                <c:pt idx="23">
                  <c:v>5370</c:v>
                </c:pt>
                <c:pt idx="24">
                  <c:v>6970</c:v>
                </c:pt>
                <c:pt idx="25">
                  <c:v>9160</c:v>
                </c:pt>
                <c:pt idx="26">
                  <c:v>9970</c:v>
                </c:pt>
                <c:pt idx="27">
                  <c:v>11020</c:v>
                </c:pt>
                <c:pt idx="28">
                  <c:v>11780</c:v>
                </c:pt>
                <c:pt idx="29">
                  <c:v>12280</c:v>
                </c:pt>
                <c:pt idx="30">
                  <c:v>10960</c:v>
                </c:pt>
                <c:pt idx="31">
                  <c:v>9500</c:v>
                </c:pt>
                <c:pt idx="32">
                  <c:v>8230</c:v>
                </c:pt>
                <c:pt idx="33">
                  <c:v>7420</c:v>
                </c:pt>
                <c:pt idx="34">
                  <c:v>6630</c:v>
                </c:pt>
                <c:pt idx="35">
                  <c:v>5350</c:v>
                </c:pt>
                <c:pt idx="36">
                  <c:v>7030</c:v>
                </c:pt>
                <c:pt idx="37">
                  <c:v>9220</c:v>
                </c:pt>
                <c:pt idx="38">
                  <c:v>10050</c:v>
                </c:pt>
                <c:pt idx="39">
                  <c:v>11050</c:v>
                </c:pt>
                <c:pt idx="40">
                  <c:v>11640</c:v>
                </c:pt>
                <c:pt idx="41">
                  <c:v>12040</c:v>
                </c:pt>
                <c:pt idx="42">
                  <c:v>11010</c:v>
                </c:pt>
                <c:pt idx="43">
                  <c:v>9830</c:v>
                </c:pt>
                <c:pt idx="44">
                  <c:v>8370</c:v>
                </c:pt>
                <c:pt idx="45">
                  <c:v>7490</c:v>
                </c:pt>
                <c:pt idx="46">
                  <c:v>6530</c:v>
                </c:pt>
                <c:pt idx="47">
                  <c:v>6300</c:v>
                </c:pt>
                <c:pt idx="48">
                  <c:v>7080</c:v>
                </c:pt>
                <c:pt idx="49">
                  <c:v>9250</c:v>
                </c:pt>
                <c:pt idx="50">
                  <c:v>10020</c:v>
                </c:pt>
                <c:pt idx="51">
                  <c:v>10995</c:v>
                </c:pt>
                <c:pt idx="52">
                  <c:v>11436</c:v>
                </c:pt>
                <c:pt idx="53">
                  <c:v>12082</c:v>
                </c:pt>
                <c:pt idx="54">
                  <c:v>11486</c:v>
                </c:pt>
                <c:pt idx="55">
                  <c:v>9504</c:v>
                </c:pt>
                <c:pt idx="56">
                  <c:v>8635</c:v>
                </c:pt>
                <c:pt idx="57">
                  <c:v>7451</c:v>
                </c:pt>
                <c:pt idx="58">
                  <c:v>6453</c:v>
                </c:pt>
                <c:pt idx="59">
                  <c:v>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769-A4DC-DE635922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17119"/>
        <c:axId val="121313759"/>
      </c:lineChart>
      <c:catAx>
        <c:axId val="12131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3759"/>
        <c:crosses val="autoZero"/>
        <c:auto val="1"/>
        <c:lblAlgn val="ctr"/>
        <c:lblOffset val="100"/>
        <c:noMultiLvlLbl val="0"/>
      </c:catAx>
      <c:valAx>
        <c:axId val="1213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1187445319335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The number of tractors sold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423403324584426"/>
                  <c:y val="-0.23271617089530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Sheet5!$C$2:$C$61</c:f>
              <c:numCache>
                <c:formatCode>General</c:formatCode>
                <c:ptCount val="60"/>
                <c:pt idx="0">
                  <c:v>1592</c:v>
                </c:pt>
                <c:pt idx="1">
                  <c:v>1711</c:v>
                </c:pt>
                <c:pt idx="2">
                  <c:v>1810</c:v>
                </c:pt>
                <c:pt idx="3">
                  <c:v>1867</c:v>
                </c:pt>
                <c:pt idx="4">
                  <c:v>1779</c:v>
                </c:pt>
                <c:pt idx="5">
                  <c:v>1740</c:v>
                </c:pt>
                <c:pt idx="6">
                  <c:v>1826</c:v>
                </c:pt>
                <c:pt idx="7">
                  <c:v>1695</c:v>
                </c:pt>
                <c:pt idx="8">
                  <c:v>1681</c:v>
                </c:pt>
                <c:pt idx="9">
                  <c:v>1663</c:v>
                </c:pt>
                <c:pt idx="10">
                  <c:v>1825</c:v>
                </c:pt>
                <c:pt idx="11">
                  <c:v>1720</c:v>
                </c:pt>
                <c:pt idx="12">
                  <c:v>1761</c:v>
                </c:pt>
                <c:pt idx="13">
                  <c:v>2035</c:v>
                </c:pt>
                <c:pt idx="14">
                  <c:v>2142</c:v>
                </c:pt>
                <c:pt idx="15">
                  <c:v>2340</c:v>
                </c:pt>
                <c:pt idx="16">
                  <c:v>2280</c:v>
                </c:pt>
                <c:pt idx="17">
                  <c:v>2271</c:v>
                </c:pt>
                <c:pt idx="18">
                  <c:v>2154</c:v>
                </c:pt>
                <c:pt idx="19">
                  <c:v>2146</c:v>
                </c:pt>
                <c:pt idx="20">
                  <c:v>2085</c:v>
                </c:pt>
                <c:pt idx="21">
                  <c:v>1970</c:v>
                </c:pt>
                <c:pt idx="22">
                  <c:v>1936</c:v>
                </c:pt>
                <c:pt idx="23">
                  <c:v>1850</c:v>
                </c:pt>
                <c:pt idx="24">
                  <c:v>2000</c:v>
                </c:pt>
                <c:pt idx="25">
                  <c:v>2324</c:v>
                </c:pt>
                <c:pt idx="26">
                  <c:v>2510</c:v>
                </c:pt>
                <c:pt idx="27">
                  <c:v>2672</c:v>
                </c:pt>
                <c:pt idx="28">
                  <c:v>2780</c:v>
                </c:pt>
                <c:pt idx="29">
                  <c:v>2813</c:v>
                </c:pt>
                <c:pt idx="30">
                  <c:v>2716</c:v>
                </c:pt>
                <c:pt idx="31">
                  <c:v>2581</c:v>
                </c:pt>
                <c:pt idx="32">
                  <c:v>2476</c:v>
                </c:pt>
                <c:pt idx="33">
                  <c:v>2317</c:v>
                </c:pt>
                <c:pt idx="34">
                  <c:v>2324</c:v>
                </c:pt>
                <c:pt idx="35">
                  <c:v>2080</c:v>
                </c:pt>
                <c:pt idx="36">
                  <c:v>2202</c:v>
                </c:pt>
                <c:pt idx="37">
                  <c:v>2540</c:v>
                </c:pt>
                <c:pt idx="38">
                  <c:v>2867</c:v>
                </c:pt>
                <c:pt idx="39">
                  <c:v>3348</c:v>
                </c:pt>
                <c:pt idx="40">
                  <c:v>3550</c:v>
                </c:pt>
                <c:pt idx="41">
                  <c:v>3432</c:v>
                </c:pt>
                <c:pt idx="42">
                  <c:v>3400</c:v>
                </c:pt>
                <c:pt idx="43">
                  <c:v>3261</c:v>
                </c:pt>
                <c:pt idx="44">
                  <c:v>3209</c:v>
                </c:pt>
                <c:pt idx="45">
                  <c:v>3132</c:v>
                </c:pt>
                <c:pt idx="46">
                  <c:v>3027</c:v>
                </c:pt>
                <c:pt idx="47">
                  <c:v>2777</c:v>
                </c:pt>
                <c:pt idx="48">
                  <c:v>2821</c:v>
                </c:pt>
                <c:pt idx="49">
                  <c:v>3209</c:v>
                </c:pt>
                <c:pt idx="50">
                  <c:v>3553</c:v>
                </c:pt>
                <c:pt idx="51">
                  <c:v>3820</c:v>
                </c:pt>
                <c:pt idx="52">
                  <c:v>4133</c:v>
                </c:pt>
                <c:pt idx="53">
                  <c:v>4476</c:v>
                </c:pt>
                <c:pt idx="54">
                  <c:v>4436</c:v>
                </c:pt>
                <c:pt idx="55">
                  <c:v>4256</c:v>
                </c:pt>
                <c:pt idx="56">
                  <c:v>4067</c:v>
                </c:pt>
                <c:pt idx="57">
                  <c:v>3890</c:v>
                </c:pt>
                <c:pt idx="58">
                  <c:v>3816</c:v>
                </c:pt>
                <c:pt idx="59">
                  <c:v>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9-4202-8909-A609DF514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84016"/>
        <c:axId val="817971536"/>
      </c:scatterChart>
      <c:valAx>
        <c:axId val="817984016"/>
        <c:scaling>
          <c:orientation val="minMax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71536"/>
        <c:crosses val="autoZero"/>
        <c:crossBetween val="midCat"/>
      </c:valAx>
      <c:valAx>
        <c:axId val="8179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69816272965883E-2"/>
          <c:y val="0.19486111111111112"/>
          <c:w val="0.83494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The number of lawn mowers sold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531167979002623"/>
                  <c:y val="-0.20297134733158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Sheet5!$G$2:$G$61</c:f>
              <c:numCache>
                <c:formatCode>General</c:formatCode>
                <c:ptCount val="60"/>
                <c:pt idx="0">
                  <c:v>7020</c:v>
                </c:pt>
                <c:pt idx="1">
                  <c:v>9280</c:v>
                </c:pt>
                <c:pt idx="2">
                  <c:v>9780</c:v>
                </c:pt>
                <c:pt idx="3">
                  <c:v>11100</c:v>
                </c:pt>
                <c:pt idx="4">
                  <c:v>11930</c:v>
                </c:pt>
                <c:pt idx="5">
                  <c:v>12240</c:v>
                </c:pt>
                <c:pt idx="6">
                  <c:v>10740</c:v>
                </c:pt>
                <c:pt idx="7">
                  <c:v>10080</c:v>
                </c:pt>
                <c:pt idx="8">
                  <c:v>8430</c:v>
                </c:pt>
                <c:pt idx="9">
                  <c:v>7650</c:v>
                </c:pt>
                <c:pt idx="10">
                  <c:v>6650</c:v>
                </c:pt>
                <c:pt idx="11">
                  <c:v>5620</c:v>
                </c:pt>
                <c:pt idx="12">
                  <c:v>7020</c:v>
                </c:pt>
                <c:pt idx="13">
                  <c:v>9030</c:v>
                </c:pt>
                <c:pt idx="14">
                  <c:v>10050</c:v>
                </c:pt>
                <c:pt idx="15">
                  <c:v>10890</c:v>
                </c:pt>
                <c:pt idx="16">
                  <c:v>11420</c:v>
                </c:pt>
                <c:pt idx="17">
                  <c:v>12270</c:v>
                </c:pt>
                <c:pt idx="18">
                  <c:v>10720</c:v>
                </c:pt>
                <c:pt idx="19">
                  <c:v>9650</c:v>
                </c:pt>
                <c:pt idx="20">
                  <c:v>8310</c:v>
                </c:pt>
                <c:pt idx="21">
                  <c:v>7510</c:v>
                </c:pt>
                <c:pt idx="22">
                  <c:v>6250</c:v>
                </c:pt>
                <c:pt idx="23">
                  <c:v>5370</c:v>
                </c:pt>
                <c:pt idx="24">
                  <c:v>6970</c:v>
                </c:pt>
                <c:pt idx="25">
                  <c:v>9160</c:v>
                </c:pt>
                <c:pt idx="26">
                  <c:v>9970</c:v>
                </c:pt>
                <c:pt idx="27">
                  <c:v>11020</c:v>
                </c:pt>
                <c:pt idx="28">
                  <c:v>11780</c:v>
                </c:pt>
                <c:pt idx="29">
                  <c:v>12280</c:v>
                </c:pt>
                <c:pt idx="30">
                  <c:v>10960</c:v>
                </c:pt>
                <c:pt idx="31">
                  <c:v>9500</c:v>
                </c:pt>
                <c:pt idx="32">
                  <c:v>8230</c:v>
                </c:pt>
                <c:pt idx="33">
                  <c:v>7420</c:v>
                </c:pt>
                <c:pt idx="34">
                  <c:v>6630</c:v>
                </c:pt>
                <c:pt idx="35">
                  <c:v>5350</c:v>
                </c:pt>
                <c:pt idx="36">
                  <c:v>7030</c:v>
                </c:pt>
                <c:pt idx="37">
                  <c:v>9220</c:v>
                </c:pt>
                <c:pt idx="38">
                  <c:v>10050</c:v>
                </c:pt>
                <c:pt idx="39">
                  <c:v>11050</c:v>
                </c:pt>
                <c:pt idx="40">
                  <c:v>11640</c:v>
                </c:pt>
                <c:pt idx="41">
                  <c:v>12040</c:v>
                </c:pt>
                <c:pt idx="42">
                  <c:v>11010</c:v>
                </c:pt>
                <c:pt idx="43">
                  <c:v>9830</c:v>
                </c:pt>
                <c:pt idx="44">
                  <c:v>8370</c:v>
                </c:pt>
                <c:pt idx="45">
                  <c:v>7490</c:v>
                </c:pt>
                <c:pt idx="46">
                  <c:v>6530</c:v>
                </c:pt>
                <c:pt idx="47">
                  <c:v>6300</c:v>
                </c:pt>
                <c:pt idx="48">
                  <c:v>7080</c:v>
                </c:pt>
                <c:pt idx="49">
                  <c:v>9250</c:v>
                </c:pt>
                <c:pt idx="50">
                  <c:v>10020</c:v>
                </c:pt>
                <c:pt idx="51">
                  <c:v>10995</c:v>
                </c:pt>
                <c:pt idx="52">
                  <c:v>11436</c:v>
                </c:pt>
                <c:pt idx="53">
                  <c:v>12082</c:v>
                </c:pt>
                <c:pt idx="54">
                  <c:v>11486</c:v>
                </c:pt>
                <c:pt idx="55">
                  <c:v>9504</c:v>
                </c:pt>
                <c:pt idx="56">
                  <c:v>8635</c:v>
                </c:pt>
                <c:pt idx="57">
                  <c:v>7451</c:v>
                </c:pt>
                <c:pt idx="58">
                  <c:v>6453</c:v>
                </c:pt>
                <c:pt idx="59">
                  <c:v>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4-4943-A250-E67718D5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46352"/>
        <c:axId val="827045392"/>
      </c:scatterChart>
      <c:valAx>
        <c:axId val="8270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45392"/>
        <c:crosses val="autoZero"/>
        <c:crossBetween val="midCat"/>
      </c:valAx>
      <c:valAx>
        <c:axId val="8270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Unit Production Cost of Tractor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832650644944888E-2"/>
                  <c:y val="-0.17741832280252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Sheet5!$B$2:$B$61</c:f>
              <c:numCache>
                <c:formatCode>"$"#,##0</c:formatCode>
                <c:ptCount val="60"/>
                <c:pt idx="0">
                  <c:v>1750</c:v>
                </c:pt>
                <c:pt idx="1">
                  <c:v>1755</c:v>
                </c:pt>
                <c:pt idx="2">
                  <c:v>1763</c:v>
                </c:pt>
                <c:pt idx="3">
                  <c:v>1770</c:v>
                </c:pt>
                <c:pt idx="4">
                  <c:v>1778</c:v>
                </c:pt>
                <c:pt idx="5">
                  <c:v>1785</c:v>
                </c:pt>
                <c:pt idx="6">
                  <c:v>1792</c:v>
                </c:pt>
                <c:pt idx="7">
                  <c:v>1795</c:v>
                </c:pt>
                <c:pt idx="8">
                  <c:v>1801</c:v>
                </c:pt>
                <c:pt idx="9">
                  <c:v>1804</c:v>
                </c:pt>
                <c:pt idx="10">
                  <c:v>1810</c:v>
                </c:pt>
                <c:pt idx="11">
                  <c:v>1813</c:v>
                </c:pt>
                <c:pt idx="12">
                  <c:v>1835</c:v>
                </c:pt>
                <c:pt idx="13">
                  <c:v>1841</c:v>
                </c:pt>
                <c:pt idx="14">
                  <c:v>1848</c:v>
                </c:pt>
                <c:pt idx="15">
                  <c:v>1854</c:v>
                </c:pt>
                <c:pt idx="16">
                  <c:v>1860</c:v>
                </c:pt>
                <c:pt idx="17">
                  <c:v>1866</c:v>
                </c:pt>
                <c:pt idx="18">
                  <c:v>1872</c:v>
                </c:pt>
                <c:pt idx="19">
                  <c:v>1878</c:v>
                </c:pt>
                <c:pt idx="20">
                  <c:v>1885</c:v>
                </c:pt>
                <c:pt idx="21">
                  <c:v>1892</c:v>
                </c:pt>
                <c:pt idx="22">
                  <c:v>1897</c:v>
                </c:pt>
                <c:pt idx="23">
                  <c:v>1903</c:v>
                </c:pt>
                <c:pt idx="24">
                  <c:v>1925</c:v>
                </c:pt>
                <c:pt idx="25">
                  <c:v>1931</c:v>
                </c:pt>
                <c:pt idx="26">
                  <c:v>1938</c:v>
                </c:pt>
                <c:pt idx="27">
                  <c:v>1944</c:v>
                </c:pt>
                <c:pt idx="28">
                  <c:v>1950</c:v>
                </c:pt>
                <c:pt idx="29">
                  <c:v>1956</c:v>
                </c:pt>
                <c:pt idx="30">
                  <c:v>1963</c:v>
                </c:pt>
                <c:pt idx="31">
                  <c:v>1969</c:v>
                </c:pt>
                <c:pt idx="32">
                  <c:v>1976</c:v>
                </c:pt>
                <c:pt idx="33">
                  <c:v>1983</c:v>
                </c:pt>
                <c:pt idx="34">
                  <c:v>1990</c:v>
                </c:pt>
                <c:pt idx="35">
                  <c:v>1996</c:v>
                </c:pt>
                <c:pt idx="36">
                  <c:v>1940</c:v>
                </c:pt>
                <c:pt idx="37">
                  <c:v>1946</c:v>
                </c:pt>
                <c:pt idx="38">
                  <c:v>1952</c:v>
                </c:pt>
                <c:pt idx="39">
                  <c:v>1958</c:v>
                </c:pt>
                <c:pt idx="40">
                  <c:v>1964</c:v>
                </c:pt>
                <c:pt idx="41">
                  <c:v>1970</c:v>
                </c:pt>
                <c:pt idx="42">
                  <c:v>1976</c:v>
                </c:pt>
                <c:pt idx="43">
                  <c:v>1983</c:v>
                </c:pt>
                <c:pt idx="44">
                  <c:v>1990</c:v>
                </c:pt>
                <c:pt idx="45">
                  <c:v>1996</c:v>
                </c:pt>
                <c:pt idx="46">
                  <c:v>2012</c:v>
                </c:pt>
                <c:pt idx="47">
                  <c:v>2008</c:v>
                </c:pt>
                <c:pt idx="48">
                  <c:v>2073</c:v>
                </c:pt>
                <c:pt idx="49">
                  <c:v>2077</c:v>
                </c:pt>
                <c:pt idx="50">
                  <c:v>2081</c:v>
                </c:pt>
                <c:pt idx="51">
                  <c:v>2086</c:v>
                </c:pt>
                <c:pt idx="52">
                  <c:v>2092</c:v>
                </c:pt>
                <c:pt idx="53">
                  <c:v>2098</c:v>
                </c:pt>
                <c:pt idx="54">
                  <c:v>2104</c:v>
                </c:pt>
                <c:pt idx="55">
                  <c:v>2110</c:v>
                </c:pt>
                <c:pt idx="56">
                  <c:v>2116</c:v>
                </c:pt>
                <c:pt idx="57">
                  <c:v>2122</c:v>
                </c:pt>
                <c:pt idx="58">
                  <c:v>2129</c:v>
                </c:pt>
                <c:pt idx="59">
                  <c:v>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9-4A4E-8B28-E008A959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435184"/>
        <c:axId val="810436144"/>
      </c:scatterChart>
      <c:valAx>
        <c:axId val="8104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6144"/>
        <c:crosses val="autoZero"/>
        <c:crossBetween val="midCat"/>
      </c:valAx>
      <c:valAx>
        <c:axId val="8104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Unit Production Cost of Mower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765361987774221E-2"/>
                  <c:y val="-0.1149572967107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Sheet5!$F$2:$F$61</c:f>
              <c:numCache>
                <c:formatCode>"$"#,##0</c:formatCode>
                <c:ptCount val="60"/>
                <c:pt idx="0">
                  <c:v>50</c:v>
                </c:pt>
                <c:pt idx="1">
                  <c:v>50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61</c:v>
                </c:pt>
                <c:pt idx="35">
                  <c:v>61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61</c:v>
                </c:pt>
                <c:pt idx="47">
                  <c:v>61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D-47D2-AB90-358FD488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43216"/>
        <c:axId val="817959536"/>
      </c:scatterChart>
      <c:valAx>
        <c:axId val="8179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59536"/>
        <c:crosses val="autoZero"/>
        <c:crossBetween val="midCat"/>
      </c:valAx>
      <c:valAx>
        <c:axId val="8179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Sheet5!$L$1</c:f>
              <c:strCache>
                <c:ptCount val="1"/>
                <c:pt idx="0">
                  <c:v>Administrative expenses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194072615923011"/>
                  <c:y val="-0.19016622922134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Sheet5!$L$2:$L$61</c:f>
              <c:numCache>
                <c:formatCode>"$"#,##0</c:formatCode>
                <c:ptCount val="60"/>
                <c:pt idx="0">
                  <c:v>633073</c:v>
                </c:pt>
                <c:pt idx="1">
                  <c:v>607904</c:v>
                </c:pt>
                <c:pt idx="2">
                  <c:v>630687</c:v>
                </c:pt>
                <c:pt idx="3">
                  <c:v>613401</c:v>
                </c:pt>
                <c:pt idx="4">
                  <c:v>607664</c:v>
                </c:pt>
                <c:pt idx="5">
                  <c:v>632967</c:v>
                </c:pt>
                <c:pt idx="6">
                  <c:v>609604</c:v>
                </c:pt>
                <c:pt idx="7">
                  <c:v>607749</c:v>
                </c:pt>
                <c:pt idx="8">
                  <c:v>603367</c:v>
                </c:pt>
                <c:pt idx="9">
                  <c:v>629083</c:v>
                </c:pt>
                <c:pt idx="10">
                  <c:v>611995</c:v>
                </c:pt>
                <c:pt idx="11">
                  <c:v>625712</c:v>
                </c:pt>
                <c:pt idx="12">
                  <c:v>656123</c:v>
                </c:pt>
                <c:pt idx="13">
                  <c:v>652679</c:v>
                </c:pt>
                <c:pt idx="14">
                  <c:v>655521</c:v>
                </c:pt>
                <c:pt idx="15">
                  <c:v>676581</c:v>
                </c:pt>
                <c:pt idx="16">
                  <c:v>676581</c:v>
                </c:pt>
                <c:pt idx="17">
                  <c:v>656440</c:v>
                </c:pt>
                <c:pt idx="18">
                  <c:v>661969</c:v>
                </c:pt>
                <c:pt idx="19">
                  <c:v>677212</c:v>
                </c:pt>
                <c:pt idx="20">
                  <c:v>653545</c:v>
                </c:pt>
                <c:pt idx="21">
                  <c:v>657388</c:v>
                </c:pt>
                <c:pt idx="22">
                  <c:v>672475</c:v>
                </c:pt>
                <c:pt idx="23">
                  <c:v>656325</c:v>
                </c:pt>
                <c:pt idx="24">
                  <c:v>723594</c:v>
                </c:pt>
                <c:pt idx="25">
                  <c:v>759042</c:v>
                </c:pt>
                <c:pt idx="26">
                  <c:v>749187</c:v>
                </c:pt>
                <c:pt idx="27">
                  <c:v>751499</c:v>
                </c:pt>
                <c:pt idx="28">
                  <c:v>741452</c:v>
                </c:pt>
                <c:pt idx="29">
                  <c:v>729122</c:v>
                </c:pt>
                <c:pt idx="30">
                  <c:v>734783</c:v>
                </c:pt>
                <c:pt idx="31">
                  <c:v>748208</c:v>
                </c:pt>
                <c:pt idx="32">
                  <c:v>738186</c:v>
                </c:pt>
                <c:pt idx="33">
                  <c:v>759403</c:v>
                </c:pt>
                <c:pt idx="34">
                  <c:v>726183</c:v>
                </c:pt>
                <c:pt idx="35">
                  <c:v>757037</c:v>
                </c:pt>
                <c:pt idx="36">
                  <c:v>672232</c:v>
                </c:pt>
                <c:pt idx="37">
                  <c:v>665023</c:v>
                </c:pt>
                <c:pt idx="38">
                  <c:v>667657</c:v>
                </c:pt>
                <c:pt idx="39">
                  <c:v>654198</c:v>
                </c:pt>
                <c:pt idx="40">
                  <c:v>659435</c:v>
                </c:pt>
                <c:pt idx="41">
                  <c:v>661190</c:v>
                </c:pt>
                <c:pt idx="42">
                  <c:v>647321</c:v>
                </c:pt>
                <c:pt idx="43">
                  <c:v>666743</c:v>
                </c:pt>
                <c:pt idx="44">
                  <c:v>678705</c:v>
                </c:pt>
                <c:pt idx="45">
                  <c:v>658990</c:v>
                </c:pt>
                <c:pt idx="46">
                  <c:v>656221</c:v>
                </c:pt>
                <c:pt idx="47">
                  <c:v>676934</c:v>
                </c:pt>
                <c:pt idx="48">
                  <c:v>641571</c:v>
                </c:pt>
                <c:pt idx="49">
                  <c:v>634973</c:v>
                </c:pt>
                <c:pt idx="50">
                  <c:v>662054</c:v>
                </c:pt>
                <c:pt idx="51">
                  <c:v>654962</c:v>
                </c:pt>
                <c:pt idx="52">
                  <c:v>645579</c:v>
                </c:pt>
                <c:pt idx="53">
                  <c:v>658112</c:v>
                </c:pt>
                <c:pt idx="54">
                  <c:v>637711</c:v>
                </c:pt>
                <c:pt idx="55">
                  <c:v>638317</c:v>
                </c:pt>
                <c:pt idx="56">
                  <c:v>651996</c:v>
                </c:pt>
                <c:pt idx="57">
                  <c:v>630766</c:v>
                </c:pt>
                <c:pt idx="58">
                  <c:v>645095</c:v>
                </c:pt>
                <c:pt idx="59">
                  <c:v>637807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3-4871-9488-A734C2CC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47504"/>
        <c:axId val="562548464"/>
      </c:scatterChart>
      <c:valAx>
        <c:axId val="5625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48464"/>
        <c:crosses val="autoZero"/>
        <c:crossBetween val="midCat"/>
      </c:valAx>
      <c:valAx>
        <c:axId val="5625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Sheet5!$M$1</c:f>
              <c:strCache>
                <c:ptCount val="1"/>
                <c:pt idx="0">
                  <c:v>Depreciation expenses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02384076990376"/>
                  <c:y val="-0.1802610090405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Sheet5!$M$2:$M$61</c:f>
              <c:numCache>
                <c:formatCode>"$"#,##0</c:formatCode>
                <c:ptCount val="60"/>
                <c:pt idx="0">
                  <c:v>140467</c:v>
                </c:pt>
                <c:pt idx="1">
                  <c:v>165636</c:v>
                </c:pt>
                <c:pt idx="2">
                  <c:v>142853</c:v>
                </c:pt>
                <c:pt idx="3">
                  <c:v>160139</c:v>
                </c:pt>
                <c:pt idx="4">
                  <c:v>165876</c:v>
                </c:pt>
                <c:pt idx="5">
                  <c:v>140573</c:v>
                </c:pt>
                <c:pt idx="6">
                  <c:v>163936</c:v>
                </c:pt>
                <c:pt idx="7">
                  <c:v>165791</c:v>
                </c:pt>
                <c:pt idx="8">
                  <c:v>170173</c:v>
                </c:pt>
                <c:pt idx="9">
                  <c:v>144457</c:v>
                </c:pt>
                <c:pt idx="10">
                  <c:v>161545</c:v>
                </c:pt>
                <c:pt idx="11">
                  <c:v>147828</c:v>
                </c:pt>
                <c:pt idx="12">
                  <c:v>175447</c:v>
                </c:pt>
                <c:pt idx="13">
                  <c:v>178891</c:v>
                </c:pt>
                <c:pt idx="14">
                  <c:v>176049</c:v>
                </c:pt>
                <c:pt idx="15">
                  <c:v>154989</c:v>
                </c:pt>
                <c:pt idx="16">
                  <c:v>154989</c:v>
                </c:pt>
                <c:pt idx="17">
                  <c:v>175130</c:v>
                </c:pt>
                <c:pt idx="18">
                  <c:v>169601</c:v>
                </c:pt>
                <c:pt idx="19">
                  <c:v>154358</c:v>
                </c:pt>
                <c:pt idx="20">
                  <c:v>178025</c:v>
                </c:pt>
                <c:pt idx="21">
                  <c:v>174182</c:v>
                </c:pt>
                <c:pt idx="22">
                  <c:v>159095</c:v>
                </c:pt>
                <c:pt idx="23">
                  <c:v>175245</c:v>
                </c:pt>
                <c:pt idx="24">
                  <c:v>226526</c:v>
                </c:pt>
                <c:pt idx="25">
                  <c:v>191078</c:v>
                </c:pt>
                <c:pt idx="26">
                  <c:v>200933</c:v>
                </c:pt>
                <c:pt idx="27">
                  <c:v>198621</c:v>
                </c:pt>
                <c:pt idx="28">
                  <c:v>208668</c:v>
                </c:pt>
                <c:pt idx="29">
                  <c:v>220998</c:v>
                </c:pt>
                <c:pt idx="30">
                  <c:v>215337</c:v>
                </c:pt>
                <c:pt idx="31">
                  <c:v>201912</c:v>
                </c:pt>
                <c:pt idx="32">
                  <c:v>211934</c:v>
                </c:pt>
                <c:pt idx="33">
                  <c:v>190717</c:v>
                </c:pt>
                <c:pt idx="34">
                  <c:v>223937</c:v>
                </c:pt>
                <c:pt idx="35">
                  <c:v>193083</c:v>
                </c:pt>
                <c:pt idx="36">
                  <c:v>179138</c:v>
                </c:pt>
                <c:pt idx="37">
                  <c:v>186347</c:v>
                </c:pt>
                <c:pt idx="38">
                  <c:v>183713</c:v>
                </c:pt>
                <c:pt idx="39">
                  <c:v>197172</c:v>
                </c:pt>
                <c:pt idx="40">
                  <c:v>191935</c:v>
                </c:pt>
                <c:pt idx="41">
                  <c:v>190180</c:v>
                </c:pt>
                <c:pt idx="42">
                  <c:v>204049</c:v>
                </c:pt>
                <c:pt idx="43">
                  <c:v>184627</c:v>
                </c:pt>
                <c:pt idx="44">
                  <c:v>172665</c:v>
                </c:pt>
                <c:pt idx="45">
                  <c:v>192380</c:v>
                </c:pt>
                <c:pt idx="46">
                  <c:v>195149</c:v>
                </c:pt>
                <c:pt idx="47">
                  <c:v>174436</c:v>
                </c:pt>
                <c:pt idx="48">
                  <c:v>210589</c:v>
                </c:pt>
                <c:pt idx="49">
                  <c:v>217187</c:v>
                </c:pt>
                <c:pt idx="50">
                  <c:v>190106</c:v>
                </c:pt>
                <c:pt idx="51">
                  <c:v>197198</c:v>
                </c:pt>
                <c:pt idx="52">
                  <c:v>206581</c:v>
                </c:pt>
                <c:pt idx="53">
                  <c:v>194048</c:v>
                </c:pt>
                <c:pt idx="54">
                  <c:v>214449</c:v>
                </c:pt>
                <c:pt idx="55">
                  <c:v>213843</c:v>
                </c:pt>
                <c:pt idx="56">
                  <c:v>200164</c:v>
                </c:pt>
                <c:pt idx="57">
                  <c:v>221394</c:v>
                </c:pt>
                <c:pt idx="58">
                  <c:v>207065</c:v>
                </c:pt>
                <c:pt idx="59">
                  <c:v>214353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2-49B0-987F-8F51C33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29504"/>
        <c:axId val="789426144"/>
      </c:scatterChart>
      <c:valAx>
        <c:axId val="7894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6144"/>
        <c:crosses val="autoZero"/>
        <c:crossBetween val="midCat"/>
      </c:valAx>
      <c:valAx>
        <c:axId val="7894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Sheet5!$N$1</c:f>
              <c:strCache>
                <c:ptCount val="1"/>
                <c:pt idx="0">
                  <c:v>Interest expenses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03630796150482"/>
                  <c:y val="-0.17760790317876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Sheet5!$A$2:$A$61</c:f>
              <c:numCache>
                <c:formatCode>mmm\-yy</c:formatCode>
                <c:ptCount val="6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</c:numCache>
            </c:numRef>
          </c:xVal>
          <c:yVal>
            <c:numRef>
              <c:f>Sheet5!$N$2:$N$61</c:f>
              <c:numCache>
                <c:formatCode>"$"#,##0</c:formatCode>
                <c:ptCount val="60"/>
                <c:pt idx="0">
                  <c:v>7244</c:v>
                </c:pt>
                <c:pt idx="1">
                  <c:v>7679</c:v>
                </c:pt>
                <c:pt idx="2">
                  <c:v>6887</c:v>
                </c:pt>
                <c:pt idx="3">
                  <c:v>6917</c:v>
                </c:pt>
                <c:pt idx="4">
                  <c:v>8316</c:v>
                </c:pt>
                <c:pt idx="5">
                  <c:v>7428</c:v>
                </c:pt>
                <c:pt idx="6">
                  <c:v>8737</c:v>
                </c:pt>
                <c:pt idx="7">
                  <c:v>7054</c:v>
                </c:pt>
                <c:pt idx="8">
                  <c:v>8862</c:v>
                </c:pt>
                <c:pt idx="9">
                  <c:v>8488</c:v>
                </c:pt>
                <c:pt idx="10">
                  <c:v>7049</c:v>
                </c:pt>
                <c:pt idx="11">
                  <c:v>8807</c:v>
                </c:pt>
                <c:pt idx="12">
                  <c:v>7430</c:v>
                </c:pt>
                <c:pt idx="13">
                  <c:v>6791</c:v>
                </c:pt>
                <c:pt idx="14">
                  <c:v>8013</c:v>
                </c:pt>
                <c:pt idx="15">
                  <c:v>8979</c:v>
                </c:pt>
                <c:pt idx="16">
                  <c:v>7484</c:v>
                </c:pt>
                <c:pt idx="17">
                  <c:v>7858</c:v>
                </c:pt>
                <c:pt idx="18">
                  <c:v>7424</c:v>
                </c:pt>
                <c:pt idx="19">
                  <c:v>6848</c:v>
                </c:pt>
                <c:pt idx="20">
                  <c:v>6751</c:v>
                </c:pt>
                <c:pt idx="21">
                  <c:v>8160</c:v>
                </c:pt>
                <c:pt idx="22">
                  <c:v>7898</c:v>
                </c:pt>
                <c:pt idx="23">
                  <c:v>8953</c:v>
                </c:pt>
                <c:pt idx="24">
                  <c:v>9443</c:v>
                </c:pt>
                <c:pt idx="25">
                  <c:v>8464</c:v>
                </c:pt>
                <c:pt idx="26">
                  <c:v>10264</c:v>
                </c:pt>
                <c:pt idx="27">
                  <c:v>8547</c:v>
                </c:pt>
                <c:pt idx="28">
                  <c:v>8578</c:v>
                </c:pt>
                <c:pt idx="29">
                  <c:v>9519</c:v>
                </c:pt>
                <c:pt idx="30">
                  <c:v>9343</c:v>
                </c:pt>
                <c:pt idx="31">
                  <c:v>8448</c:v>
                </c:pt>
                <c:pt idx="32">
                  <c:v>9957</c:v>
                </c:pt>
                <c:pt idx="33">
                  <c:v>9738</c:v>
                </c:pt>
                <c:pt idx="34">
                  <c:v>9785</c:v>
                </c:pt>
                <c:pt idx="35">
                  <c:v>8191</c:v>
                </c:pt>
                <c:pt idx="36">
                  <c:v>9914</c:v>
                </c:pt>
                <c:pt idx="37">
                  <c:v>9954</c:v>
                </c:pt>
                <c:pt idx="38">
                  <c:v>10859</c:v>
                </c:pt>
                <c:pt idx="39">
                  <c:v>9730</c:v>
                </c:pt>
                <c:pt idx="40">
                  <c:v>10430</c:v>
                </c:pt>
                <c:pt idx="41">
                  <c:v>10222</c:v>
                </c:pt>
                <c:pt idx="42">
                  <c:v>10102</c:v>
                </c:pt>
                <c:pt idx="43">
                  <c:v>10610</c:v>
                </c:pt>
                <c:pt idx="44">
                  <c:v>9374</c:v>
                </c:pt>
                <c:pt idx="45">
                  <c:v>10830</c:v>
                </c:pt>
                <c:pt idx="46">
                  <c:v>9017</c:v>
                </c:pt>
                <c:pt idx="47">
                  <c:v>10423</c:v>
                </c:pt>
                <c:pt idx="48">
                  <c:v>9985</c:v>
                </c:pt>
                <c:pt idx="49">
                  <c:v>9766</c:v>
                </c:pt>
                <c:pt idx="50">
                  <c:v>11148</c:v>
                </c:pt>
                <c:pt idx="51">
                  <c:v>9339</c:v>
                </c:pt>
                <c:pt idx="52">
                  <c:v>9468</c:v>
                </c:pt>
                <c:pt idx="53">
                  <c:v>10324</c:v>
                </c:pt>
                <c:pt idx="54">
                  <c:v>9737</c:v>
                </c:pt>
                <c:pt idx="55">
                  <c:v>9290</c:v>
                </c:pt>
                <c:pt idx="56">
                  <c:v>9213</c:v>
                </c:pt>
                <c:pt idx="57">
                  <c:v>10143</c:v>
                </c:pt>
                <c:pt idx="58">
                  <c:v>10383</c:v>
                </c:pt>
                <c:pt idx="59">
                  <c:v>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A-4A30-8CAC-30F230B2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33856"/>
        <c:axId val="924236736"/>
      </c:scatterChart>
      <c:valAx>
        <c:axId val="9242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36736"/>
        <c:crosses val="autoZero"/>
        <c:crossBetween val="midCat"/>
      </c:valAx>
      <c:valAx>
        <c:axId val="9242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[ASM2 P7 P8.xlsx]Sheet3!PivotTable2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Sheet3!$A$2:$A$67</c:f>
              <c:multiLvlStrCache>
                <c:ptCount val="6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  <c:pt idx="48">
                    <c:v>2014</c:v>
                  </c:pt>
                </c:lvl>
              </c:multiLvlStrCache>
            </c:multiLvlStrRef>
          </c:cat>
          <c:val>
            <c:numRef>
              <c:f>Sheet3!$B$2:$B$67</c:f>
              <c:numCache>
                <c:formatCode>General</c:formatCode>
                <c:ptCount val="60"/>
                <c:pt idx="0">
                  <c:v>1592</c:v>
                </c:pt>
                <c:pt idx="1">
                  <c:v>1711</c:v>
                </c:pt>
                <c:pt idx="2">
                  <c:v>1810</c:v>
                </c:pt>
                <c:pt idx="3">
                  <c:v>1867</c:v>
                </c:pt>
                <c:pt idx="4">
                  <c:v>1779</c:v>
                </c:pt>
                <c:pt idx="5">
                  <c:v>1740</c:v>
                </c:pt>
                <c:pt idx="6">
                  <c:v>1826</c:v>
                </c:pt>
                <c:pt idx="7">
                  <c:v>1695</c:v>
                </c:pt>
                <c:pt idx="8">
                  <c:v>1681</c:v>
                </c:pt>
                <c:pt idx="9">
                  <c:v>1663</c:v>
                </c:pt>
                <c:pt idx="10">
                  <c:v>1825</c:v>
                </c:pt>
                <c:pt idx="11">
                  <c:v>1720</c:v>
                </c:pt>
                <c:pt idx="12">
                  <c:v>1761</c:v>
                </c:pt>
                <c:pt idx="13">
                  <c:v>2035</c:v>
                </c:pt>
                <c:pt idx="14">
                  <c:v>2142</c:v>
                </c:pt>
                <c:pt idx="15">
                  <c:v>2340</c:v>
                </c:pt>
                <c:pt idx="16">
                  <c:v>2280</c:v>
                </c:pt>
                <c:pt idx="17">
                  <c:v>2271</c:v>
                </c:pt>
                <c:pt idx="18">
                  <c:v>2154</c:v>
                </c:pt>
                <c:pt idx="19">
                  <c:v>2146</c:v>
                </c:pt>
                <c:pt idx="20">
                  <c:v>2085</c:v>
                </c:pt>
                <c:pt idx="21">
                  <c:v>1970</c:v>
                </c:pt>
                <c:pt idx="22">
                  <c:v>1936</c:v>
                </c:pt>
                <c:pt idx="23">
                  <c:v>1850</c:v>
                </c:pt>
                <c:pt idx="24">
                  <c:v>2000</c:v>
                </c:pt>
                <c:pt idx="25">
                  <c:v>2324</c:v>
                </c:pt>
                <c:pt idx="26">
                  <c:v>2510</c:v>
                </c:pt>
                <c:pt idx="27">
                  <c:v>2672</c:v>
                </c:pt>
                <c:pt idx="28">
                  <c:v>2780</c:v>
                </c:pt>
                <c:pt idx="29">
                  <c:v>2813</c:v>
                </c:pt>
                <c:pt idx="30">
                  <c:v>2716</c:v>
                </c:pt>
                <c:pt idx="31">
                  <c:v>2581</c:v>
                </c:pt>
                <c:pt idx="32">
                  <c:v>2476</c:v>
                </c:pt>
                <c:pt idx="33">
                  <c:v>2317</c:v>
                </c:pt>
                <c:pt idx="34">
                  <c:v>2324</c:v>
                </c:pt>
                <c:pt idx="35">
                  <c:v>2080</c:v>
                </c:pt>
                <c:pt idx="36">
                  <c:v>2202</c:v>
                </c:pt>
                <c:pt idx="37">
                  <c:v>2540</c:v>
                </c:pt>
                <c:pt idx="38">
                  <c:v>2867</c:v>
                </c:pt>
                <c:pt idx="39">
                  <c:v>3348</c:v>
                </c:pt>
                <c:pt idx="40">
                  <c:v>3550</c:v>
                </c:pt>
                <c:pt idx="41">
                  <c:v>3432</c:v>
                </c:pt>
                <c:pt idx="42">
                  <c:v>3400</c:v>
                </c:pt>
                <c:pt idx="43">
                  <c:v>3261</c:v>
                </c:pt>
                <c:pt idx="44">
                  <c:v>3209</c:v>
                </c:pt>
                <c:pt idx="45">
                  <c:v>3132</c:v>
                </c:pt>
                <c:pt idx="46">
                  <c:v>3027</c:v>
                </c:pt>
                <c:pt idx="47">
                  <c:v>2777</c:v>
                </c:pt>
                <c:pt idx="48">
                  <c:v>2821</c:v>
                </c:pt>
                <c:pt idx="49">
                  <c:v>3209</c:v>
                </c:pt>
                <c:pt idx="50">
                  <c:v>3553</c:v>
                </c:pt>
                <c:pt idx="51">
                  <c:v>3820</c:v>
                </c:pt>
                <c:pt idx="52">
                  <c:v>4133</c:v>
                </c:pt>
                <c:pt idx="53">
                  <c:v>4476</c:v>
                </c:pt>
                <c:pt idx="54">
                  <c:v>4436</c:v>
                </c:pt>
                <c:pt idx="55">
                  <c:v>4256</c:v>
                </c:pt>
                <c:pt idx="56">
                  <c:v>4067</c:v>
                </c:pt>
                <c:pt idx="57">
                  <c:v>3890</c:v>
                </c:pt>
                <c:pt idx="58">
                  <c:v>3816</c:v>
                </c:pt>
                <c:pt idx="59">
                  <c:v>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E-4246-AA4E-20C1E7E0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46831"/>
        <c:axId val="1810445871"/>
      </c:barChart>
      <c:catAx>
        <c:axId val="1810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45871"/>
        <c:crosses val="autoZero"/>
        <c:auto val="1"/>
        <c:lblAlgn val="ctr"/>
        <c:lblOffset val="100"/>
        <c:noMultiLvlLbl val="0"/>
      </c:catAx>
      <c:valAx>
        <c:axId val="18104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4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15240</xdr:rowOff>
    </xdr:from>
    <xdr:to>
      <xdr:col>10</xdr:col>
      <xdr:colOff>381000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481C1-EEF1-4543-82A0-FADFAD5BB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75</xdr:row>
      <xdr:rowOff>57158</xdr:rowOff>
    </xdr:from>
    <xdr:to>
      <xdr:col>4</xdr:col>
      <xdr:colOff>971550</xdr:colOff>
      <xdr:row>91</xdr:row>
      <xdr:rowOff>57158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BBF-9307-4B54-B1C5-70E94489F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75</xdr:row>
      <xdr:rowOff>90488</xdr:rowOff>
    </xdr:from>
    <xdr:to>
      <xdr:col>9</xdr:col>
      <xdr:colOff>295275</xdr:colOff>
      <xdr:row>91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E081C-2C0A-4295-9699-D5B9713DD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92</xdr:row>
      <xdr:rowOff>142883</xdr:rowOff>
    </xdr:from>
    <xdr:to>
      <xdr:col>6</xdr:col>
      <xdr:colOff>809625</xdr:colOff>
      <xdr:row>111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A2961-0AAF-4A5A-9993-B804BB758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1047749</xdr:colOff>
      <xdr:row>92</xdr:row>
      <xdr:rowOff>142882</xdr:rowOff>
    </xdr:from>
    <xdr:to>
      <xdr:col>12</xdr:col>
      <xdr:colOff>542924</xdr:colOff>
      <xdr:row>112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501C44-3D8A-4577-AB3D-FB7696477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209549</xdr:colOff>
      <xdr:row>113</xdr:row>
      <xdr:rowOff>76207</xdr:rowOff>
    </xdr:from>
    <xdr:to>
      <xdr:col>5</xdr:col>
      <xdr:colOff>114299</xdr:colOff>
      <xdr:row>131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AC02CD-3FC7-421F-8679-8179DCACA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485775</xdr:colOff>
      <xdr:row>113</xdr:row>
      <xdr:rowOff>123833</xdr:rowOff>
    </xdr:from>
    <xdr:to>
      <xdr:col>9</xdr:col>
      <xdr:colOff>495300</xdr:colOff>
      <xdr:row>129</xdr:row>
      <xdr:rowOff>123833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C6F48E-DB73-4FF4-8804-C3C0CF3F5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885825</xdr:colOff>
      <xdr:row>75</xdr:row>
      <xdr:rowOff>47633</xdr:rowOff>
    </xdr:from>
    <xdr:to>
      <xdr:col>14</xdr:col>
      <xdr:colOff>666750</xdr:colOff>
      <xdr:row>91</xdr:row>
      <xdr:rowOff>47633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007C8C-1AE4-4088-BA07-528EB6CEF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24</xdr:row>
      <xdr:rowOff>30480</xdr:rowOff>
    </xdr:from>
    <xdr:to>
      <xdr:col>9</xdr:col>
      <xdr:colOff>525780</xdr:colOff>
      <xdr:row>40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55E5D-6A5E-42AE-82AC-6007A3081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0</xdr:row>
      <xdr:rowOff>0</xdr:rowOff>
    </xdr:from>
    <xdr:to>
      <xdr:col>9</xdr:col>
      <xdr:colOff>419100</xdr:colOff>
      <xdr:row>16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205E3-F384-457A-A74A-80364EE0D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19</xdr:row>
      <xdr:rowOff>137160</xdr:rowOff>
    </xdr:from>
    <xdr:to>
      <xdr:col>9</xdr:col>
      <xdr:colOff>464820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BA853-3703-4FA1-A80C-2134A5039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0</xdr:row>
      <xdr:rowOff>110490</xdr:rowOff>
    </xdr:from>
    <xdr:to>
      <xdr:col>9</xdr:col>
      <xdr:colOff>441960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143DA-B74E-473E-BD99-687F1025C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9dcafbe897529e2/Ta&#768;i%20li&#234;&#803;u/Data%20analytics/sample1.xlsx" TargetMode="External"/><Relationship Id="rId1" Type="http://schemas.openxmlformats.org/officeDocument/2006/relationships/externalLinkPath" Target="/b9dcafbe897529e2/Ta&#768;i%20li&#234;&#803;u/Data%20analytics/sample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9dcafbe897529e2/Ta&#768;i%20li&#234;&#803;u/Data%20analytics/Data%20for%20slides%20and%20assigments/Performance%20Lawn%20Equipment%20Database.xlsx" TargetMode="External"/><Relationship Id="rId1" Type="http://schemas.openxmlformats.org/officeDocument/2006/relationships/externalLinkPath" Target="/b9dcafbe897529e2/Ta&#768;i%20li&#234;&#803;u/Data%20analytics/Data%20for%20slides%20and%20assigments/Performance%20Lawn%20Equipm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Dealer Satisfaction (2)"/>
      <sheetName val="Sheet2"/>
      <sheetName val="sample1"/>
    </sheetNames>
    <definedNames>
      <definedName name="Macro_8_4_4"/>
    </definedNames>
    <sheetDataSet>
      <sheetData sheetId="0">
        <row r="3">
          <cell r="W3" t="str">
            <v>% positive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 Dealer Satisfaction"/>
      <sheetName val="End-User Satisfaction"/>
      <sheetName val="2014 Customer Survey"/>
      <sheetName val="Complaints"/>
      <sheetName val="Sheet1"/>
      <sheetName val="Mower Unit Sales"/>
      <sheetName val="Sheet3"/>
      <sheetName val="Tractor Unit Sales"/>
      <sheetName val="Industry Mower Total Sales"/>
      <sheetName val="Industry Tractor Total Sales"/>
      <sheetName val="Unit Production Costs"/>
      <sheetName val="Sheet7"/>
      <sheetName val="Sheet8"/>
      <sheetName val="Sheet10"/>
      <sheetName val="Sheet5"/>
      <sheetName val="Operating &amp; Interest Expenses"/>
      <sheetName val="On-Time Delivery"/>
      <sheetName val="Defects After Delivery"/>
      <sheetName val="Time to Pay Suppliers"/>
      <sheetName val="Response Time"/>
      <sheetName val="Employee Satisfaction"/>
      <sheetName val="Engines"/>
      <sheetName val="Sheet4"/>
      <sheetName val="Transmission Costs"/>
      <sheetName val="Blade Weight"/>
      <sheetName val="Mower Test"/>
      <sheetName val="Employee Retention"/>
      <sheetName val="Sheet6"/>
      <sheetName val="Shipping Cost"/>
      <sheetName val="Fixed Cost"/>
      <sheetName val="Purchasing Surv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Unit Production Cost of Tractor</v>
          </cell>
          <cell r="C1" t="str">
            <v xml:space="preserve">The number of tractors sold </v>
          </cell>
          <cell r="F1" t="str">
            <v>Unit Production Cost of Mower</v>
          </cell>
          <cell r="G1" t="str">
            <v xml:space="preserve">The number of lawn mowers sold </v>
          </cell>
          <cell r="L1" t="str">
            <v>Administrative expenses</v>
          </cell>
          <cell r="M1" t="str">
            <v>Depreciation expenses</v>
          </cell>
          <cell r="N1" t="str">
            <v>Interest expenses</v>
          </cell>
        </row>
        <row r="2">
          <cell r="A2">
            <v>40179</v>
          </cell>
          <cell r="B2">
            <v>1750</v>
          </cell>
          <cell r="C2">
            <v>1592</v>
          </cell>
          <cell r="F2">
            <v>50</v>
          </cell>
          <cell r="G2">
            <v>7020</v>
          </cell>
          <cell r="L2">
            <v>633073</v>
          </cell>
          <cell r="M2">
            <v>140467</v>
          </cell>
          <cell r="N2">
            <v>7244</v>
          </cell>
        </row>
        <row r="3">
          <cell r="A3">
            <v>40210</v>
          </cell>
          <cell r="B3">
            <v>1755</v>
          </cell>
          <cell r="C3">
            <v>1711</v>
          </cell>
          <cell r="F3">
            <v>50</v>
          </cell>
          <cell r="G3">
            <v>9280</v>
          </cell>
          <cell r="L3">
            <v>607904</v>
          </cell>
          <cell r="M3">
            <v>165636</v>
          </cell>
          <cell r="N3">
            <v>7679</v>
          </cell>
        </row>
        <row r="4">
          <cell r="A4">
            <v>40238</v>
          </cell>
          <cell r="B4">
            <v>1763</v>
          </cell>
          <cell r="C4">
            <v>1810</v>
          </cell>
          <cell r="F4">
            <v>51</v>
          </cell>
          <cell r="G4">
            <v>9780</v>
          </cell>
          <cell r="L4">
            <v>630687</v>
          </cell>
          <cell r="M4">
            <v>142853</v>
          </cell>
          <cell r="N4">
            <v>6887</v>
          </cell>
        </row>
        <row r="5">
          <cell r="A5">
            <v>40269</v>
          </cell>
          <cell r="B5">
            <v>1770</v>
          </cell>
          <cell r="C5">
            <v>1867</v>
          </cell>
          <cell r="F5">
            <v>51</v>
          </cell>
          <cell r="G5">
            <v>11100</v>
          </cell>
          <cell r="L5">
            <v>613401</v>
          </cell>
          <cell r="M5">
            <v>160139</v>
          </cell>
          <cell r="N5">
            <v>6917</v>
          </cell>
        </row>
        <row r="6">
          <cell r="A6">
            <v>40299</v>
          </cell>
          <cell r="B6">
            <v>1778</v>
          </cell>
          <cell r="C6">
            <v>1779</v>
          </cell>
          <cell r="F6">
            <v>51</v>
          </cell>
          <cell r="G6">
            <v>11930</v>
          </cell>
          <cell r="L6">
            <v>607664</v>
          </cell>
          <cell r="M6">
            <v>165876</v>
          </cell>
          <cell r="N6">
            <v>8316</v>
          </cell>
        </row>
        <row r="7">
          <cell r="A7">
            <v>40330</v>
          </cell>
          <cell r="B7">
            <v>1785</v>
          </cell>
          <cell r="C7">
            <v>1740</v>
          </cell>
          <cell r="F7">
            <v>51</v>
          </cell>
          <cell r="G7">
            <v>12240</v>
          </cell>
          <cell r="L7">
            <v>632967</v>
          </cell>
          <cell r="M7">
            <v>140573</v>
          </cell>
          <cell r="N7">
            <v>7428</v>
          </cell>
        </row>
        <row r="8">
          <cell r="A8">
            <v>40360</v>
          </cell>
          <cell r="B8">
            <v>1792</v>
          </cell>
          <cell r="C8">
            <v>1826</v>
          </cell>
          <cell r="F8">
            <v>51</v>
          </cell>
          <cell r="G8">
            <v>10740</v>
          </cell>
          <cell r="L8">
            <v>609604</v>
          </cell>
          <cell r="M8">
            <v>163936</v>
          </cell>
          <cell r="N8">
            <v>8737</v>
          </cell>
        </row>
        <row r="9">
          <cell r="A9">
            <v>40391</v>
          </cell>
          <cell r="B9">
            <v>1795</v>
          </cell>
          <cell r="C9">
            <v>1695</v>
          </cell>
          <cell r="F9">
            <v>51</v>
          </cell>
          <cell r="G9">
            <v>10080</v>
          </cell>
          <cell r="L9">
            <v>607749</v>
          </cell>
          <cell r="M9">
            <v>165791</v>
          </cell>
          <cell r="N9">
            <v>7054</v>
          </cell>
        </row>
        <row r="10">
          <cell r="A10">
            <v>40422</v>
          </cell>
          <cell r="B10">
            <v>1801</v>
          </cell>
          <cell r="C10">
            <v>1681</v>
          </cell>
          <cell r="F10">
            <v>52</v>
          </cell>
          <cell r="G10">
            <v>8430</v>
          </cell>
          <cell r="L10">
            <v>603367</v>
          </cell>
          <cell r="M10">
            <v>170173</v>
          </cell>
          <cell r="N10">
            <v>8862</v>
          </cell>
        </row>
        <row r="11">
          <cell r="A11">
            <v>40452</v>
          </cell>
          <cell r="B11">
            <v>1804</v>
          </cell>
          <cell r="C11">
            <v>1663</v>
          </cell>
          <cell r="F11">
            <v>52</v>
          </cell>
          <cell r="G11">
            <v>7650</v>
          </cell>
          <cell r="L11">
            <v>629083</v>
          </cell>
          <cell r="M11">
            <v>144457</v>
          </cell>
          <cell r="N11">
            <v>8488</v>
          </cell>
        </row>
        <row r="12">
          <cell r="A12">
            <v>40483</v>
          </cell>
          <cell r="B12">
            <v>1810</v>
          </cell>
          <cell r="C12">
            <v>1825</v>
          </cell>
          <cell r="F12">
            <v>52</v>
          </cell>
          <cell r="G12">
            <v>6650</v>
          </cell>
          <cell r="L12">
            <v>611995</v>
          </cell>
          <cell r="M12">
            <v>161545</v>
          </cell>
          <cell r="N12">
            <v>7049</v>
          </cell>
        </row>
        <row r="13">
          <cell r="A13">
            <v>40513</v>
          </cell>
          <cell r="B13">
            <v>1813</v>
          </cell>
          <cell r="C13">
            <v>1720</v>
          </cell>
          <cell r="F13">
            <v>52</v>
          </cell>
          <cell r="G13">
            <v>5620</v>
          </cell>
          <cell r="L13">
            <v>625712</v>
          </cell>
          <cell r="M13">
            <v>147828</v>
          </cell>
          <cell r="N13">
            <v>8807</v>
          </cell>
        </row>
        <row r="14">
          <cell r="A14">
            <v>40544</v>
          </cell>
          <cell r="B14">
            <v>1835</v>
          </cell>
          <cell r="C14">
            <v>1761</v>
          </cell>
          <cell r="F14">
            <v>55</v>
          </cell>
          <cell r="G14">
            <v>7020</v>
          </cell>
          <cell r="L14">
            <v>656123</v>
          </cell>
          <cell r="M14">
            <v>175447</v>
          </cell>
          <cell r="N14">
            <v>7430</v>
          </cell>
        </row>
        <row r="15">
          <cell r="A15">
            <v>40575</v>
          </cell>
          <cell r="B15">
            <v>1841</v>
          </cell>
          <cell r="C15">
            <v>2035</v>
          </cell>
          <cell r="F15">
            <v>55</v>
          </cell>
          <cell r="G15">
            <v>9030</v>
          </cell>
          <cell r="L15">
            <v>652679</v>
          </cell>
          <cell r="M15">
            <v>178891</v>
          </cell>
          <cell r="N15">
            <v>6791</v>
          </cell>
        </row>
        <row r="16">
          <cell r="A16">
            <v>40603</v>
          </cell>
          <cell r="B16">
            <v>1848</v>
          </cell>
          <cell r="C16">
            <v>2142</v>
          </cell>
          <cell r="F16">
            <v>55</v>
          </cell>
          <cell r="G16">
            <v>10050</v>
          </cell>
          <cell r="L16">
            <v>655521</v>
          </cell>
          <cell r="M16">
            <v>176049</v>
          </cell>
          <cell r="N16">
            <v>8013</v>
          </cell>
        </row>
        <row r="17">
          <cell r="A17">
            <v>40634</v>
          </cell>
          <cell r="B17">
            <v>1854</v>
          </cell>
          <cell r="C17">
            <v>2340</v>
          </cell>
          <cell r="F17">
            <v>55</v>
          </cell>
          <cell r="G17">
            <v>10890</v>
          </cell>
          <cell r="L17">
            <v>676581</v>
          </cell>
          <cell r="M17">
            <v>154989</v>
          </cell>
          <cell r="N17">
            <v>8979</v>
          </cell>
        </row>
        <row r="18">
          <cell r="A18">
            <v>40664</v>
          </cell>
          <cell r="B18">
            <v>1860</v>
          </cell>
          <cell r="C18">
            <v>2280</v>
          </cell>
          <cell r="F18">
            <v>56</v>
          </cell>
          <cell r="G18">
            <v>11420</v>
          </cell>
          <cell r="L18">
            <v>676581</v>
          </cell>
          <cell r="M18">
            <v>154989</v>
          </cell>
          <cell r="N18">
            <v>7484</v>
          </cell>
        </row>
        <row r="19">
          <cell r="A19">
            <v>40695</v>
          </cell>
          <cell r="B19">
            <v>1866</v>
          </cell>
          <cell r="C19">
            <v>2271</v>
          </cell>
          <cell r="F19">
            <v>56</v>
          </cell>
          <cell r="G19">
            <v>12270</v>
          </cell>
          <cell r="L19">
            <v>656440</v>
          </cell>
          <cell r="M19">
            <v>175130</v>
          </cell>
          <cell r="N19">
            <v>7858</v>
          </cell>
        </row>
        <row r="20">
          <cell r="A20">
            <v>40725</v>
          </cell>
          <cell r="B20">
            <v>1872</v>
          </cell>
          <cell r="C20">
            <v>2154</v>
          </cell>
          <cell r="F20">
            <v>56</v>
          </cell>
          <cell r="G20">
            <v>10720</v>
          </cell>
          <cell r="L20">
            <v>661969</v>
          </cell>
          <cell r="M20">
            <v>169601</v>
          </cell>
          <cell r="N20">
            <v>7424</v>
          </cell>
        </row>
        <row r="21">
          <cell r="A21">
            <v>40756</v>
          </cell>
          <cell r="B21">
            <v>1878</v>
          </cell>
          <cell r="C21">
            <v>2146</v>
          </cell>
          <cell r="F21">
            <v>56</v>
          </cell>
          <cell r="G21">
            <v>9650</v>
          </cell>
          <cell r="L21">
            <v>677212</v>
          </cell>
          <cell r="M21">
            <v>154358</v>
          </cell>
          <cell r="N21">
            <v>6848</v>
          </cell>
        </row>
        <row r="22">
          <cell r="A22">
            <v>40787</v>
          </cell>
          <cell r="B22">
            <v>1885</v>
          </cell>
          <cell r="C22">
            <v>2085</v>
          </cell>
          <cell r="F22">
            <v>56</v>
          </cell>
          <cell r="G22">
            <v>8310</v>
          </cell>
          <cell r="L22">
            <v>653545</v>
          </cell>
          <cell r="M22">
            <v>178025</v>
          </cell>
          <cell r="N22">
            <v>6751</v>
          </cell>
        </row>
        <row r="23">
          <cell r="A23">
            <v>40817</v>
          </cell>
          <cell r="B23">
            <v>1892</v>
          </cell>
          <cell r="C23">
            <v>1970</v>
          </cell>
          <cell r="F23">
            <v>57</v>
          </cell>
          <cell r="G23">
            <v>7510</v>
          </cell>
          <cell r="L23">
            <v>657388</v>
          </cell>
          <cell r="M23">
            <v>174182</v>
          </cell>
          <cell r="N23">
            <v>8160</v>
          </cell>
        </row>
        <row r="24">
          <cell r="A24">
            <v>40848</v>
          </cell>
          <cell r="B24">
            <v>1897</v>
          </cell>
          <cell r="C24">
            <v>1936</v>
          </cell>
          <cell r="F24">
            <v>57</v>
          </cell>
          <cell r="G24">
            <v>6250</v>
          </cell>
          <cell r="L24">
            <v>672475</v>
          </cell>
          <cell r="M24">
            <v>159095</v>
          </cell>
          <cell r="N24">
            <v>7898</v>
          </cell>
        </row>
        <row r="25">
          <cell r="A25">
            <v>40878</v>
          </cell>
          <cell r="B25">
            <v>1903</v>
          </cell>
          <cell r="C25">
            <v>1850</v>
          </cell>
          <cell r="F25">
            <v>57</v>
          </cell>
          <cell r="G25">
            <v>5370</v>
          </cell>
          <cell r="L25">
            <v>656325</v>
          </cell>
          <cell r="M25">
            <v>175245</v>
          </cell>
          <cell r="N25">
            <v>8953</v>
          </cell>
        </row>
        <row r="26">
          <cell r="A26">
            <v>40909</v>
          </cell>
          <cell r="B26">
            <v>1925</v>
          </cell>
          <cell r="C26">
            <v>2000</v>
          </cell>
          <cell r="F26">
            <v>59</v>
          </cell>
          <cell r="G26">
            <v>6970</v>
          </cell>
          <cell r="L26">
            <v>723594</v>
          </cell>
          <cell r="M26">
            <v>226526</v>
          </cell>
          <cell r="N26">
            <v>9443</v>
          </cell>
        </row>
        <row r="27">
          <cell r="A27">
            <v>40940</v>
          </cell>
          <cell r="B27">
            <v>1931</v>
          </cell>
          <cell r="C27">
            <v>2324</v>
          </cell>
          <cell r="F27">
            <v>59</v>
          </cell>
          <cell r="G27">
            <v>9160</v>
          </cell>
          <cell r="L27">
            <v>759042</v>
          </cell>
          <cell r="M27">
            <v>191078</v>
          </cell>
          <cell r="N27">
            <v>8464</v>
          </cell>
        </row>
        <row r="28">
          <cell r="A28">
            <v>40969</v>
          </cell>
          <cell r="B28">
            <v>1938</v>
          </cell>
          <cell r="C28">
            <v>2510</v>
          </cell>
          <cell r="F28">
            <v>59</v>
          </cell>
          <cell r="G28">
            <v>9970</v>
          </cell>
          <cell r="L28">
            <v>749187</v>
          </cell>
          <cell r="M28">
            <v>200933</v>
          </cell>
          <cell r="N28">
            <v>10264</v>
          </cell>
        </row>
        <row r="29">
          <cell r="A29">
            <v>41000</v>
          </cell>
          <cell r="B29">
            <v>1944</v>
          </cell>
          <cell r="C29">
            <v>2672</v>
          </cell>
          <cell r="F29">
            <v>59</v>
          </cell>
          <cell r="G29">
            <v>11020</v>
          </cell>
          <cell r="L29">
            <v>751499</v>
          </cell>
          <cell r="M29">
            <v>198621</v>
          </cell>
          <cell r="N29">
            <v>8547</v>
          </cell>
        </row>
        <row r="30">
          <cell r="A30">
            <v>41030</v>
          </cell>
          <cell r="B30">
            <v>1950</v>
          </cell>
          <cell r="C30">
            <v>2780</v>
          </cell>
          <cell r="F30">
            <v>59</v>
          </cell>
          <cell r="G30">
            <v>11780</v>
          </cell>
          <cell r="L30">
            <v>741452</v>
          </cell>
          <cell r="M30">
            <v>208668</v>
          </cell>
          <cell r="N30">
            <v>8578</v>
          </cell>
        </row>
        <row r="31">
          <cell r="A31">
            <v>41061</v>
          </cell>
          <cell r="B31">
            <v>1956</v>
          </cell>
          <cell r="C31">
            <v>2813</v>
          </cell>
          <cell r="F31">
            <v>60</v>
          </cell>
          <cell r="G31">
            <v>12280</v>
          </cell>
          <cell r="L31">
            <v>729122</v>
          </cell>
          <cell r="M31">
            <v>220998</v>
          </cell>
          <cell r="N31">
            <v>9519</v>
          </cell>
        </row>
        <row r="32">
          <cell r="A32">
            <v>41091</v>
          </cell>
          <cell r="B32">
            <v>1963</v>
          </cell>
          <cell r="C32">
            <v>2716</v>
          </cell>
          <cell r="F32">
            <v>60</v>
          </cell>
          <cell r="G32">
            <v>10960</v>
          </cell>
          <cell r="L32">
            <v>734783</v>
          </cell>
          <cell r="M32">
            <v>215337</v>
          </cell>
          <cell r="N32">
            <v>9343</v>
          </cell>
        </row>
        <row r="33">
          <cell r="A33">
            <v>41122</v>
          </cell>
          <cell r="B33">
            <v>1969</v>
          </cell>
          <cell r="C33">
            <v>2581</v>
          </cell>
          <cell r="F33">
            <v>60</v>
          </cell>
          <cell r="G33">
            <v>9500</v>
          </cell>
          <cell r="L33">
            <v>748208</v>
          </cell>
          <cell r="M33">
            <v>201912</v>
          </cell>
          <cell r="N33">
            <v>8448</v>
          </cell>
        </row>
        <row r="34">
          <cell r="A34">
            <v>41153</v>
          </cell>
          <cell r="B34">
            <v>1976</v>
          </cell>
          <cell r="C34">
            <v>2476</v>
          </cell>
          <cell r="F34">
            <v>60</v>
          </cell>
          <cell r="G34">
            <v>8230</v>
          </cell>
          <cell r="L34">
            <v>738186</v>
          </cell>
          <cell r="M34">
            <v>211934</v>
          </cell>
          <cell r="N34">
            <v>9957</v>
          </cell>
        </row>
        <row r="35">
          <cell r="A35">
            <v>41183</v>
          </cell>
          <cell r="B35">
            <v>1983</v>
          </cell>
          <cell r="C35">
            <v>2317</v>
          </cell>
          <cell r="F35">
            <v>60</v>
          </cell>
          <cell r="G35">
            <v>7420</v>
          </cell>
          <cell r="L35">
            <v>759403</v>
          </cell>
          <cell r="M35">
            <v>190717</v>
          </cell>
          <cell r="N35">
            <v>9738</v>
          </cell>
        </row>
        <row r="36">
          <cell r="A36">
            <v>41214</v>
          </cell>
          <cell r="B36">
            <v>1990</v>
          </cell>
          <cell r="C36">
            <v>2324</v>
          </cell>
          <cell r="F36">
            <v>61</v>
          </cell>
          <cell r="G36">
            <v>6630</v>
          </cell>
          <cell r="L36">
            <v>726183</v>
          </cell>
          <cell r="M36">
            <v>223937</v>
          </cell>
          <cell r="N36">
            <v>9785</v>
          </cell>
        </row>
        <row r="37">
          <cell r="A37">
            <v>41244</v>
          </cell>
          <cell r="B37">
            <v>1996</v>
          </cell>
          <cell r="C37">
            <v>2080</v>
          </cell>
          <cell r="F37">
            <v>61</v>
          </cell>
          <cell r="G37">
            <v>5350</v>
          </cell>
          <cell r="L37">
            <v>757037</v>
          </cell>
          <cell r="M37">
            <v>193083</v>
          </cell>
          <cell r="N37">
            <v>8191</v>
          </cell>
        </row>
        <row r="38">
          <cell r="A38">
            <v>41275</v>
          </cell>
          <cell r="B38">
            <v>1940</v>
          </cell>
          <cell r="C38">
            <v>2202</v>
          </cell>
          <cell r="F38">
            <v>59</v>
          </cell>
          <cell r="G38">
            <v>7030</v>
          </cell>
          <cell r="L38">
            <v>672232</v>
          </cell>
          <cell r="M38">
            <v>179138</v>
          </cell>
          <cell r="N38">
            <v>9914</v>
          </cell>
        </row>
        <row r="39">
          <cell r="A39">
            <v>41306</v>
          </cell>
          <cell r="B39">
            <v>1946</v>
          </cell>
          <cell r="C39">
            <v>2540</v>
          </cell>
          <cell r="F39">
            <v>59</v>
          </cell>
          <cell r="G39">
            <v>9220</v>
          </cell>
          <cell r="L39">
            <v>665023</v>
          </cell>
          <cell r="M39">
            <v>186347</v>
          </cell>
          <cell r="N39">
            <v>9954</v>
          </cell>
        </row>
        <row r="40">
          <cell r="A40">
            <v>41334</v>
          </cell>
          <cell r="B40">
            <v>1952</v>
          </cell>
          <cell r="C40">
            <v>2867</v>
          </cell>
          <cell r="F40">
            <v>59</v>
          </cell>
          <cell r="G40">
            <v>10050</v>
          </cell>
          <cell r="L40">
            <v>667657</v>
          </cell>
          <cell r="M40">
            <v>183713</v>
          </cell>
          <cell r="N40">
            <v>10859</v>
          </cell>
        </row>
        <row r="41">
          <cell r="A41">
            <v>41365</v>
          </cell>
          <cell r="B41">
            <v>1958</v>
          </cell>
          <cell r="C41">
            <v>3348</v>
          </cell>
          <cell r="F41">
            <v>59</v>
          </cell>
          <cell r="G41">
            <v>11050</v>
          </cell>
          <cell r="L41">
            <v>654198</v>
          </cell>
          <cell r="M41">
            <v>197172</v>
          </cell>
          <cell r="N41">
            <v>9730</v>
          </cell>
        </row>
        <row r="42">
          <cell r="A42">
            <v>41395</v>
          </cell>
          <cell r="B42">
            <v>1964</v>
          </cell>
          <cell r="C42">
            <v>3550</v>
          </cell>
          <cell r="F42">
            <v>60</v>
          </cell>
          <cell r="G42">
            <v>11640</v>
          </cell>
          <cell r="L42">
            <v>659435</v>
          </cell>
          <cell r="M42">
            <v>191935</v>
          </cell>
          <cell r="N42">
            <v>10430</v>
          </cell>
        </row>
        <row r="43">
          <cell r="A43">
            <v>41426</v>
          </cell>
          <cell r="B43">
            <v>1970</v>
          </cell>
          <cell r="C43">
            <v>3432</v>
          </cell>
          <cell r="F43">
            <v>60</v>
          </cell>
          <cell r="G43">
            <v>12040</v>
          </cell>
          <cell r="L43">
            <v>661190</v>
          </cell>
          <cell r="M43">
            <v>190180</v>
          </cell>
          <cell r="N43">
            <v>10222</v>
          </cell>
        </row>
        <row r="44">
          <cell r="A44">
            <v>41456</v>
          </cell>
          <cell r="B44">
            <v>1976</v>
          </cell>
          <cell r="C44">
            <v>3400</v>
          </cell>
          <cell r="F44">
            <v>60</v>
          </cell>
          <cell r="G44">
            <v>11010</v>
          </cell>
          <cell r="L44">
            <v>647321</v>
          </cell>
          <cell r="M44">
            <v>204049</v>
          </cell>
          <cell r="N44">
            <v>10102</v>
          </cell>
        </row>
        <row r="45">
          <cell r="A45">
            <v>41487</v>
          </cell>
          <cell r="B45">
            <v>1983</v>
          </cell>
          <cell r="C45">
            <v>3261</v>
          </cell>
          <cell r="F45">
            <v>60</v>
          </cell>
          <cell r="G45">
            <v>9830</v>
          </cell>
          <cell r="L45">
            <v>666743</v>
          </cell>
          <cell r="M45">
            <v>184627</v>
          </cell>
          <cell r="N45">
            <v>10610</v>
          </cell>
        </row>
        <row r="46">
          <cell r="A46">
            <v>41518</v>
          </cell>
          <cell r="B46">
            <v>1990</v>
          </cell>
          <cell r="C46">
            <v>3209</v>
          </cell>
          <cell r="F46">
            <v>60</v>
          </cell>
          <cell r="G46">
            <v>8370</v>
          </cell>
          <cell r="L46">
            <v>678705</v>
          </cell>
          <cell r="M46">
            <v>172665</v>
          </cell>
          <cell r="N46">
            <v>9374</v>
          </cell>
        </row>
        <row r="47">
          <cell r="A47">
            <v>41548</v>
          </cell>
          <cell r="B47">
            <v>1996</v>
          </cell>
          <cell r="C47">
            <v>3132</v>
          </cell>
          <cell r="F47">
            <v>60</v>
          </cell>
          <cell r="G47">
            <v>7490</v>
          </cell>
          <cell r="L47">
            <v>658990</v>
          </cell>
          <cell r="M47">
            <v>192380</v>
          </cell>
          <cell r="N47">
            <v>10830</v>
          </cell>
        </row>
        <row r="48">
          <cell r="A48">
            <v>41579</v>
          </cell>
          <cell r="B48">
            <v>2012</v>
          </cell>
          <cell r="C48">
            <v>3027</v>
          </cell>
          <cell r="F48">
            <v>61</v>
          </cell>
          <cell r="G48">
            <v>6530</v>
          </cell>
          <cell r="L48">
            <v>656221</v>
          </cell>
          <cell r="M48">
            <v>195149</v>
          </cell>
          <cell r="N48">
            <v>9017</v>
          </cell>
        </row>
        <row r="49">
          <cell r="A49">
            <v>41609</v>
          </cell>
          <cell r="B49">
            <v>2008</v>
          </cell>
          <cell r="C49">
            <v>2777</v>
          </cell>
          <cell r="F49">
            <v>61</v>
          </cell>
          <cell r="G49">
            <v>6300</v>
          </cell>
          <cell r="L49">
            <v>676934</v>
          </cell>
          <cell r="M49">
            <v>174436</v>
          </cell>
          <cell r="N49">
            <v>10423</v>
          </cell>
        </row>
        <row r="50">
          <cell r="A50">
            <v>41640</v>
          </cell>
          <cell r="B50">
            <v>2073</v>
          </cell>
          <cell r="C50">
            <v>2821</v>
          </cell>
          <cell r="F50">
            <v>63</v>
          </cell>
          <cell r="G50">
            <v>7080</v>
          </cell>
          <cell r="L50">
            <v>641571</v>
          </cell>
          <cell r="M50">
            <v>210589</v>
          </cell>
          <cell r="N50">
            <v>9985</v>
          </cell>
        </row>
        <row r="51">
          <cell r="A51">
            <v>41671</v>
          </cell>
          <cell r="B51">
            <v>2077</v>
          </cell>
          <cell r="C51">
            <v>3209</v>
          </cell>
          <cell r="F51">
            <v>63</v>
          </cell>
          <cell r="G51">
            <v>9250</v>
          </cell>
          <cell r="L51">
            <v>634973</v>
          </cell>
          <cell r="M51">
            <v>217187</v>
          </cell>
          <cell r="N51">
            <v>9766</v>
          </cell>
        </row>
        <row r="52">
          <cell r="A52">
            <v>41699</v>
          </cell>
          <cell r="B52">
            <v>2081</v>
          </cell>
          <cell r="C52">
            <v>3553</v>
          </cell>
          <cell r="F52">
            <v>63</v>
          </cell>
          <cell r="G52">
            <v>10020</v>
          </cell>
          <cell r="L52">
            <v>662054</v>
          </cell>
          <cell r="M52">
            <v>190106</v>
          </cell>
          <cell r="N52">
            <v>11148</v>
          </cell>
        </row>
        <row r="53">
          <cell r="A53">
            <v>41730</v>
          </cell>
          <cell r="B53">
            <v>2086</v>
          </cell>
          <cell r="C53">
            <v>3820</v>
          </cell>
          <cell r="F53">
            <v>63</v>
          </cell>
          <cell r="G53">
            <v>10995</v>
          </cell>
          <cell r="L53">
            <v>654962</v>
          </cell>
          <cell r="M53">
            <v>197198</v>
          </cell>
          <cell r="N53">
            <v>9339</v>
          </cell>
        </row>
        <row r="54">
          <cell r="A54">
            <v>41760</v>
          </cell>
          <cell r="B54">
            <v>2092</v>
          </cell>
          <cell r="C54">
            <v>4133</v>
          </cell>
          <cell r="F54">
            <v>63</v>
          </cell>
          <cell r="G54">
            <v>11436</v>
          </cell>
          <cell r="L54">
            <v>645579</v>
          </cell>
          <cell r="M54">
            <v>206581</v>
          </cell>
          <cell r="N54">
            <v>9468</v>
          </cell>
        </row>
        <row r="55">
          <cell r="A55">
            <v>41791</v>
          </cell>
          <cell r="B55">
            <v>2098</v>
          </cell>
          <cell r="C55">
            <v>4476</v>
          </cell>
          <cell r="F55">
            <v>63</v>
          </cell>
          <cell r="G55">
            <v>12082</v>
          </cell>
          <cell r="L55">
            <v>658112</v>
          </cell>
          <cell r="M55">
            <v>194048</v>
          </cell>
          <cell r="N55">
            <v>10324</v>
          </cell>
        </row>
        <row r="56">
          <cell r="A56">
            <v>41821</v>
          </cell>
          <cell r="B56">
            <v>2104</v>
          </cell>
          <cell r="C56">
            <v>4436</v>
          </cell>
          <cell r="F56">
            <v>64</v>
          </cell>
          <cell r="G56">
            <v>11486</v>
          </cell>
          <cell r="L56">
            <v>637711</v>
          </cell>
          <cell r="M56">
            <v>214449</v>
          </cell>
          <cell r="N56">
            <v>9737</v>
          </cell>
        </row>
        <row r="57">
          <cell r="A57">
            <v>41852</v>
          </cell>
          <cell r="B57">
            <v>2110</v>
          </cell>
          <cell r="C57">
            <v>4256</v>
          </cell>
          <cell r="F57">
            <v>64</v>
          </cell>
          <cell r="G57">
            <v>9504</v>
          </cell>
          <cell r="L57">
            <v>638317</v>
          </cell>
          <cell r="M57">
            <v>213843</v>
          </cell>
          <cell r="N57">
            <v>9290</v>
          </cell>
        </row>
        <row r="58">
          <cell r="A58">
            <v>41883</v>
          </cell>
          <cell r="B58">
            <v>2116</v>
          </cell>
          <cell r="C58">
            <v>4067</v>
          </cell>
          <cell r="F58">
            <v>64</v>
          </cell>
          <cell r="G58">
            <v>8635</v>
          </cell>
          <cell r="L58">
            <v>651996</v>
          </cell>
          <cell r="M58">
            <v>200164</v>
          </cell>
          <cell r="N58">
            <v>9213</v>
          </cell>
        </row>
        <row r="59">
          <cell r="A59">
            <v>41913</v>
          </cell>
          <cell r="B59">
            <v>2122</v>
          </cell>
          <cell r="C59">
            <v>3890</v>
          </cell>
          <cell r="F59">
            <v>64</v>
          </cell>
          <cell r="G59">
            <v>7451</v>
          </cell>
          <cell r="L59">
            <v>630766</v>
          </cell>
          <cell r="M59">
            <v>221394</v>
          </cell>
          <cell r="N59">
            <v>10143</v>
          </cell>
        </row>
        <row r="60">
          <cell r="A60">
            <v>41944</v>
          </cell>
          <cell r="B60">
            <v>2129</v>
          </cell>
          <cell r="C60">
            <v>3816</v>
          </cell>
          <cell r="F60">
            <v>64</v>
          </cell>
          <cell r="G60">
            <v>6453</v>
          </cell>
          <cell r="L60">
            <v>645095</v>
          </cell>
          <cell r="M60">
            <v>207065</v>
          </cell>
          <cell r="N60">
            <v>10383</v>
          </cell>
        </row>
        <row r="61">
          <cell r="A61">
            <v>41974</v>
          </cell>
          <cell r="B61">
            <v>2135</v>
          </cell>
          <cell r="C61">
            <v>3717</v>
          </cell>
          <cell r="F61">
            <v>64</v>
          </cell>
          <cell r="G61">
            <v>5651</v>
          </cell>
          <cell r="L61">
            <v>637807</v>
          </cell>
          <cell r="M61">
            <v>214353</v>
          </cell>
          <cell r="N61">
            <v>9059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9dcafbe897529e2/Ta&#768;i%20li&#234;&#803;u/Data%20analytics/Data%20for%20slides%20and%20assigments/Performance%20Lawn%20Equipment%20Databa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b9dcafbe897529e2/Ta&#768;i%20li&#234;&#803;u/Data%20analytics/Data%20for%20slides%20and%20assigments/Performance%20Lawn%20Equipment%20Databas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b9dcafbe897529e2/Ta&#768;i%20li&#234;&#803;u/Data%20analytics/Data%20for%20slides%20and%20assigments/Performance%20Lawn%20Equipment%20Databas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b9dcafbe897529e2/Ta&#768;i%20li&#234;&#803;u/Data%20analytics/Data%20for%20slides%20and%20assigments/Performance%20Lawn%20Equipment%20Database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b9dcafbe897529e2/Ta&#768;i%20li&#234;&#803;u/Data%20analytics/Data%20for%20slides%20and%20assigments/Performance%20Lawn%20Equipment%20Database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/b9dcafbe897529e2/Ta&#768;i%20li&#234;&#803;u/Data%20analytics/Data%20for%20slides%20and%20assigments/Performance%20Lawn%20Equipment%20Database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239466087965" createdVersion="8" refreshedVersion="8" minRefreshableVersion="3" recordCount="60" xr:uid="{113F7158-E982-44EF-A4EC-59261C68DB35}">
  <cacheSource type="worksheet">
    <worksheetSource ref="A3:G63" sheet="Mower Unit Sales" r:id="rId2"/>
  </cacheSource>
  <cacheFields count="10">
    <cacheField name="Month" numFmtId="17">
      <sharedItems containsSemiMixedTypes="0" containsNonDate="0" containsDate="1" containsString="0" minDate="2010-01-01T00:00:00" maxDate="2014-12-02T00:00:00" count="60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9"/>
    </cacheField>
    <cacheField name="NA" numFmtId="0">
      <sharedItems containsSemiMixedTypes="0" containsString="0" containsNumber="1" containsInteger="1" minValue="4350" maxValue="10370"/>
    </cacheField>
    <cacheField name="SA" numFmtId="0">
      <sharedItems containsSemiMixedTypes="0" containsString="0" containsNumber="1" containsInteger="1" minValue="180" maxValue="390"/>
    </cacheField>
    <cacheField name="Europe" numFmtId="0">
      <sharedItems containsSemiMixedTypes="0" containsString="0" containsNumber="1" containsInteger="1" minValue="300" maxValue="1650"/>
    </cacheField>
    <cacheField name="Pacific" numFmtId="0">
      <sharedItems containsSemiMixedTypes="0" containsString="0" containsNumber="1" containsInteger="1" minValue="100" maxValue="240"/>
    </cacheField>
    <cacheField name="China" numFmtId="0">
      <sharedItems containsSemiMixedTypes="0" containsString="0" containsNumber="1" containsInteger="1" minValue="0" maxValue="26"/>
    </cacheField>
    <cacheField name="World" numFmtId="0">
      <sharedItems containsSemiMixedTypes="0" containsString="0" containsNumber="1" containsInteger="1" minValue="5350" maxValue="12280"/>
    </cacheField>
    <cacheField name="Months (Month)" numFmtId="0" databaseField="0">
      <fieldGroup base="0">
        <rangePr groupBy="months" startDate="2010-01-01T00:00:00" endDate="2014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Quarters (Month)" numFmtId="0" databaseField="0">
      <fieldGroup base="0">
        <rangePr groupBy="quarters" startDate="2010-01-01T00:00:00" endDate="2014-12-02T00:00:00"/>
        <groupItems count="6">
          <s v="&lt;1/1/2010"/>
          <s v="Qtr1"/>
          <s v="Qtr2"/>
          <s v="Qtr3"/>
          <s v="Qtr4"/>
          <s v="&gt;12/2/2014"/>
        </groupItems>
      </fieldGroup>
    </cacheField>
    <cacheField name="Years (Month)" numFmtId="0" databaseField="0">
      <fieldGroup base="0">
        <rangePr groupBy="years" startDate="2010-01-01T00:00:00" endDate="2014-12-02T00:00:00"/>
        <groupItems count="7">
          <s v="&lt;1/1/2010"/>
          <s v="2010"/>
          <s v="2011"/>
          <s v="2012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286469328705" createdVersion="8" refreshedVersion="8" minRefreshableVersion="3" recordCount="60" xr:uid="{30B15DA4-DC46-46D2-8250-60325F8A70A7}">
  <cacheSource type="worksheet">
    <worksheetSource ref="A3:G63" sheet="Tractor Unit Sales" r:id="rId2"/>
  </cacheSource>
  <cacheFields count="10">
    <cacheField name="Month" numFmtId="17">
      <sharedItems containsSemiMixedTypes="0" containsNonDate="0" containsDate="1" containsString="0" minDate="2010-01-01T00:00:00" maxDate="2014-12-02T00:00:00" count="60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9"/>
    </cacheField>
    <cacheField name="NA" numFmtId="0">
      <sharedItems containsSemiMixedTypes="0" containsString="0" containsNumber="1" containsInteger="1" minValue="360" maxValue="2490"/>
    </cacheField>
    <cacheField name="SA" numFmtId="0">
      <sharedItems containsSemiMixedTypes="0" containsString="0" containsNumber="1" containsInteger="1" minValue="250" maxValue="1002"/>
    </cacheField>
    <cacheField name="Eur" numFmtId="0">
      <sharedItems containsSemiMixedTypes="0" containsString="0" containsNumber="1" containsInteger="1" minValue="480" maxValue="888"/>
    </cacheField>
    <cacheField name="Pac" numFmtId="0">
      <sharedItems containsSemiMixedTypes="0" containsString="0" containsNumber="1" containsInteger="1" minValue="190" maxValue="350"/>
    </cacheField>
    <cacheField name="China" numFmtId="0">
      <sharedItems containsSemiMixedTypes="0" containsString="0" containsNumber="1" containsInteger="1" minValue="0" maxValue="139"/>
    </cacheField>
    <cacheField name="World" numFmtId="0">
      <sharedItems containsSemiMixedTypes="0" containsString="0" containsNumber="1" containsInteger="1" minValue="1592" maxValue="4476"/>
    </cacheField>
    <cacheField name="Months (Month)" numFmtId="0" databaseField="0">
      <fieldGroup base="0">
        <rangePr groupBy="months" startDate="2010-01-01T00:00:00" endDate="2014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Quarters (Month)" numFmtId="0" databaseField="0">
      <fieldGroup base="0">
        <rangePr groupBy="quarters" startDate="2010-01-01T00:00:00" endDate="2014-12-02T00:00:00"/>
        <groupItems count="6">
          <s v="&lt;1/1/2010"/>
          <s v="Qtr1"/>
          <s v="Qtr2"/>
          <s v="Qtr3"/>
          <s v="Qtr4"/>
          <s v="&gt;12/2/2014"/>
        </groupItems>
      </fieldGroup>
    </cacheField>
    <cacheField name="Years (Month)" numFmtId="0" databaseField="0">
      <fieldGroup base="0">
        <rangePr groupBy="years" startDate="2010-01-01T00:00:00" endDate="2014-12-02T00:00:00"/>
        <groupItems count="7">
          <s v="&lt;1/1/2010"/>
          <s v="2010"/>
          <s v="2011"/>
          <s v="2012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390305324072" createdVersion="8" refreshedVersion="8" minRefreshableVersion="3" recordCount="49" xr:uid="{051A4A57-AC87-444C-9B40-85F5B32662B2}">
  <cacheSource type="worksheet">
    <worksheetSource ref="A3:D52" sheet="Shipping Cost" r:id="rId2"/>
  </cacheSource>
  <cacheFields count="4">
    <cacheField name="Plant" numFmtId="167">
      <sharedItems/>
    </cacheField>
    <cacheField name="Customer" numFmtId="0">
      <sharedItems/>
    </cacheField>
    <cacheField name="Mowers" numFmtId="166">
      <sharedItems containsSemiMixedTypes="0" containsString="0" containsNumber="1" minValue="0.91" maxValue="1.98"/>
    </cacheField>
    <cacheField name="Tractors" numFmtId="166">
      <sharedItems containsSemiMixedTypes="0" containsString="0" containsNumber="1" minValue="1.17" maxValue="2.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409501736111" createdVersion="8" refreshedVersion="8" minRefreshableVersion="3" recordCount="60" xr:uid="{9529919F-815A-41BB-BD5A-94D1AE50B797}">
  <cacheSource type="worksheet">
    <worksheetSource ref="A1:Q61" sheet="Sheet5" r:id="rId2"/>
  </cacheSource>
  <cacheFields count="20">
    <cacheField name="Month" numFmtId="17">
      <sharedItems containsSemiMixedTypes="0" containsNonDate="0" containsDate="1" containsString="0" minDate="2010-01-01T00:00:00" maxDate="2014-12-02T00:00:00" count="60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19"/>
    </cacheField>
    <cacheField name="Unit Production Cost of Tractor" numFmtId="164">
      <sharedItems containsSemiMixedTypes="0" containsString="0" containsNumber="1" containsInteger="1" minValue="1750" maxValue="2135"/>
    </cacheField>
    <cacheField name="The number of tractors sold " numFmtId="0">
      <sharedItems containsSemiMixedTypes="0" containsString="0" containsNumber="1" containsInteger="1" minValue="1592" maxValue="4476"/>
    </cacheField>
    <cacheField name="Revenue from tractors" numFmtId="42">
      <sharedItems containsSemiMixedTypes="0" containsString="0" containsNumber="1" containsInteger="1" minValue="5174000" maxValue="17008800"/>
    </cacheField>
    <cacheField name="Production cost of tractor" numFmtId="42">
      <sharedItems containsSemiMixedTypes="0" containsString="0" containsNumber="1" containsInteger="1" minValue="2786000" maxValue="9390648"/>
    </cacheField>
    <cacheField name="Unit Production Cost of Mower" numFmtId="164">
      <sharedItems containsSemiMixedTypes="0" containsString="0" containsNumber="1" containsInteger="1" minValue="50" maxValue="64"/>
    </cacheField>
    <cacheField name="The number of lawn mowers sold " numFmtId="0">
      <sharedItems containsSemiMixedTypes="0" containsString="0" containsNumber="1" containsInteger="1" minValue="5350" maxValue="12280"/>
    </cacheField>
    <cacheField name="Revenue from lawn mowers" numFmtId="42">
      <sharedItems containsSemiMixedTypes="0" containsString="0" containsNumber="1" containsInteger="1" minValue="843000" maxValue="2295580"/>
    </cacheField>
    <cacheField name="Production cost of mower" numFmtId="42">
      <sharedItems containsSemiMixedTypes="0" containsString="0" containsNumber="1" containsInteger="1" minValue="292240" maxValue="761166"/>
    </cacheField>
    <cacheField name="Total revenue" numFmtId="42">
      <sharedItems containsSemiMixedTypes="0" containsString="0" containsNumber="1" containsInteger="1" minValue="6227000" maxValue="19304380"/>
    </cacheField>
    <cacheField name="Total production cost" numFmtId="42">
      <sharedItems containsSemiMixedTypes="0" containsString="0" containsNumber="1" containsInteger="1" minValue="3137000" maxValue="10151814"/>
    </cacheField>
    <cacheField name="Administrative expenses" numFmtId="164">
      <sharedItems containsSemiMixedTypes="0" containsString="0" containsNumber="1" containsInteger="1" minValue="603367" maxValue="759403"/>
    </cacheField>
    <cacheField name="Depreciation expenses" numFmtId="164">
      <sharedItems containsSemiMixedTypes="0" containsString="0" containsNumber="1" containsInteger="1" minValue="140467" maxValue="226526"/>
    </cacheField>
    <cacheField name="Interest expenses" numFmtId="164">
      <sharedItems containsSemiMixedTypes="0" containsString="0" containsNumber="1" containsInteger="1" minValue="6751" maxValue="11148"/>
    </cacheField>
    <cacheField name="Tractor Transmission Cost" numFmtId="44">
      <sharedItems containsSemiMixedTypes="0" containsString="0" containsNumber="1" minValue="4616.8" maxValue="12980.4"/>
    </cacheField>
    <cacheField name="Shipping cost" numFmtId="44">
      <sharedItems containsSemiMixedTypes="0" containsString="0" containsNumber="1" minValue="11590.3" maxValue="26685.620000000003"/>
    </cacheField>
    <cacheField name="Total cost" numFmtId="42">
      <sharedItems containsSemiMixedTypes="0" containsString="0" containsNumber="1" minValue="3935949.0799999996" maxValue="11053964.02"/>
    </cacheField>
    <cacheField name="Months (Month)" numFmtId="0" databaseField="0">
      <fieldGroup base="0">
        <rangePr groupBy="months" startDate="2010-01-01T00:00:00" endDate="2014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Quarters (Month)" numFmtId="0" databaseField="0">
      <fieldGroup base="0">
        <rangePr groupBy="quarters" startDate="2010-01-01T00:00:00" endDate="2014-12-02T00:00:00"/>
        <groupItems count="6">
          <s v="&lt;1/1/2010"/>
          <s v="Qtr1"/>
          <s v="Qtr2"/>
          <s v="Qtr3"/>
          <s v="Qtr4"/>
          <s v="&gt;12/2/2014"/>
        </groupItems>
      </fieldGroup>
    </cacheField>
    <cacheField name="Years (Month)" numFmtId="0" databaseField="0">
      <fieldGroup base="0">
        <rangePr groupBy="years" startDate="2010-01-01T00:00:00" endDate="2014-12-02T00:00:00"/>
        <groupItems count="7">
          <s v="&lt;1/1/2010"/>
          <s v="2010"/>
          <s v="2011"/>
          <s v="2012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530356365744" createdVersion="8" refreshedVersion="8" minRefreshableVersion="3" recordCount="72" xr:uid="{98989332-1BC3-44D3-BBBC-490BEE30BED9}">
  <cacheSource type="worksheet">
    <worksheetSource ref="A1:Q73" sheet="Sheet5" r:id="rId2"/>
  </cacheSource>
  <cacheFields count="20">
    <cacheField name="Month" numFmtId="17">
      <sharedItems containsSemiMixedTypes="0" containsNonDate="0" containsDate="1" containsString="0" minDate="2010-01-01T00:00:00" maxDate="2015-12-02T00:00:00" count="72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19"/>
    </cacheField>
    <cacheField name="Unit Production Cost of Tractor" numFmtId="164">
      <sharedItems containsSemiMixedTypes="0" containsString="0" containsNumber="1" minValue="1750" maxValue="2192.0475000000006"/>
    </cacheField>
    <cacheField name="The number of tractors sold " numFmtId="0">
      <sharedItems containsSemiMixedTypes="0" containsString="0" containsNumber="1" minValue="1592" maxValue="4476"/>
    </cacheField>
    <cacheField name="Revenue from tractors" numFmtId="0">
      <sharedItems containsString="0" containsBlank="1" containsNumber="1" containsInteger="1" minValue="5174000" maxValue="17008800"/>
    </cacheField>
    <cacheField name="Production cost of tractor" numFmtId="42">
      <sharedItems containsSemiMixedTypes="0" containsString="0" containsNumber="1" minValue="2786000" maxValue="9629010.3413212597"/>
    </cacheField>
    <cacheField name="Unit Production Cost of Mower" numFmtId="164">
      <sharedItems containsSemiMixedTypes="0" containsString="0" containsNumber="1" minValue="50" maxValue="65.880300000000034"/>
    </cacheField>
    <cacheField name="The number of lawn mowers sold " numFmtId="0">
      <sharedItems containsSemiMixedTypes="0" containsString="0" containsNumber="1" minValue="5350" maxValue="12280"/>
    </cacheField>
    <cacheField name="Revenue from lawn mowers" numFmtId="0">
      <sharedItems containsString="0" containsBlank="1" containsNumber="1" containsInteger="1" minValue="843000" maxValue="2295580"/>
    </cacheField>
    <cacheField name="Production cost of mower" numFmtId="42">
      <sharedItems containsSemiMixedTypes="0" containsString="0" containsNumber="1" minValue="292240" maxValue="761166"/>
    </cacheField>
    <cacheField name="Total revenue" numFmtId="0">
      <sharedItems containsString="0" containsBlank="1" containsNumber="1" containsInteger="1" minValue="6227000" maxValue="19304380"/>
    </cacheField>
    <cacheField name="Total production cost" numFmtId="42">
      <sharedItems containsSemiMixedTypes="0" containsString="0" containsNumber="1" minValue="3137000" maxValue="10204523.750412339"/>
    </cacheField>
    <cacheField name="Administrative expenses" numFmtId="164">
      <sharedItems containsSemiMixedTypes="0" containsString="0" containsNumber="1" minValue="603367" maxValue="759403"/>
    </cacheField>
    <cacheField name="Depreciation expenses" numFmtId="164">
      <sharedItems containsSemiMixedTypes="0" containsString="0" containsNumber="1" minValue="140467" maxValue="360309.73099999991"/>
    </cacheField>
    <cacheField name="Interest expenses" numFmtId="164">
      <sharedItems containsSemiMixedTypes="0" containsString="0" containsNumber="1" minValue="6751" maxValue="11148"/>
    </cacheField>
    <cacheField name="Tractor Transmission Cost" numFmtId="0">
      <sharedItems containsString="0" containsBlank="1" containsNumber="1" minValue="4616.8" maxValue="12980.4"/>
    </cacheField>
    <cacheField name="Shipping cost" numFmtId="0">
      <sharedItems containsString="0" containsBlank="1" containsNumber="1" minValue="11590.3" maxValue="26685.620000000003"/>
    </cacheField>
    <cacheField name="Total cost" numFmtId="0">
      <sharedItems containsString="0" containsBlank="1" containsNumber="1" minValue="3935949.0799999996" maxValue="11053964.02"/>
    </cacheField>
    <cacheField name="Months (Month)" numFmtId="0" databaseField="0">
      <fieldGroup base="0">
        <rangePr groupBy="months" startDate="2010-01-01T00:00:00" endDate="2015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5"/>
        </groupItems>
      </fieldGroup>
    </cacheField>
    <cacheField name="Quarters (Month)" numFmtId="0" databaseField="0">
      <fieldGroup base="0">
        <rangePr groupBy="quarters" startDate="2010-01-01T00:00:00" endDate="2015-12-02T00:00:00"/>
        <groupItems count="6">
          <s v="&lt;1/1/2010"/>
          <s v="Qtr1"/>
          <s v="Qtr2"/>
          <s v="Qtr3"/>
          <s v="Qtr4"/>
          <s v="&gt;12/2/2015"/>
        </groupItems>
      </fieldGroup>
    </cacheField>
    <cacheField name="Years (Month)" numFmtId="0" databaseField="0">
      <fieldGroup base="0">
        <rangePr groupBy="years" startDate="2010-01-01T00:00:00" endDate="2015-12-02T00:00:00"/>
        <groupItems count="8">
          <s v="&lt;1/1/2010"/>
          <s v="2010"/>
          <s v="2011"/>
          <s v="2012"/>
          <s v="2013"/>
          <s v="2014"/>
          <s v="2015"/>
          <s v="&gt;12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ý hoàng anh" refreshedDate="45376.291306481478" createdVersion="8" refreshedVersion="8" minRefreshableVersion="3" recordCount="30" xr:uid="{40FD289C-5618-4DF9-B576-617FB5AB9249}">
  <cacheSource type="worksheet">
    <worksheetSource ref="A3:C33" sheet="Transmission Costs" r:id="rId2"/>
  </cacheSource>
  <cacheFields count="3">
    <cacheField name="Current" numFmtId="166">
      <sharedItems containsSemiMixedTypes="0" containsString="0" containsNumber="1" containsInteger="1" minValue="176" maxValue="391"/>
    </cacheField>
    <cacheField name="Process A" numFmtId="166">
      <sharedItems containsSemiMixedTypes="0" containsString="0" containsNumber="1" containsInteger="1" minValue="145" maxValue="435"/>
    </cacheField>
    <cacheField name="Process B" numFmtId="166">
      <sharedItems containsSemiMixedTypes="0" containsString="0" containsNumber="1" containsInteger="1" minValue="242" maxValue="3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6000"/>
    <n v="200"/>
    <n v="720"/>
    <n v="100"/>
    <n v="0"/>
    <n v="7020"/>
  </r>
  <r>
    <x v="1"/>
    <n v="7950"/>
    <n v="220"/>
    <n v="990"/>
    <n v="120"/>
    <n v="0"/>
    <n v="9280"/>
  </r>
  <r>
    <x v="2"/>
    <n v="8100"/>
    <n v="250"/>
    <n v="1320"/>
    <n v="110"/>
    <n v="0"/>
    <n v="9780"/>
  </r>
  <r>
    <x v="3"/>
    <n v="9050"/>
    <n v="280"/>
    <n v="1650"/>
    <n v="120"/>
    <n v="0"/>
    <n v="11100"/>
  </r>
  <r>
    <x v="4"/>
    <n v="9900"/>
    <n v="310"/>
    <n v="1590"/>
    <n v="130"/>
    <n v="0"/>
    <n v="11930"/>
  </r>
  <r>
    <x v="5"/>
    <n v="10200"/>
    <n v="300"/>
    <n v="1620"/>
    <n v="120"/>
    <n v="0"/>
    <n v="12240"/>
  </r>
  <r>
    <x v="6"/>
    <n v="8730"/>
    <n v="280"/>
    <n v="1590"/>
    <n v="140"/>
    <n v="0"/>
    <n v="10740"/>
  </r>
  <r>
    <x v="7"/>
    <n v="8140"/>
    <n v="250"/>
    <n v="1560"/>
    <n v="130"/>
    <n v="0"/>
    <n v="10080"/>
  </r>
  <r>
    <x v="8"/>
    <n v="6480"/>
    <n v="230"/>
    <n v="1590"/>
    <n v="130"/>
    <n v="0"/>
    <n v="8430"/>
  </r>
  <r>
    <x v="9"/>
    <n v="5990"/>
    <n v="220"/>
    <n v="1320"/>
    <n v="120"/>
    <n v="0"/>
    <n v="7650"/>
  </r>
  <r>
    <x v="10"/>
    <n v="5320"/>
    <n v="210"/>
    <n v="990"/>
    <n v="130"/>
    <n v="0"/>
    <n v="6650"/>
  </r>
  <r>
    <x v="11"/>
    <n v="4640"/>
    <n v="180"/>
    <n v="660"/>
    <n v="140"/>
    <n v="0"/>
    <n v="5620"/>
  </r>
  <r>
    <x v="12"/>
    <n v="5980"/>
    <n v="210"/>
    <n v="690"/>
    <n v="140"/>
    <n v="0"/>
    <n v="7020"/>
  </r>
  <r>
    <x v="13"/>
    <n v="7620"/>
    <n v="240"/>
    <n v="1020"/>
    <n v="150"/>
    <n v="0"/>
    <n v="9030"/>
  </r>
  <r>
    <x v="14"/>
    <n v="8370"/>
    <n v="250"/>
    <n v="1290"/>
    <n v="140"/>
    <n v="0"/>
    <n v="10050"/>
  </r>
  <r>
    <x v="15"/>
    <n v="8830"/>
    <n v="290"/>
    <n v="1620"/>
    <n v="150"/>
    <n v="0"/>
    <n v="10890"/>
  </r>
  <r>
    <x v="16"/>
    <n v="9310"/>
    <n v="330"/>
    <n v="1650"/>
    <n v="130"/>
    <n v="0"/>
    <n v="11420"/>
  </r>
  <r>
    <x v="17"/>
    <n v="10230"/>
    <n v="310"/>
    <n v="1590"/>
    <n v="140"/>
    <n v="0"/>
    <n v="12270"/>
  </r>
  <r>
    <x v="18"/>
    <n v="8720"/>
    <n v="290"/>
    <n v="1560"/>
    <n v="150"/>
    <n v="0"/>
    <n v="10720"/>
  </r>
  <r>
    <x v="19"/>
    <n v="7710"/>
    <n v="270"/>
    <n v="1530"/>
    <n v="140"/>
    <n v="0"/>
    <n v="9650"/>
  </r>
  <r>
    <x v="20"/>
    <n v="6320"/>
    <n v="250"/>
    <n v="1590"/>
    <n v="150"/>
    <n v="0"/>
    <n v="8310"/>
  </r>
  <r>
    <x v="21"/>
    <n v="5840"/>
    <n v="250"/>
    <n v="1260"/>
    <n v="160"/>
    <n v="0"/>
    <n v="7510"/>
  </r>
  <r>
    <x v="22"/>
    <n v="4960"/>
    <n v="240"/>
    <n v="900"/>
    <n v="150"/>
    <n v="0"/>
    <n v="6250"/>
  </r>
  <r>
    <x v="23"/>
    <n v="4350"/>
    <n v="210"/>
    <n v="660"/>
    <n v="150"/>
    <n v="0"/>
    <n v="5370"/>
  </r>
  <r>
    <x v="24"/>
    <n v="6020"/>
    <n v="220"/>
    <n v="570"/>
    <n v="160"/>
    <n v="0"/>
    <n v="6970"/>
  </r>
  <r>
    <x v="25"/>
    <n v="7920"/>
    <n v="250"/>
    <n v="840"/>
    <n v="150"/>
    <n v="0"/>
    <n v="9160"/>
  </r>
  <r>
    <x v="26"/>
    <n v="8430"/>
    <n v="270"/>
    <n v="1110"/>
    <n v="160"/>
    <n v="0"/>
    <n v="9970"/>
  </r>
  <r>
    <x v="27"/>
    <n v="9040"/>
    <n v="310"/>
    <n v="1500"/>
    <n v="170"/>
    <n v="0"/>
    <n v="11020"/>
  </r>
  <r>
    <x v="28"/>
    <n v="9820"/>
    <n v="360"/>
    <n v="1440"/>
    <n v="160"/>
    <n v="0"/>
    <n v="11780"/>
  </r>
  <r>
    <x v="29"/>
    <n v="10370"/>
    <n v="330"/>
    <n v="1410"/>
    <n v="170"/>
    <n v="0"/>
    <n v="12280"/>
  </r>
  <r>
    <x v="30"/>
    <n v="9050"/>
    <n v="310"/>
    <n v="1440"/>
    <n v="160"/>
    <n v="0"/>
    <n v="10960"/>
  </r>
  <r>
    <x v="31"/>
    <n v="7620"/>
    <n v="300"/>
    <n v="1410"/>
    <n v="170"/>
    <n v="0"/>
    <n v="9500"/>
  </r>
  <r>
    <x v="32"/>
    <n v="6420"/>
    <n v="280"/>
    <n v="1350"/>
    <n v="180"/>
    <n v="0"/>
    <n v="8230"/>
  </r>
  <r>
    <x v="33"/>
    <n v="5890"/>
    <n v="270"/>
    <n v="1080"/>
    <n v="180"/>
    <n v="0"/>
    <n v="7420"/>
  </r>
  <r>
    <x v="34"/>
    <n v="5340"/>
    <n v="260"/>
    <n v="840"/>
    <n v="190"/>
    <n v="0"/>
    <n v="6630"/>
  </r>
  <r>
    <x v="35"/>
    <n v="4430"/>
    <n v="230"/>
    <n v="510"/>
    <n v="180"/>
    <n v="0"/>
    <n v="5350"/>
  </r>
  <r>
    <x v="36"/>
    <n v="6100"/>
    <n v="250"/>
    <n v="480"/>
    <n v="200"/>
    <n v="0"/>
    <n v="7030"/>
  </r>
  <r>
    <x v="37"/>
    <n v="8010"/>
    <n v="270"/>
    <n v="750"/>
    <n v="190"/>
    <n v="0"/>
    <n v="9220"/>
  </r>
  <r>
    <x v="38"/>
    <n v="8430"/>
    <n v="280"/>
    <n v="1140"/>
    <n v="200"/>
    <n v="0"/>
    <n v="10050"/>
  </r>
  <r>
    <x v="39"/>
    <n v="9110"/>
    <n v="320"/>
    <n v="1410"/>
    <n v="210"/>
    <n v="0"/>
    <n v="11050"/>
  </r>
  <r>
    <x v="40"/>
    <n v="9730"/>
    <n v="380"/>
    <n v="1340"/>
    <n v="190"/>
    <n v="0"/>
    <n v="11640"/>
  </r>
  <r>
    <x v="41"/>
    <n v="10120"/>
    <n v="360"/>
    <n v="1360"/>
    <n v="200"/>
    <n v="0"/>
    <n v="12040"/>
  </r>
  <r>
    <x v="42"/>
    <n v="9080"/>
    <n v="320"/>
    <n v="1410"/>
    <n v="200"/>
    <n v="0"/>
    <n v="11010"/>
  </r>
  <r>
    <x v="43"/>
    <n v="7820"/>
    <n v="310"/>
    <n v="1490"/>
    <n v="210"/>
    <n v="0"/>
    <n v="9830"/>
  </r>
  <r>
    <x v="44"/>
    <n v="6540"/>
    <n v="300"/>
    <n v="1310"/>
    <n v="220"/>
    <n v="0"/>
    <n v="8370"/>
  </r>
  <r>
    <x v="45"/>
    <n v="6010"/>
    <n v="290"/>
    <n v="980"/>
    <n v="210"/>
    <n v="0"/>
    <n v="7490"/>
  </r>
  <r>
    <x v="46"/>
    <n v="5270"/>
    <n v="270"/>
    <n v="770"/>
    <n v="220"/>
    <n v="0"/>
    <n v="6530"/>
  </r>
  <r>
    <x v="47"/>
    <n v="5380"/>
    <n v="260"/>
    <n v="430"/>
    <n v="230"/>
    <n v="0"/>
    <n v="6300"/>
  </r>
  <r>
    <x v="48"/>
    <n v="6210"/>
    <n v="270"/>
    <n v="400"/>
    <n v="200"/>
    <n v="0"/>
    <n v="7080"/>
  </r>
  <r>
    <x v="49"/>
    <n v="8030"/>
    <n v="280"/>
    <n v="750"/>
    <n v="190"/>
    <n v="0"/>
    <n v="9250"/>
  </r>
  <r>
    <x v="50"/>
    <n v="8540"/>
    <n v="300"/>
    <n v="970"/>
    <n v="210"/>
    <n v="0"/>
    <n v="10020"/>
  </r>
  <r>
    <x v="51"/>
    <n v="9120"/>
    <n v="340"/>
    <n v="1310"/>
    <n v="220"/>
    <n v="5"/>
    <n v="10995"/>
  </r>
  <r>
    <x v="52"/>
    <n v="9570"/>
    <n v="390"/>
    <n v="1260"/>
    <n v="200"/>
    <n v="16"/>
    <n v="11436"/>
  </r>
  <r>
    <x v="53"/>
    <n v="10230"/>
    <n v="380"/>
    <n v="1240"/>
    <n v="210"/>
    <n v="22"/>
    <n v="12082"/>
  </r>
  <r>
    <x v="54"/>
    <n v="9580"/>
    <n v="350"/>
    <n v="1300"/>
    <n v="230"/>
    <n v="26"/>
    <n v="11486"/>
  </r>
  <r>
    <x v="55"/>
    <n v="7680"/>
    <n v="340"/>
    <n v="1250"/>
    <n v="220"/>
    <n v="14"/>
    <n v="9504"/>
  </r>
  <r>
    <x v="56"/>
    <n v="6870"/>
    <n v="320"/>
    <n v="1210"/>
    <n v="220"/>
    <n v="15"/>
    <n v="8635"/>
  </r>
  <r>
    <x v="57"/>
    <n v="5930"/>
    <n v="310"/>
    <n v="970"/>
    <n v="230"/>
    <n v="11"/>
    <n v="7451"/>
  </r>
  <r>
    <x v="58"/>
    <n v="5260"/>
    <n v="300"/>
    <n v="650"/>
    <n v="240"/>
    <n v="3"/>
    <n v="6453"/>
  </r>
  <r>
    <x v="59"/>
    <n v="4830"/>
    <n v="290"/>
    <n v="300"/>
    <n v="230"/>
    <n v="1"/>
    <n v="56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570"/>
    <n v="250"/>
    <n v="560"/>
    <n v="212"/>
    <n v="0"/>
    <n v="1592"/>
  </r>
  <r>
    <x v="1"/>
    <n v="611"/>
    <n v="270"/>
    <n v="600"/>
    <n v="230"/>
    <n v="0"/>
    <n v="1711"/>
  </r>
  <r>
    <x v="2"/>
    <n v="630"/>
    <n v="260"/>
    <n v="680"/>
    <n v="240"/>
    <n v="0"/>
    <n v="1810"/>
  </r>
  <r>
    <x v="3"/>
    <n v="684"/>
    <n v="270"/>
    <n v="650"/>
    <n v="263"/>
    <n v="0"/>
    <n v="1867"/>
  </r>
  <r>
    <x v="4"/>
    <n v="650"/>
    <n v="280"/>
    <n v="580"/>
    <n v="269"/>
    <n v="0"/>
    <n v="1779"/>
  </r>
  <r>
    <x v="5"/>
    <n v="600"/>
    <n v="270"/>
    <n v="590"/>
    <n v="280"/>
    <n v="0"/>
    <n v="1740"/>
  </r>
  <r>
    <x v="6"/>
    <n v="512"/>
    <n v="264"/>
    <n v="760"/>
    <n v="290"/>
    <n v="0"/>
    <n v="1826"/>
  </r>
  <r>
    <x v="7"/>
    <n v="500"/>
    <n v="280"/>
    <n v="645"/>
    <n v="270"/>
    <n v="0"/>
    <n v="1695"/>
  </r>
  <r>
    <x v="8"/>
    <n v="478"/>
    <n v="290"/>
    <n v="650"/>
    <n v="263"/>
    <n v="0"/>
    <n v="1681"/>
  </r>
  <r>
    <x v="9"/>
    <n v="455"/>
    <n v="280"/>
    <n v="670"/>
    <n v="258"/>
    <n v="0"/>
    <n v="1663"/>
  </r>
  <r>
    <x v="10"/>
    <n v="407"/>
    <n v="290"/>
    <n v="888"/>
    <n v="240"/>
    <n v="0"/>
    <n v="1825"/>
  </r>
  <r>
    <x v="11"/>
    <n v="360"/>
    <n v="280"/>
    <n v="850"/>
    <n v="230"/>
    <n v="0"/>
    <n v="1720"/>
  </r>
  <r>
    <x v="12"/>
    <n v="571"/>
    <n v="320"/>
    <n v="620"/>
    <n v="250"/>
    <n v="0"/>
    <n v="1761"/>
  </r>
  <r>
    <x v="13"/>
    <n v="650"/>
    <n v="350"/>
    <n v="760"/>
    <n v="275"/>
    <n v="0"/>
    <n v="2035"/>
  </r>
  <r>
    <x v="14"/>
    <n v="740"/>
    <n v="390"/>
    <n v="742"/>
    <n v="270"/>
    <n v="0"/>
    <n v="2142"/>
  </r>
  <r>
    <x v="15"/>
    <n v="840"/>
    <n v="440"/>
    <n v="780"/>
    <n v="280"/>
    <n v="0"/>
    <n v="2340"/>
  </r>
  <r>
    <x v="16"/>
    <n v="830"/>
    <n v="470"/>
    <n v="690"/>
    <n v="290"/>
    <n v="0"/>
    <n v="2280"/>
  </r>
  <r>
    <x v="17"/>
    <n v="760"/>
    <n v="490"/>
    <n v="721"/>
    <n v="300"/>
    <n v="0"/>
    <n v="2271"/>
  </r>
  <r>
    <x v="18"/>
    <n v="681"/>
    <n v="481"/>
    <n v="680"/>
    <n v="312"/>
    <n v="0"/>
    <n v="2154"/>
  </r>
  <r>
    <x v="19"/>
    <n v="670"/>
    <n v="460"/>
    <n v="711"/>
    <n v="305"/>
    <n v="0"/>
    <n v="2146"/>
  </r>
  <r>
    <x v="20"/>
    <n v="640"/>
    <n v="460"/>
    <n v="695"/>
    <n v="290"/>
    <n v="0"/>
    <n v="2085"/>
  </r>
  <r>
    <x v="21"/>
    <n v="620"/>
    <n v="440"/>
    <n v="650"/>
    <n v="260"/>
    <n v="0"/>
    <n v="1970"/>
  </r>
  <r>
    <x v="22"/>
    <n v="570"/>
    <n v="436"/>
    <n v="680"/>
    <n v="250"/>
    <n v="0"/>
    <n v="1936"/>
  </r>
  <r>
    <x v="23"/>
    <n v="533"/>
    <n v="420"/>
    <n v="657"/>
    <n v="240"/>
    <n v="0"/>
    <n v="1850"/>
  </r>
  <r>
    <x v="24"/>
    <n v="620"/>
    <n v="510"/>
    <n v="610"/>
    <n v="250"/>
    <n v="10"/>
    <n v="2000"/>
  </r>
  <r>
    <x v="25"/>
    <n v="792"/>
    <n v="590"/>
    <n v="680"/>
    <n v="250"/>
    <n v="12"/>
    <n v="2324"/>
  </r>
  <r>
    <x v="26"/>
    <n v="890"/>
    <n v="610"/>
    <n v="730"/>
    <n v="260"/>
    <n v="20"/>
    <n v="2510"/>
  </r>
  <r>
    <x v="27"/>
    <n v="960"/>
    <n v="600"/>
    <n v="820"/>
    <n v="270"/>
    <n v="22"/>
    <n v="2672"/>
  </r>
  <r>
    <x v="28"/>
    <n v="1040"/>
    <n v="620"/>
    <n v="810"/>
    <n v="290"/>
    <n v="20"/>
    <n v="2780"/>
  </r>
  <r>
    <x v="29"/>
    <n v="1032"/>
    <n v="640"/>
    <n v="807"/>
    <n v="310"/>
    <n v="24"/>
    <n v="2813"/>
  </r>
  <r>
    <x v="30"/>
    <n v="1006"/>
    <n v="590"/>
    <n v="760"/>
    <n v="340"/>
    <n v="20"/>
    <n v="2716"/>
  </r>
  <r>
    <x v="31"/>
    <n v="910"/>
    <n v="600"/>
    <n v="720"/>
    <n v="320"/>
    <n v="31"/>
    <n v="2581"/>
  </r>
  <r>
    <x v="32"/>
    <n v="803"/>
    <n v="670"/>
    <n v="660"/>
    <n v="313"/>
    <n v="30"/>
    <n v="2476"/>
  </r>
  <r>
    <x v="33"/>
    <n v="730"/>
    <n v="630"/>
    <n v="630"/>
    <n v="290"/>
    <n v="37"/>
    <n v="2317"/>
  </r>
  <r>
    <x v="34"/>
    <n v="699"/>
    <n v="710"/>
    <n v="603"/>
    <n v="280"/>
    <n v="32"/>
    <n v="2324"/>
  </r>
  <r>
    <x v="35"/>
    <n v="647"/>
    <n v="570"/>
    <n v="570"/>
    <n v="260"/>
    <n v="33"/>
    <n v="2080"/>
  </r>
  <r>
    <x v="36"/>
    <n v="730"/>
    <n v="650"/>
    <n v="500"/>
    <n v="287"/>
    <n v="35"/>
    <n v="2202"/>
  </r>
  <r>
    <x v="37"/>
    <n v="930"/>
    <n v="680"/>
    <n v="590"/>
    <n v="290"/>
    <n v="50"/>
    <n v="2540"/>
  </r>
  <r>
    <x v="38"/>
    <n v="1160"/>
    <n v="724"/>
    <n v="620"/>
    <n v="300"/>
    <n v="63"/>
    <n v="2867"/>
  </r>
  <r>
    <x v="39"/>
    <n v="1510"/>
    <n v="730"/>
    <n v="730"/>
    <n v="310"/>
    <n v="68"/>
    <n v="3348"/>
  </r>
  <r>
    <x v="40"/>
    <n v="1650"/>
    <n v="760"/>
    <n v="740"/>
    <n v="330"/>
    <n v="70"/>
    <n v="3550"/>
  </r>
  <r>
    <x v="41"/>
    <n v="1490"/>
    <n v="800"/>
    <n v="720"/>
    <n v="340"/>
    <n v="82"/>
    <n v="3432"/>
  </r>
  <r>
    <x v="42"/>
    <n v="1460"/>
    <n v="840"/>
    <n v="670"/>
    <n v="350"/>
    <n v="80"/>
    <n v="3400"/>
  </r>
  <r>
    <x v="43"/>
    <n v="1390"/>
    <n v="830"/>
    <n v="610"/>
    <n v="341"/>
    <n v="90"/>
    <n v="3261"/>
  </r>
  <r>
    <x v="44"/>
    <n v="1360"/>
    <n v="820"/>
    <n v="599"/>
    <n v="330"/>
    <n v="100"/>
    <n v="3209"/>
  </r>
  <r>
    <x v="45"/>
    <n v="1340"/>
    <n v="810"/>
    <n v="560"/>
    <n v="320"/>
    <n v="102"/>
    <n v="3132"/>
  </r>
  <r>
    <x v="46"/>
    <n v="1240"/>
    <n v="827"/>
    <n v="550"/>
    <n v="300"/>
    <n v="110"/>
    <n v="3027"/>
  </r>
  <r>
    <x v="47"/>
    <n v="1103"/>
    <n v="750"/>
    <n v="520"/>
    <n v="290"/>
    <n v="114"/>
    <n v="2777"/>
  </r>
  <r>
    <x v="48"/>
    <n v="1250"/>
    <n v="780"/>
    <n v="480"/>
    <n v="200"/>
    <n v="111"/>
    <n v="2821"/>
  </r>
  <r>
    <x v="49"/>
    <n v="1550"/>
    <n v="805"/>
    <n v="523"/>
    <n v="210"/>
    <n v="121"/>
    <n v="3209"/>
  </r>
  <r>
    <x v="50"/>
    <n v="1820"/>
    <n v="830"/>
    <n v="560"/>
    <n v="220"/>
    <n v="123"/>
    <n v="3553"/>
  </r>
  <r>
    <x v="51"/>
    <n v="2010"/>
    <n v="890"/>
    <n v="570"/>
    <n v="230"/>
    <n v="120"/>
    <n v="3820"/>
  </r>
  <r>
    <x v="52"/>
    <n v="2230"/>
    <n v="930"/>
    <n v="590"/>
    <n v="253"/>
    <n v="130"/>
    <n v="4133"/>
  </r>
  <r>
    <x v="53"/>
    <n v="2490"/>
    <n v="980"/>
    <n v="600"/>
    <n v="270"/>
    <n v="136"/>
    <n v="4476"/>
  </r>
  <r>
    <x v="54"/>
    <n v="2440"/>
    <n v="1002"/>
    <n v="580"/>
    <n v="280"/>
    <n v="134"/>
    <n v="4436"/>
  </r>
  <r>
    <x v="55"/>
    <n v="2334"/>
    <n v="970"/>
    <n v="570"/>
    <n v="250"/>
    <n v="132"/>
    <n v="4256"/>
  </r>
  <r>
    <x v="56"/>
    <n v="2190"/>
    <n v="960"/>
    <n v="550"/>
    <n v="230"/>
    <n v="137"/>
    <n v="4067"/>
  </r>
  <r>
    <x v="57"/>
    <n v="2080"/>
    <n v="930"/>
    <n v="530"/>
    <n v="220"/>
    <n v="130"/>
    <n v="3890"/>
  </r>
  <r>
    <x v="58"/>
    <n v="2050"/>
    <n v="920"/>
    <n v="517"/>
    <n v="190"/>
    <n v="139"/>
    <n v="3816"/>
  </r>
  <r>
    <x v="59"/>
    <n v="2004"/>
    <n v="902"/>
    <n v="490"/>
    <n v="190"/>
    <n v="131"/>
    <n v="37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Singapore"/>
    <s v="Toronto"/>
    <n v="1.7132483199999999"/>
    <n v="2.0299999999999998"/>
  </r>
  <r>
    <s v="Birmingham"/>
    <s v="Toronto"/>
    <n v="1.3378679285714286"/>
    <n v="1.78"/>
  </r>
  <r>
    <s v="Frankfurt"/>
    <s v="Toronto"/>
    <n v="1.515490450952381"/>
    <n v="1.87"/>
  </r>
  <r>
    <s v="Mumbai"/>
    <s v="Toronto"/>
    <n v="1.67"/>
    <n v="2.14"/>
  </r>
  <r>
    <s v="Kansas City"/>
    <s v="Toronto"/>
    <n v="1.3594415142857144"/>
    <n v="1.79"/>
  </r>
  <r>
    <s v="Auckland"/>
    <s v="Toronto"/>
    <n v="1.86"/>
    <n v="2.19"/>
  </r>
  <r>
    <s v="Santiago"/>
    <s v="Toronto"/>
    <n v="1.49"/>
    <n v="2.13"/>
  </r>
  <r>
    <s v="Singapore"/>
    <s v="Shanghai"/>
    <n v="1.4437558809523809"/>
    <n v="1.78"/>
  </r>
  <r>
    <s v="Birmingham"/>
    <s v="Shanghai"/>
    <n v="1.6"/>
    <n v="2.15"/>
  </r>
  <r>
    <s v="Frankfurt"/>
    <s v="Shanghai"/>
    <n v="1.65"/>
    <n v="2.3199999999999998"/>
  </r>
  <r>
    <s v="Mumbai"/>
    <s v="Shanghai"/>
    <n v="1.21"/>
    <n v="1.47"/>
  </r>
  <r>
    <s v="Kansas City"/>
    <s v="Shanghai"/>
    <n v="1.58"/>
    <n v="2.13"/>
  </r>
  <r>
    <s v="Auckland"/>
    <s v="Shanghai"/>
    <n v="1.18"/>
    <n v="1.63"/>
  </r>
  <r>
    <s v="Santiago"/>
    <s v="Shanghai"/>
    <n v="1.47"/>
    <n v="2.0299999999999998"/>
  </r>
  <r>
    <s v="Singapore"/>
    <s v="Mexico City"/>
    <n v="1.7204395152380951"/>
    <n v="2.09"/>
  </r>
  <r>
    <s v="Birmingham"/>
    <s v="Mexico City"/>
    <n v="1.2947207571428572"/>
    <n v="1.79"/>
  </r>
  <r>
    <s v="Frankfurt"/>
    <s v="Mexico City"/>
    <n v="1.5370640366666666"/>
    <n v="2.04"/>
  </r>
  <r>
    <s v="Mumbai"/>
    <s v="Mexico City"/>
    <n v="1.5607949809523809"/>
    <n v="2.2200000000000002"/>
  </r>
  <r>
    <s v="Kansas City"/>
    <s v="Mexico City"/>
    <n v="1.3162943428571428"/>
    <n v="1.76"/>
  </r>
  <r>
    <s v="Auckland"/>
    <s v="Mexico City"/>
    <n v="1.5"/>
    <n v="2.0699999999999998"/>
  </r>
  <r>
    <s v="Santiago"/>
    <s v="Mexico City"/>
    <n v="1.22"/>
    <n v="1.58"/>
  </r>
  <r>
    <s v="Singapore"/>
    <s v="Melbourne"/>
    <n v="1.4293734904761906"/>
    <n v="1.7"/>
  </r>
  <r>
    <s v="Birmingham"/>
    <s v="Melbourne"/>
    <n v="1.52"/>
    <n v="2.06"/>
  </r>
  <r>
    <s v="Frankfurt"/>
    <s v="Melbourne"/>
    <n v="1.73"/>
    <n v="2.2799999999999998"/>
  </r>
  <r>
    <s v="Mumbai"/>
    <s v="Melbourne"/>
    <n v="1.3754395261904762"/>
    <n v="1.63"/>
  </r>
  <r>
    <s v="Kansas City"/>
    <s v="Melbourne"/>
    <n v="1.72"/>
    <n v="2.34"/>
  </r>
  <r>
    <s v="Auckland"/>
    <s v="Melbourne"/>
    <n v="0.91"/>
    <n v="1.17"/>
  </r>
  <r>
    <s v="Santiago"/>
    <s v="Melbourne"/>
    <n v="1.49"/>
    <n v="1.8"/>
  </r>
  <r>
    <s v="Singapore"/>
    <s v="London"/>
    <n v="1.88"/>
    <n v="2.68"/>
  </r>
  <r>
    <s v="Birmingham"/>
    <s v="London"/>
    <n v="1.470114009"/>
    <n v="1.77"/>
  </r>
  <r>
    <s v="Frankfurt"/>
    <s v="London"/>
    <n v="1.3723856657142857"/>
    <n v="1.64"/>
  </r>
  <r>
    <s v="Mumbai"/>
    <s v="London"/>
    <n v="1.4385446619047619"/>
    <n v="1.82"/>
  </r>
  <r>
    <s v="Kansas City"/>
    <s v="London"/>
    <n v="1.4916875947142856"/>
    <n v="1.86"/>
  </r>
  <r>
    <s v="Auckland"/>
    <s v="London"/>
    <n v="1.98"/>
    <n v="2.6"/>
  </r>
  <r>
    <s v="Santiago"/>
    <s v="London"/>
    <n v="1.58"/>
    <n v="2.14"/>
  </r>
  <r>
    <s v="Singapore"/>
    <s v="Caracas"/>
    <n v="1.5032654190476191"/>
    <n v="2.0099999999999998"/>
  </r>
  <r>
    <s v="Birmingham"/>
    <s v="Caracas"/>
    <n v="1.37"/>
    <n v="1.86"/>
  </r>
  <r>
    <s v="Frankfurt"/>
    <s v="Caracas"/>
    <n v="1.59"/>
    <n v="1.88"/>
  </r>
  <r>
    <s v="Mumbai"/>
    <s v="Caracas"/>
    <n v="1.6147289452380953"/>
    <n v="2.08"/>
  </r>
  <r>
    <s v="Kansas City"/>
    <s v="Caracas"/>
    <n v="1.5381427159523811"/>
    <n v="1.9"/>
  </r>
  <r>
    <s v="Auckland"/>
    <s v="Caracas"/>
    <n v="1.54"/>
    <n v="1.98"/>
  </r>
  <r>
    <s v="Santiago"/>
    <s v="Caracas"/>
    <n v="1"/>
    <n v="1.26"/>
  </r>
  <r>
    <s v="Singapore"/>
    <s v="Atlanta"/>
    <n v="1.7276307104761905"/>
    <n v="2.35"/>
  </r>
  <r>
    <s v="Birmingham"/>
    <s v="Atlanta"/>
    <n v="1.02"/>
    <n v="1.25"/>
  </r>
  <r>
    <s v="Frankfurt"/>
    <s v="Atlanta"/>
    <n v="1.42"/>
    <n v="1.7"/>
  </r>
  <r>
    <s v="Mumbai"/>
    <s v="Atlanta"/>
    <n v="1.5679861761904763"/>
    <n v="2.23"/>
  </r>
  <r>
    <s v="Kansas City"/>
    <s v="Atlanta"/>
    <n v="1.3091031476190476"/>
    <n v="1.82"/>
  </r>
  <r>
    <s v="Auckland"/>
    <s v="Atlanta"/>
    <n v="1.74"/>
    <n v="2.2599999999999998"/>
  </r>
  <r>
    <s v="Santiago"/>
    <s v="Atlanta"/>
    <n v="1.3091031476190476"/>
    <n v="1.7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1750"/>
    <n v="1592"/>
    <n v="5174000"/>
    <n v="2786000"/>
    <n v="50"/>
    <n v="7020"/>
    <n v="1053000"/>
    <n v="351000"/>
    <n v="6227000"/>
    <n v="3137000"/>
    <n v="633073"/>
    <n v="140467"/>
    <n v="7244"/>
    <n v="4616.8"/>
    <n v="13548.279999999999"/>
    <n v="3935949.0799999996"/>
  </r>
  <r>
    <x v="1"/>
    <n v="1755"/>
    <n v="1711"/>
    <n v="5560750"/>
    <n v="3002805"/>
    <n v="50"/>
    <n v="9280"/>
    <n v="1392000"/>
    <n v="464000"/>
    <n v="6952750"/>
    <n v="3466805"/>
    <n v="607904"/>
    <n v="165636"/>
    <n v="7679"/>
    <n v="4961.8999999999996"/>
    <n v="17146.54"/>
    <n v="4270132.4400000004"/>
  </r>
  <r>
    <x v="2"/>
    <n v="1763"/>
    <n v="1810"/>
    <n v="5882500"/>
    <n v="3191030"/>
    <n v="51"/>
    <n v="9780"/>
    <n v="1467000"/>
    <n v="498780"/>
    <n v="7349500"/>
    <n v="3689810"/>
    <n v="630687"/>
    <n v="142853"/>
    <n v="6887"/>
    <n v="5249"/>
    <n v="18083.600000000002"/>
    <n v="4493569.5999999996"/>
  </r>
  <r>
    <x v="3"/>
    <n v="1770"/>
    <n v="1867"/>
    <n v="6067750"/>
    <n v="3304590"/>
    <n v="51"/>
    <n v="11100"/>
    <n v="1665000"/>
    <n v="566100"/>
    <n v="7732750"/>
    <n v="3870690"/>
    <n v="613401"/>
    <n v="160139"/>
    <n v="6917"/>
    <n v="5414.3"/>
    <n v="20160.98"/>
    <n v="4676722.28"/>
  </r>
  <r>
    <x v="4"/>
    <n v="1778"/>
    <n v="1779"/>
    <n v="5781750"/>
    <n v="3163062"/>
    <n v="51"/>
    <n v="11930"/>
    <n v="1789500"/>
    <n v="608430"/>
    <n v="7571250"/>
    <n v="3771492"/>
    <n v="607664"/>
    <n v="165876"/>
    <n v="8316"/>
    <n v="5159.0999999999995"/>
    <n v="21226.959999999999"/>
    <n v="4579734.0599999996"/>
  </r>
  <r>
    <x v="5"/>
    <n v="1785"/>
    <n v="1740"/>
    <n v="5655000"/>
    <n v="3105900"/>
    <n v="51"/>
    <n v="12240"/>
    <n v="1836000"/>
    <n v="624240"/>
    <n v="7491000"/>
    <n v="3730140"/>
    <n v="632967"/>
    <n v="140573"/>
    <n v="7428"/>
    <n v="5046"/>
    <n v="21613.199999999997"/>
    <n v="4537767.2"/>
  </r>
  <r>
    <x v="6"/>
    <n v="1792"/>
    <n v="1826"/>
    <n v="5934500"/>
    <n v="3272192"/>
    <n v="51"/>
    <n v="10740"/>
    <n v="1611000"/>
    <n v="547740"/>
    <n v="7545500"/>
    <n v="3819932"/>
    <n v="609604"/>
    <n v="163936"/>
    <n v="8737"/>
    <n v="5295.4"/>
    <n v="19545.04"/>
    <n v="4627049.4400000004"/>
  </r>
  <r>
    <x v="7"/>
    <n v="1795"/>
    <n v="1695"/>
    <n v="5508750"/>
    <n v="3042525"/>
    <n v="51"/>
    <n v="10080"/>
    <n v="1512000"/>
    <n v="514080"/>
    <n v="7020750"/>
    <n v="3556605"/>
    <n v="607749"/>
    <n v="165791"/>
    <n v="7054"/>
    <n v="4915.5"/>
    <n v="18307.5"/>
    <n v="4360422"/>
  </r>
  <r>
    <x v="8"/>
    <n v="1801"/>
    <n v="1681"/>
    <n v="5463250"/>
    <n v="3027481"/>
    <n v="52"/>
    <n v="8430"/>
    <n v="1264500"/>
    <n v="438360"/>
    <n v="6727750"/>
    <n v="3465841"/>
    <n v="603367"/>
    <n v="170173"/>
    <n v="8862"/>
    <n v="4874.8999999999996"/>
    <n v="15821.84"/>
    <n v="4268939.74"/>
  </r>
  <r>
    <x v="9"/>
    <n v="1804"/>
    <n v="1663"/>
    <n v="5404750"/>
    <n v="3000052"/>
    <n v="52"/>
    <n v="7650"/>
    <n v="1147500"/>
    <n v="397800"/>
    <n v="6552250"/>
    <n v="3397852"/>
    <n v="629083"/>
    <n v="144457"/>
    <n v="8488"/>
    <n v="4822.7"/>
    <n v="14624.72"/>
    <n v="4199327.42"/>
  </r>
  <r>
    <x v="10"/>
    <n v="1810"/>
    <n v="1825"/>
    <n v="5931250"/>
    <n v="3303250"/>
    <n v="52"/>
    <n v="6650"/>
    <n v="997500"/>
    <n v="345800"/>
    <n v="6928750"/>
    <n v="3649050"/>
    <n v="611995"/>
    <n v="161545"/>
    <n v="7049"/>
    <n v="5292.5"/>
    <n v="13449"/>
    <n v="4448380.5"/>
  </r>
  <r>
    <x v="11"/>
    <n v="1813"/>
    <n v="1720"/>
    <n v="5590000"/>
    <n v="3118360"/>
    <n v="52"/>
    <n v="5620"/>
    <n v="843000"/>
    <n v="292240"/>
    <n v="6433000"/>
    <n v="3410600"/>
    <n v="625712"/>
    <n v="147828"/>
    <n v="8807"/>
    <n v="4988"/>
    <n v="11710.599999999999"/>
    <n v="4209645.5999999996"/>
  </r>
  <r>
    <x v="12"/>
    <n v="1835"/>
    <n v="1761"/>
    <n v="5987400"/>
    <n v="3231435"/>
    <n v="55"/>
    <n v="7020"/>
    <n v="1228500"/>
    <n v="386100"/>
    <n v="7215900"/>
    <n v="3617535"/>
    <n v="656123"/>
    <n v="175447"/>
    <n v="7430"/>
    <n v="5106.8999999999996"/>
    <n v="13876.14"/>
    <n v="4475518.04"/>
  </r>
  <r>
    <x v="13"/>
    <n v="1841"/>
    <n v="2035"/>
    <n v="6919000"/>
    <n v="3746435"/>
    <n v="55"/>
    <n v="9030"/>
    <n v="1580250"/>
    <n v="496650"/>
    <n v="8499250"/>
    <n v="4243085"/>
    <n v="652679"/>
    <n v="178891"/>
    <n v="6791"/>
    <n v="5901.5"/>
    <n v="17402.600000000002"/>
    <n v="5104750.0999999996"/>
  </r>
  <r>
    <x v="14"/>
    <n v="1848"/>
    <n v="2142"/>
    <n v="7282800"/>
    <n v="3958416"/>
    <n v="55"/>
    <n v="10050"/>
    <n v="1758750"/>
    <n v="552750"/>
    <n v="9041550"/>
    <n v="4511166"/>
    <n v="655521"/>
    <n v="176049"/>
    <n v="8013"/>
    <n v="6211.8"/>
    <n v="19129.98"/>
    <n v="5376090.7800000003"/>
  </r>
  <r>
    <x v="15"/>
    <n v="1854"/>
    <n v="2340"/>
    <n v="7956000"/>
    <n v="4338360"/>
    <n v="55"/>
    <n v="10890"/>
    <n v="1905750"/>
    <n v="598950"/>
    <n v="9861750"/>
    <n v="4937310"/>
    <n v="676581"/>
    <n v="154989"/>
    <n v="8979"/>
    <n v="6786"/>
    <n v="20765.7"/>
    <n v="5805410.7000000002"/>
  </r>
  <r>
    <x v="16"/>
    <n v="1860"/>
    <n v="2280"/>
    <n v="7752000"/>
    <n v="4240800"/>
    <n v="56"/>
    <n v="11420"/>
    <n v="1998500"/>
    <n v="639520"/>
    <n v="9750500"/>
    <n v="4880320"/>
    <n v="676581"/>
    <n v="154989"/>
    <n v="7484"/>
    <n v="6612"/>
    <n v="21439"/>
    <n v="5747425"/>
  </r>
  <r>
    <x v="17"/>
    <n v="1866"/>
    <n v="2271"/>
    <n v="7721400"/>
    <n v="4237686"/>
    <n v="56"/>
    <n v="12270"/>
    <n v="2147250"/>
    <n v="687120"/>
    <n v="9868650"/>
    <n v="4924806"/>
    <n v="656440"/>
    <n v="175130"/>
    <n v="7858"/>
    <n v="6585.9"/>
    <n v="22688.04"/>
    <n v="5793507.9400000004"/>
  </r>
  <r>
    <x v="18"/>
    <n v="1872"/>
    <n v="2154"/>
    <n v="7323600"/>
    <n v="4032288"/>
    <n v="56"/>
    <n v="10720"/>
    <n v="1876000"/>
    <n v="600320"/>
    <n v="9199600"/>
    <n v="4632608"/>
    <n v="661969"/>
    <n v="169601"/>
    <n v="7424"/>
    <n v="6246.5999999999995"/>
    <n v="20151.559999999998"/>
    <n v="5498000.1599999992"/>
  </r>
  <r>
    <x v="19"/>
    <n v="1878"/>
    <n v="2146"/>
    <n v="7296400"/>
    <n v="4030188"/>
    <n v="56"/>
    <n v="9650"/>
    <n v="1688750"/>
    <n v="540400"/>
    <n v="8985150"/>
    <n v="4570588"/>
    <n v="677212"/>
    <n v="154358"/>
    <n v="6848"/>
    <n v="6223.4"/>
    <n v="18541.739999999998"/>
    <n v="5433771.1400000006"/>
  </r>
  <r>
    <x v="20"/>
    <n v="1885"/>
    <n v="2085"/>
    <n v="7089000"/>
    <n v="3930225"/>
    <n v="56"/>
    <n v="8310"/>
    <n v="1454250"/>
    <n v="465360"/>
    <n v="8543250"/>
    <n v="4395585"/>
    <n v="653545"/>
    <n v="178025"/>
    <n v="6751"/>
    <n v="6046.5"/>
    <n v="16426.8"/>
    <n v="5256379.3"/>
  </r>
  <r>
    <x v="21"/>
    <n v="1892"/>
    <n v="1970"/>
    <n v="6698000"/>
    <n v="3727240"/>
    <n v="57"/>
    <n v="7510"/>
    <n v="1314250"/>
    <n v="428070"/>
    <n v="8012250"/>
    <n v="4155310"/>
    <n v="657388"/>
    <n v="174182"/>
    <n v="8160"/>
    <n v="5713"/>
    <n v="15011.699999999999"/>
    <n v="5015764.7"/>
  </r>
  <r>
    <x v="22"/>
    <n v="1897"/>
    <n v="1936"/>
    <n v="6582400"/>
    <n v="3672592"/>
    <n v="57"/>
    <n v="6250"/>
    <n v="1093750"/>
    <n v="356250"/>
    <n v="7676150"/>
    <n v="4028842"/>
    <n v="672475"/>
    <n v="159095"/>
    <n v="7898"/>
    <n v="5614.4"/>
    <n v="13068.34"/>
    <n v="4886992.74"/>
  </r>
  <r>
    <x v="23"/>
    <n v="1903"/>
    <n v="1850"/>
    <n v="6290000"/>
    <n v="3520550"/>
    <n v="57"/>
    <n v="5370"/>
    <n v="939750"/>
    <n v="306090"/>
    <n v="7229750"/>
    <n v="3826640"/>
    <n v="656325"/>
    <n v="175245"/>
    <n v="8953"/>
    <n v="5365"/>
    <n v="11590.3"/>
    <n v="4684118.3"/>
  </r>
  <r>
    <x v="24"/>
    <n v="1925"/>
    <n v="2000"/>
    <n v="7200000"/>
    <n v="3850000"/>
    <n v="59"/>
    <n v="6970"/>
    <n v="1254600"/>
    <n v="411230"/>
    <n v="8454600"/>
    <n v="4261230"/>
    <n v="723594"/>
    <n v="226526"/>
    <n v="9443"/>
    <n v="5800"/>
    <n v="14265.3"/>
    <n v="5240858.3"/>
  </r>
  <r>
    <x v="25"/>
    <n v="1931"/>
    <n v="2324"/>
    <n v="8366400"/>
    <n v="4487644"/>
    <n v="59"/>
    <n v="9160"/>
    <n v="1648800"/>
    <n v="540440"/>
    <n v="10015200"/>
    <n v="5028084"/>
    <n v="759042"/>
    <n v="191078"/>
    <n v="8464"/>
    <n v="6739.5999999999995"/>
    <n v="18156.96"/>
    <n v="6011564.5599999996"/>
  </r>
  <r>
    <x v="26"/>
    <n v="1938"/>
    <n v="2510"/>
    <n v="9036000"/>
    <n v="4864380"/>
    <n v="59"/>
    <n v="9970"/>
    <n v="1794600"/>
    <n v="588230"/>
    <n v="10830600"/>
    <n v="5452610"/>
    <n v="749187"/>
    <n v="200933"/>
    <n v="10264"/>
    <n v="7279"/>
    <n v="19724.699999999997"/>
    <n v="6439997.7000000002"/>
  </r>
  <r>
    <x v="27"/>
    <n v="1944"/>
    <n v="2672"/>
    <n v="9619200"/>
    <n v="5194368"/>
    <n v="59"/>
    <n v="11020"/>
    <n v="1983600"/>
    <n v="650180"/>
    <n v="11602800"/>
    <n v="5844548"/>
    <n v="751499"/>
    <n v="198621"/>
    <n v="8547"/>
    <n v="7748.8"/>
    <n v="21603.48"/>
    <n v="6832567.2800000003"/>
  </r>
  <r>
    <x v="28"/>
    <n v="1950"/>
    <n v="2780"/>
    <n v="10008000"/>
    <n v="5421000"/>
    <n v="59"/>
    <n v="11780"/>
    <n v="2120400"/>
    <n v="695020"/>
    <n v="12128400"/>
    <n v="6116020"/>
    <n v="741452"/>
    <n v="208668"/>
    <n v="8578"/>
    <n v="8062"/>
    <n v="22945.4"/>
    <n v="7105725.4000000004"/>
  </r>
  <r>
    <x v="29"/>
    <n v="1956"/>
    <n v="2813"/>
    <n v="10126800"/>
    <n v="5502228"/>
    <n v="60"/>
    <n v="12280"/>
    <n v="2210400"/>
    <n v="736800"/>
    <n v="12337200"/>
    <n v="6239028"/>
    <n v="729122"/>
    <n v="220998"/>
    <n v="9519"/>
    <n v="8157.7"/>
    <n v="23754.420000000002"/>
    <n v="7230579.1200000001"/>
  </r>
  <r>
    <x v="30"/>
    <n v="1963"/>
    <n v="2716"/>
    <n v="9777600"/>
    <n v="5331508"/>
    <n v="60"/>
    <n v="10960"/>
    <n v="1972800"/>
    <n v="657600"/>
    <n v="11750400"/>
    <n v="5989108"/>
    <n v="734783"/>
    <n v="215337"/>
    <n v="9343"/>
    <n v="7876.4"/>
    <n v="21599.439999999999"/>
    <n v="6978046.8400000008"/>
  </r>
  <r>
    <x v="31"/>
    <n v="1969"/>
    <n v="2581"/>
    <n v="9291600"/>
    <n v="5081989"/>
    <n v="60"/>
    <n v="9500"/>
    <n v="1710000"/>
    <n v="570000"/>
    <n v="11001600"/>
    <n v="5651989"/>
    <n v="748208"/>
    <n v="201912"/>
    <n v="8448"/>
    <n v="7484.9"/>
    <n v="19162.14"/>
    <n v="6637204.04"/>
  </r>
  <r>
    <x v="32"/>
    <n v="1976"/>
    <n v="2476"/>
    <n v="8913600"/>
    <n v="4892576"/>
    <n v="60"/>
    <n v="8230"/>
    <n v="1481400"/>
    <n v="493800"/>
    <n v="10395000"/>
    <n v="5386376"/>
    <n v="738186"/>
    <n v="211934"/>
    <n v="9957"/>
    <n v="7180.4"/>
    <n v="17066.14"/>
    <n v="6370699.54"/>
  </r>
  <r>
    <x v="33"/>
    <n v="1983"/>
    <n v="2317"/>
    <n v="8341200"/>
    <n v="4594611"/>
    <n v="60"/>
    <n v="7420"/>
    <n v="1335600"/>
    <n v="445200"/>
    <n v="9676800"/>
    <n v="5039811"/>
    <n v="759403"/>
    <n v="190717"/>
    <n v="9738"/>
    <n v="6719.3"/>
    <n v="15550.779999999999"/>
    <n v="6021939.0800000001"/>
  </r>
  <r>
    <x v="34"/>
    <n v="1990"/>
    <n v="2324"/>
    <n v="8366400"/>
    <n v="4624760"/>
    <n v="61"/>
    <n v="6630"/>
    <n v="1193400"/>
    <n v="404430"/>
    <n v="9559800"/>
    <n v="5029190"/>
    <n v="726183"/>
    <n v="223937"/>
    <n v="9785"/>
    <n v="6739.5999999999995"/>
    <n v="14387.26"/>
    <n v="6010221.8599999994"/>
  </r>
  <r>
    <x v="35"/>
    <n v="1996"/>
    <n v="2080"/>
    <n v="7488000"/>
    <n v="4151680"/>
    <n v="61"/>
    <n v="5350"/>
    <n v="963000"/>
    <n v="326350"/>
    <n v="8451000"/>
    <n v="4478030"/>
    <n v="757037"/>
    <n v="193083"/>
    <n v="8191"/>
    <n v="6032"/>
    <n v="12006.7"/>
    <n v="5454379.7000000002"/>
  </r>
  <r>
    <x v="36"/>
    <n v="1940"/>
    <n v="2202"/>
    <n v="8147400"/>
    <n v="4271880"/>
    <n v="59"/>
    <n v="7030"/>
    <n v="1300550"/>
    <n v="414770"/>
    <n v="9447950"/>
    <n v="4686650"/>
    <n v="672232"/>
    <n v="179138"/>
    <n v="9914"/>
    <n v="6385.8"/>
    <n v="14746.580000000002"/>
    <n v="5569066.3799999999"/>
  </r>
  <r>
    <x v="37"/>
    <n v="1946"/>
    <n v="2540"/>
    <n v="9398000"/>
    <n v="4942840"/>
    <n v="59"/>
    <n v="9220"/>
    <n v="1705700"/>
    <n v="543980"/>
    <n v="11103700"/>
    <n v="5486820"/>
    <n v="665023"/>
    <n v="186347"/>
    <n v="9954"/>
    <n v="7366"/>
    <n v="18665.399999999998"/>
    <n v="6374175.4000000004"/>
  </r>
  <r>
    <x v="38"/>
    <n v="1952"/>
    <n v="2867"/>
    <n v="10607900"/>
    <n v="5596384"/>
    <n v="59"/>
    <n v="10050"/>
    <n v="1859250"/>
    <n v="592950"/>
    <n v="12467150"/>
    <n v="6189334"/>
    <n v="667657"/>
    <n v="183713"/>
    <n v="10859"/>
    <n v="8314.2999999999993"/>
    <n v="20536.48"/>
    <n v="7080413.7800000003"/>
  </r>
  <r>
    <x v="39"/>
    <n v="1958"/>
    <n v="3348"/>
    <n v="12387600"/>
    <n v="6555384"/>
    <n v="59"/>
    <n v="11050"/>
    <n v="2044250"/>
    <n v="651950"/>
    <n v="14431850"/>
    <n v="7207334"/>
    <n v="654198"/>
    <n v="197172"/>
    <n v="9730"/>
    <n v="9709.1999999999989"/>
    <n v="22959.62"/>
    <n v="8101102.8200000003"/>
  </r>
  <r>
    <x v="40"/>
    <n v="1964"/>
    <n v="3550"/>
    <n v="13135000"/>
    <n v="6972200"/>
    <n v="60"/>
    <n v="11640"/>
    <n v="2153400"/>
    <n v="698400"/>
    <n v="15288400"/>
    <n v="7670600"/>
    <n v="659435"/>
    <n v="191935"/>
    <n v="10430"/>
    <n v="10295"/>
    <n v="24230.6"/>
    <n v="8566925.5999999996"/>
  </r>
  <r>
    <x v="41"/>
    <n v="1970"/>
    <n v="3432"/>
    <n v="12698400"/>
    <n v="6761040"/>
    <n v="60"/>
    <n v="12040"/>
    <n v="2227400"/>
    <n v="722400"/>
    <n v="14925800"/>
    <n v="7483440"/>
    <n v="661190"/>
    <n v="190180"/>
    <n v="10222"/>
    <n v="9952.7999999999993"/>
    <n v="24597.68"/>
    <n v="8379582.4799999995"/>
  </r>
  <r>
    <x v="42"/>
    <n v="1976"/>
    <n v="3400"/>
    <n v="12580000"/>
    <n v="6718400"/>
    <n v="60"/>
    <n v="11010"/>
    <n v="2036850"/>
    <n v="660600"/>
    <n v="14616850"/>
    <n v="7379000"/>
    <n v="647321"/>
    <n v="204049"/>
    <n v="10102"/>
    <n v="9860"/>
    <n v="23000.9"/>
    <n v="8273332.9000000004"/>
  </r>
  <r>
    <x v="43"/>
    <n v="1983"/>
    <n v="3261"/>
    <n v="12065700"/>
    <n v="6466563"/>
    <n v="60"/>
    <n v="9830"/>
    <n v="1818550"/>
    <n v="589800"/>
    <n v="13884250"/>
    <n v="7056363"/>
    <n v="666743"/>
    <n v="184627"/>
    <n v="10610"/>
    <n v="9456.9"/>
    <n v="20973.040000000001"/>
    <n v="7948772.9400000004"/>
  </r>
  <r>
    <x v="44"/>
    <n v="1990"/>
    <n v="3209"/>
    <n v="11873300"/>
    <n v="6385910"/>
    <n v="60"/>
    <n v="8370"/>
    <n v="1548450"/>
    <n v="502200"/>
    <n v="13421750"/>
    <n v="6888110"/>
    <n v="678705"/>
    <n v="172665"/>
    <n v="9374"/>
    <n v="9306.1"/>
    <n v="18696.759999999998"/>
    <n v="7776856.8599999994"/>
  </r>
  <r>
    <x v="45"/>
    <n v="1996"/>
    <n v="3132"/>
    <n v="11588400"/>
    <n v="6251472"/>
    <n v="60"/>
    <n v="7490"/>
    <n v="1385650"/>
    <n v="449400"/>
    <n v="12974050"/>
    <n v="6700872"/>
    <n v="658990"/>
    <n v="192380"/>
    <n v="10830"/>
    <n v="9082.7999999999993"/>
    <n v="17236.18"/>
    <n v="7589390.9799999995"/>
  </r>
  <r>
    <x v="46"/>
    <n v="2012"/>
    <n v="3027"/>
    <n v="11199900"/>
    <n v="6090324"/>
    <n v="61"/>
    <n v="6530"/>
    <n v="1208050"/>
    <n v="398330"/>
    <n v="12407950"/>
    <n v="6488654"/>
    <n v="656221"/>
    <n v="195149"/>
    <n v="9017"/>
    <n v="8778.2999999999993"/>
    <n v="15602.080000000002"/>
    <n v="7373421.3799999999"/>
  </r>
  <r>
    <x v="47"/>
    <n v="2008"/>
    <n v="2777"/>
    <n v="10274900"/>
    <n v="5576216"/>
    <n v="61"/>
    <n v="6300"/>
    <n v="1165500"/>
    <n v="384300"/>
    <n v="11440400"/>
    <n v="5960516"/>
    <n v="676934"/>
    <n v="174436"/>
    <n v="10423"/>
    <n v="8053.3"/>
    <n v="14774.380000000001"/>
    <n v="6845136.6799999997"/>
  </r>
  <r>
    <x v="48"/>
    <n v="2073"/>
    <n v="2821"/>
    <n v="10719800"/>
    <n v="5847933"/>
    <n v="63"/>
    <n v="7080"/>
    <n v="1345200"/>
    <n v="446040"/>
    <n v="12065000"/>
    <n v="6293973"/>
    <n v="641571"/>
    <n v="210589"/>
    <n v="9985"/>
    <n v="8180.9"/>
    <n v="16021.94"/>
    <n v="7180320.8400000008"/>
  </r>
  <r>
    <x v="49"/>
    <n v="2077"/>
    <n v="3209"/>
    <n v="12194200"/>
    <n v="6665093"/>
    <n v="63"/>
    <n v="9250"/>
    <n v="1757500"/>
    <n v="582750"/>
    <n v="13951700"/>
    <n v="7247843"/>
    <n v="634973"/>
    <n v="217187"/>
    <n v="9766"/>
    <n v="9306.1"/>
    <n v="20007.96"/>
    <n v="8139083.0599999996"/>
  </r>
  <r>
    <x v="50"/>
    <n v="2081"/>
    <n v="3553"/>
    <n v="13501400"/>
    <n v="7393793"/>
    <n v="63"/>
    <n v="10020"/>
    <n v="1903800"/>
    <n v="631260"/>
    <n v="15405200"/>
    <n v="8025053"/>
    <n v="662054"/>
    <n v="190106"/>
    <n v="11148"/>
    <n v="10303.699999999999"/>
    <n v="21822.62"/>
    <n v="8920487.3199999984"/>
  </r>
  <r>
    <x v="51"/>
    <n v="2086"/>
    <n v="3820"/>
    <n v="14516000"/>
    <n v="7968520"/>
    <n v="63"/>
    <n v="10995"/>
    <n v="2089050"/>
    <n v="692685"/>
    <n v="16605050"/>
    <n v="8661205"/>
    <n v="654962"/>
    <n v="197198"/>
    <n v="9339"/>
    <n v="11078"/>
    <n v="23793.35"/>
    <n v="9557575.3499999996"/>
  </r>
  <r>
    <x v="52"/>
    <n v="2092"/>
    <n v="4133"/>
    <n v="15705400"/>
    <n v="8646236"/>
    <n v="63"/>
    <n v="11436"/>
    <n v="2172840"/>
    <n v="720468"/>
    <n v="17878240"/>
    <n v="9366704"/>
    <n v="645579"/>
    <n v="206581"/>
    <n v="9468"/>
    <n v="11985.699999999999"/>
    <n v="25057.66"/>
    <n v="10265375.359999999"/>
  </r>
  <r>
    <x v="53"/>
    <n v="2098"/>
    <n v="4476"/>
    <n v="17008800"/>
    <n v="9390648"/>
    <n v="63"/>
    <n v="12082"/>
    <n v="2295580"/>
    <n v="761166"/>
    <n v="19304380"/>
    <n v="10151814"/>
    <n v="658112"/>
    <n v="194048"/>
    <n v="10324"/>
    <n v="12980.4"/>
    <n v="26685.620000000003"/>
    <n v="11053964.02"/>
  </r>
  <r>
    <x v="54"/>
    <n v="2104"/>
    <n v="4436"/>
    <n v="16856800"/>
    <n v="9333344"/>
    <n v="64"/>
    <n v="11486"/>
    <n v="2182340"/>
    <n v="735104"/>
    <n v="19039140"/>
    <n v="10068448"/>
    <n v="637711"/>
    <n v="214449"/>
    <n v="9737"/>
    <n v="12864.4"/>
    <n v="25719.98"/>
    <n v="10968929.380000001"/>
  </r>
  <r>
    <x v="55"/>
    <n v="2110"/>
    <n v="4256"/>
    <n v="16172800"/>
    <n v="8980160"/>
    <n v="64"/>
    <n v="9504"/>
    <n v="1805760"/>
    <n v="608256"/>
    <n v="17978560"/>
    <n v="9588416"/>
    <n v="638317"/>
    <n v="213843"/>
    <n v="9290"/>
    <n v="12342.4"/>
    <n v="22417.599999999999"/>
    <n v="10484626"/>
  </r>
  <r>
    <x v="56"/>
    <n v="2116"/>
    <n v="4067"/>
    <n v="15454600"/>
    <n v="8605772"/>
    <n v="64"/>
    <n v="8635"/>
    <n v="1640650"/>
    <n v="552640"/>
    <n v="17095250"/>
    <n v="9158412"/>
    <n v="651996"/>
    <n v="200164"/>
    <n v="9213"/>
    <n v="11794.3"/>
    <n v="20756.129999999997"/>
    <n v="10052335.430000002"/>
  </r>
  <r>
    <x v="57"/>
    <n v="2122"/>
    <n v="3890"/>
    <n v="14782000"/>
    <n v="8254580"/>
    <n v="64"/>
    <n v="7451"/>
    <n v="1415690"/>
    <n v="476864"/>
    <n v="16197690"/>
    <n v="8731444"/>
    <n v="630766"/>
    <n v="221394"/>
    <n v="10143"/>
    <n v="11281"/>
    <n v="18648.59"/>
    <n v="9623676.5899999999"/>
  </r>
  <r>
    <x v="58"/>
    <n v="2129"/>
    <n v="3816"/>
    <n v="14500800"/>
    <n v="8124264"/>
    <n v="64"/>
    <n v="6453"/>
    <n v="1226070"/>
    <n v="412992"/>
    <n v="15726870"/>
    <n v="8537256"/>
    <n v="645095"/>
    <n v="207065"/>
    <n v="10383"/>
    <n v="11066.4"/>
    <n v="17018.009999999998"/>
    <n v="9427883.4100000001"/>
  </r>
  <r>
    <x v="59"/>
    <n v="2135"/>
    <n v="3717"/>
    <n v="14124600"/>
    <n v="7935795"/>
    <n v="64"/>
    <n v="5651"/>
    <n v="1073690"/>
    <n v="361664"/>
    <n v="15198290"/>
    <n v="8297459"/>
    <n v="637807"/>
    <n v="214353"/>
    <n v="9059"/>
    <n v="10779.3"/>
    <n v="15630.97"/>
    <n v="9185088.27000000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1750"/>
    <n v="1592"/>
    <n v="5174000"/>
    <n v="2786000"/>
    <n v="50"/>
    <n v="7020"/>
    <n v="1053000"/>
    <n v="351000"/>
    <n v="6227000"/>
    <n v="3137000"/>
    <n v="633073"/>
    <n v="140467"/>
    <n v="7244"/>
    <n v="4616.8"/>
    <n v="13548.279999999999"/>
    <n v="3935949.0799999996"/>
  </r>
  <r>
    <x v="1"/>
    <n v="1755"/>
    <n v="1711"/>
    <n v="5560750"/>
    <n v="3002805"/>
    <n v="50"/>
    <n v="9280"/>
    <n v="1392000"/>
    <n v="464000"/>
    <n v="6952750"/>
    <n v="3466805"/>
    <n v="607904"/>
    <n v="165636"/>
    <n v="7679"/>
    <n v="4961.8999999999996"/>
    <n v="17146.54"/>
    <n v="4270132.4400000004"/>
  </r>
  <r>
    <x v="2"/>
    <n v="1763"/>
    <n v="1810"/>
    <n v="5882500"/>
    <n v="3191030"/>
    <n v="51"/>
    <n v="9780"/>
    <n v="1467000"/>
    <n v="498780"/>
    <n v="7349500"/>
    <n v="3689810"/>
    <n v="630687"/>
    <n v="142853"/>
    <n v="6887"/>
    <n v="5249"/>
    <n v="18083.600000000002"/>
    <n v="4493569.5999999996"/>
  </r>
  <r>
    <x v="3"/>
    <n v="1770"/>
    <n v="1867"/>
    <n v="6067750"/>
    <n v="3304590"/>
    <n v="51"/>
    <n v="11100"/>
    <n v="1665000"/>
    <n v="566100"/>
    <n v="7732750"/>
    <n v="3870690"/>
    <n v="613401"/>
    <n v="160139"/>
    <n v="6917"/>
    <n v="5414.3"/>
    <n v="20160.98"/>
    <n v="4676722.28"/>
  </r>
  <r>
    <x v="4"/>
    <n v="1778"/>
    <n v="1779"/>
    <n v="5781750"/>
    <n v="3163062"/>
    <n v="51"/>
    <n v="11930"/>
    <n v="1789500"/>
    <n v="608430"/>
    <n v="7571250"/>
    <n v="3771492"/>
    <n v="607664"/>
    <n v="165876"/>
    <n v="8316"/>
    <n v="5159.0999999999995"/>
    <n v="21226.959999999999"/>
    <n v="4579734.0599999996"/>
  </r>
  <r>
    <x v="5"/>
    <n v="1785"/>
    <n v="1740"/>
    <n v="5655000"/>
    <n v="3105900"/>
    <n v="51"/>
    <n v="12240"/>
    <n v="1836000"/>
    <n v="624240"/>
    <n v="7491000"/>
    <n v="3730140"/>
    <n v="632967"/>
    <n v="140573"/>
    <n v="7428"/>
    <n v="5046"/>
    <n v="21613.199999999997"/>
    <n v="4537767.2"/>
  </r>
  <r>
    <x v="6"/>
    <n v="1792"/>
    <n v="1826"/>
    <n v="5934500"/>
    <n v="3272192"/>
    <n v="51"/>
    <n v="10740"/>
    <n v="1611000"/>
    <n v="547740"/>
    <n v="7545500"/>
    <n v="3819932"/>
    <n v="609604"/>
    <n v="163936"/>
    <n v="8737"/>
    <n v="5295.4"/>
    <n v="19545.04"/>
    <n v="4627049.4400000004"/>
  </r>
  <r>
    <x v="7"/>
    <n v="1795"/>
    <n v="1695"/>
    <n v="5508750"/>
    <n v="3042525"/>
    <n v="51"/>
    <n v="10080"/>
    <n v="1512000"/>
    <n v="514080"/>
    <n v="7020750"/>
    <n v="3556605"/>
    <n v="607749"/>
    <n v="165791"/>
    <n v="7054"/>
    <n v="4915.5"/>
    <n v="18307.5"/>
    <n v="4360422"/>
  </r>
  <r>
    <x v="8"/>
    <n v="1801"/>
    <n v="1681"/>
    <n v="5463250"/>
    <n v="3027481"/>
    <n v="52"/>
    <n v="8430"/>
    <n v="1264500"/>
    <n v="438360"/>
    <n v="6727750"/>
    <n v="3465841"/>
    <n v="603367"/>
    <n v="170173"/>
    <n v="8862"/>
    <n v="4874.8999999999996"/>
    <n v="15821.84"/>
    <n v="4268939.74"/>
  </r>
  <r>
    <x v="9"/>
    <n v="1804"/>
    <n v="1663"/>
    <n v="5404750"/>
    <n v="3000052"/>
    <n v="52"/>
    <n v="7650"/>
    <n v="1147500"/>
    <n v="397800"/>
    <n v="6552250"/>
    <n v="3397852"/>
    <n v="629083"/>
    <n v="144457"/>
    <n v="8488"/>
    <n v="4822.7"/>
    <n v="14624.72"/>
    <n v="4199327.42"/>
  </r>
  <r>
    <x v="10"/>
    <n v="1810"/>
    <n v="1825"/>
    <n v="5931250"/>
    <n v="3303250"/>
    <n v="52"/>
    <n v="6650"/>
    <n v="997500"/>
    <n v="345800"/>
    <n v="6928750"/>
    <n v="3649050"/>
    <n v="611995"/>
    <n v="161545"/>
    <n v="7049"/>
    <n v="5292.5"/>
    <n v="13449"/>
    <n v="4448380.5"/>
  </r>
  <r>
    <x v="11"/>
    <n v="1813"/>
    <n v="1720"/>
    <n v="5590000"/>
    <n v="3118360"/>
    <n v="52"/>
    <n v="5620"/>
    <n v="843000"/>
    <n v="292240"/>
    <n v="6433000"/>
    <n v="3410600"/>
    <n v="625712"/>
    <n v="147828"/>
    <n v="8807"/>
    <n v="4988"/>
    <n v="11710.599999999999"/>
    <n v="4209645.5999999996"/>
  </r>
  <r>
    <x v="12"/>
    <n v="1835"/>
    <n v="1761"/>
    <n v="5987400"/>
    <n v="3231435"/>
    <n v="55"/>
    <n v="7020"/>
    <n v="1228500"/>
    <n v="386100"/>
    <n v="7215900"/>
    <n v="3617535"/>
    <n v="656123"/>
    <n v="175447"/>
    <n v="7430"/>
    <n v="5106.8999999999996"/>
    <n v="13876.14"/>
    <n v="4475518.04"/>
  </r>
  <r>
    <x v="13"/>
    <n v="1841"/>
    <n v="2035"/>
    <n v="6919000"/>
    <n v="3746435"/>
    <n v="55"/>
    <n v="9030"/>
    <n v="1580250"/>
    <n v="496650"/>
    <n v="8499250"/>
    <n v="4243085"/>
    <n v="652679"/>
    <n v="178891"/>
    <n v="6791"/>
    <n v="5901.5"/>
    <n v="17402.600000000002"/>
    <n v="5104750.0999999996"/>
  </r>
  <r>
    <x v="14"/>
    <n v="1848"/>
    <n v="2142"/>
    <n v="7282800"/>
    <n v="3958416"/>
    <n v="55"/>
    <n v="10050"/>
    <n v="1758750"/>
    <n v="552750"/>
    <n v="9041550"/>
    <n v="4511166"/>
    <n v="655521"/>
    <n v="176049"/>
    <n v="8013"/>
    <n v="6211.8"/>
    <n v="19129.98"/>
    <n v="5376090.7800000003"/>
  </r>
  <r>
    <x v="15"/>
    <n v="1854"/>
    <n v="2340"/>
    <n v="7956000"/>
    <n v="4338360"/>
    <n v="55"/>
    <n v="10890"/>
    <n v="1905750"/>
    <n v="598950"/>
    <n v="9861750"/>
    <n v="4937310"/>
    <n v="676581"/>
    <n v="154989"/>
    <n v="8979"/>
    <n v="6786"/>
    <n v="20765.7"/>
    <n v="5805410.7000000002"/>
  </r>
  <r>
    <x v="16"/>
    <n v="1860"/>
    <n v="2280"/>
    <n v="7752000"/>
    <n v="4240800"/>
    <n v="56"/>
    <n v="11420"/>
    <n v="1998500"/>
    <n v="639520"/>
    <n v="9750500"/>
    <n v="4880320"/>
    <n v="676581"/>
    <n v="154989"/>
    <n v="7484"/>
    <n v="6612"/>
    <n v="21439"/>
    <n v="5747425"/>
  </r>
  <r>
    <x v="17"/>
    <n v="1866"/>
    <n v="2271"/>
    <n v="7721400"/>
    <n v="4237686"/>
    <n v="56"/>
    <n v="12270"/>
    <n v="2147250"/>
    <n v="687120"/>
    <n v="9868650"/>
    <n v="4924806"/>
    <n v="656440"/>
    <n v="175130"/>
    <n v="7858"/>
    <n v="6585.9"/>
    <n v="22688.04"/>
    <n v="5793507.9400000004"/>
  </r>
  <r>
    <x v="18"/>
    <n v="1872"/>
    <n v="2154"/>
    <n v="7323600"/>
    <n v="4032288"/>
    <n v="56"/>
    <n v="10720"/>
    <n v="1876000"/>
    <n v="600320"/>
    <n v="9199600"/>
    <n v="4632608"/>
    <n v="661969"/>
    <n v="169601"/>
    <n v="7424"/>
    <n v="6246.5999999999995"/>
    <n v="20151.559999999998"/>
    <n v="5498000.1599999992"/>
  </r>
  <r>
    <x v="19"/>
    <n v="1878"/>
    <n v="2146"/>
    <n v="7296400"/>
    <n v="4030188"/>
    <n v="56"/>
    <n v="9650"/>
    <n v="1688750"/>
    <n v="540400"/>
    <n v="8985150"/>
    <n v="4570588"/>
    <n v="677212"/>
    <n v="154358"/>
    <n v="6848"/>
    <n v="6223.4"/>
    <n v="18541.739999999998"/>
    <n v="5433771.1400000006"/>
  </r>
  <r>
    <x v="20"/>
    <n v="1885"/>
    <n v="2085"/>
    <n v="7089000"/>
    <n v="3930225"/>
    <n v="56"/>
    <n v="8310"/>
    <n v="1454250"/>
    <n v="465360"/>
    <n v="8543250"/>
    <n v="4395585"/>
    <n v="653545"/>
    <n v="178025"/>
    <n v="6751"/>
    <n v="6046.5"/>
    <n v="16426.8"/>
    <n v="5256379.3"/>
  </r>
  <r>
    <x v="21"/>
    <n v="1892"/>
    <n v="1970"/>
    <n v="6698000"/>
    <n v="3727240"/>
    <n v="57"/>
    <n v="7510"/>
    <n v="1314250"/>
    <n v="428070"/>
    <n v="8012250"/>
    <n v="4155310"/>
    <n v="657388"/>
    <n v="174182"/>
    <n v="8160"/>
    <n v="5713"/>
    <n v="15011.699999999999"/>
    <n v="5015764.7"/>
  </r>
  <r>
    <x v="22"/>
    <n v="1897"/>
    <n v="1936"/>
    <n v="6582400"/>
    <n v="3672592"/>
    <n v="57"/>
    <n v="6250"/>
    <n v="1093750"/>
    <n v="356250"/>
    <n v="7676150"/>
    <n v="4028842"/>
    <n v="672475"/>
    <n v="159095"/>
    <n v="7898"/>
    <n v="5614.4"/>
    <n v="13068.34"/>
    <n v="4886992.74"/>
  </r>
  <r>
    <x v="23"/>
    <n v="1903"/>
    <n v="1850"/>
    <n v="6290000"/>
    <n v="3520550"/>
    <n v="57"/>
    <n v="5370"/>
    <n v="939750"/>
    <n v="306090"/>
    <n v="7229750"/>
    <n v="3826640"/>
    <n v="656325"/>
    <n v="175245"/>
    <n v="8953"/>
    <n v="5365"/>
    <n v="11590.3"/>
    <n v="4684118.3"/>
  </r>
  <r>
    <x v="24"/>
    <n v="1925"/>
    <n v="2000"/>
    <n v="7200000"/>
    <n v="3850000"/>
    <n v="59"/>
    <n v="6970"/>
    <n v="1254600"/>
    <n v="411230"/>
    <n v="8454600"/>
    <n v="4261230"/>
    <n v="723594"/>
    <n v="226526"/>
    <n v="9443"/>
    <n v="5800"/>
    <n v="14265.3"/>
    <n v="5240858.3"/>
  </r>
  <r>
    <x v="25"/>
    <n v="1931"/>
    <n v="2324"/>
    <n v="8366400"/>
    <n v="4487644"/>
    <n v="59"/>
    <n v="9160"/>
    <n v="1648800"/>
    <n v="540440"/>
    <n v="10015200"/>
    <n v="5028084"/>
    <n v="759042"/>
    <n v="191078"/>
    <n v="8464"/>
    <n v="6739.5999999999995"/>
    <n v="18156.96"/>
    <n v="6011564.5599999996"/>
  </r>
  <r>
    <x v="26"/>
    <n v="1938"/>
    <n v="2510"/>
    <n v="9036000"/>
    <n v="4864380"/>
    <n v="59"/>
    <n v="9970"/>
    <n v="1794600"/>
    <n v="588230"/>
    <n v="10830600"/>
    <n v="5452610"/>
    <n v="749187"/>
    <n v="200933"/>
    <n v="10264"/>
    <n v="7279"/>
    <n v="19724.699999999997"/>
    <n v="6439997.7000000002"/>
  </r>
  <r>
    <x v="27"/>
    <n v="1944"/>
    <n v="2672"/>
    <n v="9619200"/>
    <n v="5194368"/>
    <n v="59"/>
    <n v="11020"/>
    <n v="1983600"/>
    <n v="650180"/>
    <n v="11602800"/>
    <n v="5844548"/>
    <n v="751499"/>
    <n v="198621"/>
    <n v="8547"/>
    <n v="7748.8"/>
    <n v="21603.48"/>
    <n v="6832567.2800000003"/>
  </r>
  <r>
    <x v="28"/>
    <n v="1950"/>
    <n v="2780"/>
    <n v="10008000"/>
    <n v="5421000"/>
    <n v="59"/>
    <n v="11780"/>
    <n v="2120400"/>
    <n v="695020"/>
    <n v="12128400"/>
    <n v="6116020"/>
    <n v="741452"/>
    <n v="208668"/>
    <n v="8578"/>
    <n v="8062"/>
    <n v="22945.4"/>
    <n v="7105725.4000000004"/>
  </r>
  <r>
    <x v="29"/>
    <n v="1956"/>
    <n v="2813"/>
    <n v="10126800"/>
    <n v="5502228"/>
    <n v="60"/>
    <n v="12280"/>
    <n v="2210400"/>
    <n v="736800"/>
    <n v="12337200"/>
    <n v="6239028"/>
    <n v="729122"/>
    <n v="220998"/>
    <n v="9519"/>
    <n v="8157.7"/>
    <n v="23754.420000000002"/>
    <n v="7230579.1200000001"/>
  </r>
  <r>
    <x v="30"/>
    <n v="1963"/>
    <n v="2716"/>
    <n v="9777600"/>
    <n v="5331508"/>
    <n v="60"/>
    <n v="10960"/>
    <n v="1972800"/>
    <n v="657600"/>
    <n v="11750400"/>
    <n v="5989108"/>
    <n v="734783"/>
    <n v="215337"/>
    <n v="9343"/>
    <n v="7876.4"/>
    <n v="21599.439999999999"/>
    <n v="6978046.8400000008"/>
  </r>
  <r>
    <x v="31"/>
    <n v="1969"/>
    <n v="2581"/>
    <n v="9291600"/>
    <n v="5081989"/>
    <n v="60"/>
    <n v="9500"/>
    <n v="1710000"/>
    <n v="570000"/>
    <n v="11001600"/>
    <n v="5651989"/>
    <n v="748208"/>
    <n v="201912"/>
    <n v="8448"/>
    <n v="7484.9"/>
    <n v="19162.14"/>
    <n v="6637204.04"/>
  </r>
  <r>
    <x v="32"/>
    <n v="1976"/>
    <n v="2476"/>
    <n v="8913600"/>
    <n v="4892576"/>
    <n v="60"/>
    <n v="8230"/>
    <n v="1481400"/>
    <n v="493800"/>
    <n v="10395000"/>
    <n v="5386376"/>
    <n v="738186"/>
    <n v="211934"/>
    <n v="9957"/>
    <n v="7180.4"/>
    <n v="17066.14"/>
    <n v="6370699.54"/>
  </r>
  <r>
    <x v="33"/>
    <n v="1983"/>
    <n v="2317"/>
    <n v="8341200"/>
    <n v="4594611"/>
    <n v="60"/>
    <n v="7420"/>
    <n v="1335600"/>
    <n v="445200"/>
    <n v="9676800"/>
    <n v="5039811"/>
    <n v="759403"/>
    <n v="190717"/>
    <n v="9738"/>
    <n v="6719.3"/>
    <n v="15550.779999999999"/>
    <n v="6021939.0800000001"/>
  </r>
  <r>
    <x v="34"/>
    <n v="1990"/>
    <n v="2324"/>
    <n v="8366400"/>
    <n v="4624760"/>
    <n v="61"/>
    <n v="6630"/>
    <n v="1193400"/>
    <n v="404430"/>
    <n v="9559800"/>
    <n v="5029190"/>
    <n v="726183"/>
    <n v="223937"/>
    <n v="9785"/>
    <n v="6739.5999999999995"/>
    <n v="14387.26"/>
    <n v="6010221.8599999994"/>
  </r>
  <r>
    <x v="35"/>
    <n v="1996"/>
    <n v="2080"/>
    <n v="7488000"/>
    <n v="4151680"/>
    <n v="61"/>
    <n v="5350"/>
    <n v="963000"/>
    <n v="326350"/>
    <n v="8451000"/>
    <n v="4478030"/>
    <n v="757037"/>
    <n v="193083"/>
    <n v="8191"/>
    <n v="6032"/>
    <n v="12006.7"/>
    <n v="5454379.7000000002"/>
  </r>
  <r>
    <x v="36"/>
    <n v="1940"/>
    <n v="2202"/>
    <n v="8147400"/>
    <n v="4271880"/>
    <n v="59"/>
    <n v="7030"/>
    <n v="1300550"/>
    <n v="414770"/>
    <n v="9447950"/>
    <n v="4686650"/>
    <n v="672232"/>
    <n v="179138"/>
    <n v="9914"/>
    <n v="6385.8"/>
    <n v="14746.580000000002"/>
    <n v="5569066.3799999999"/>
  </r>
  <r>
    <x v="37"/>
    <n v="1946"/>
    <n v="2540"/>
    <n v="9398000"/>
    <n v="4942840"/>
    <n v="59"/>
    <n v="9220"/>
    <n v="1705700"/>
    <n v="543980"/>
    <n v="11103700"/>
    <n v="5486820"/>
    <n v="665023"/>
    <n v="186347"/>
    <n v="9954"/>
    <n v="7366"/>
    <n v="18665.399999999998"/>
    <n v="6374175.4000000004"/>
  </r>
  <r>
    <x v="38"/>
    <n v="1952"/>
    <n v="2867"/>
    <n v="10607900"/>
    <n v="5596384"/>
    <n v="59"/>
    <n v="10050"/>
    <n v="1859250"/>
    <n v="592950"/>
    <n v="12467150"/>
    <n v="6189334"/>
    <n v="667657"/>
    <n v="183713"/>
    <n v="10859"/>
    <n v="8314.2999999999993"/>
    <n v="20536.48"/>
    <n v="7080413.7800000003"/>
  </r>
  <r>
    <x v="39"/>
    <n v="1958"/>
    <n v="3348"/>
    <n v="12387600"/>
    <n v="6555384"/>
    <n v="59"/>
    <n v="11050"/>
    <n v="2044250"/>
    <n v="651950"/>
    <n v="14431850"/>
    <n v="7207334"/>
    <n v="654198"/>
    <n v="197172"/>
    <n v="9730"/>
    <n v="9709.1999999999989"/>
    <n v="22959.62"/>
    <n v="8101102.8200000003"/>
  </r>
  <r>
    <x v="40"/>
    <n v="1964"/>
    <n v="3550"/>
    <n v="13135000"/>
    <n v="6972200"/>
    <n v="60"/>
    <n v="11640"/>
    <n v="2153400"/>
    <n v="698400"/>
    <n v="15288400"/>
    <n v="7670600"/>
    <n v="659435"/>
    <n v="191935"/>
    <n v="10430"/>
    <n v="10295"/>
    <n v="24230.6"/>
    <n v="8566925.5999999996"/>
  </r>
  <r>
    <x v="41"/>
    <n v="1970"/>
    <n v="3432"/>
    <n v="12698400"/>
    <n v="6761040"/>
    <n v="60"/>
    <n v="12040"/>
    <n v="2227400"/>
    <n v="722400"/>
    <n v="14925800"/>
    <n v="7483440"/>
    <n v="661190"/>
    <n v="190180"/>
    <n v="10222"/>
    <n v="9952.7999999999993"/>
    <n v="24597.68"/>
    <n v="8379582.4799999995"/>
  </r>
  <r>
    <x v="42"/>
    <n v="1976"/>
    <n v="3400"/>
    <n v="12580000"/>
    <n v="6718400"/>
    <n v="60"/>
    <n v="11010"/>
    <n v="2036850"/>
    <n v="660600"/>
    <n v="14616850"/>
    <n v="7379000"/>
    <n v="647321"/>
    <n v="204049"/>
    <n v="10102"/>
    <n v="9860"/>
    <n v="23000.9"/>
    <n v="8273332.9000000004"/>
  </r>
  <r>
    <x v="43"/>
    <n v="1983"/>
    <n v="3261"/>
    <n v="12065700"/>
    <n v="6466563"/>
    <n v="60"/>
    <n v="9830"/>
    <n v="1818550"/>
    <n v="589800"/>
    <n v="13884250"/>
    <n v="7056363"/>
    <n v="666743"/>
    <n v="184627"/>
    <n v="10610"/>
    <n v="9456.9"/>
    <n v="20973.040000000001"/>
    <n v="7948772.9400000004"/>
  </r>
  <r>
    <x v="44"/>
    <n v="1990"/>
    <n v="3209"/>
    <n v="11873300"/>
    <n v="6385910"/>
    <n v="60"/>
    <n v="8370"/>
    <n v="1548450"/>
    <n v="502200"/>
    <n v="13421750"/>
    <n v="6888110"/>
    <n v="678705"/>
    <n v="172665"/>
    <n v="9374"/>
    <n v="9306.1"/>
    <n v="18696.759999999998"/>
    <n v="7776856.8599999994"/>
  </r>
  <r>
    <x v="45"/>
    <n v="1996"/>
    <n v="3132"/>
    <n v="11588400"/>
    <n v="6251472"/>
    <n v="60"/>
    <n v="7490"/>
    <n v="1385650"/>
    <n v="449400"/>
    <n v="12974050"/>
    <n v="6700872"/>
    <n v="658990"/>
    <n v="192380"/>
    <n v="10830"/>
    <n v="9082.7999999999993"/>
    <n v="17236.18"/>
    <n v="7589390.9799999995"/>
  </r>
  <r>
    <x v="46"/>
    <n v="2012"/>
    <n v="3027"/>
    <n v="11199900"/>
    <n v="6090324"/>
    <n v="61"/>
    <n v="6530"/>
    <n v="1208050"/>
    <n v="398330"/>
    <n v="12407950"/>
    <n v="6488654"/>
    <n v="656221"/>
    <n v="195149"/>
    <n v="9017"/>
    <n v="8778.2999999999993"/>
    <n v="15602.080000000002"/>
    <n v="7373421.3799999999"/>
  </r>
  <r>
    <x v="47"/>
    <n v="2008"/>
    <n v="2777"/>
    <n v="10274900"/>
    <n v="5576216"/>
    <n v="61"/>
    <n v="6300"/>
    <n v="1165500"/>
    <n v="384300"/>
    <n v="11440400"/>
    <n v="5960516"/>
    <n v="676934"/>
    <n v="174436"/>
    <n v="10423"/>
    <n v="8053.3"/>
    <n v="14774.380000000001"/>
    <n v="6845136.6799999997"/>
  </r>
  <r>
    <x v="48"/>
    <n v="2073"/>
    <n v="2821"/>
    <n v="10719800"/>
    <n v="5847933"/>
    <n v="63"/>
    <n v="7080"/>
    <n v="1345200"/>
    <n v="446040"/>
    <n v="12065000"/>
    <n v="6293973"/>
    <n v="641571"/>
    <n v="210589"/>
    <n v="9985"/>
    <n v="8180.9"/>
    <n v="16021.94"/>
    <n v="7180320.8400000008"/>
  </r>
  <r>
    <x v="49"/>
    <n v="2077"/>
    <n v="3209"/>
    <n v="12194200"/>
    <n v="6665093"/>
    <n v="63"/>
    <n v="9250"/>
    <n v="1757500"/>
    <n v="582750"/>
    <n v="13951700"/>
    <n v="7247843"/>
    <n v="634973"/>
    <n v="217187"/>
    <n v="9766"/>
    <n v="9306.1"/>
    <n v="20007.96"/>
    <n v="8139083.0599999996"/>
  </r>
  <r>
    <x v="50"/>
    <n v="2081"/>
    <n v="3553"/>
    <n v="13501400"/>
    <n v="7393793"/>
    <n v="63"/>
    <n v="10020"/>
    <n v="1903800"/>
    <n v="631260"/>
    <n v="15405200"/>
    <n v="8025053"/>
    <n v="662054"/>
    <n v="190106"/>
    <n v="11148"/>
    <n v="10303.699999999999"/>
    <n v="21822.62"/>
    <n v="8920487.3199999984"/>
  </r>
  <r>
    <x v="51"/>
    <n v="2086"/>
    <n v="3820"/>
    <n v="14516000"/>
    <n v="7968520"/>
    <n v="63"/>
    <n v="10995"/>
    <n v="2089050"/>
    <n v="692685"/>
    <n v="16605050"/>
    <n v="8661205"/>
    <n v="654962"/>
    <n v="197198"/>
    <n v="9339"/>
    <n v="11078"/>
    <n v="23793.35"/>
    <n v="9557575.3499999996"/>
  </r>
  <r>
    <x v="52"/>
    <n v="2092"/>
    <n v="4133"/>
    <n v="15705400"/>
    <n v="8646236"/>
    <n v="63"/>
    <n v="11436"/>
    <n v="2172840"/>
    <n v="720468"/>
    <n v="17878240"/>
    <n v="9366704"/>
    <n v="645579"/>
    <n v="206581"/>
    <n v="9468"/>
    <n v="11985.699999999999"/>
    <n v="25057.66"/>
    <n v="10265375.359999999"/>
  </r>
  <r>
    <x v="53"/>
    <n v="2098"/>
    <n v="4476"/>
    <n v="17008800"/>
    <n v="9390648"/>
    <n v="63"/>
    <n v="12082"/>
    <n v="2295580"/>
    <n v="761166"/>
    <n v="19304380"/>
    <n v="10151814"/>
    <n v="658112"/>
    <n v="194048"/>
    <n v="10324"/>
    <n v="12980.4"/>
    <n v="26685.620000000003"/>
    <n v="11053964.02"/>
  </r>
  <r>
    <x v="54"/>
    <n v="2104"/>
    <n v="4436"/>
    <n v="16856800"/>
    <n v="9333344"/>
    <n v="64"/>
    <n v="11486"/>
    <n v="2182340"/>
    <n v="735104"/>
    <n v="19039140"/>
    <n v="10068448"/>
    <n v="637711"/>
    <n v="214449"/>
    <n v="9737"/>
    <n v="12864.4"/>
    <n v="25719.98"/>
    <n v="10968929.380000001"/>
  </r>
  <r>
    <x v="55"/>
    <n v="2110"/>
    <n v="4256"/>
    <n v="16172800"/>
    <n v="8980160"/>
    <n v="64"/>
    <n v="9504"/>
    <n v="1805760"/>
    <n v="608256"/>
    <n v="17978560"/>
    <n v="9588416"/>
    <n v="638317"/>
    <n v="213843"/>
    <n v="9290"/>
    <n v="12342.4"/>
    <n v="22417.599999999999"/>
    <n v="10484626"/>
  </r>
  <r>
    <x v="56"/>
    <n v="2116"/>
    <n v="4067"/>
    <n v="15454600"/>
    <n v="8605772"/>
    <n v="64"/>
    <n v="8635"/>
    <n v="1640650"/>
    <n v="552640"/>
    <n v="17095250"/>
    <n v="9158412"/>
    <n v="651996"/>
    <n v="200164"/>
    <n v="9213"/>
    <n v="11794.3"/>
    <n v="20756.129999999997"/>
    <n v="10052335.430000002"/>
  </r>
  <r>
    <x v="57"/>
    <n v="2122"/>
    <n v="3890"/>
    <n v="14782000"/>
    <n v="8254580"/>
    <n v="64"/>
    <n v="7451"/>
    <n v="1415690"/>
    <n v="476864"/>
    <n v="16197690"/>
    <n v="8731444"/>
    <n v="630766"/>
    <n v="221394"/>
    <n v="10143"/>
    <n v="11281"/>
    <n v="18648.59"/>
    <n v="9623676.5899999999"/>
  </r>
  <r>
    <x v="58"/>
    <n v="2129"/>
    <n v="3816"/>
    <n v="14500800"/>
    <n v="8124264"/>
    <n v="64"/>
    <n v="6453"/>
    <n v="1226070"/>
    <n v="412992"/>
    <n v="15726870"/>
    <n v="8537256"/>
    <n v="645095"/>
    <n v="207065"/>
    <n v="10383"/>
    <n v="11066.4"/>
    <n v="17018.009999999998"/>
    <n v="9427883.4100000001"/>
  </r>
  <r>
    <x v="59"/>
    <n v="2135"/>
    <n v="3717"/>
    <n v="14124600"/>
    <n v="7935795"/>
    <n v="64"/>
    <n v="5651"/>
    <n v="1073690"/>
    <n v="361664"/>
    <n v="15198290"/>
    <n v="8297459"/>
    <n v="637807"/>
    <n v="214353"/>
    <n v="9059"/>
    <n v="10779.3"/>
    <n v="15630.97"/>
    <n v="9185088.2700000014"/>
  </r>
  <r>
    <x v="60"/>
    <n v="2124.4125000000004"/>
    <n v="3928.9425000000047"/>
    <m/>
    <n v="8346694.5587812616"/>
    <n v="63.308500000000038"/>
    <n v="8845.1620000000003"/>
    <m/>
    <n v="559973.93847700034"/>
    <m/>
    <n v="8906668.4972582627"/>
    <n v="679857.15499999991"/>
    <n v="349578.64500000002"/>
    <n v="10530.429499999998"/>
    <m/>
    <m/>
    <m/>
  </r>
  <r>
    <x v="61"/>
    <n v="2130.6900000000005"/>
    <n v="3971.9860000000044"/>
    <m/>
    <n v="8463070.8503400106"/>
    <n v="63.547200000000032"/>
    <n v="8835.0064000000002"/>
    <m/>
    <n v="561439.91870208026"/>
    <m/>
    <n v="9024510.7690420914"/>
    <n v="680304.51599999995"/>
    <n v="350574.64399999985"/>
    <n v="10583.932400000005"/>
    <m/>
    <m/>
    <m/>
  </r>
  <r>
    <x v="62"/>
    <n v="2136.3600000000006"/>
    <n v="4010.8640000000014"/>
    <m/>
    <n v="8568649.415040005"/>
    <n v="63.762800000000027"/>
    <n v="8825.8335999999999"/>
    <m/>
    <n v="562759.86267008027"/>
    <m/>
    <n v="9131409.2777100857"/>
    <n v="680708.58399999992"/>
    <n v="351474.25599999982"/>
    <n v="10632.257599999997"/>
    <m/>
    <m/>
    <m/>
  </r>
  <r>
    <x v="63"/>
    <n v="2142.6375000000007"/>
    <n v="4053.9075000000012"/>
    <m/>
    <n v="8686054.2310312558"/>
    <n v="64.001500000000021"/>
    <n v="8815.6779999999999"/>
    <m/>
    <n v="564216.6155170002"/>
    <m/>
    <n v="9250270.8465482555"/>
    <n v="681155.94499999995"/>
    <n v="352470.25499999989"/>
    <n v="10685.760500000004"/>
    <m/>
    <m/>
    <m/>
  </r>
  <r>
    <x v="64"/>
    <n v="2148.7124999999996"/>
    <n v="4095.5625"/>
    <m/>
    <n v="8800186.3382812478"/>
    <n v="64.232500000000016"/>
    <n v="8805.85"/>
    <m/>
    <n v="565621.76012500015"/>
    <m/>
    <n v="9365808.0984062478"/>
    <n v="681588.875"/>
    <n v="353434.125"/>
    <n v="10737.537500000006"/>
    <m/>
    <m/>
    <m/>
  </r>
  <r>
    <x v="65"/>
    <n v="2154.9899999999998"/>
    <n v="4138.6059999999998"/>
    <m/>
    <n v="8918654.5439399984"/>
    <n v="64.47120000000001"/>
    <n v="8795.6944000000003"/>
    <m/>
    <n v="567068.97280128009"/>
    <m/>
    <n v="9485723.5167412776"/>
    <n v="682036.23599999992"/>
    <n v="354430.12399999984"/>
    <n v="10791.040399999998"/>
    <m/>
    <m/>
    <m/>
  </r>
  <r>
    <x v="66"/>
    <n v="2161.0650000000005"/>
    <n v="4180.2610000000059"/>
    <m/>
    <n v="9033815.7379650157"/>
    <n v="64.702200000000005"/>
    <n v="8785.8664000000008"/>
    <m/>
    <n v="568464.88498608011"/>
    <m/>
    <n v="9602280.6229510959"/>
    <n v="682469.16599999997"/>
    <n v="355393.99399999995"/>
    <n v="10842.8174"/>
    <m/>
    <m/>
    <m/>
  </r>
  <r>
    <x v="67"/>
    <n v="2167.3425000000007"/>
    <n v="4223.3045000000056"/>
    <m/>
    <n v="9153347.3332912643"/>
    <n v="64.940899999999999"/>
    <n v="8775.7108000000007"/>
    <m/>
    <n v="569902.55749172007"/>
    <m/>
    <n v="9723249.890782984"/>
    <n v="682916.527"/>
    <n v="356389.99300000002"/>
    <n v="10896.320300000007"/>
    <m/>
    <m/>
    <m/>
  </r>
  <r>
    <x v="68"/>
    <n v="2173.6200000000008"/>
    <n v="4266.3480000000054"/>
    <m/>
    <n v="9273419.3397600148"/>
    <n v="65.179599999999994"/>
    <n v="8765.5552000000007"/>
    <m/>
    <n v="571335.38171392004"/>
    <m/>
    <n v="9844754.7214739341"/>
    <n v="683363.88799999992"/>
    <n v="357385.99199999985"/>
    <n v="10949.823199999999"/>
    <m/>
    <m/>
    <m/>
  </r>
  <r>
    <x v="69"/>
    <n v="2179.6949999999997"/>
    <n v="4308.0030000000042"/>
    <m/>
    <n v="9390132.5990850087"/>
    <n v="65.410599999999988"/>
    <n v="8755.7271999999994"/>
    <m/>
    <n v="572717.36958831991"/>
    <m/>
    <n v="9962849.9686733279"/>
    <n v="683796.81799999997"/>
    <n v="358349.86199999996"/>
    <n v="11001.600200000001"/>
    <m/>
    <m/>
    <m/>
  </r>
  <r>
    <x v="70"/>
    <n v="2185.9724999999999"/>
    <n v="4351.046500000004"/>
    <m/>
    <n v="9511267.9952212591"/>
    <n v="65.649300000000039"/>
    <n v="8745.5715999999993"/>
    <m/>
    <n v="574140.65363988024"/>
    <m/>
    <n v="10085408.64886114"/>
    <n v="684244.179"/>
    <n v="359345.8609999998"/>
    <n v="11055.103099999993"/>
    <m/>
    <m/>
    <m/>
  </r>
  <r>
    <x v="71"/>
    <n v="2192.0475000000006"/>
    <n v="4392.7015000000029"/>
    <m/>
    <n v="9629010.3413212597"/>
    <n v="65.880300000000034"/>
    <n v="8735.7435999999998"/>
    <m/>
    <n v="575513.40909108031"/>
    <m/>
    <n v="10204523.750412339"/>
    <n v="684677.10899999994"/>
    <n v="360309.73099999991"/>
    <n v="11106.880099999995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242"/>
    <n v="242"/>
    <n v="292"/>
  </r>
  <r>
    <n v="176"/>
    <n v="275"/>
    <n v="321"/>
  </r>
  <r>
    <n v="286"/>
    <n v="199"/>
    <n v="314"/>
  </r>
  <r>
    <n v="269"/>
    <n v="219"/>
    <n v="242"/>
  </r>
  <r>
    <n v="327"/>
    <n v="273"/>
    <n v="278"/>
  </r>
  <r>
    <n v="264"/>
    <n v="265"/>
    <n v="300"/>
  </r>
  <r>
    <n v="296"/>
    <n v="435"/>
    <n v="301"/>
  </r>
  <r>
    <n v="333"/>
    <n v="285"/>
    <n v="286"/>
  </r>
  <r>
    <n v="242"/>
    <n v="384"/>
    <n v="315"/>
  </r>
  <r>
    <n v="288"/>
    <n v="387"/>
    <n v="300"/>
  </r>
  <r>
    <n v="314"/>
    <n v="299"/>
    <n v="304"/>
  </r>
  <r>
    <n v="302"/>
    <n v="145"/>
    <n v="300"/>
  </r>
  <r>
    <n v="335"/>
    <n v="266"/>
    <n v="351"/>
  </r>
  <r>
    <n v="242"/>
    <n v="216"/>
    <n v="277"/>
  </r>
  <r>
    <n v="281"/>
    <n v="331"/>
    <n v="284"/>
  </r>
  <r>
    <n v="289"/>
    <n v="247"/>
    <n v="276"/>
  </r>
  <r>
    <n v="259"/>
    <n v="280"/>
    <n v="312"/>
  </r>
  <r>
    <n v="322"/>
    <n v="267"/>
    <n v="273"/>
  </r>
  <r>
    <n v="209"/>
    <n v="210"/>
    <n v="281"/>
  </r>
  <r>
    <n v="282"/>
    <n v="391"/>
    <n v="303"/>
  </r>
  <r>
    <n v="304"/>
    <n v="297"/>
    <n v="306"/>
  </r>
  <r>
    <n v="391"/>
    <n v="346"/>
    <n v="312"/>
  </r>
  <r>
    <n v="236"/>
    <n v="230"/>
    <n v="287"/>
  </r>
  <r>
    <n v="383"/>
    <n v="332"/>
    <n v="306"/>
  </r>
  <r>
    <n v="299"/>
    <n v="301"/>
    <n v="312"/>
  </r>
  <r>
    <n v="300"/>
    <n v="277"/>
    <n v="295"/>
  </r>
  <r>
    <n v="278"/>
    <n v="336"/>
    <n v="288"/>
  </r>
  <r>
    <n v="303"/>
    <n v="217"/>
    <n v="313"/>
  </r>
  <r>
    <n v="315"/>
    <n v="274"/>
    <n v="286"/>
  </r>
  <r>
    <n v="321"/>
    <n v="339"/>
    <n v="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8F1C9-02D6-4113-8F74-E3F4E9A72A8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C2" firstHeaderRow="0" firstDataRow="1" firstDataCol="0"/>
  <pivotFields count="3">
    <pivotField dataField="1" numFmtId="166" showAll="0"/>
    <pivotField dataField="1" numFmtId="166" showAll="0"/>
    <pivotField dataField="1" numFmtId="166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Current" fld="0" subtotal="average" baseField="0" baseItem="1"/>
    <dataField name="Average of Process A" fld="1" subtotal="average" baseField="0" baseItem="1"/>
    <dataField name="Average of Process B" fld="2" subtotal="average" baseField="0" baseItem="1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9C14C-F890-41BA-94A5-0607484E6F1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8" firstHeaderRow="0" firstDataRow="1" firstDataCol="1"/>
  <pivotFields count="20">
    <pivotField numFmtId="17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164" showAll="0"/>
    <pivotField showAll="0"/>
    <pivotField showAll="0"/>
    <pivotField numFmtId="42" showAll="0"/>
    <pivotField numFmtId="164" showAll="0"/>
    <pivotField showAll="0"/>
    <pivotField showAll="0"/>
    <pivotField numFmtId="42" showAll="0"/>
    <pivotField showAll="0"/>
    <pivotField dataField="1" numFmtId="42" showAll="0"/>
    <pivotField dataField="1" numFmtId="164" showAll="0"/>
    <pivotField dataField="1" numFmtId="164" showAll="0"/>
    <pivotField dataField="1" numFmtId="164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production cost" fld="10" baseField="0" baseItem="0"/>
    <dataField name="Sum of Administrative expenses" fld="11" baseField="0" baseItem="0"/>
    <dataField name="Sum of Depreciation expenses" fld="12" baseField="0" baseItem="0"/>
    <dataField name="Sum of Interest expenses" fld="13" baseField="0" baseItem="0"/>
  </dataFields>
  <formats count="1">
    <format dxfId="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A6531-6E97-4965-B027-95A487DDD300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Year">
  <location ref="A1:I7" firstHeaderRow="0" firstDataRow="1" firstDataCol="1"/>
  <pivotFields count="20">
    <pivotField axis="axisRow" numFmtId="17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umFmtId="164" showAll="0"/>
    <pivotField showAll="0"/>
    <pivotField numFmtId="42" showAll="0"/>
    <pivotField numFmtId="42" showAll="0"/>
    <pivotField numFmtId="164" showAll="0"/>
    <pivotField showAll="0"/>
    <pivotField numFmtId="42" showAll="0"/>
    <pivotField numFmtId="42" showAll="0"/>
    <pivotField dataField="1" numFmtId="42" showAll="0"/>
    <pivotField dataField="1" numFmtId="42" showAll="0"/>
    <pivotField dataField="1" numFmtId="164" showAll="0"/>
    <pivotField dataField="1" numFmtId="164" showAll="0"/>
    <pivotField dataField="1" numFmtId="164" showAll="0"/>
    <pivotField dataField="1" numFmtId="44" showAll="0"/>
    <pivotField dataField="1" numFmtId="44" showAll="0"/>
    <pivotField dataField="1" numFmtId="42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19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Total revenue in world" fld="9" baseField="19" baseItem="1"/>
    <dataField name="Total production cost in world" fld="10" baseField="19" baseItem="1"/>
    <dataField name="Administrative expenses in world" fld="11" baseField="19" baseItem="1"/>
    <dataField name="Depreciation expenses in world" fld="12" baseField="19" baseItem="1"/>
    <dataField name="Interest expenses in world" fld="13" baseField="19" baseItem="1"/>
    <dataField name="Tractor Transmission Cost in world" fld="14" baseField="19" baseItem="1"/>
    <dataField name="Shipping cost in world" fld="15" baseField="19" baseItem="1"/>
    <dataField name="Total cost in world" fld="16" baseField="19" baseItem="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12B48-D83A-4E22-9AA0-189790CE8BFD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2" firstHeaderRow="0" firstDataRow="1" firstDataCol="0"/>
  <pivotFields count="4">
    <pivotField showAll="0"/>
    <pivotField showAll="0"/>
    <pivotField dataField="1" numFmtId="166" showAll="0"/>
    <pivotField dataField="1" numFmtId="166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shipping cost of Mowers" fld="2" subtotal="average" baseField="0" baseItem="1"/>
    <dataField name="Average shipping cost of Tractors" fld="3" subtotal="average" baseField="0" baseItem="1"/>
  </dataFields>
  <formats count="2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CC8D9-28DD-4EC2-8B22-27E46D19C99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Year">
  <location ref="A1:B67" firstHeaderRow="1" firstDataRow="1" firstDataCol="1"/>
  <pivotFields count="10">
    <pivotField numFmtId="17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9"/>
    <field x="7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The number of tractors sold in the world" fld="6" baseField="9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8BE03-E8F8-460B-A23A-23449BC7773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Year">
  <location ref="A1:B67" firstHeaderRow="1" firstDataRow="1" firstDataCol="1"/>
  <pivotFields count="10">
    <pivotField numFmtId="17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9"/>
    <field x="7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World lawn mower unit." fld="6" baseField="9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675D-9868-4C29-82B2-398C7B991CCA}">
  <dimension ref="A1:C2"/>
  <sheetViews>
    <sheetView tabSelected="1" workbookViewId="0">
      <selection activeCell="B12" sqref="B12"/>
    </sheetView>
  </sheetViews>
  <sheetFormatPr defaultRowHeight="13.2" x14ac:dyDescent="0.25"/>
  <cols>
    <col min="1" max="1" width="16.5546875" style="1" bestFit="1" customWidth="1"/>
    <col min="2" max="3" width="19" style="1" bestFit="1" customWidth="1"/>
    <col min="4" max="16384" width="8.88671875" style="1"/>
  </cols>
  <sheetData>
    <row r="1" spans="1:3" x14ac:dyDescent="0.25">
      <c r="A1" s="44" t="s">
        <v>99</v>
      </c>
      <c r="B1" s="44" t="s">
        <v>100</v>
      </c>
      <c r="C1" s="44" t="s">
        <v>101</v>
      </c>
    </row>
    <row r="2" spans="1:3" x14ac:dyDescent="0.25">
      <c r="A2" s="32">
        <v>289.60000000000002</v>
      </c>
      <c r="B2" s="32">
        <v>285.5</v>
      </c>
      <c r="C2" s="32">
        <v>298.43333333333334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F285-74D5-4654-AD35-E6F5FF8DB28E}">
  <dimension ref="A1:C26"/>
  <sheetViews>
    <sheetView workbookViewId="0">
      <selection activeCell="E29" sqref="E29"/>
    </sheetView>
  </sheetViews>
  <sheetFormatPr defaultColWidth="10.109375" defaultRowHeight="13.2" x14ac:dyDescent="0.25"/>
  <cols>
    <col min="1" max="1" width="22.77734375" style="36" customWidth="1"/>
    <col min="2" max="2" width="19" style="36" bestFit="1" customWidth="1"/>
    <col min="3" max="3" width="15" style="36" customWidth="1"/>
    <col min="4" max="4" width="10.109375" style="36"/>
    <col min="5" max="5" width="22.5546875" style="36" customWidth="1"/>
    <col min="6" max="6" width="12.6640625" style="36" bestFit="1" customWidth="1"/>
    <col min="7" max="8" width="10.109375" style="36"/>
    <col min="9" max="9" width="13.77734375" style="36" bestFit="1" customWidth="1"/>
    <col min="10" max="16384" width="10.109375" style="36"/>
  </cols>
  <sheetData>
    <row r="1" spans="1:3" x14ac:dyDescent="0.25">
      <c r="A1" s="35" t="s">
        <v>83</v>
      </c>
    </row>
    <row r="3" spans="1:3" ht="13.8" thickBot="1" x14ac:dyDescent="0.3">
      <c r="A3" s="37" t="s">
        <v>84</v>
      </c>
      <c r="B3" s="37" t="s">
        <v>85</v>
      </c>
      <c r="C3" s="37" t="s">
        <v>86</v>
      </c>
    </row>
    <row r="4" spans="1:3" ht="13.8" thickTop="1" x14ac:dyDescent="0.25">
      <c r="A4" s="38" t="s">
        <v>87</v>
      </c>
      <c r="B4" s="36">
        <v>10000</v>
      </c>
      <c r="C4" s="39">
        <v>605000</v>
      </c>
    </row>
    <row r="5" spans="1:3" x14ac:dyDescent="0.25">
      <c r="A5" s="38" t="s">
        <v>87</v>
      </c>
      <c r="B5" s="36">
        <v>20000</v>
      </c>
      <c r="C5" s="39">
        <v>985000</v>
      </c>
    </row>
    <row r="6" spans="1:3" x14ac:dyDescent="0.25">
      <c r="A6" s="38" t="s">
        <v>89</v>
      </c>
      <c r="B6" s="36">
        <v>5000</v>
      </c>
      <c r="C6" s="39">
        <v>381000</v>
      </c>
    </row>
    <row r="7" spans="1:3" x14ac:dyDescent="0.25">
      <c r="A7" s="38" t="s">
        <v>89</v>
      </c>
      <c r="B7" s="36">
        <v>10000</v>
      </c>
      <c r="C7" s="39">
        <v>680000</v>
      </c>
    </row>
    <row r="8" spans="1:3" x14ac:dyDescent="0.25">
      <c r="A8" s="38"/>
      <c r="C8" s="39"/>
    </row>
    <row r="9" spans="1:3" ht="13.8" thickBot="1" x14ac:dyDescent="0.3">
      <c r="A9" s="41" t="s">
        <v>90</v>
      </c>
      <c r="B9" s="37" t="s">
        <v>91</v>
      </c>
      <c r="C9" s="42" t="s">
        <v>86</v>
      </c>
    </row>
    <row r="10" spans="1:3" ht="13.8" thickTop="1" x14ac:dyDescent="0.25">
      <c r="A10" s="38" t="s">
        <v>92</v>
      </c>
      <c r="B10" s="43">
        <v>15000</v>
      </c>
      <c r="C10" s="39">
        <v>917000</v>
      </c>
    </row>
    <row r="11" spans="1:3" x14ac:dyDescent="0.25">
      <c r="A11" s="38" t="s">
        <v>92</v>
      </c>
      <c r="B11" s="43">
        <v>20000</v>
      </c>
      <c r="C11" s="39">
        <v>1136000</v>
      </c>
    </row>
    <row r="12" spans="1:3" x14ac:dyDescent="0.25">
      <c r="A12" s="38" t="s">
        <v>94</v>
      </c>
      <c r="B12" s="43">
        <v>15000</v>
      </c>
      <c r="C12" s="39">
        <v>962000</v>
      </c>
    </row>
    <row r="13" spans="1:3" x14ac:dyDescent="0.25">
      <c r="A13" s="38" t="s">
        <v>94</v>
      </c>
      <c r="B13" s="43">
        <v>20000</v>
      </c>
      <c r="C13" s="39">
        <v>1180000</v>
      </c>
    </row>
    <row r="14" spans="1:3" x14ac:dyDescent="0.25">
      <c r="A14" s="38" t="s">
        <v>95</v>
      </c>
      <c r="B14" s="43">
        <v>15000</v>
      </c>
      <c r="C14" s="39">
        <v>874000</v>
      </c>
    </row>
    <row r="15" spans="1:3" x14ac:dyDescent="0.25">
      <c r="A15" s="38" t="s">
        <v>95</v>
      </c>
      <c r="B15" s="43">
        <v>20000</v>
      </c>
      <c r="C15" s="39">
        <v>1093000</v>
      </c>
    </row>
    <row r="16" spans="1:3" x14ac:dyDescent="0.25">
      <c r="A16" s="38" t="s">
        <v>96</v>
      </c>
      <c r="B16" s="43">
        <v>15000</v>
      </c>
      <c r="C16" s="39">
        <v>750000</v>
      </c>
    </row>
    <row r="17" spans="1:3" x14ac:dyDescent="0.25">
      <c r="A17" s="38" t="s">
        <v>96</v>
      </c>
      <c r="B17" s="43">
        <v>25000</v>
      </c>
      <c r="C17" s="39">
        <v>959000</v>
      </c>
    </row>
    <row r="18" spans="1:3" x14ac:dyDescent="0.25">
      <c r="A18" s="38" t="s">
        <v>97</v>
      </c>
      <c r="B18" s="43">
        <v>15000</v>
      </c>
      <c r="C18" s="39">
        <v>839000</v>
      </c>
    </row>
    <row r="19" spans="1:3" x14ac:dyDescent="0.25">
      <c r="A19" s="38" t="s">
        <v>97</v>
      </c>
      <c r="B19" s="43">
        <v>20000</v>
      </c>
      <c r="C19" s="39">
        <v>1058000</v>
      </c>
    </row>
    <row r="22" spans="1:3" x14ac:dyDescent="0.25">
      <c r="A22" s="36" t="s">
        <v>88</v>
      </c>
      <c r="B22" s="40">
        <f>SUM(C4:C7)</f>
        <v>2651000</v>
      </c>
    </row>
    <row r="24" spans="1:3" x14ac:dyDescent="0.25">
      <c r="A24" s="36" t="s">
        <v>98</v>
      </c>
      <c r="B24" s="40">
        <f>SUM(C10:C19)</f>
        <v>9768000</v>
      </c>
    </row>
    <row r="26" spans="1:3" x14ac:dyDescent="0.25">
      <c r="A26" s="36" t="s">
        <v>93</v>
      </c>
      <c r="B26" s="40">
        <f>B22+B24</f>
        <v>12419000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F76D-3F8D-44F0-AEE4-4CA87CFC16D7}">
  <dimension ref="A1:E13"/>
  <sheetViews>
    <sheetView workbookViewId="0">
      <selection activeCell="B13" sqref="B13"/>
    </sheetView>
  </sheetViews>
  <sheetFormatPr defaultRowHeight="13.2" x14ac:dyDescent="0.25"/>
  <cols>
    <col min="1" max="1" width="22.109375" style="1" customWidth="1"/>
    <col min="2" max="2" width="24.44140625" style="1" bestFit="1" customWidth="1"/>
    <col min="3" max="3" width="27.109375" style="1" bestFit="1" customWidth="1"/>
    <col min="4" max="4" width="26.21875" style="1" bestFit="1" customWidth="1"/>
    <col min="5" max="5" width="21.77734375" style="1" bestFit="1" customWidth="1"/>
    <col min="6" max="16384" width="8.88671875" style="1"/>
  </cols>
  <sheetData>
    <row r="1" spans="1:5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25">
      <c r="A2" s="2" t="s">
        <v>2</v>
      </c>
      <c r="B2" s="29">
        <v>42965817</v>
      </c>
      <c r="C2" s="29">
        <v>7413206</v>
      </c>
      <c r="D2" s="29">
        <v>1869274</v>
      </c>
      <c r="E2" s="29">
        <v>93468</v>
      </c>
    </row>
    <row r="3" spans="1:5" x14ac:dyDescent="0.25">
      <c r="A3" s="2" t="s">
        <v>15</v>
      </c>
      <c r="B3" s="29">
        <v>52723795</v>
      </c>
      <c r="C3" s="29">
        <v>7952839</v>
      </c>
      <c r="D3" s="29">
        <v>2026001</v>
      </c>
      <c r="E3" s="29">
        <v>92589</v>
      </c>
    </row>
    <row r="4" spans="1:5" x14ac:dyDescent="0.25">
      <c r="A4" s="2" t="s">
        <v>16</v>
      </c>
      <c r="B4" s="29">
        <v>64516024</v>
      </c>
      <c r="C4" s="29">
        <v>8917696</v>
      </c>
      <c r="D4" s="29">
        <v>2483744</v>
      </c>
      <c r="E4" s="29">
        <v>110277</v>
      </c>
    </row>
    <row r="5" spans="1:5" x14ac:dyDescent="0.25">
      <c r="A5" s="2" t="s">
        <v>17</v>
      </c>
      <c r="B5" s="29">
        <v>79197693</v>
      </c>
      <c r="C5" s="29">
        <v>7964649</v>
      </c>
      <c r="D5" s="29">
        <v>2251791</v>
      </c>
      <c r="E5" s="29">
        <v>121465</v>
      </c>
    </row>
    <row r="6" spans="1:5" x14ac:dyDescent="0.25">
      <c r="A6" s="2" t="s">
        <v>18</v>
      </c>
      <c r="B6" s="29">
        <v>104128027</v>
      </c>
      <c r="C6" s="29">
        <v>7738943</v>
      </c>
      <c r="D6" s="29">
        <v>2486977</v>
      </c>
      <c r="E6" s="29">
        <v>117855</v>
      </c>
    </row>
    <row r="7" spans="1:5" x14ac:dyDescent="0.25">
      <c r="A7" s="2" t="s">
        <v>80</v>
      </c>
      <c r="B7" s="29">
        <v>114587458.60886104</v>
      </c>
      <c r="C7" s="29">
        <v>8187118.9980000006</v>
      </c>
      <c r="D7" s="29">
        <v>4259137.481999998</v>
      </c>
      <c r="E7" s="29">
        <v>129813.5022</v>
      </c>
    </row>
    <row r="8" spans="1:5" x14ac:dyDescent="0.25">
      <c r="A8" s="2" t="s">
        <v>19</v>
      </c>
      <c r="B8" s="29">
        <v>458118814.60886103</v>
      </c>
      <c r="C8" s="29">
        <v>48174451.998000003</v>
      </c>
      <c r="D8" s="29">
        <v>15376924.481999997</v>
      </c>
      <c r="E8" s="29">
        <v>665467.50219999999</v>
      </c>
    </row>
    <row r="11" spans="1:5" x14ac:dyDescent="0.25">
      <c r="A11" s="1" t="s">
        <v>77</v>
      </c>
    </row>
    <row r="13" spans="1:5" ht="26.4" x14ac:dyDescent="0.25">
      <c r="A13" s="30" t="s">
        <v>81</v>
      </c>
      <c r="B13" s="31">
        <f>174055.1603 + 1.002*114587459 + 0.9994*GETPIVOTDATA("Sum of Administrative expenses",$A$1,"Years (Month)",2015)+0.9875*GETPIVOTDATA("Sum of Depreciation expenses",$A$1,"Years (Month)",2015)+ 1.3721*GETPIVOTDATA("Sum of Interest expenses",$A$1,"Years (Month)",2015)</f>
        <v>127556911.17474481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593B-881D-4376-817F-BC0682EDCEC2}">
  <dimension ref="A1:U73"/>
  <sheetViews>
    <sheetView zoomScale="80" zoomScaleNormal="80" workbookViewId="0">
      <pane ySplit="1" topLeftCell="A64" activePane="bottomLeft" state="frozen"/>
      <selection pane="bottomLeft" sqref="A1:Q73"/>
    </sheetView>
  </sheetViews>
  <sheetFormatPr defaultRowHeight="13.2" x14ac:dyDescent="0.25"/>
  <cols>
    <col min="1" max="1" width="8.88671875" style="16"/>
    <col min="2" max="2" width="15.88671875" style="16" customWidth="1"/>
    <col min="3" max="5" width="15.6640625" style="16" customWidth="1"/>
    <col min="6" max="6" width="17.88671875" style="16" customWidth="1"/>
    <col min="7" max="7" width="16.44140625" style="16" customWidth="1"/>
    <col min="8" max="9" width="16.109375" style="16" customWidth="1"/>
    <col min="10" max="10" width="14.21875" style="16" customWidth="1"/>
    <col min="11" max="11" width="15" style="16" customWidth="1"/>
    <col min="12" max="13" width="15.21875" style="16" customWidth="1"/>
    <col min="14" max="14" width="10.109375" style="16" customWidth="1"/>
    <col min="15" max="15" width="13.6640625" style="16" customWidth="1"/>
    <col min="16" max="16" width="12.5546875" style="16" customWidth="1"/>
    <col min="17" max="17" width="13.33203125" style="16" customWidth="1"/>
    <col min="18" max="19" width="8.88671875" style="16"/>
    <col min="20" max="20" width="9" style="16" bestFit="1" customWidth="1"/>
    <col min="21" max="21" width="10.44140625" style="16" bestFit="1" customWidth="1"/>
    <col min="22" max="16384" width="8.88671875" style="16"/>
  </cols>
  <sheetData>
    <row r="1" spans="1:21" s="9" customFormat="1" ht="39.6" x14ac:dyDescent="0.3">
      <c r="A1" s="9" t="s">
        <v>52</v>
      </c>
      <c r="B1" s="9" t="s">
        <v>53</v>
      </c>
      <c r="C1" s="10" t="s">
        <v>54</v>
      </c>
      <c r="D1" s="9" t="s">
        <v>55</v>
      </c>
      <c r="E1" s="9" t="s">
        <v>56</v>
      </c>
      <c r="F1" s="9" t="s">
        <v>57</v>
      </c>
      <c r="G1" s="9" t="s">
        <v>58</v>
      </c>
      <c r="H1" s="10" t="s">
        <v>59</v>
      </c>
      <c r="I1" s="10" t="s">
        <v>60</v>
      </c>
      <c r="J1" s="9" t="s">
        <v>61</v>
      </c>
      <c r="K1" s="9" t="s">
        <v>62</v>
      </c>
      <c r="L1" s="11" t="s">
        <v>63</v>
      </c>
      <c r="M1" s="9" t="s">
        <v>64</v>
      </c>
      <c r="N1" s="9" t="s">
        <v>65</v>
      </c>
      <c r="O1" s="9" t="s">
        <v>66</v>
      </c>
      <c r="P1" s="9" t="s">
        <v>67</v>
      </c>
      <c r="Q1" s="9" t="s">
        <v>68</v>
      </c>
      <c r="S1" s="9" t="s">
        <v>0</v>
      </c>
      <c r="T1" s="9" t="s">
        <v>69</v>
      </c>
      <c r="U1" s="9" t="s">
        <v>70</v>
      </c>
    </row>
    <row r="2" spans="1:21" ht="14.4" x14ac:dyDescent="0.3">
      <c r="A2" s="12">
        <v>40179</v>
      </c>
      <c r="B2" s="13">
        <v>1750</v>
      </c>
      <c r="C2" s="14">
        <v>1592</v>
      </c>
      <c r="D2" s="15">
        <f>C2*3250</f>
        <v>5174000</v>
      </c>
      <c r="E2" s="15">
        <f>C2*B2</f>
        <v>2786000</v>
      </c>
      <c r="F2" s="13">
        <v>50</v>
      </c>
      <c r="G2" s="16">
        <v>7020</v>
      </c>
      <c r="H2" s="17">
        <f>G2*150</f>
        <v>1053000</v>
      </c>
      <c r="I2" s="17">
        <f>G2*F2</f>
        <v>351000</v>
      </c>
      <c r="J2" s="17">
        <f>D2+H2</f>
        <v>6227000</v>
      </c>
      <c r="K2" s="17">
        <f>E2+I2</f>
        <v>3137000</v>
      </c>
      <c r="L2" s="13">
        <v>633073</v>
      </c>
      <c r="M2" s="18">
        <v>140467</v>
      </c>
      <c r="N2" s="18">
        <v>7244</v>
      </c>
      <c r="O2" s="19">
        <f>2.9*C2</f>
        <v>4616.8</v>
      </c>
      <c r="P2" s="19">
        <f>1.94*C2+1.49*G2</f>
        <v>13548.279999999999</v>
      </c>
      <c r="Q2" s="17">
        <f>SUM(K2,L2,M2,N2,O2,P2)</f>
        <v>3935949.0799999996</v>
      </c>
      <c r="S2" s="20">
        <v>40361</v>
      </c>
      <c r="T2" s="21">
        <v>150</v>
      </c>
      <c r="U2" s="21">
        <v>3250</v>
      </c>
    </row>
    <row r="3" spans="1:21" ht="14.4" x14ac:dyDescent="0.3">
      <c r="A3" s="12">
        <v>40210</v>
      </c>
      <c r="B3" s="13">
        <v>1755</v>
      </c>
      <c r="C3" s="14">
        <v>1711</v>
      </c>
      <c r="D3" s="15">
        <f t="shared" ref="D3:D13" si="0">C3*3250</f>
        <v>5560750</v>
      </c>
      <c r="E3" s="15">
        <f>C3*B3</f>
        <v>3002805</v>
      </c>
      <c r="F3" s="13">
        <v>50</v>
      </c>
      <c r="G3" s="16">
        <v>9280</v>
      </c>
      <c r="H3" s="17">
        <f t="shared" ref="H3:H13" si="1">G3*150</f>
        <v>1392000</v>
      </c>
      <c r="I3" s="17">
        <f t="shared" ref="I3:I66" si="2">G3*F3</f>
        <v>464000</v>
      </c>
      <c r="J3" s="17">
        <f t="shared" ref="J3:K61" si="3">D3+H3</f>
        <v>6952750</v>
      </c>
      <c r="K3" s="17">
        <f t="shared" si="3"/>
        <v>3466805</v>
      </c>
      <c r="L3" s="13">
        <v>607904</v>
      </c>
      <c r="M3" s="18">
        <v>165636</v>
      </c>
      <c r="N3" s="18">
        <v>7679</v>
      </c>
      <c r="O3" s="19">
        <f t="shared" ref="O3:O61" si="4">2.9*C3</f>
        <v>4961.8999999999996</v>
      </c>
      <c r="P3" s="19">
        <f t="shared" ref="P3:P61" si="5">1.94*C3+1.49*G3</f>
        <v>17146.54</v>
      </c>
      <c r="Q3" s="17">
        <f t="shared" ref="Q3:Q61" si="6">SUM(K3,L3,M3,N3,O3,P3)</f>
        <v>4270132.4400000004</v>
      </c>
      <c r="S3" s="20">
        <v>40554</v>
      </c>
      <c r="T3" s="21">
        <v>175</v>
      </c>
      <c r="U3" s="21">
        <v>3400</v>
      </c>
    </row>
    <row r="4" spans="1:21" ht="14.4" x14ac:dyDescent="0.3">
      <c r="A4" s="12">
        <v>40238</v>
      </c>
      <c r="B4" s="13">
        <v>1763</v>
      </c>
      <c r="C4" s="14">
        <v>1810</v>
      </c>
      <c r="D4" s="15">
        <f t="shared" si="0"/>
        <v>5882500</v>
      </c>
      <c r="E4" s="15">
        <f t="shared" ref="E4:E67" si="7">C4*B4</f>
        <v>3191030</v>
      </c>
      <c r="F4" s="13">
        <v>51</v>
      </c>
      <c r="G4" s="16">
        <v>9780</v>
      </c>
      <c r="H4" s="17">
        <f t="shared" si="1"/>
        <v>1467000</v>
      </c>
      <c r="I4" s="17">
        <f t="shared" si="2"/>
        <v>498780</v>
      </c>
      <c r="J4" s="17">
        <f t="shared" si="3"/>
        <v>7349500</v>
      </c>
      <c r="K4" s="17">
        <f t="shared" si="3"/>
        <v>3689810</v>
      </c>
      <c r="L4" s="13">
        <v>630687</v>
      </c>
      <c r="M4" s="18">
        <v>142853</v>
      </c>
      <c r="N4" s="18">
        <v>6887</v>
      </c>
      <c r="O4" s="19">
        <f t="shared" si="4"/>
        <v>5249</v>
      </c>
      <c r="P4" s="19">
        <f t="shared" si="5"/>
        <v>18083.600000000002</v>
      </c>
      <c r="Q4" s="17">
        <f t="shared" si="6"/>
        <v>4493569.5999999996</v>
      </c>
      <c r="S4" s="20">
        <v>41113</v>
      </c>
      <c r="T4" s="21">
        <v>180</v>
      </c>
      <c r="U4" s="21">
        <v>3600</v>
      </c>
    </row>
    <row r="5" spans="1:21" ht="14.4" x14ac:dyDescent="0.3">
      <c r="A5" s="12">
        <v>40269</v>
      </c>
      <c r="B5" s="13">
        <v>1770</v>
      </c>
      <c r="C5" s="14">
        <v>1867</v>
      </c>
      <c r="D5" s="15">
        <f t="shared" si="0"/>
        <v>6067750</v>
      </c>
      <c r="E5" s="15">
        <f t="shared" si="7"/>
        <v>3304590</v>
      </c>
      <c r="F5" s="13">
        <v>51</v>
      </c>
      <c r="G5" s="16">
        <v>11100</v>
      </c>
      <c r="H5" s="17">
        <f t="shared" si="1"/>
        <v>1665000</v>
      </c>
      <c r="I5" s="17">
        <f t="shared" si="2"/>
        <v>566100</v>
      </c>
      <c r="J5" s="17">
        <f t="shared" si="3"/>
        <v>7732750</v>
      </c>
      <c r="K5" s="17">
        <f t="shared" si="3"/>
        <v>3870690</v>
      </c>
      <c r="L5" s="13">
        <v>613401</v>
      </c>
      <c r="M5" s="18">
        <v>160139</v>
      </c>
      <c r="N5" s="18">
        <v>6917</v>
      </c>
      <c r="O5" s="19">
        <f t="shared" si="4"/>
        <v>5414.3</v>
      </c>
      <c r="P5" s="19">
        <f t="shared" si="5"/>
        <v>20160.98</v>
      </c>
      <c r="Q5" s="17">
        <f t="shared" si="6"/>
        <v>4676722.28</v>
      </c>
      <c r="S5" s="20">
        <v>41306</v>
      </c>
      <c r="T5" s="21">
        <v>185</v>
      </c>
      <c r="U5" s="21">
        <v>3700</v>
      </c>
    </row>
    <row r="6" spans="1:21" ht="14.4" x14ac:dyDescent="0.3">
      <c r="A6" s="12">
        <v>40299</v>
      </c>
      <c r="B6" s="13">
        <v>1778</v>
      </c>
      <c r="C6" s="14">
        <v>1779</v>
      </c>
      <c r="D6" s="15">
        <f t="shared" si="0"/>
        <v>5781750</v>
      </c>
      <c r="E6" s="15">
        <f t="shared" si="7"/>
        <v>3163062</v>
      </c>
      <c r="F6" s="13">
        <v>51</v>
      </c>
      <c r="G6" s="16">
        <v>11930</v>
      </c>
      <c r="H6" s="17">
        <f t="shared" si="1"/>
        <v>1789500</v>
      </c>
      <c r="I6" s="17">
        <f t="shared" si="2"/>
        <v>608430</v>
      </c>
      <c r="J6" s="17">
        <f t="shared" si="3"/>
        <v>7571250</v>
      </c>
      <c r="K6" s="17">
        <f t="shared" si="3"/>
        <v>3771492</v>
      </c>
      <c r="L6" s="13">
        <v>607664</v>
      </c>
      <c r="M6" s="18">
        <v>165876</v>
      </c>
      <c r="N6" s="18">
        <v>8316</v>
      </c>
      <c r="O6" s="19">
        <f t="shared" si="4"/>
        <v>5159.0999999999995</v>
      </c>
      <c r="P6" s="19">
        <f t="shared" si="5"/>
        <v>21226.959999999999</v>
      </c>
      <c r="Q6" s="17">
        <f t="shared" si="6"/>
        <v>4579734.0599999996</v>
      </c>
      <c r="S6" s="20">
        <v>41863</v>
      </c>
      <c r="T6" s="21">
        <v>190</v>
      </c>
      <c r="U6" s="21">
        <v>3800</v>
      </c>
    </row>
    <row r="7" spans="1:21" ht="14.4" x14ac:dyDescent="0.3">
      <c r="A7" s="12">
        <v>40330</v>
      </c>
      <c r="B7" s="13">
        <v>1785</v>
      </c>
      <c r="C7" s="14">
        <v>1740</v>
      </c>
      <c r="D7" s="15">
        <f t="shared" si="0"/>
        <v>5655000</v>
      </c>
      <c r="E7" s="15">
        <f t="shared" si="7"/>
        <v>3105900</v>
      </c>
      <c r="F7" s="13">
        <v>51</v>
      </c>
      <c r="G7" s="16">
        <v>12240</v>
      </c>
      <c r="H7" s="17">
        <f t="shared" si="1"/>
        <v>1836000</v>
      </c>
      <c r="I7" s="17">
        <f t="shared" si="2"/>
        <v>624240</v>
      </c>
      <c r="J7" s="17">
        <f t="shared" si="3"/>
        <v>7491000</v>
      </c>
      <c r="K7" s="17">
        <f t="shared" si="3"/>
        <v>3730140</v>
      </c>
      <c r="L7" s="13">
        <v>632967</v>
      </c>
      <c r="M7" s="18">
        <v>140573</v>
      </c>
      <c r="N7" s="18">
        <v>7428</v>
      </c>
      <c r="O7" s="19">
        <f t="shared" si="4"/>
        <v>5046</v>
      </c>
      <c r="P7" s="19">
        <f t="shared" si="5"/>
        <v>21613.199999999997</v>
      </c>
      <c r="Q7" s="17">
        <f t="shared" si="6"/>
        <v>4537767.2</v>
      </c>
    </row>
    <row r="8" spans="1:21" ht="14.4" x14ac:dyDescent="0.3">
      <c r="A8" s="12">
        <v>40360</v>
      </c>
      <c r="B8" s="13">
        <v>1792</v>
      </c>
      <c r="C8" s="14">
        <v>1826</v>
      </c>
      <c r="D8" s="15">
        <f t="shared" si="0"/>
        <v>5934500</v>
      </c>
      <c r="E8" s="15">
        <f t="shared" si="7"/>
        <v>3272192</v>
      </c>
      <c r="F8" s="13">
        <v>51</v>
      </c>
      <c r="G8" s="16">
        <v>10740</v>
      </c>
      <c r="H8" s="17">
        <f t="shared" si="1"/>
        <v>1611000</v>
      </c>
      <c r="I8" s="17">
        <f t="shared" si="2"/>
        <v>547740</v>
      </c>
      <c r="J8" s="17">
        <f t="shared" si="3"/>
        <v>7545500</v>
      </c>
      <c r="K8" s="17">
        <f t="shared" si="3"/>
        <v>3819932</v>
      </c>
      <c r="L8" s="13">
        <v>609604</v>
      </c>
      <c r="M8" s="18">
        <v>163936</v>
      </c>
      <c r="N8" s="18">
        <v>8737</v>
      </c>
      <c r="O8" s="19">
        <f t="shared" si="4"/>
        <v>5295.4</v>
      </c>
      <c r="P8" s="19">
        <f t="shared" si="5"/>
        <v>19545.04</v>
      </c>
      <c r="Q8" s="17">
        <f t="shared" si="6"/>
        <v>4627049.4400000004</v>
      </c>
    </row>
    <row r="9" spans="1:21" ht="14.4" x14ac:dyDescent="0.3">
      <c r="A9" s="12">
        <v>40391</v>
      </c>
      <c r="B9" s="13">
        <v>1795</v>
      </c>
      <c r="C9" s="14">
        <v>1695</v>
      </c>
      <c r="D9" s="15">
        <f t="shared" si="0"/>
        <v>5508750</v>
      </c>
      <c r="E9" s="15">
        <f t="shared" si="7"/>
        <v>3042525</v>
      </c>
      <c r="F9" s="13">
        <v>51</v>
      </c>
      <c r="G9" s="16">
        <v>10080</v>
      </c>
      <c r="H9" s="17">
        <f t="shared" si="1"/>
        <v>1512000</v>
      </c>
      <c r="I9" s="17">
        <f t="shared" si="2"/>
        <v>514080</v>
      </c>
      <c r="J9" s="17">
        <f t="shared" si="3"/>
        <v>7020750</v>
      </c>
      <c r="K9" s="17">
        <f t="shared" si="3"/>
        <v>3556605</v>
      </c>
      <c r="L9" s="13">
        <v>607749</v>
      </c>
      <c r="M9" s="18">
        <v>165791</v>
      </c>
      <c r="N9" s="18">
        <v>7054</v>
      </c>
      <c r="O9" s="19">
        <f t="shared" si="4"/>
        <v>4915.5</v>
      </c>
      <c r="P9" s="19">
        <f t="shared" si="5"/>
        <v>18307.5</v>
      </c>
      <c r="Q9" s="17">
        <f t="shared" si="6"/>
        <v>4360422</v>
      </c>
    </row>
    <row r="10" spans="1:21" ht="14.4" x14ac:dyDescent="0.3">
      <c r="A10" s="12">
        <v>40422</v>
      </c>
      <c r="B10" s="13">
        <v>1801</v>
      </c>
      <c r="C10" s="14">
        <v>1681</v>
      </c>
      <c r="D10" s="15">
        <f t="shared" si="0"/>
        <v>5463250</v>
      </c>
      <c r="E10" s="15">
        <f t="shared" si="7"/>
        <v>3027481</v>
      </c>
      <c r="F10" s="13">
        <v>52</v>
      </c>
      <c r="G10" s="16">
        <v>8430</v>
      </c>
      <c r="H10" s="17">
        <f t="shared" si="1"/>
        <v>1264500</v>
      </c>
      <c r="I10" s="17">
        <f t="shared" si="2"/>
        <v>438360</v>
      </c>
      <c r="J10" s="17">
        <f t="shared" si="3"/>
        <v>6727750</v>
      </c>
      <c r="K10" s="17">
        <f t="shared" si="3"/>
        <v>3465841</v>
      </c>
      <c r="L10" s="13">
        <v>603367</v>
      </c>
      <c r="M10" s="18">
        <v>170173</v>
      </c>
      <c r="N10" s="18">
        <v>8862</v>
      </c>
      <c r="O10" s="19">
        <f t="shared" si="4"/>
        <v>4874.8999999999996</v>
      </c>
      <c r="P10" s="19">
        <f t="shared" si="5"/>
        <v>15821.84</v>
      </c>
      <c r="Q10" s="17">
        <f t="shared" si="6"/>
        <v>4268939.74</v>
      </c>
    </row>
    <row r="11" spans="1:21" ht="14.4" x14ac:dyDescent="0.3">
      <c r="A11" s="12">
        <v>40452</v>
      </c>
      <c r="B11" s="13">
        <v>1804</v>
      </c>
      <c r="C11" s="14">
        <v>1663</v>
      </c>
      <c r="D11" s="15">
        <f t="shared" si="0"/>
        <v>5404750</v>
      </c>
      <c r="E11" s="15">
        <f t="shared" si="7"/>
        <v>3000052</v>
      </c>
      <c r="F11" s="13">
        <v>52</v>
      </c>
      <c r="G11" s="16">
        <v>7650</v>
      </c>
      <c r="H11" s="17">
        <f t="shared" si="1"/>
        <v>1147500</v>
      </c>
      <c r="I11" s="17">
        <f t="shared" si="2"/>
        <v>397800</v>
      </c>
      <c r="J11" s="17">
        <f t="shared" si="3"/>
        <v>6552250</v>
      </c>
      <c r="K11" s="17">
        <f t="shared" si="3"/>
        <v>3397852</v>
      </c>
      <c r="L11" s="13">
        <v>629083</v>
      </c>
      <c r="M11" s="18">
        <v>144457</v>
      </c>
      <c r="N11" s="18">
        <v>8488</v>
      </c>
      <c r="O11" s="19">
        <f t="shared" si="4"/>
        <v>4822.7</v>
      </c>
      <c r="P11" s="19">
        <f t="shared" si="5"/>
        <v>14624.72</v>
      </c>
      <c r="Q11" s="17">
        <f t="shared" si="6"/>
        <v>4199327.42</v>
      </c>
    </row>
    <row r="12" spans="1:21" ht="14.4" x14ac:dyDescent="0.3">
      <c r="A12" s="12">
        <v>40483</v>
      </c>
      <c r="B12" s="13">
        <v>1810</v>
      </c>
      <c r="C12" s="14">
        <v>1825</v>
      </c>
      <c r="D12" s="15">
        <f t="shared" si="0"/>
        <v>5931250</v>
      </c>
      <c r="E12" s="15">
        <f t="shared" si="7"/>
        <v>3303250</v>
      </c>
      <c r="F12" s="13">
        <v>52</v>
      </c>
      <c r="G12" s="16">
        <v>6650</v>
      </c>
      <c r="H12" s="17">
        <f t="shared" si="1"/>
        <v>997500</v>
      </c>
      <c r="I12" s="17">
        <f t="shared" si="2"/>
        <v>345800</v>
      </c>
      <c r="J12" s="17">
        <f t="shared" si="3"/>
        <v>6928750</v>
      </c>
      <c r="K12" s="17">
        <f t="shared" si="3"/>
        <v>3649050</v>
      </c>
      <c r="L12" s="13">
        <v>611995</v>
      </c>
      <c r="M12" s="18">
        <v>161545</v>
      </c>
      <c r="N12" s="18">
        <v>7049</v>
      </c>
      <c r="O12" s="19">
        <f t="shared" si="4"/>
        <v>5292.5</v>
      </c>
      <c r="P12" s="19">
        <f t="shared" si="5"/>
        <v>13449</v>
      </c>
      <c r="Q12" s="17">
        <f t="shared" si="6"/>
        <v>4448380.5</v>
      </c>
    </row>
    <row r="13" spans="1:21" ht="14.4" x14ac:dyDescent="0.3">
      <c r="A13" s="12">
        <v>40513</v>
      </c>
      <c r="B13" s="13">
        <v>1813</v>
      </c>
      <c r="C13" s="14">
        <v>1720</v>
      </c>
      <c r="D13" s="15">
        <f t="shared" si="0"/>
        <v>5590000</v>
      </c>
      <c r="E13" s="15">
        <f t="shared" si="7"/>
        <v>3118360</v>
      </c>
      <c r="F13" s="13">
        <v>52</v>
      </c>
      <c r="G13" s="16">
        <v>5620</v>
      </c>
      <c r="H13" s="17">
        <f t="shared" si="1"/>
        <v>843000</v>
      </c>
      <c r="I13" s="17">
        <f t="shared" si="2"/>
        <v>292240</v>
      </c>
      <c r="J13" s="17">
        <f t="shared" si="3"/>
        <v>6433000</v>
      </c>
      <c r="K13" s="17">
        <f t="shared" si="3"/>
        <v>3410600</v>
      </c>
      <c r="L13" s="13">
        <v>625712</v>
      </c>
      <c r="M13" s="18">
        <v>147828</v>
      </c>
      <c r="N13" s="18">
        <v>8807</v>
      </c>
      <c r="O13" s="19">
        <f t="shared" si="4"/>
        <v>4988</v>
      </c>
      <c r="P13" s="19">
        <f t="shared" si="5"/>
        <v>11710.599999999999</v>
      </c>
      <c r="Q13" s="17">
        <f t="shared" si="6"/>
        <v>4209645.5999999996</v>
      </c>
    </row>
    <row r="14" spans="1:21" ht="14.4" x14ac:dyDescent="0.3">
      <c r="A14" s="12">
        <v>40544</v>
      </c>
      <c r="B14" s="13">
        <v>1835</v>
      </c>
      <c r="C14" s="22">
        <v>1761</v>
      </c>
      <c r="D14" s="23">
        <f>C14*3400</f>
        <v>5987400</v>
      </c>
      <c r="E14" s="15">
        <f t="shared" si="7"/>
        <v>3231435</v>
      </c>
      <c r="F14" s="13">
        <v>55</v>
      </c>
      <c r="G14" s="16">
        <v>7020</v>
      </c>
      <c r="H14" s="17">
        <f>G14*175</f>
        <v>1228500</v>
      </c>
      <c r="I14" s="17">
        <f t="shared" si="2"/>
        <v>386100</v>
      </c>
      <c r="J14" s="17">
        <f t="shared" si="3"/>
        <v>7215900</v>
      </c>
      <c r="K14" s="17">
        <f t="shared" si="3"/>
        <v>3617535</v>
      </c>
      <c r="L14" s="13">
        <v>656123</v>
      </c>
      <c r="M14" s="18">
        <v>175447</v>
      </c>
      <c r="N14" s="18">
        <v>7430</v>
      </c>
      <c r="O14" s="19">
        <f t="shared" si="4"/>
        <v>5106.8999999999996</v>
      </c>
      <c r="P14" s="19">
        <f t="shared" si="5"/>
        <v>13876.14</v>
      </c>
      <c r="Q14" s="17">
        <f t="shared" si="6"/>
        <v>4475518.04</v>
      </c>
    </row>
    <row r="15" spans="1:21" ht="14.4" x14ac:dyDescent="0.3">
      <c r="A15" s="12">
        <v>40575</v>
      </c>
      <c r="B15" s="13">
        <v>1841</v>
      </c>
      <c r="C15" s="22">
        <v>2035</v>
      </c>
      <c r="D15" s="23">
        <f t="shared" ref="D15:D25" si="8">C15*3400</f>
        <v>6919000</v>
      </c>
      <c r="E15" s="15">
        <f t="shared" si="7"/>
        <v>3746435</v>
      </c>
      <c r="F15" s="13">
        <v>55</v>
      </c>
      <c r="G15" s="16">
        <v>9030</v>
      </c>
      <c r="H15" s="17">
        <f t="shared" ref="H15:H25" si="9">G15*175</f>
        <v>1580250</v>
      </c>
      <c r="I15" s="17">
        <f t="shared" si="2"/>
        <v>496650</v>
      </c>
      <c r="J15" s="17">
        <f t="shared" si="3"/>
        <v>8499250</v>
      </c>
      <c r="K15" s="17">
        <f t="shared" si="3"/>
        <v>4243085</v>
      </c>
      <c r="L15" s="13">
        <v>652679</v>
      </c>
      <c r="M15" s="18">
        <v>178891</v>
      </c>
      <c r="N15" s="18">
        <v>6791</v>
      </c>
      <c r="O15" s="19">
        <f t="shared" si="4"/>
        <v>5901.5</v>
      </c>
      <c r="P15" s="19">
        <f t="shared" si="5"/>
        <v>17402.600000000002</v>
      </c>
      <c r="Q15" s="17">
        <f t="shared" si="6"/>
        <v>5104750.0999999996</v>
      </c>
    </row>
    <row r="16" spans="1:21" ht="14.4" x14ac:dyDescent="0.3">
      <c r="A16" s="12">
        <v>40603</v>
      </c>
      <c r="B16" s="13">
        <v>1848</v>
      </c>
      <c r="C16" s="22">
        <v>2142</v>
      </c>
      <c r="D16" s="23">
        <f t="shared" si="8"/>
        <v>7282800</v>
      </c>
      <c r="E16" s="15">
        <f t="shared" si="7"/>
        <v>3958416</v>
      </c>
      <c r="F16" s="13">
        <v>55</v>
      </c>
      <c r="G16" s="16">
        <v>10050</v>
      </c>
      <c r="H16" s="17">
        <f t="shared" si="9"/>
        <v>1758750</v>
      </c>
      <c r="I16" s="17">
        <f t="shared" si="2"/>
        <v>552750</v>
      </c>
      <c r="J16" s="17">
        <f t="shared" si="3"/>
        <v>9041550</v>
      </c>
      <c r="K16" s="17">
        <f t="shared" si="3"/>
        <v>4511166</v>
      </c>
      <c r="L16" s="13">
        <v>655521</v>
      </c>
      <c r="M16" s="18">
        <v>176049</v>
      </c>
      <c r="N16" s="18">
        <v>8013</v>
      </c>
      <c r="O16" s="19">
        <f t="shared" si="4"/>
        <v>6211.8</v>
      </c>
      <c r="P16" s="19">
        <f t="shared" si="5"/>
        <v>19129.98</v>
      </c>
      <c r="Q16" s="17">
        <f t="shared" si="6"/>
        <v>5376090.7800000003</v>
      </c>
    </row>
    <row r="17" spans="1:19" ht="14.4" x14ac:dyDescent="0.3">
      <c r="A17" s="12">
        <v>40634</v>
      </c>
      <c r="B17" s="13">
        <v>1854</v>
      </c>
      <c r="C17" s="22">
        <v>2340</v>
      </c>
      <c r="D17" s="23">
        <f t="shared" si="8"/>
        <v>7956000</v>
      </c>
      <c r="E17" s="15">
        <f t="shared" si="7"/>
        <v>4338360</v>
      </c>
      <c r="F17" s="13">
        <v>55</v>
      </c>
      <c r="G17" s="16">
        <v>10890</v>
      </c>
      <c r="H17" s="17">
        <f t="shared" si="9"/>
        <v>1905750</v>
      </c>
      <c r="I17" s="17">
        <f t="shared" si="2"/>
        <v>598950</v>
      </c>
      <c r="J17" s="17">
        <f t="shared" si="3"/>
        <v>9861750</v>
      </c>
      <c r="K17" s="17">
        <f t="shared" si="3"/>
        <v>4937310</v>
      </c>
      <c r="L17" s="13">
        <v>676581</v>
      </c>
      <c r="M17" s="18">
        <v>154989</v>
      </c>
      <c r="N17" s="18">
        <v>8979</v>
      </c>
      <c r="O17" s="19">
        <f t="shared" si="4"/>
        <v>6786</v>
      </c>
      <c r="P17" s="19">
        <f t="shared" si="5"/>
        <v>20765.7</v>
      </c>
      <c r="Q17" s="17">
        <f t="shared" si="6"/>
        <v>5805410.7000000002</v>
      </c>
      <c r="S17" s="16">
        <v>2</v>
      </c>
    </row>
    <row r="18" spans="1:19" ht="14.4" x14ac:dyDescent="0.3">
      <c r="A18" s="12">
        <v>40664</v>
      </c>
      <c r="B18" s="13">
        <v>1860</v>
      </c>
      <c r="C18" s="22">
        <v>2280</v>
      </c>
      <c r="D18" s="23">
        <f t="shared" si="8"/>
        <v>7752000</v>
      </c>
      <c r="E18" s="15">
        <f t="shared" si="7"/>
        <v>4240800</v>
      </c>
      <c r="F18" s="13">
        <v>56</v>
      </c>
      <c r="G18" s="16">
        <v>11420</v>
      </c>
      <c r="H18" s="17">
        <f t="shared" si="9"/>
        <v>1998500</v>
      </c>
      <c r="I18" s="17">
        <f t="shared" si="2"/>
        <v>639520</v>
      </c>
      <c r="J18" s="17">
        <f t="shared" si="3"/>
        <v>9750500</v>
      </c>
      <c r="K18" s="17">
        <f t="shared" si="3"/>
        <v>4880320</v>
      </c>
      <c r="L18" s="13">
        <v>676581</v>
      </c>
      <c r="M18" s="18">
        <v>154989</v>
      </c>
      <c r="N18" s="18">
        <v>7484</v>
      </c>
      <c r="O18" s="19">
        <f t="shared" si="4"/>
        <v>6612</v>
      </c>
      <c r="P18" s="19">
        <f t="shared" si="5"/>
        <v>21439</v>
      </c>
      <c r="Q18" s="17">
        <f t="shared" si="6"/>
        <v>5747425</v>
      </c>
    </row>
    <row r="19" spans="1:19" ht="14.4" x14ac:dyDescent="0.3">
      <c r="A19" s="12">
        <v>40695</v>
      </c>
      <c r="B19" s="13">
        <v>1866</v>
      </c>
      <c r="C19" s="22">
        <v>2271</v>
      </c>
      <c r="D19" s="23">
        <f t="shared" si="8"/>
        <v>7721400</v>
      </c>
      <c r="E19" s="15">
        <f t="shared" si="7"/>
        <v>4237686</v>
      </c>
      <c r="F19" s="13">
        <v>56</v>
      </c>
      <c r="G19" s="16">
        <v>12270</v>
      </c>
      <c r="H19" s="17">
        <f t="shared" si="9"/>
        <v>2147250</v>
      </c>
      <c r="I19" s="17">
        <f t="shared" si="2"/>
        <v>687120</v>
      </c>
      <c r="J19" s="17">
        <f t="shared" si="3"/>
        <v>9868650</v>
      </c>
      <c r="K19" s="17">
        <f t="shared" si="3"/>
        <v>4924806</v>
      </c>
      <c r="L19" s="13">
        <v>656440</v>
      </c>
      <c r="M19" s="18">
        <v>175130</v>
      </c>
      <c r="N19" s="18">
        <v>7858</v>
      </c>
      <c r="O19" s="19">
        <f t="shared" si="4"/>
        <v>6585.9</v>
      </c>
      <c r="P19" s="19">
        <f t="shared" si="5"/>
        <v>22688.04</v>
      </c>
      <c r="Q19" s="17">
        <f t="shared" si="6"/>
        <v>5793507.9400000004</v>
      </c>
    </row>
    <row r="20" spans="1:19" ht="14.4" x14ac:dyDescent="0.3">
      <c r="A20" s="12">
        <v>40725</v>
      </c>
      <c r="B20" s="13">
        <v>1872</v>
      </c>
      <c r="C20" s="22">
        <v>2154</v>
      </c>
      <c r="D20" s="23">
        <f t="shared" si="8"/>
        <v>7323600</v>
      </c>
      <c r="E20" s="15">
        <f t="shared" si="7"/>
        <v>4032288</v>
      </c>
      <c r="F20" s="13">
        <v>56</v>
      </c>
      <c r="G20" s="16">
        <v>10720</v>
      </c>
      <c r="H20" s="17">
        <f t="shared" si="9"/>
        <v>1876000</v>
      </c>
      <c r="I20" s="17">
        <f t="shared" si="2"/>
        <v>600320</v>
      </c>
      <c r="J20" s="17">
        <f t="shared" si="3"/>
        <v>9199600</v>
      </c>
      <c r="K20" s="17">
        <f t="shared" si="3"/>
        <v>4632608</v>
      </c>
      <c r="L20" s="13">
        <v>661969</v>
      </c>
      <c r="M20" s="18">
        <v>169601</v>
      </c>
      <c r="N20" s="18">
        <v>7424</v>
      </c>
      <c r="O20" s="19">
        <f t="shared" si="4"/>
        <v>6246.5999999999995</v>
      </c>
      <c r="P20" s="19">
        <f t="shared" si="5"/>
        <v>20151.559999999998</v>
      </c>
      <c r="Q20" s="17">
        <f t="shared" si="6"/>
        <v>5498000.1599999992</v>
      </c>
    </row>
    <row r="21" spans="1:19" ht="14.4" x14ac:dyDescent="0.3">
      <c r="A21" s="12">
        <v>40756</v>
      </c>
      <c r="B21" s="13">
        <v>1878</v>
      </c>
      <c r="C21" s="22">
        <v>2146</v>
      </c>
      <c r="D21" s="23">
        <f t="shared" si="8"/>
        <v>7296400</v>
      </c>
      <c r="E21" s="15">
        <f t="shared" si="7"/>
        <v>4030188</v>
      </c>
      <c r="F21" s="13">
        <v>56</v>
      </c>
      <c r="G21" s="16">
        <v>9650</v>
      </c>
      <c r="H21" s="17">
        <f t="shared" si="9"/>
        <v>1688750</v>
      </c>
      <c r="I21" s="17">
        <f t="shared" si="2"/>
        <v>540400</v>
      </c>
      <c r="J21" s="17">
        <f t="shared" si="3"/>
        <v>8985150</v>
      </c>
      <c r="K21" s="17">
        <f t="shared" si="3"/>
        <v>4570588</v>
      </c>
      <c r="L21" s="13">
        <v>677212</v>
      </c>
      <c r="M21" s="18">
        <v>154358</v>
      </c>
      <c r="N21" s="18">
        <v>6848</v>
      </c>
      <c r="O21" s="19">
        <f t="shared" si="4"/>
        <v>6223.4</v>
      </c>
      <c r="P21" s="19">
        <f t="shared" si="5"/>
        <v>18541.739999999998</v>
      </c>
      <c r="Q21" s="17">
        <f t="shared" si="6"/>
        <v>5433771.1400000006</v>
      </c>
    </row>
    <row r="22" spans="1:19" ht="14.4" x14ac:dyDescent="0.3">
      <c r="A22" s="12">
        <v>40787</v>
      </c>
      <c r="B22" s="13">
        <v>1885</v>
      </c>
      <c r="C22" s="22">
        <v>2085</v>
      </c>
      <c r="D22" s="23">
        <f t="shared" si="8"/>
        <v>7089000</v>
      </c>
      <c r="E22" s="15">
        <f t="shared" si="7"/>
        <v>3930225</v>
      </c>
      <c r="F22" s="13">
        <v>56</v>
      </c>
      <c r="G22" s="16">
        <v>8310</v>
      </c>
      <c r="H22" s="17">
        <f t="shared" si="9"/>
        <v>1454250</v>
      </c>
      <c r="I22" s="17">
        <f t="shared" si="2"/>
        <v>465360</v>
      </c>
      <c r="J22" s="17">
        <f t="shared" si="3"/>
        <v>8543250</v>
      </c>
      <c r="K22" s="17">
        <f t="shared" si="3"/>
        <v>4395585</v>
      </c>
      <c r="L22" s="13">
        <v>653545</v>
      </c>
      <c r="M22" s="18">
        <v>178025</v>
      </c>
      <c r="N22" s="18">
        <v>6751</v>
      </c>
      <c r="O22" s="19">
        <f t="shared" si="4"/>
        <v>6046.5</v>
      </c>
      <c r="P22" s="19">
        <f t="shared" si="5"/>
        <v>16426.8</v>
      </c>
      <c r="Q22" s="17">
        <f t="shared" si="6"/>
        <v>5256379.3</v>
      </c>
    </row>
    <row r="23" spans="1:19" ht="14.4" x14ac:dyDescent="0.3">
      <c r="A23" s="12">
        <v>40817</v>
      </c>
      <c r="B23" s="13">
        <v>1892</v>
      </c>
      <c r="C23" s="22">
        <v>1970</v>
      </c>
      <c r="D23" s="23">
        <f t="shared" si="8"/>
        <v>6698000</v>
      </c>
      <c r="E23" s="15">
        <f t="shared" si="7"/>
        <v>3727240</v>
      </c>
      <c r="F23" s="13">
        <v>57</v>
      </c>
      <c r="G23" s="16">
        <v>7510</v>
      </c>
      <c r="H23" s="17">
        <f t="shared" si="9"/>
        <v>1314250</v>
      </c>
      <c r="I23" s="17">
        <f t="shared" si="2"/>
        <v>428070</v>
      </c>
      <c r="J23" s="17">
        <f t="shared" si="3"/>
        <v>8012250</v>
      </c>
      <c r="K23" s="17">
        <f t="shared" si="3"/>
        <v>4155310</v>
      </c>
      <c r="L23" s="13">
        <v>657388</v>
      </c>
      <c r="M23" s="18">
        <v>174182</v>
      </c>
      <c r="N23" s="18">
        <v>8160</v>
      </c>
      <c r="O23" s="19">
        <f t="shared" si="4"/>
        <v>5713</v>
      </c>
      <c r="P23" s="19">
        <f t="shared" si="5"/>
        <v>15011.699999999999</v>
      </c>
      <c r="Q23" s="17">
        <f t="shared" si="6"/>
        <v>5015764.7</v>
      </c>
    </row>
    <row r="24" spans="1:19" ht="14.4" x14ac:dyDescent="0.3">
      <c r="A24" s="12">
        <v>40848</v>
      </c>
      <c r="B24" s="13">
        <v>1897</v>
      </c>
      <c r="C24" s="22">
        <v>1936</v>
      </c>
      <c r="D24" s="23">
        <f t="shared" si="8"/>
        <v>6582400</v>
      </c>
      <c r="E24" s="15">
        <f t="shared" si="7"/>
        <v>3672592</v>
      </c>
      <c r="F24" s="13">
        <v>57</v>
      </c>
      <c r="G24" s="16">
        <v>6250</v>
      </c>
      <c r="H24" s="17">
        <f t="shared" si="9"/>
        <v>1093750</v>
      </c>
      <c r="I24" s="17">
        <f t="shared" si="2"/>
        <v>356250</v>
      </c>
      <c r="J24" s="17">
        <f t="shared" si="3"/>
        <v>7676150</v>
      </c>
      <c r="K24" s="17">
        <f t="shared" si="3"/>
        <v>4028842</v>
      </c>
      <c r="L24" s="13">
        <v>672475</v>
      </c>
      <c r="M24" s="18">
        <v>159095</v>
      </c>
      <c r="N24" s="18">
        <v>7898</v>
      </c>
      <c r="O24" s="19">
        <f t="shared" si="4"/>
        <v>5614.4</v>
      </c>
      <c r="P24" s="19">
        <f t="shared" si="5"/>
        <v>13068.34</v>
      </c>
      <c r="Q24" s="17">
        <f t="shared" si="6"/>
        <v>4886992.74</v>
      </c>
    </row>
    <row r="25" spans="1:19" ht="14.4" x14ac:dyDescent="0.3">
      <c r="A25" s="12">
        <v>40878</v>
      </c>
      <c r="B25" s="13">
        <v>1903</v>
      </c>
      <c r="C25" s="22">
        <v>1850</v>
      </c>
      <c r="D25" s="23">
        <f t="shared" si="8"/>
        <v>6290000</v>
      </c>
      <c r="E25" s="15">
        <f t="shared" si="7"/>
        <v>3520550</v>
      </c>
      <c r="F25" s="13">
        <v>57</v>
      </c>
      <c r="G25" s="16">
        <v>5370</v>
      </c>
      <c r="H25" s="17">
        <f t="shared" si="9"/>
        <v>939750</v>
      </c>
      <c r="I25" s="17">
        <f t="shared" si="2"/>
        <v>306090</v>
      </c>
      <c r="J25" s="17">
        <f t="shared" si="3"/>
        <v>7229750</v>
      </c>
      <c r="K25" s="17">
        <f t="shared" si="3"/>
        <v>3826640</v>
      </c>
      <c r="L25" s="13">
        <v>656325</v>
      </c>
      <c r="M25" s="18">
        <v>175245</v>
      </c>
      <c r="N25" s="18">
        <v>8953</v>
      </c>
      <c r="O25" s="19">
        <f t="shared" si="4"/>
        <v>5365</v>
      </c>
      <c r="P25" s="19">
        <f t="shared" si="5"/>
        <v>11590.3</v>
      </c>
      <c r="Q25" s="17">
        <f t="shared" si="6"/>
        <v>4684118.3</v>
      </c>
    </row>
    <row r="26" spans="1:19" ht="14.4" x14ac:dyDescent="0.3">
      <c r="A26" s="12">
        <v>40909</v>
      </c>
      <c r="B26" s="13">
        <v>1925</v>
      </c>
      <c r="C26" s="22">
        <v>2000</v>
      </c>
      <c r="D26" s="23">
        <f>C26*3600</f>
        <v>7200000</v>
      </c>
      <c r="E26" s="15">
        <f t="shared" si="7"/>
        <v>3850000</v>
      </c>
      <c r="F26" s="13">
        <v>59</v>
      </c>
      <c r="G26" s="16">
        <v>6970</v>
      </c>
      <c r="H26" s="17">
        <f>G26*180</f>
        <v>1254600</v>
      </c>
      <c r="I26" s="17">
        <f t="shared" si="2"/>
        <v>411230</v>
      </c>
      <c r="J26" s="17">
        <f t="shared" si="3"/>
        <v>8454600</v>
      </c>
      <c r="K26" s="17">
        <f t="shared" si="3"/>
        <v>4261230</v>
      </c>
      <c r="L26" s="13">
        <v>723594</v>
      </c>
      <c r="M26" s="18">
        <v>226526</v>
      </c>
      <c r="N26" s="18">
        <v>9443</v>
      </c>
      <c r="O26" s="19">
        <f t="shared" si="4"/>
        <v>5800</v>
      </c>
      <c r="P26" s="19">
        <f t="shared" si="5"/>
        <v>14265.3</v>
      </c>
      <c r="Q26" s="17">
        <f t="shared" si="6"/>
        <v>5240858.3</v>
      </c>
    </row>
    <row r="27" spans="1:19" ht="14.4" x14ac:dyDescent="0.3">
      <c r="A27" s="12">
        <v>40940</v>
      </c>
      <c r="B27" s="13">
        <v>1931</v>
      </c>
      <c r="C27" s="22">
        <v>2324</v>
      </c>
      <c r="D27" s="23">
        <f t="shared" ref="D27:D37" si="10">C27*3600</f>
        <v>8366400</v>
      </c>
      <c r="E27" s="15">
        <f t="shared" si="7"/>
        <v>4487644</v>
      </c>
      <c r="F27" s="13">
        <v>59</v>
      </c>
      <c r="G27" s="16">
        <v>9160</v>
      </c>
      <c r="H27" s="17">
        <f t="shared" ref="H27:H37" si="11">G27*180</f>
        <v>1648800</v>
      </c>
      <c r="I27" s="17">
        <f t="shared" si="2"/>
        <v>540440</v>
      </c>
      <c r="J27" s="17">
        <f t="shared" si="3"/>
        <v>10015200</v>
      </c>
      <c r="K27" s="17">
        <f t="shared" si="3"/>
        <v>5028084</v>
      </c>
      <c r="L27" s="13">
        <v>759042</v>
      </c>
      <c r="M27" s="18">
        <v>191078</v>
      </c>
      <c r="N27" s="18">
        <v>8464</v>
      </c>
      <c r="O27" s="19">
        <f t="shared" si="4"/>
        <v>6739.5999999999995</v>
      </c>
      <c r="P27" s="19">
        <f t="shared" si="5"/>
        <v>18156.96</v>
      </c>
      <c r="Q27" s="17">
        <f t="shared" si="6"/>
        <v>6011564.5599999996</v>
      </c>
    </row>
    <row r="28" spans="1:19" ht="14.4" x14ac:dyDescent="0.3">
      <c r="A28" s="12">
        <v>40969</v>
      </c>
      <c r="B28" s="13">
        <v>1938</v>
      </c>
      <c r="C28" s="22">
        <v>2510</v>
      </c>
      <c r="D28" s="23">
        <f t="shared" si="10"/>
        <v>9036000</v>
      </c>
      <c r="E28" s="15">
        <f t="shared" si="7"/>
        <v>4864380</v>
      </c>
      <c r="F28" s="13">
        <v>59</v>
      </c>
      <c r="G28" s="16">
        <v>9970</v>
      </c>
      <c r="H28" s="17">
        <f t="shared" si="11"/>
        <v>1794600</v>
      </c>
      <c r="I28" s="17">
        <f t="shared" si="2"/>
        <v>588230</v>
      </c>
      <c r="J28" s="17">
        <f t="shared" si="3"/>
        <v>10830600</v>
      </c>
      <c r="K28" s="17">
        <f t="shared" si="3"/>
        <v>5452610</v>
      </c>
      <c r="L28" s="13">
        <v>749187</v>
      </c>
      <c r="M28" s="18">
        <v>200933</v>
      </c>
      <c r="N28" s="18">
        <v>10264</v>
      </c>
      <c r="O28" s="19">
        <f t="shared" si="4"/>
        <v>7279</v>
      </c>
      <c r="P28" s="19">
        <f t="shared" si="5"/>
        <v>19724.699999999997</v>
      </c>
      <c r="Q28" s="17">
        <f t="shared" si="6"/>
        <v>6439997.7000000002</v>
      </c>
    </row>
    <row r="29" spans="1:19" ht="14.4" x14ac:dyDescent="0.3">
      <c r="A29" s="12">
        <v>41000</v>
      </c>
      <c r="B29" s="13">
        <v>1944</v>
      </c>
      <c r="C29" s="22">
        <v>2672</v>
      </c>
      <c r="D29" s="23">
        <f t="shared" si="10"/>
        <v>9619200</v>
      </c>
      <c r="E29" s="15">
        <f t="shared" si="7"/>
        <v>5194368</v>
      </c>
      <c r="F29" s="13">
        <v>59</v>
      </c>
      <c r="G29" s="16">
        <v>11020</v>
      </c>
      <c r="H29" s="17">
        <f t="shared" si="11"/>
        <v>1983600</v>
      </c>
      <c r="I29" s="17">
        <f t="shared" si="2"/>
        <v>650180</v>
      </c>
      <c r="J29" s="17">
        <f t="shared" si="3"/>
        <v>11602800</v>
      </c>
      <c r="K29" s="17">
        <f t="shared" si="3"/>
        <v>5844548</v>
      </c>
      <c r="L29" s="13">
        <v>751499</v>
      </c>
      <c r="M29" s="18">
        <v>198621</v>
      </c>
      <c r="N29" s="18">
        <v>8547</v>
      </c>
      <c r="O29" s="19">
        <f t="shared" si="4"/>
        <v>7748.8</v>
      </c>
      <c r="P29" s="19">
        <f t="shared" si="5"/>
        <v>21603.48</v>
      </c>
      <c r="Q29" s="17">
        <f t="shared" si="6"/>
        <v>6832567.2800000003</v>
      </c>
    </row>
    <row r="30" spans="1:19" ht="14.4" x14ac:dyDescent="0.3">
      <c r="A30" s="12">
        <v>41030</v>
      </c>
      <c r="B30" s="13">
        <v>1950</v>
      </c>
      <c r="C30" s="22">
        <v>2780</v>
      </c>
      <c r="D30" s="23">
        <f t="shared" si="10"/>
        <v>10008000</v>
      </c>
      <c r="E30" s="15">
        <f t="shared" si="7"/>
        <v>5421000</v>
      </c>
      <c r="F30" s="13">
        <v>59</v>
      </c>
      <c r="G30" s="16">
        <v>11780</v>
      </c>
      <c r="H30" s="17">
        <f t="shared" si="11"/>
        <v>2120400</v>
      </c>
      <c r="I30" s="17">
        <f t="shared" si="2"/>
        <v>695020</v>
      </c>
      <c r="J30" s="17">
        <f t="shared" si="3"/>
        <v>12128400</v>
      </c>
      <c r="K30" s="17">
        <f t="shared" si="3"/>
        <v>6116020</v>
      </c>
      <c r="L30" s="13">
        <v>741452</v>
      </c>
      <c r="M30" s="18">
        <v>208668</v>
      </c>
      <c r="N30" s="18">
        <v>8578</v>
      </c>
      <c r="O30" s="19">
        <f t="shared" si="4"/>
        <v>8062</v>
      </c>
      <c r="P30" s="19">
        <f t="shared" si="5"/>
        <v>22945.4</v>
      </c>
      <c r="Q30" s="17">
        <f t="shared" si="6"/>
        <v>7105725.4000000004</v>
      </c>
    </row>
    <row r="31" spans="1:19" ht="14.4" x14ac:dyDescent="0.3">
      <c r="A31" s="12">
        <v>41061</v>
      </c>
      <c r="B31" s="13">
        <v>1956</v>
      </c>
      <c r="C31" s="22">
        <v>2813</v>
      </c>
      <c r="D31" s="23">
        <f t="shared" si="10"/>
        <v>10126800</v>
      </c>
      <c r="E31" s="15">
        <f t="shared" si="7"/>
        <v>5502228</v>
      </c>
      <c r="F31" s="13">
        <v>60</v>
      </c>
      <c r="G31" s="16">
        <v>12280</v>
      </c>
      <c r="H31" s="17">
        <f t="shared" si="11"/>
        <v>2210400</v>
      </c>
      <c r="I31" s="17">
        <f t="shared" si="2"/>
        <v>736800</v>
      </c>
      <c r="J31" s="17">
        <f t="shared" si="3"/>
        <v>12337200</v>
      </c>
      <c r="K31" s="17">
        <f t="shared" si="3"/>
        <v>6239028</v>
      </c>
      <c r="L31" s="13">
        <v>729122</v>
      </c>
      <c r="M31" s="18">
        <v>220998</v>
      </c>
      <c r="N31" s="18">
        <v>9519</v>
      </c>
      <c r="O31" s="19">
        <f t="shared" si="4"/>
        <v>8157.7</v>
      </c>
      <c r="P31" s="19">
        <f t="shared" si="5"/>
        <v>23754.420000000002</v>
      </c>
      <c r="Q31" s="17">
        <f t="shared" si="6"/>
        <v>7230579.1200000001</v>
      </c>
    </row>
    <row r="32" spans="1:19" ht="14.4" x14ac:dyDescent="0.3">
      <c r="A32" s="12">
        <v>41091</v>
      </c>
      <c r="B32" s="13">
        <v>1963</v>
      </c>
      <c r="C32" s="22">
        <v>2716</v>
      </c>
      <c r="D32" s="23">
        <f t="shared" si="10"/>
        <v>9777600</v>
      </c>
      <c r="E32" s="15">
        <f t="shared" si="7"/>
        <v>5331508</v>
      </c>
      <c r="F32" s="13">
        <v>60</v>
      </c>
      <c r="G32" s="16">
        <v>10960</v>
      </c>
      <c r="H32" s="17">
        <f t="shared" si="11"/>
        <v>1972800</v>
      </c>
      <c r="I32" s="17">
        <f t="shared" si="2"/>
        <v>657600</v>
      </c>
      <c r="J32" s="17">
        <f t="shared" si="3"/>
        <v>11750400</v>
      </c>
      <c r="K32" s="17">
        <f t="shared" si="3"/>
        <v>5989108</v>
      </c>
      <c r="L32" s="13">
        <v>734783</v>
      </c>
      <c r="M32" s="18">
        <v>215337</v>
      </c>
      <c r="N32" s="18">
        <v>9343</v>
      </c>
      <c r="O32" s="19">
        <f t="shared" si="4"/>
        <v>7876.4</v>
      </c>
      <c r="P32" s="19">
        <f t="shared" si="5"/>
        <v>21599.439999999999</v>
      </c>
      <c r="Q32" s="17">
        <f t="shared" si="6"/>
        <v>6978046.8400000008</v>
      </c>
    </row>
    <row r="33" spans="1:17" ht="14.4" x14ac:dyDescent="0.3">
      <c r="A33" s="12">
        <v>41122</v>
      </c>
      <c r="B33" s="13">
        <v>1969</v>
      </c>
      <c r="C33" s="22">
        <v>2581</v>
      </c>
      <c r="D33" s="23">
        <f t="shared" si="10"/>
        <v>9291600</v>
      </c>
      <c r="E33" s="15">
        <f t="shared" si="7"/>
        <v>5081989</v>
      </c>
      <c r="F33" s="13">
        <v>60</v>
      </c>
      <c r="G33" s="16">
        <v>9500</v>
      </c>
      <c r="H33" s="17">
        <f t="shared" si="11"/>
        <v>1710000</v>
      </c>
      <c r="I33" s="17">
        <f t="shared" si="2"/>
        <v>570000</v>
      </c>
      <c r="J33" s="17">
        <f t="shared" si="3"/>
        <v>11001600</v>
      </c>
      <c r="K33" s="17">
        <f t="shared" si="3"/>
        <v>5651989</v>
      </c>
      <c r="L33" s="13">
        <v>748208</v>
      </c>
      <c r="M33" s="18">
        <v>201912</v>
      </c>
      <c r="N33" s="18">
        <v>8448</v>
      </c>
      <c r="O33" s="19">
        <f t="shared" si="4"/>
        <v>7484.9</v>
      </c>
      <c r="P33" s="19">
        <f t="shared" si="5"/>
        <v>19162.14</v>
      </c>
      <c r="Q33" s="17">
        <f t="shared" si="6"/>
        <v>6637204.04</v>
      </c>
    </row>
    <row r="34" spans="1:17" ht="14.4" x14ac:dyDescent="0.3">
      <c r="A34" s="12">
        <v>41153</v>
      </c>
      <c r="B34" s="13">
        <v>1976</v>
      </c>
      <c r="C34" s="22">
        <v>2476</v>
      </c>
      <c r="D34" s="23">
        <f t="shared" si="10"/>
        <v>8913600</v>
      </c>
      <c r="E34" s="15">
        <f t="shared" si="7"/>
        <v>4892576</v>
      </c>
      <c r="F34" s="13">
        <v>60</v>
      </c>
      <c r="G34" s="16">
        <v>8230</v>
      </c>
      <c r="H34" s="17">
        <f t="shared" si="11"/>
        <v>1481400</v>
      </c>
      <c r="I34" s="17">
        <f t="shared" si="2"/>
        <v>493800</v>
      </c>
      <c r="J34" s="17">
        <f t="shared" si="3"/>
        <v>10395000</v>
      </c>
      <c r="K34" s="17">
        <f t="shared" si="3"/>
        <v>5386376</v>
      </c>
      <c r="L34" s="13">
        <v>738186</v>
      </c>
      <c r="M34" s="18">
        <v>211934</v>
      </c>
      <c r="N34" s="18">
        <v>9957</v>
      </c>
      <c r="O34" s="19">
        <f t="shared" si="4"/>
        <v>7180.4</v>
      </c>
      <c r="P34" s="19">
        <f t="shared" si="5"/>
        <v>17066.14</v>
      </c>
      <c r="Q34" s="17">
        <f t="shared" si="6"/>
        <v>6370699.54</v>
      </c>
    </row>
    <row r="35" spans="1:17" ht="14.4" x14ac:dyDescent="0.3">
      <c r="A35" s="12">
        <v>41183</v>
      </c>
      <c r="B35" s="13">
        <v>1983</v>
      </c>
      <c r="C35" s="22">
        <v>2317</v>
      </c>
      <c r="D35" s="23">
        <f t="shared" si="10"/>
        <v>8341200</v>
      </c>
      <c r="E35" s="15">
        <f t="shared" si="7"/>
        <v>4594611</v>
      </c>
      <c r="F35" s="13">
        <v>60</v>
      </c>
      <c r="G35" s="16">
        <v>7420</v>
      </c>
      <c r="H35" s="17">
        <f t="shared" si="11"/>
        <v>1335600</v>
      </c>
      <c r="I35" s="17">
        <f t="shared" si="2"/>
        <v>445200</v>
      </c>
      <c r="J35" s="17">
        <f t="shared" si="3"/>
        <v>9676800</v>
      </c>
      <c r="K35" s="17">
        <f t="shared" si="3"/>
        <v>5039811</v>
      </c>
      <c r="L35" s="13">
        <v>759403</v>
      </c>
      <c r="M35" s="18">
        <v>190717</v>
      </c>
      <c r="N35" s="18">
        <v>9738</v>
      </c>
      <c r="O35" s="19">
        <f t="shared" si="4"/>
        <v>6719.3</v>
      </c>
      <c r="P35" s="19">
        <f t="shared" si="5"/>
        <v>15550.779999999999</v>
      </c>
      <c r="Q35" s="17">
        <f t="shared" si="6"/>
        <v>6021939.0800000001</v>
      </c>
    </row>
    <row r="36" spans="1:17" ht="14.4" x14ac:dyDescent="0.3">
      <c r="A36" s="12">
        <v>41214</v>
      </c>
      <c r="B36" s="13">
        <v>1990</v>
      </c>
      <c r="C36" s="22">
        <v>2324</v>
      </c>
      <c r="D36" s="23">
        <f t="shared" si="10"/>
        <v>8366400</v>
      </c>
      <c r="E36" s="15">
        <f t="shared" si="7"/>
        <v>4624760</v>
      </c>
      <c r="F36" s="13">
        <v>61</v>
      </c>
      <c r="G36" s="16">
        <v>6630</v>
      </c>
      <c r="H36" s="17">
        <f t="shared" si="11"/>
        <v>1193400</v>
      </c>
      <c r="I36" s="17">
        <f t="shared" si="2"/>
        <v>404430</v>
      </c>
      <c r="J36" s="17">
        <f t="shared" si="3"/>
        <v>9559800</v>
      </c>
      <c r="K36" s="17">
        <f t="shared" si="3"/>
        <v>5029190</v>
      </c>
      <c r="L36" s="13">
        <v>726183</v>
      </c>
      <c r="M36" s="18">
        <v>223937</v>
      </c>
      <c r="N36" s="18">
        <v>9785</v>
      </c>
      <c r="O36" s="19">
        <f t="shared" si="4"/>
        <v>6739.5999999999995</v>
      </c>
      <c r="P36" s="19">
        <f t="shared" si="5"/>
        <v>14387.26</v>
      </c>
      <c r="Q36" s="17">
        <f t="shared" si="6"/>
        <v>6010221.8599999994</v>
      </c>
    </row>
    <row r="37" spans="1:17" ht="14.4" x14ac:dyDescent="0.3">
      <c r="A37" s="12">
        <v>41244</v>
      </c>
      <c r="B37" s="13">
        <v>1996</v>
      </c>
      <c r="C37" s="22">
        <v>2080</v>
      </c>
      <c r="D37" s="23">
        <f t="shared" si="10"/>
        <v>7488000</v>
      </c>
      <c r="E37" s="15">
        <f t="shared" si="7"/>
        <v>4151680</v>
      </c>
      <c r="F37" s="13">
        <v>61</v>
      </c>
      <c r="G37" s="16">
        <v>5350</v>
      </c>
      <c r="H37" s="17">
        <f t="shared" si="11"/>
        <v>963000</v>
      </c>
      <c r="I37" s="17">
        <f t="shared" si="2"/>
        <v>326350</v>
      </c>
      <c r="J37" s="17">
        <f t="shared" si="3"/>
        <v>8451000</v>
      </c>
      <c r="K37" s="17">
        <f t="shared" si="3"/>
        <v>4478030</v>
      </c>
      <c r="L37" s="13">
        <v>757037</v>
      </c>
      <c r="M37" s="18">
        <v>193083</v>
      </c>
      <c r="N37" s="18">
        <v>8191</v>
      </c>
      <c r="O37" s="19">
        <f t="shared" si="4"/>
        <v>6032</v>
      </c>
      <c r="P37" s="19">
        <f t="shared" si="5"/>
        <v>12006.7</v>
      </c>
      <c r="Q37" s="17">
        <f t="shared" si="6"/>
        <v>5454379.7000000002</v>
      </c>
    </row>
    <row r="38" spans="1:17" ht="14.4" x14ac:dyDescent="0.3">
      <c r="A38" s="12">
        <v>41275</v>
      </c>
      <c r="B38" s="13">
        <v>1940</v>
      </c>
      <c r="C38" s="22">
        <v>2202</v>
      </c>
      <c r="D38" s="23">
        <f>C38*3700</f>
        <v>8147400</v>
      </c>
      <c r="E38" s="15">
        <f t="shared" si="7"/>
        <v>4271880</v>
      </c>
      <c r="F38" s="13">
        <v>59</v>
      </c>
      <c r="G38" s="16">
        <v>7030</v>
      </c>
      <c r="H38" s="17">
        <f>G38*185</f>
        <v>1300550</v>
      </c>
      <c r="I38" s="17">
        <f t="shared" si="2"/>
        <v>414770</v>
      </c>
      <c r="J38" s="17">
        <f t="shared" si="3"/>
        <v>9447950</v>
      </c>
      <c r="K38" s="17">
        <f t="shared" si="3"/>
        <v>4686650</v>
      </c>
      <c r="L38" s="13">
        <v>672232</v>
      </c>
      <c r="M38" s="18">
        <v>179138</v>
      </c>
      <c r="N38" s="18">
        <v>9914</v>
      </c>
      <c r="O38" s="19">
        <f t="shared" si="4"/>
        <v>6385.8</v>
      </c>
      <c r="P38" s="19">
        <f t="shared" si="5"/>
        <v>14746.580000000002</v>
      </c>
      <c r="Q38" s="17">
        <f t="shared" si="6"/>
        <v>5569066.3799999999</v>
      </c>
    </row>
    <row r="39" spans="1:17" ht="14.4" x14ac:dyDescent="0.3">
      <c r="A39" s="12">
        <v>41306</v>
      </c>
      <c r="B39" s="13">
        <v>1946</v>
      </c>
      <c r="C39" s="22">
        <v>2540</v>
      </c>
      <c r="D39" s="23">
        <f t="shared" ref="D39:D49" si="12">C39*3700</f>
        <v>9398000</v>
      </c>
      <c r="E39" s="15">
        <f t="shared" si="7"/>
        <v>4942840</v>
      </c>
      <c r="F39" s="13">
        <v>59</v>
      </c>
      <c r="G39" s="16">
        <v>9220</v>
      </c>
      <c r="H39" s="17">
        <f t="shared" ref="H39:H49" si="13">G39*185</f>
        <v>1705700</v>
      </c>
      <c r="I39" s="17">
        <f t="shared" si="2"/>
        <v>543980</v>
      </c>
      <c r="J39" s="17">
        <f t="shared" si="3"/>
        <v>11103700</v>
      </c>
      <c r="K39" s="17">
        <f t="shared" si="3"/>
        <v>5486820</v>
      </c>
      <c r="L39" s="13">
        <v>665023</v>
      </c>
      <c r="M39" s="18">
        <v>186347</v>
      </c>
      <c r="N39" s="18">
        <v>9954</v>
      </c>
      <c r="O39" s="19">
        <f t="shared" si="4"/>
        <v>7366</v>
      </c>
      <c r="P39" s="19">
        <f t="shared" si="5"/>
        <v>18665.399999999998</v>
      </c>
      <c r="Q39" s="17">
        <f t="shared" si="6"/>
        <v>6374175.4000000004</v>
      </c>
    </row>
    <row r="40" spans="1:17" ht="14.4" x14ac:dyDescent="0.3">
      <c r="A40" s="12">
        <v>41334</v>
      </c>
      <c r="B40" s="13">
        <v>1952</v>
      </c>
      <c r="C40" s="22">
        <v>2867</v>
      </c>
      <c r="D40" s="23">
        <f t="shared" si="12"/>
        <v>10607900</v>
      </c>
      <c r="E40" s="15">
        <f t="shared" si="7"/>
        <v>5596384</v>
      </c>
      <c r="F40" s="13">
        <v>59</v>
      </c>
      <c r="G40" s="16">
        <v>10050</v>
      </c>
      <c r="H40" s="17">
        <f t="shared" si="13"/>
        <v>1859250</v>
      </c>
      <c r="I40" s="17">
        <f t="shared" si="2"/>
        <v>592950</v>
      </c>
      <c r="J40" s="17">
        <f t="shared" si="3"/>
        <v>12467150</v>
      </c>
      <c r="K40" s="17">
        <f t="shared" si="3"/>
        <v>6189334</v>
      </c>
      <c r="L40" s="13">
        <v>667657</v>
      </c>
      <c r="M40" s="18">
        <v>183713</v>
      </c>
      <c r="N40" s="18">
        <v>10859</v>
      </c>
      <c r="O40" s="19">
        <f t="shared" si="4"/>
        <v>8314.2999999999993</v>
      </c>
      <c r="P40" s="19">
        <f t="shared" si="5"/>
        <v>20536.48</v>
      </c>
      <c r="Q40" s="17">
        <f t="shared" si="6"/>
        <v>7080413.7800000003</v>
      </c>
    </row>
    <row r="41" spans="1:17" ht="14.4" x14ac:dyDescent="0.3">
      <c r="A41" s="12">
        <v>41365</v>
      </c>
      <c r="B41" s="13">
        <v>1958</v>
      </c>
      <c r="C41" s="22">
        <v>3348</v>
      </c>
      <c r="D41" s="23">
        <f t="shared" si="12"/>
        <v>12387600</v>
      </c>
      <c r="E41" s="15">
        <f t="shared" si="7"/>
        <v>6555384</v>
      </c>
      <c r="F41" s="13">
        <v>59</v>
      </c>
      <c r="G41" s="16">
        <v>11050</v>
      </c>
      <c r="H41" s="17">
        <f t="shared" si="13"/>
        <v>2044250</v>
      </c>
      <c r="I41" s="17">
        <f t="shared" si="2"/>
        <v>651950</v>
      </c>
      <c r="J41" s="17">
        <f t="shared" si="3"/>
        <v>14431850</v>
      </c>
      <c r="K41" s="17">
        <f t="shared" si="3"/>
        <v>7207334</v>
      </c>
      <c r="L41" s="13">
        <v>654198</v>
      </c>
      <c r="M41" s="18">
        <v>197172</v>
      </c>
      <c r="N41" s="18">
        <v>9730</v>
      </c>
      <c r="O41" s="19">
        <f t="shared" si="4"/>
        <v>9709.1999999999989</v>
      </c>
      <c r="P41" s="19">
        <f t="shared" si="5"/>
        <v>22959.62</v>
      </c>
      <c r="Q41" s="17">
        <f t="shared" si="6"/>
        <v>8101102.8200000003</v>
      </c>
    </row>
    <row r="42" spans="1:17" ht="14.4" x14ac:dyDescent="0.3">
      <c r="A42" s="12">
        <v>41395</v>
      </c>
      <c r="B42" s="13">
        <v>1964</v>
      </c>
      <c r="C42" s="22">
        <v>3550</v>
      </c>
      <c r="D42" s="23">
        <f t="shared" si="12"/>
        <v>13135000</v>
      </c>
      <c r="E42" s="15">
        <f t="shared" si="7"/>
        <v>6972200</v>
      </c>
      <c r="F42" s="13">
        <v>60</v>
      </c>
      <c r="G42" s="16">
        <v>11640</v>
      </c>
      <c r="H42" s="17">
        <f t="shared" si="13"/>
        <v>2153400</v>
      </c>
      <c r="I42" s="17">
        <f t="shared" si="2"/>
        <v>698400</v>
      </c>
      <c r="J42" s="17">
        <f t="shared" si="3"/>
        <v>15288400</v>
      </c>
      <c r="K42" s="17">
        <f t="shared" si="3"/>
        <v>7670600</v>
      </c>
      <c r="L42" s="13">
        <v>659435</v>
      </c>
      <c r="M42" s="18">
        <v>191935</v>
      </c>
      <c r="N42" s="18">
        <v>10430</v>
      </c>
      <c r="O42" s="19">
        <f t="shared" si="4"/>
        <v>10295</v>
      </c>
      <c r="P42" s="19">
        <f t="shared" si="5"/>
        <v>24230.6</v>
      </c>
      <c r="Q42" s="17">
        <f t="shared" si="6"/>
        <v>8566925.5999999996</v>
      </c>
    </row>
    <row r="43" spans="1:17" ht="14.4" x14ac:dyDescent="0.3">
      <c r="A43" s="12">
        <v>41426</v>
      </c>
      <c r="B43" s="13">
        <v>1970</v>
      </c>
      <c r="C43" s="22">
        <v>3432</v>
      </c>
      <c r="D43" s="23">
        <f t="shared" si="12"/>
        <v>12698400</v>
      </c>
      <c r="E43" s="15">
        <f t="shared" si="7"/>
        <v>6761040</v>
      </c>
      <c r="F43" s="13">
        <v>60</v>
      </c>
      <c r="G43" s="16">
        <v>12040</v>
      </c>
      <c r="H43" s="17">
        <f t="shared" si="13"/>
        <v>2227400</v>
      </c>
      <c r="I43" s="17">
        <f t="shared" si="2"/>
        <v>722400</v>
      </c>
      <c r="J43" s="17">
        <f t="shared" si="3"/>
        <v>14925800</v>
      </c>
      <c r="K43" s="17">
        <f t="shared" si="3"/>
        <v>7483440</v>
      </c>
      <c r="L43" s="13">
        <v>661190</v>
      </c>
      <c r="M43" s="18">
        <v>190180</v>
      </c>
      <c r="N43" s="18">
        <v>10222</v>
      </c>
      <c r="O43" s="19">
        <f t="shared" si="4"/>
        <v>9952.7999999999993</v>
      </c>
      <c r="P43" s="19">
        <f t="shared" si="5"/>
        <v>24597.68</v>
      </c>
      <c r="Q43" s="17">
        <f t="shared" si="6"/>
        <v>8379582.4799999995</v>
      </c>
    </row>
    <row r="44" spans="1:17" ht="14.4" x14ac:dyDescent="0.3">
      <c r="A44" s="12">
        <v>41456</v>
      </c>
      <c r="B44" s="13">
        <v>1976</v>
      </c>
      <c r="C44" s="22">
        <v>3400</v>
      </c>
      <c r="D44" s="23">
        <f t="shared" si="12"/>
        <v>12580000</v>
      </c>
      <c r="E44" s="15">
        <f t="shared" si="7"/>
        <v>6718400</v>
      </c>
      <c r="F44" s="13">
        <v>60</v>
      </c>
      <c r="G44" s="16">
        <v>11010</v>
      </c>
      <c r="H44" s="17">
        <f t="shared" si="13"/>
        <v>2036850</v>
      </c>
      <c r="I44" s="17">
        <f t="shared" si="2"/>
        <v>660600</v>
      </c>
      <c r="J44" s="17">
        <f t="shared" si="3"/>
        <v>14616850</v>
      </c>
      <c r="K44" s="17">
        <f t="shared" si="3"/>
        <v>7379000</v>
      </c>
      <c r="L44" s="13">
        <v>647321</v>
      </c>
      <c r="M44" s="18">
        <v>204049</v>
      </c>
      <c r="N44" s="18">
        <v>10102</v>
      </c>
      <c r="O44" s="19">
        <f t="shared" si="4"/>
        <v>9860</v>
      </c>
      <c r="P44" s="19">
        <f t="shared" si="5"/>
        <v>23000.9</v>
      </c>
      <c r="Q44" s="17">
        <f t="shared" si="6"/>
        <v>8273332.9000000004</v>
      </c>
    </row>
    <row r="45" spans="1:17" ht="14.4" x14ac:dyDescent="0.3">
      <c r="A45" s="12">
        <v>41487</v>
      </c>
      <c r="B45" s="13">
        <v>1983</v>
      </c>
      <c r="C45" s="22">
        <v>3261</v>
      </c>
      <c r="D45" s="23">
        <f t="shared" si="12"/>
        <v>12065700</v>
      </c>
      <c r="E45" s="15">
        <f t="shared" si="7"/>
        <v>6466563</v>
      </c>
      <c r="F45" s="13">
        <v>60</v>
      </c>
      <c r="G45" s="16">
        <v>9830</v>
      </c>
      <c r="H45" s="17">
        <f t="shared" si="13"/>
        <v>1818550</v>
      </c>
      <c r="I45" s="17">
        <f t="shared" si="2"/>
        <v>589800</v>
      </c>
      <c r="J45" s="17">
        <f t="shared" si="3"/>
        <v>13884250</v>
      </c>
      <c r="K45" s="17">
        <f t="shared" si="3"/>
        <v>7056363</v>
      </c>
      <c r="L45" s="13">
        <v>666743</v>
      </c>
      <c r="M45" s="18">
        <v>184627</v>
      </c>
      <c r="N45" s="18">
        <v>10610</v>
      </c>
      <c r="O45" s="19">
        <f t="shared" si="4"/>
        <v>9456.9</v>
      </c>
      <c r="P45" s="19">
        <f t="shared" si="5"/>
        <v>20973.040000000001</v>
      </c>
      <c r="Q45" s="17">
        <f t="shared" si="6"/>
        <v>7948772.9400000004</v>
      </c>
    </row>
    <row r="46" spans="1:17" ht="14.4" x14ac:dyDescent="0.3">
      <c r="A46" s="12">
        <v>41518</v>
      </c>
      <c r="B46" s="13">
        <v>1990</v>
      </c>
      <c r="C46" s="22">
        <v>3209</v>
      </c>
      <c r="D46" s="23">
        <f t="shared" si="12"/>
        <v>11873300</v>
      </c>
      <c r="E46" s="15">
        <f t="shared" si="7"/>
        <v>6385910</v>
      </c>
      <c r="F46" s="13">
        <v>60</v>
      </c>
      <c r="G46" s="16">
        <v>8370</v>
      </c>
      <c r="H46" s="17">
        <f t="shared" si="13"/>
        <v>1548450</v>
      </c>
      <c r="I46" s="17">
        <f t="shared" si="2"/>
        <v>502200</v>
      </c>
      <c r="J46" s="17">
        <f t="shared" si="3"/>
        <v>13421750</v>
      </c>
      <c r="K46" s="17">
        <f t="shared" si="3"/>
        <v>6888110</v>
      </c>
      <c r="L46" s="13">
        <v>678705</v>
      </c>
      <c r="M46" s="18">
        <v>172665</v>
      </c>
      <c r="N46" s="18">
        <v>9374</v>
      </c>
      <c r="O46" s="19">
        <f t="shared" si="4"/>
        <v>9306.1</v>
      </c>
      <c r="P46" s="19">
        <f t="shared" si="5"/>
        <v>18696.759999999998</v>
      </c>
      <c r="Q46" s="17">
        <f t="shared" si="6"/>
        <v>7776856.8599999994</v>
      </c>
    </row>
    <row r="47" spans="1:17" ht="14.4" x14ac:dyDescent="0.3">
      <c r="A47" s="12">
        <v>41548</v>
      </c>
      <c r="B47" s="13">
        <v>1996</v>
      </c>
      <c r="C47" s="22">
        <v>3132</v>
      </c>
      <c r="D47" s="23">
        <f t="shared" si="12"/>
        <v>11588400</v>
      </c>
      <c r="E47" s="15">
        <f t="shared" si="7"/>
        <v>6251472</v>
      </c>
      <c r="F47" s="13">
        <v>60</v>
      </c>
      <c r="G47" s="16">
        <v>7490</v>
      </c>
      <c r="H47" s="17">
        <f t="shared" si="13"/>
        <v>1385650</v>
      </c>
      <c r="I47" s="17">
        <f t="shared" si="2"/>
        <v>449400</v>
      </c>
      <c r="J47" s="17">
        <f t="shared" si="3"/>
        <v>12974050</v>
      </c>
      <c r="K47" s="17">
        <f t="shared" si="3"/>
        <v>6700872</v>
      </c>
      <c r="L47" s="13">
        <v>658990</v>
      </c>
      <c r="M47" s="18">
        <v>192380</v>
      </c>
      <c r="N47" s="18">
        <v>10830</v>
      </c>
      <c r="O47" s="19">
        <f t="shared" si="4"/>
        <v>9082.7999999999993</v>
      </c>
      <c r="P47" s="19">
        <f t="shared" si="5"/>
        <v>17236.18</v>
      </c>
      <c r="Q47" s="17">
        <f t="shared" si="6"/>
        <v>7589390.9799999995</v>
      </c>
    </row>
    <row r="48" spans="1:17" ht="14.4" x14ac:dyDescent="0.3">
      <c r="A48" s="12">
        <v>41579</v>
      </c>
      <c r="B48" s="13">
        <v>2012</v>
      </c>
      <c r="C48" s="22">
        <v>3027</v>
      </c>
      <c r="D48" s="23">
        <f t="shared" si="12"/>
        <v>11199900</v>
      </c>
      <c r="E48" s="15">
        <f t="shared" si="7"/>
        <v>6090324</v>
      </c>
      <c r="F48" s="13">
        <v>61</v>
      </c>
      <c r="G48" s="16">
        <v>6530</v>
      </c>
      <c r="H48" s="17">
        <f t="shared" si="13"/>
        <v>1208050</v>
      </c>
      <c r="I48" s="17">
        <f t="shared" si="2"/>
        <v>398330</v>
      </c>
      <c r="J48" s="17">
        <f t="shared" si="3"/>
        <v>12407950</v>
      </c>
      <c r="K48" s="17">
        <f t="shared" si="3"/>
        <v>6488654</v>
      </c>
      <c r="L48" s="13">
        <v>656221</v>
      </c>
      <c r="M48" s="18">
        <v>195149</v>
      </c>
      <c r="N48" s="18">
        <v>9017</v>
      </c>
      <c r="O48" s="19">
        <f t="shared" si="4"/>
        <v>8778.2999999999993</v>
      </c>
      <c r="P48" s="19">
        <f t="shared" si="5"/>
        <v>15602.080000000002</v>
      </c>
      <c r="Q48" s="17">
        <f t="shared" si="6"/>
        <v>7373421.3799999999</v>
      </c>
    </row>
    <row r="49" spans="1:17" ht="14.4" x14ac:dyDescent="0.3">
      <c r="A49" s="12">
        <v>41609</v>
      </c>
      <c r="B49" s="13">
        <v>2008</v>
      </c>
      <c r="C49" s="22">
        <v>2777</v>
      </c>
      <c r="D49" s="23">
        <f t="shared" si="12"/>
        <v>10274900</v>
      </c>
      <c r="E49" s="15">
        <f t="shared" si="7"/>
        <v>5576216</v>
      </c>
      <c r="F49" s="13">
        <v>61</v>
      </c>
      <c r="G49" s="16">
        <v>6300</v>
      </c>
      <c r="H49" s="17">
        <f t="shared" si="13"/>
        <v>1165500</v>
      </c>
      <c r="I49" s="17">
        <f t="shared" si="2"/>
        <v>384300</v>
      </c>
      <c r="J49" s="17">
        <f t="shared" si="3"/>
        <v>11440400</v>
      </c>
      <c r="K49" s="17">
        <f t="shared" si="3"/>
        <v>5960516</v>
      </c>
      <c r="L49" s="13">
        <v>676934</v>
      </c>
      <c r="M49" s="18">
        <v>174436</v>
      </c>
      <c r="N49" s="18">
        <v>10423</v>
      </c>
      <c r="O49" s="19">
        <f t="shared" si="4"/>
        <v>8053.3</v>
      </c>
      <c r="P49" s="19">
        <f t="shared" si="5"/>
        <v>14774.380000000001</v>
      </c>
      <c r="Q49" s="17">
        <f t="shared" si="6"/>
        <v>6845136.6799999997</v>
      </c>
    </row>
    <row r="50" spans="1:17" ht="14.4" x14ac:dyDescent="0.3">
      <c r="A50" s="12">
        <v>41640</v>
      </c>
      <c r="B50" s="13">
        <v>2073</v>
      </c>
      <c r="C50" s="22">
        <v>2821</v>
      </c>
      <c r="D50" s="23">
        <f>C50*3800</f>
        <v>10719800</v>
      </c>
      <c r="E50" s="15">
        <f t="shared" si="7"/>
        <v>5847933</v>
      </c>
      <c r="F50" s="13">
        <v>63</v>
      </c>
      <c r="G50" s="16">
        <v>7080</v>
      </c>
      <c r="H50" s="17">
        <f>G50*190</f>
        <v>1345200</v>
      </c>
      <c r="I50" s="17">
        <f t="shared" si="2"/>
        <v>446040</v>
      </c>
      <c r="J50" s="17">
        <f t="shared" si="3"/>
        <v>12065000</v>
      </c>
      <c r="K50" s="17">
        <f t="shared" si="3"/>
        <v>6293973</v>
      </c>
      <c r="L50" s="13">
        <v>641571</v>
      </c>
      <c r="M50" s="18">
        <v>210589</v>
      </c>
      <c r="N50" s="18">
        <v>9985</v>
      </c>
      <c r="O50" s="19">
        <f t="shared" si="4"/>
        <v>8180.9</v>
      </c>
      <c r="P50" s="19">
        <f t="shared" si="5"/>
        <v>16021.94</v>
      </c>
      <c r="Q50" s="17">
        <f t="shared" si="6"/>
        <v>7180320.8400000008</v>
      </c>
    </row>
    <row r="51" spans="1:17" ht="14.4" x14ac:dyDescent="0.3">
      <c r="A51" s="12">
        <v>41671</v>
      </c>
      <c r="B51" s="13">
        <v>2077</v>
      </c>
      <c r="C51" s="22">
        <v>3209</v>
      </c>
      <c r="D51" s="23">
        <f t="shared" ref="D51:D61" si="14">C51*3800</f>
        <v>12194200</v>
      </c>
      <c r="E51" s="15">
        <f t="shared" si="7"/>
        <v>6665093</v>
      </c>
      <c r="F51" s="13">
        <v>63</v>
      </c>
      <c r="G51" s="16">
        <v>9250</v>
      </c>
      <c r="H51" s="17">
        <f t="shared" ref="H51:H61" si="15">G51*190</f>
        <v>1757500</v>
      </c>
      <c r="I51" s="17">
        <f t="shared" si="2"/>
        <v>582750</v>
      </c>
      <c r="J51" s="17">
        <f t="shared" si="3"/>
        <v>13951700</v>
      </c>
      <c r="K51" s="17">
        <f t="shared" si="3"/>
        <v>7247843</v>
      </c>
      <c r="L51" s="13">
        <v>634973</v>
      </c>
      <c r="M51" s="18">
        <v>217187</v>
      </c>
      <c r="N51" s="18">
        <v>9766</v>
      </c>
      <c r="O51" s="19">
        <f t="shared" si="4"/>
        <v>9306.1</v>
      </c>
      <c r="P51" s="19">
        <f t="shared" si="5"/>
        <v>20007.96</v>
      </c>
      <c r="Q51" s="17">
        <f t="shared" si="6"/>
        <v>8139083.0599999996</v>
      </c>
    </row>
    <row r="52" spans="1:17" ht="14.4" x14ac:dyDescent="0.3">
      <c r="A52" s="12">
        <v>41699</v>
      </c>
      <c r="B52" s="13">
        <v>2081</v>
      </c>
      <c r="C52" s="22">
        <v>3553</v>
      </c>
      <c r="D52" s="23">
        <f t="shared" si="14"/>
        <v>13501400</v>
      </c>
      <c r="E52" s="15">
        <f t="shared" si="7"/>
        <v>7393793</v>
      </c>
      <c r="F52" s="13">
        <v>63</v>
      </c>
      <c r="G52" s="16">
        <v>10020</v>
      </c>
      <c r="H52" s="17">
        <f t="shared" si="15"/>
        <v>1903800</v>
      </c>
      <c r="I52" s="17">
        <f t="shared" si="2"/>
        <v>631260</v>
      </c>
      <c r="J52" s="17">
        <f t="shared" si="3"/>
        <v>15405200</v>
      </c>
      <c r="K52" s="17">
        <f t="shared" si="3"/>
        <v>8025053</v>
      </c>
      <c r="L52" s="13">
        <v>662054</v>
      </c>
      <c r="M52" s="18">
        <v>190106</v>
      </c>
      <c r="N52" s="18">
        <v>11148</v>
      </c>
      <c r="O52" s="19">
        <f t="shared" si="4"/>
        <v>10303.699999999999</v>
      </c>
      <c r="P52" s="19">
        <f t="shared" si="5"/>
        <v>21822.62</v>
      </c>
      <c r="Q52" s="17">
        <f t="shared" si="6"/>
        <v>8920487.3199999984</v>
      </c>
    </row>
    <row r="53" spans="1:17" ht="14.4" x14ac:dyDescent="0.3">
      <c r="A53" s="12">
        <v>41730</v>
      </c>
      <c r="B53" s="13">
        <v>2086</v>
      </c>
      <c r="C53" s="22">
        <v>3820</v>
      </c>
      <c r="D53" s="23">
        <f t="shared" si="14"/>
        <v>14516000</v>
      </c>
      <c r="E53" s="15">
        <f t="shared" si="7"/>
        <v>7968520</v>
      </c>
      <c r="F53" s="13">
        <v>63</v>
      </c>
      <c r="G53" s="16">
        <v>10995</v>
      </c>
      <c r="H53" s="17">
        <f t="shared" si="15"/>
        <v>2089050</v>
      </c>
      <c r="I53" s="17">
        <f t="shared" si="2"/>
        <v>692685</v>
      </c>
      <c r="J53" s="17">
        <f t="shared" si="3"/>
        <v>16605050</v>
      </c>
      <c r="K53" s="17">
        <f t="shared" si="3"/>
        <v>8661205</v>
      </c>
      <c r="L53" s="13">
        <v>654962</v>
      </c>
      <c r="M53" s="18">
        <v>197198</v>
      </c>
      <c r="N53" s="18">
        <v>9339</v>
      </c>
      <c r="O53" s="19">
        <f t="shared" si="4"/>
        <v>11078</v>
      </c>
      <c r="P53" s="19">
        <f t="shared" si="5"/>
        <v>23793.35</v>
      </c>
      <c r="Q53" s="17">
        <f t="shared" si="6"/>
        <v>9557575.3499999996</v>
      </c>
    </row>
    <row r="54" spans="1:17" ht="14.4" x14ac:dyDescent="0.3">
      <c r="A54" s="12">
        <v>41760</v>
      </c>
      <c r="B54" s="13">
        <v>2092</v>
      </c>
      <c r="C54" s="22">
        <v>4133</v>
      </c>
      <c r="D54" s="23">
        <f t="shared" si="14"/>
        <v>15705400</v>
      </c>
      <c r="E54" s="15">
        <f t="shared" si="7"/>
        <v>8646236</v>
      </c>
      <c r="F54" s="13">
        <v>63</v>
      </c>
      <c r="G54" s="16">
        <v>11436</v>
      </c>
      <c r="H54" s="17">
        <f t="shared" si="15"/>
        <v>2172840</v>
      </c>
      <c r="I54" s="17">
        <f t="shared" si="2"/>
        <v>720468</v>
      </c>
      <c r="J54" s="17">
        <f t="shared" si="3"/>
        <v>17878240</v>
      </c>
      <c r="K54" s="17">
        <f t="shared" si="3"/>
        <v>9366704</v>
      </c>
      <c r="L54" s="13">
        <v>645579</v>
      </c>
      <c r="M54" s="18">
        <v>206581</v>
      </c>
      <c r="N54" s="18">
        <v>9468</v>
      </c>
      <c r="O54" s="19">
        <f t="shared" si="4"/>
        <v>11985.699999999999</v>
      </c>
      <c r="P54" s="19">
        <f t="shared" si="5"/>
        <v>25057.66</v>
      </c>
      <c r="Q54" s="17">
        <f t="shared" si="6"/>
        <v>10265375.359999999</v>
      </c>
    </row>
    <row r="55" spans="1:17" ht="14.4" x14ac:dyDescent="0.3">
      <c r="A55" s="12">
        <v>41791</v>
      </c>
      <c r="B55" s="13">
        <v>2098</v>
      </c>
      <c r="C55" s="22">
        <v>4476</v>
      </c>
      <c r="D55" s="23">
        <f t="shared" si="14"/>
        <v>17008800</v>
      </c>
      <c r="E55" s="15">
        <f t="shared" si="7"/>
        <v>9390648</v>
      </c>
      <c r="F55" s="13">
        <v>63</v>
      </c>
      <c r="G55" s="16">
        <v>12082</v>
      </c>
      <c r="H55" s="17">
        <f t="shared" si="15"/>
        <v>2295580</v>
      </c>
      <c r="I55" s="17">
        <f t="shared" si="2"/>
        <v>761166</v>
      </c>
      <c r="J55" s="17">
        <f t="shared" si="3"/>
        <v>19304380</v>
      </c>
      <c r="K55" s="17">
        <f t="shared" si="3"/>
        <v>10151814</v>
      </c>
      <c r="L55" s="13">
        <v>658112</v>
      </c>
      <c r="M55" s="18">
        <v>194048</v>
      </c>
      <c r="N55" s="18">
        <v>10324</v>
      </c>
      <c r="O55" s="19">
        <f t="shared" si="4"/>
        <v>12980.4</v>
      </c>
      <c r="P55" s="19">
        <f t="shared" si="5"/>
        <v>26685.620000000003</v>
      </c>
      <c r="Q55" s="17">
        <f t="shared" si="6"/>
        <v>11053964.02</v>
      </c>
    </row>
    <row r="56" spans="1:17" ht="14.4" x14ac:dyDescent="0.3">
      <c r="A56" s="12">
        <v>41821</v>
      </c>
      <c r="B56" s="13">
        <v>2104</v>
      </c>
      <c r="C56" s="22">
        <v>4436</v>
      </c>
      <c r="D56" s="23">
        <f t="shared" si="14"/>
        <v>16856800</v>
      </c>
      <c r="E56" s="15">
        <f t="shared" si="7"/>
        <v>9333344</v>
      </c>
      <c r="F56" s="13">
        <v>64</v>
      </c>
      <c r="G56" s="16">
        <v>11486</v>
      </c>
      <c r="H56" s="17">
        <f t="shared" si="15"/>
        <v>2182340</v>
      </c>
      <c r="I56" s="17">
        <f t="shared" si="2"/>
        <v>735104</v>
      </c>
      <c r="J56" s="17">
        <f t="shared" si="3"/>
        <v>19039140</v>
      </c>
      <c r="K56" s="17">
        <f t="shared" si="3"/>
        <v>10068448</v>
      </c>
      <c r="L56" s="13">
        <v>637711</v>
      </c>
      <c r="M56" s="18">
        <v>214449</v>
      </c>
      <c r="N56" s="18">
        <v>9737</v>
      </c>
      <c r="O56" s="19">
        <f t="shared" si="4"/>
        <v>12864.4</v>
      </c>
      <c r="P56" s="19">
        <f t="shared" si="5"/>
        <v>25719.98</v>
      </c>
      <c r="Q56" s="17">
        <f t="shared" si="6"/>
        <v>10968929.380000001</v>
      </c>
    </row>
    <row r="57" spans="1:17" ht="14.4" x14ac:dyDescent="0.3">
      <c r="A57" s="12">
        <v>41852</v>
      </c>
      <c r="B57" s="13">
        <v>2110</v>
      </c>
      <c r="C57" s="22">
        <v>4256</v>
      </c>
      <c r="D57" s="23">
        <f t="shared" si="14"/>
        <v>16172800</v>
      </c>
      <c r="E57" s="15">
        <f t="shared" si="7"/>
        <v>8980160</v>
      </c>
      <c r="F57" s="13">
        <v>64</v>
      </c>
      <c r="G57" s="16">
        <v>9504</v>
      </c>
      <c r="H57" s="17">
        <f t="shared" si="15"/>
        <v>1805760</v>
      </c>
      <c r="I57" s="17">
        <f t="shared" si="2"/>
        <v>608256</v>
      </c>
      <c r="J57" s="17">
        <f t="shared" si="3"/>
        <v>17978560</v>
      </c>
      <c r="K57" s="17">
        <f t="shared" si="3"/>
        <v>9588416</v>
      </c>
      <c r="L57" s="13">
        <v>638317</v>
      </c>
      <c r="M57" s="18">
        <v>213843</v>
      </c>
      <c r="N57" s="18">
        <v>9290</v>
      </c>
      <c r="O57" s="19">
        <f t="shared" si="4"/>
        <v>12342.4</v>
      </c>
      <c r="P57" s="19">
        <f t="shared" si="5"/>
        <v>22417.599999999999</v>
      </c>
      <c r="Q57" s="17">
        <f t="shared" si="6"/>
        <v>10484626</v>
      </c>
    </row>
    <row r="58" spans="1:17" ht="14.4" x14ac:dyDescent="0.3">
      <c r="A58" s="12">
        <v>41883</v>
      </c>
      <c r="B58" s="13">
        <v>2116</v>
      </c>
      <c r="C58" s="22">
        <v>4067</v>
      </c>
      <c r="D58" s="23">
        <f t="shared" si="14"/>
        <v>15454600</v>
      </c>
      <c r="E58" s="15">
        <f t="shared" si="7"/>
        <v>8605772</v>
      </c>
      <c r="F58" s="13">
        <v>64</v>
      </c>
      <c r="G58" s="16">
        <v>8635</v>
      </c>
      <c r="H58" s="17">
        <f t="shared" si="15"/>
        <v>1640650</v>
      </c>
      <c r="I58" s="17">
        <f t="shared" si="2"/>
        <v>552640</v>
      </c>
      <c r="J58" s="17">
        <f t="shared" si="3"/>
        <v>17095250</v>
      </c>
      <c r="K58" s="17">
        <f t="shared" si="3"/>
        <v>9158412</v>
      </c>
      <c r="L58" s="13">
        <v>651996</v>
      </c>
      <c r="M58" s="18">
        <v>200164</v>
      </c>
      <c r="N58" s="18">
        <v>9213</v>
      </c>
      <c r="O58" s="19">
        <f t="shared" si="4"/>
        <v>11794.3</v>
      </c>
      <c r="P58" s="19">
        <f t="shared" si="5"/>
        <v>20756.129999999997</v>
      </c>
      <c r="Q58" s="17">
        <f t="shared" si="6"/>
        <v>10052335.430000002</v>
      </c>
    </row>
    <row r="59" spans="1:17" ht="14.4" x14ac:dyDescent="0.3">
      <c r="A59" s="12">
        <v>41913</v>
      </c>
      <c r="B59" s="13">
        <v>2122</v>
      </c>
      <c r="C59" s="22">
        <v>3890</v>
      </c>
      <c r="D59" s="23">
        <f t="shared" si="14"/>
        <v>14782000</v>
      </c>
      <c r="E59" s="15">
        <f t="shared" si="7"/>
        <v>8254580</v>
      </c>
      <c r="F59" s="13">
        <v>64</v>
      </c>
      <c r="G59" s="16">
        <v>7451</v>
      </c>
      <c r="H59" s="17">
        <f t="shared" si="15"/>
        <v>1415690</v>
      </c>
      <c r="I59" s="17">
        <f t="shared" si="2"/>
        <v>476864</v>
      </c>
      <c r="J59" s="17">
        <f t="shared" si="3"/>
        <v>16197690</v>
      </c>
      <c r="K59" s="17">
        <f t="shared" si="3"/>
        <v>8731444</v>
      </c>
      <c r="L59" s="13">
        <v>630766</v>
      </c>
      <c r="M59" s="18">
        <v>221394</v>
      </c>
      <c r="N59" s="18">
        <v>10143</v>
      </c>
      <c r="O59" s="19">
        <f t="shared" si="4"/>
        <v>11281</v>
      </c>
      <c r="P59" s="19">
        <f t="shared" si="5"/>
        <v>18648.59</v>
      </c>
      <c r="Q59" s="17">
        <f t="shared" si="6"/>
        <v>9623676.5899999999</v>
      </c>
    </row>
    <row r="60" spans="1:17" ht="14.4" x14ac:dyDescent="0.3">
      <c r="A60" s="12">
        <v>41944</v>
      </c>
      <c r="B60" s="13">
        <v>2129</v>
      </c>
      <c r="C60" s="22">
        <v>3816</v>
      </c>
      <c r="D60" s="23">
        <f t="shared" si="14"/>
        <v>14500800</v>
      </c>
      <c r="E60" s="15">
        <f t="shared" si="7"/>
        <v>8124264</v>
      </c>
      <c r="F60" s="13">
        <v>64</v>
      </c>
      <c r="G60" s="16">
        <v>6453</v>
      </c>
      <c r="H60" s="17">
        <f t="shared" si="15"/>
        <v>1226070</v>
      </c>
      <c r="I60" s="17">
        <f t="shared" si="2"/>
        <v>412992</v>
      </c>
      <c r="J60" s="17">
        <f t="shared" si="3"/>
        <v>15726870</v>
      </c>
      <c r="K60" s="17">
        <f t="shared" si="3"/>
        <v>8537256</v>
      </c>
      <c r="L60" s="13">
        <v>645095</v>
      </c>
      <c r="M60" s="18">
        <v>207065</v>
      </c>
      <c r="N60" s="18">
        <v>10383</v>
      </c>
      <c r="O60" s="19">
        <f t="shared" si="4"/>
        <v>11066.4</v>
      </c>
      <c r="P60" s="19">
        <f t="shared" si="5"/>
        <v>17018.009999999998</v>
      </c>
      <c r="Q60" s="17">
        <f t="shared" si="6"/>
        <v>9427883.4100000001</v>
      </c>
    </row>
    <row r="61" spans="1:17" ht="14.4" x14ac:dyDescent="0.3">
      <c r="A61" s="12">
        <v>41974</v>
      </c>
      <c r="B61" s="13">
        <v>2135</v>
      </c>
      <c r="C61" s="22">
        <v>3717</v>
      </c>
      <c r="D61" s="23">
        <f t="shared" si="14"/>
        <v>14124600</v>
      </c>
      <c r="E61" s="15">
        <f t="shared" si="7"/>
        <v>7935795</v>
      </c>
      <c r="F61" s="13">
        <v>64</v>
      </c>
      <c r="G61" s="16">
        <v>5651</v>
      </c>
      <c r="H61" s="17">
        <f t="shared" si="15"/>
        <v>1073690</v>
      </c>
      <c r="I61" s="17">
        <f t="shared" si="2"/>
        <v>361664</v>
      </c>
      <c r="J61" s="17">
        <f t="shared" si="3"/>
        <v>15198290</v>
      </c>
      <c r="K61" s="17">
        <f t="shared" si="3"/>
        <v>8297459</v>
      </c>
      <c r="L61" s="13">
        <v>637807</v>
      </c>
      <c r="M61" s="18">
        <v>214353</v>
      </c>
      <c r="N61" s="18">
        <v>9059</v>
      </c>
      <c r="O61" s="19">
        <f t="shared" si="4"/>
        <v>10779.3</v>
      </c>
      <c r="P61" s="19">
        <f t="shared" si="5"/>
        <v>15630.97</v>
      </c>
      <c r="Q61" s="17">
        <f t="shared" si="6"/>
        <v>9185088.2700000014</v>
      </c>
    </row>
    <row r="62" spans="1:17" ht="14.4" x14ac:dyDescent="0.3">
      <c r="A62" s="12">
        <v>42005</v>
      </c>
      <c r="B62" s="13">
        <f>0.2025*A62-6381.6</f>
        <v>2124.4125000000004</v>
      </c>
      <c r="C62" s="28">
        <f t="shared" ref="C62:C73" si="16">1.3885*A62-54395</f>
        <v>3928.9425000000047</v>
      </c>
      <c r="E62" s="15">
        <f t="shared" si="7"/>
        <v>8346694.5587812616</v>
      </c>
      <c r="F62" s="13">
        <f>0.0077*A62-260.13</f>
        <v>63.308500000000038</v>
      </c>
      <c r="G62" s="28">
        <f>(-0.3276)*A62+22606</f>
        <v>8845.1620000000003</v>
      </c>
      <c r="I62" s="17">
        <f t="shared" si="2"/>
        <v>559973.93847700034</v>
      </c>
      <c r="K62" s="17">
        <f t="shared" ref="K62:K125" si="17">E62+I62</f>
        <v>8906668.4972582627</v>
      </c>
      <c r="L62" s="13">
        <f>14.431*A62+73683</f>
        <v>679857.15499999991</v>
      </c>
      <c r="M62" s="18">
        <f>32.129*A62-1000000</f>
        <v>349578.64500000002</v>
      </c>
      <c r="N62" s="18">
        <f>1.7259*A62-61966</f>
        <v>10530.429499999998</v>
      </c>
    </row>
    <row r="63" spans="1:17" ht="14.4" x14ac:dyDescent="0.3">
      <c r="A63" s="12">
        <v>42036</v>
      </c>
      <c r="B63" s="13">
        <f t="shared" ref="B63:B73" si="18">0.2025*A63-6381.6</f>
        <v>2130.6900000000005</v>
      </c>
      <c r="C63" s="28">
        <f t="shared" si="16"/>
        <v>3971.9860000000044</v>
      </c>
      <c r="E63" s="15">
        <f t="shared" si="7"/>
        <v>8463070.8503400106</v>
      </c>
      <c r="F63" s="13">
        <f t="shared" ref="F63:F73" si="19">0.0077*A63-260.13</f>
        <v>63.547200000000032</v>
      </c>
      <c r="G63" s="28">
        <f t="shared" ref="G63:G73" si="20">(-0.3276)*A63+22606</f>
        <v>8835.0064000000002</v>
      </c>
      <c r="I63" s="17">
        <f t="shared" si="2"/>
        <v>561439.91870208026</v>
      </c>
      <c r="K63" s="17">
        <f t="shared" si="17"/>
        <v>9024510.7690420914</v>
      </c>
      <c r="L63" s="13">
        <f t="shared" ref="L63:L73" si="21">14.431*A63+73683</f>
        <v>680304.51599999995</v>
      </c>
      <c r="M63" s="18">
        <f t="shared" ref="M63:M73" si="22">32.129*A63-1000000</f>
        <v>350574.64399999985</v>
      </c>
      <c r="N63" s="18">
        <f t="shared" ref="N63:N73" si="23">1.7259*A63-61966</f>
        <v>10583.932400000005</v>
      </c>
    </row>
    <row r="64" spans="1:17" ht="14.4" x14ac:dyDescent="0.3">
      <c r="A64" s="12">
        <v>42064</v>
      </c>
      <c r="B64" s="13">
        <f t="shared" si="18"/>
        <v>2136.3600000000006</v>
      </c>
      <c r="C64" s="28">
        <f t="shared" si="16"/>
        <v>4010.8640000000014</v>
      </c>
      <c r="E64" s="15">
        <f t="shared" si="7"/>
        <v>8568649.415040005</v>
      </c>
      <c r="F64" s="13">
        <f t="shared" si="19"/>
        <v>63.762800000000027</v>
      </c>
      <c r="G64" s="28">
        <f t="shared" si="20"/>
        <v>8825.8335999999999</v>
      </c>
      <c r="I64" s="17">
        <f t="shared" si="2"/>
        <v>562759.86267008027</v>
      </c>
      <c r="K64" s="17">
        <f t="shared" si="17"/>
        <v>9131409.2777100857</v>
      </c>
      <c r="L64" s="13">
        <f t="shared" si="21"/>
        <v>680708.58399999992</v>
      </c>
      <c r="M64" s="18">
        <f t="shared" si="22"/>
        <v>351474.25599999982</v>
      </c>
      <c r="N64" s="18">
        <f t="shared" si="23"/>
        <v>10632.257599999997</v>
      </c>
    </row>
    <row r="65" spans="1:14" ht="14.4" x14ac:dyDescent="0.3">
      <c r="A65" s="12">
        <v>42095</v>
      </c>
      <c r="B65" s="13">
        <f t="shared" si="18"/>
        <v>2142.6375000000007</v>
      </c>
      <c r="C65" s="28">
        <f t="shared" si="16"/>
        <v>4053.9075000000012</v>
      </c>
      <c r="E65" s="15">
        <f t="shared" si="7"/>
        <v>8686054.2310312558</v>
      </c>
      <c r="F65" s="13">
        <f t="shared" si="19"/>
        <v>64.001500000000021</v>
      </c>
      <c r="G65" s="28">
        <f t="shared" si="20"/>
        <v>8815.6779999999999</v>
      </c>
      <c r="I65" s="17">
        <f t="shared" si="2"/>
        <v>564216.6155170002</v>
      </c>
      <c r="K65" s="17">
        <f t="shared" si="17"/>
        <v>9250270.8465482555</v>
      </c>
      <c r="L65" s="13">
        <f t="shared" si="21"/>
        <v>681155.94499999995</v>
      </c>
      <c r="M65" s="18">
        <f t="shared" si="22"/>
        <v>352470.25499999989</v>
      </c>
      <c r="N65" s="18">
        <f t="shared" si="23"/>
        <v>10685.760500000004</v>
      </c>
    </row>
    <row r="66" spans="1:14" ht="14.4" x14ac:dyDescent="0.3">
      <c r="A66" s="12">
        <v>42125</v>
      </c>
      <c r="B66" s="13">
        <f t="shared" si="18"/>
        <v>2148.7124999999996</v>
      </c>
      <c r="C66" s="28">
        <f t="shared" si="16"/>
        <v>4095.5625</v>
      </c>
      <c r="E66" s="15">
        <f t="shared" si="7"/>
        <v>8800186.3382812478</v>
      </c>
      <c r="F66" s="13">
        <f t="shared" si="19"/>
        <v>64.232500000000016</v>
      </c>
      <c r="G66" s="28">
        <f t="shared" si="20"/>
        <v>8805.85</v>
      </c>
      <c r="I66" s="17">
        <f t="shared" si="2"/>
        <v>565621.76012500015</v>
      </c>
      <c r="K66" s="17">
        <f t="shared" si="17"/>
        <v>9365808.0984062478</v>
      </c>
      <c r="L66" s="13">
        <f t="shared" si="21"/>
        <v>681588.875</v>
      </c>
      <c r="M66" s="18">
        <f t="shared" si="22"/>
        <v>353434.125</v>
      </c>
      <c r="N66" s="18">
        <f t="shared" si="23"/>
        <v>10737.537500000006</v>
      </c>
    </row>
    <row r="67" spans="1:14" ht="14.4" x14ac:dyDescent="0.3">
      <c r="A67" s="12">
        <v>42156</v>
      </c>
      <c r="B67" s="13">
        <f t="shared" si="18"/>
        <v>2154.9899999999998</v>
      </c>
      <c r="C67" s="28">
        <f t="shared" si="16"/>
        <v>4138.6059999999998</v>
      </c>
      <c r="E67" s="15">
        <f t="shared" si="7"/>
        <v>8918654.5439399984</v>
      </c>
      <c r="F67" s="13">
        <f t="shared" si="19"/>
        <v>64.47120000000001</v>
      </c>
      <c r="G67" s="28">
        <f t="shared" si="20"/>
        <v>8795.6944000000003</v>
      </c>
      <c r="I67" s="17">
        <f t="shared" ref="I67:I73" si="24">G67*F67</f>
        <v>567068.97280128009</v>
      </c>
      <c r="K67" s="17">
        <f t="shared" si="17"/>
        <v>9485723.5167412776</v>
      </c>
      <c r="L67" s="13">
        <f t="shared" si="21"/>
        <v>682036.23599999992</v>
      </c>
      <c r="M67" s="18">
        <f t="shared" si="22"/>
        <v>354430.12399999984</v>
      </c>
      <c r="N67" s="18">
        <f t="shared" si="23"/>
        <v>10791.040399999998</v>
      </c>
    </row>
    <row r="68" spans="1:14" ht="14.4" x14ac:dyDescent="0.3">
      <c r="A68" s="12">
        <v>42186</v>
      </c>
      <c r="B68" s="13">
        <f t="shared" si="18"/>
        <v>2161.0650000000005</v>
      </c>
      <c r="C68" s="28">
        <f t="shared" si="16"/>
        <v>4180.2610000000059</v>
      </c>
      <c r="E68" s="15">
        <f t="shared" ref="E68:E73" si="25">C68*B68</f>
        <v>9033815.7379650157</v>
      </c>
      <c r="F68" s="13">
        <f t="shared" si="19"/>
        <v>64.702200000000005</v>
      </c>
      <c r="G68" s="28">
        <f t="shared" si="20"/>
        <v>8785.8664000000008</v>
      </c>
      <c r="I68" s="17">
        <f t="shared" si="24"/>
        <v>568464.88498608011</v>
      </c>
      <c r="K68" s="17">
        <f t="shared" si="17"/>
        <v>9602280.6229510959</v>
      </c>
      <c r="L68" s="13">
        <f t="shared" si="21"/>
        <v>682469.16599999997</v>
      </c>
      <c r="M68" s="18">
        <f t="shared" si="22"/>
        <v>355393.99399999995</v>
      </c>
      <c r="N68" s="18">
        <f t="shared" si="23"/>
        <v>10842.8174</v>
      </c>
    </row>
    <row r="69" spans="1:14" ht="14.4" x14ac:dyDescent="0.3">
      <c r="A69" s="12">
        <v>42217</v>
      </c>
      <c r="B69" s="13">
        <f t="shared" si="18"/>
        <v>2167.3425000000007</v>
      </c>
      <c r="C69" s="28">
        <f t="shared" si="16"/>
        <v>4223.3045000000056</v>
      </c>
      <c r="E69" s="15">
        <f t="shared" si="25"/>
        <v>9153347.3332912643</v>
      </c>
      <c r="F69" s="13">
        <f t="shared" si="19"/>
        <v>64.940899999999999</v>
      </c>
      <c r="G69" s="28">
        <f t="shared" si="20"/>
        <v>8775.7108000000007</v>
      </c>
      <c r="I69" s="17">
        <f t="shared" si="24"/>
        <v>569902.55749172007</v>
      </c>
      <c r="K69" s="17">
        <f t="shared" si="17"/>
        <v>9723249.890782984</v>
      </c>
      <c r="L69" s="13">
        <f t="shared" si="21"/>
        <v>682916.527</v>
      </c>
      <c r="M69" s="18">
        <f t="shared" si="22"/>
        <v>356389.99300000002</v>
      </c>
      <c r="N69" s="18">
        <f t="shared" si="23"/>
        <v>10896.320300000007</v>
      </c>
    </row>
    <row r="70" spans="1:14" ht="14.4" x14ac:dyDescent="0.3">
      <c r="A70" s="12">
        <v>42248</v>
      </c>
      <c r="B70" s="13">
        <f t="shared" si="18"/>
        <v>2173.6200000000008</v>
      </c>
      <c r="C70" s="28">
        <f t="shared" si="16"/>
        <v>4266.3480000000054</v>
      </c>
      <c r="E70" s="15">
        <f t="shared" si="25"/>
        <v>9273419.3397600148</v>
      </c>
      <c r="F70" s="13">
        <f t="shared" si="19"/>
        <v>65.179599999999994</v>
      </c>
      <c r="G70" s="28">
        <f t="shared" si="20"/>
        <v>8765.5552000000007</v>
      </c>
      <c r="I70" s="17">
        <f t="shared" si="24"/>
        <v>571335.38171392004</v>
      </c>
      <c r="K70" s="17">
        <f t="shared" si="17"/>
        <v>9844754.7214739341</v>
      </c>
      <c r="L70" s="13">
        <f t="shared" si="21"/>
        <v>683363.88799999992</v>
      </c>
      <c r="M70" s="18">
        <f t="shared" si="22"/>
        <v>357385.99199999985</v>
      </c>
      <c r="N70" s="18">
        <f t="shared" si="23"/>
        <v>10949.823199999999</v>
      </c>
    </row>
    <row r="71" spans="1:14" ht="14.4" x14ac:dyDescent="0.3">
      <c r="A71" s="12">
        <v>42278</v>
      </c>
      <c r="B71" s="13">
        <f t="shared" si="18"/>
        <v>2179.6949999999997</v>
      </c>
      <c r="C71" s="28">
        <f t="shared" si="16"/>
        <v>4308.0030000000042</v>
      </c>
      <c r="E71" s="15">
        <f t="shared" si="25"/>
        <v>9390132.5990850087</v>
      </c>
      <c r="F71" s="13">
        <f t="shared" si="19"/>
        <v>65.410599999999988</v>
      </c>
      <c r="G71" s="28">
        <f t="shared" si="20"/>
        <v>8755.7271999999994</v>
      </c>
      <c r="I71" s="17">
        <f t="shared" si="24"/>
        <v>572717.36958831991</v>
      </c>
      <c r="K71" s="17">
        <f t="shared" si="17"/>
        <v>9962849.9686733279</v>
      </c>
      <c r="L71" s="13">
        <f t="shared" si="21"/>
        <v>683796.81799999997</v>
      </c>
      <c r="M71" s="18">
        <f t="shared" si="22"/>
        <v>358349.86199999996</v>
      </c>
      <c r="N71" s="18">
        <f t="shared" si="23"/>
        <v>11001.600200000001</v>
      </c>
    </row>
    <row r="72" spans="1:14" ht="14.4" x14ac:dyDescent="0.3">
      <c r="A72" s="12">
        <v>42309</v>
      </c>
      <c r="B72" s="13">
        <f t="shared" si="18"/>
        <v>2185.9724999999999</v>
      </c>
      <c r="C72" s="28">
        <f t="shared" si="16"/>
        <v>4351.046500000004</v>
      </c>
      <c r="E72" s="15">
        <f t="shared" si="25"/>
        <v>9511267.9952212591</v>
      </c>
      <c r="F72" s="13">
        <f t="shared" si="19"/>
        <v>65.649300000000039</v>
      </c>
      <c r="G72" s="28">
        <f t="shared" si="20"/>
        <v>8745.5715999999993</v>
      </c>
      <c r="I72" s="17">
        <f t="shared" si="24"/>
        <v>574140.65363988024</v>
      </c>
      <c r="K72" s="17">
        <f t="shared" si="17"/>
        <v>10085408.64886114</v>
      </c>
      <c r="L72" s="13">
        <f t="shared" si="21"/>
        <v>684244.179</v>
      </c>
      <c r="M72" s="18">
        <f t="shared" si="22"/>
        <v>359345.8609999998</v>
      </c>
      <c r="N72" s="18">
        <f t="shared" si="23"/>
        <v>11055.103099999993</v>
      </c>
    </row>
    <row r="73" spans="1:14" ht="14.4" x14ac:dyDescent="0.3">
      <c r="A73" s="12">
        <v>42339</v>
      </c>
      <c r="B73" s="13">
        <f t="shared" si="18"/>
        <v>2192.0475000000006</v>
      </c>
      <c r="C73" s="28">
        <f t="shared" si="16"/>
        <v>4392.7015000000029</v>
      </c>
      <c r="E73" s="15">
        <f t="shared" si="25"/>
        <v>9629010.3413212597</v>
      </c>
      <c r="F73" s="13">
        <f t="shared" si="19"/>
        <v>65.880300000000034</v>
      </c>
      <c r="G73" s="28">
        <f t="shared" si="20"/>
        <v>8735.7435999999998</v>
      </c>
      <c r="I73" s="17">
        <f t="shared" si="24"/>
        <v>575513.40909108031</v>
      </c>
      <c r="K73" s="17">
        <f t="shared" si="17"/>
        <v>10204523.750412339</v>
      </c>
      <c r="L73" s="13">
        <f t="shared" si="21"/>
        <v>684677.10899999994</v>
      </c>
      <c r="M73" s="18">
        <f t="shared" si="22"/>
        <v>360309.73099999991</v>
      </c>
      <c r="N73" s="18">
        <f t="shared" si="23"/>
        <v>11106.880099999995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5646-9235-44C3-BAF9-2E3DA68B935B}">
  <dimension ref="A1:I10"/>
  <sheetViews>
    <sheetView workbookViewId="0">
      <selection activeCell="A10" sqref="A10"/>
    </sheetView>
  </sheetViews>
  <sheetFormatPr defaultRowHeight="13.2" x14ac:dyDescent="0.25"/>
  <cols>
    <col min="1" max="1" width="12" style="1" customWidth="1"/>
    <col min="2" max="2" width="18.88671875" style="1" bestFit="1" customWidth="1"/>
    <col min="3" max="3" width="25" style="1" bestFit="1" customWidth="1"/>
    <col min="4" max="4" width="27.6640625" style="1" bestFit="1" customWidth="1"/>
    <col min="5" max="5" width="26.77734375" style="1" bestFit="1" customWidth="1"/>
    <col min="6" max="6" width="22.33203125" style="1" bestFit="1" customWidth="1"/>
    <col min="7" max="7" width="29.6640625" style="1" bestFit="1" customWidth="1"/>
    <col min="8" max="8" width="19.109375" style="1" bestFit="1" customWidth="1"/>
    <col min="9" max="9" width="16.109375" style="1" bestFit="1" customWidth="1"/>
    <col min="10" max="16384" width="8.88671875" style="1"/>
  </cols>
  <sheetData>
    <row r="1" spans="1:9" x14ac:dyDescent="0.25">
      <c r="A1" s="1" t="s">
        <v>0</v>
      </c>
      <c r="B1" s="1" t="s">
        <v>78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79</v>
      </c>
    </row>
    <row r="2" spans="1:9" x14ac:dyDescent="0.25">
      <c r="A2" s="2" t="s">
        <v>2</v>
      </c>
      <c r="B2" s="7">
        <v>84532250</v>
      </c>
      <c r="C2" s="7">
        <v>42965817</v>
      </c>
      <c r="D2" s="7">
        <v>7413206</v>
      </c>
      <c r="E2" s="7">
        <v>1869274</v>
      </c>
      <c r="F2" s="7">
        <v>93468</v>
      </c>
      <c r="G2" s="7">
        <v>60636.1</v>
      </c>
      <c r="H2" s="7">
        <v>205238.25999999998</v>
      </c>
      <c r="I2" s="7">
        <v>52607639.359999999</v>
      </c>
    </row>
    <row r="3" spans="1:9" x14ac:dyDescent="0.25">
      <c r="A3" s="2" t="s">
        <v>15</v>
      </c>
      <c r="B3" s="7">
        <v>103883750</v>
      </c>
      <c r="C3" s="7">
        <v>52723795</v>
      </c>
      <c r="D3" s="7">
        <v>7952839</v>
      </c>
      <c r="E3" s="7">
        <v>2026001</v>
      </c>
      <c r="F3" s="7">
        <v>92589</v>
      </c>
      <c r="G3" s="7">
        <v>72413</v>
      </c>
      <c r="H3" s="7">
        <v>210091.89999999997</v>
      </c>
      <c r="I3" s="7">
        <v>63077728.899999999</v>
      </c>
    </row>
    <row r="4" spans="1:9" x14ac:dyDescent="0.25">
      <c r="A4" s="2" t="s">
        <v>16</v>
      </c>
      <c r="B4" s="7">
        <v>126203400</v>
      </c>
      <c r="C4" s="7">
        <v>64516024</v>
      </c>
      <c r="D4" s="7">
        <v>8917696</v>
      </c>
      <c r="E4" s="7">
        <v>2483744</v>
      </c>
      <c r="F4" s="7">
        <v>110277</v>
      </c>
      <c r="G4" s="7">
        <v>85819.7</v>
      </c>
      <c r="H4" s="7">
        <v>220222.72</v>
      </c>
      <c r="I4" s="7">
        <v>76333783.420000002</v>
      </c>
    </row>
    <row r="5" spans="1:9" x14ac:dyDescent="0.25">
      <c r="A5" s="2" t="s">
        <v>17</v>
      </c>
      <c r="B5" s="7">
        <v>156410100</v>
      </c>
      <c r="C5" s="7">
        <v>79197693</v>
      </c>
      <c r="D5" s="7">
        <v>7964649</v>
      </c>
      <c r="E5" s="7">
        <v>2251791</v>
      </c>
      <c r="F5" s="7">
        <v>121465</v>
      </c>
      <c r="G5" s="7">
        <v>106560.5</v>
      </c>
      <c r="H5" s="7">
        <v>236019.7</v>
      </c>
      <c r="I5" s="7">
        <v>89878178.199999988</v>
      </c>
    </row>
    <row r="6" spans="1:9" x14ac:dyDescent="0.25">
      <c r="A6" s="2" t="s">
        <v>18</v>
      </c>
      <c r="B6" s="7">
        <v>196445370</v>
      </c>
      <c r="C6" s="7">
        <v>104128027</v>
      </c>
      <c r="D6" s="7">
        <v>7738943</v>
      </c>
      <c r="E6" s="7">
        <v>2486977</v>
      </c>
      <c r="F6" s="7">
        <v>117855</v>
      </c>
      <c r="G6" s="7">
        <v>133962.59999999998</v>
      </c>
      <c r="H6" s="7">
        <v>253580.43000000002</v>
      </c>
      <c r="I6" s="7">
        <v>114859345.03000002</v>
      </c>
    </row>
    <row r="7" spans="1:9" x14ac:dyDescent="0.25">
      <c r="A7" s="2" t="s">
        <v>19</v>
      </c>
      <c r="B7" s="7">
        <v>667474870</v>
      </c>
      <c r="C7" s="7">
        <v>343531356</v>
      </c>
      <c r="D7" s="7">
        <v>39987333</v>
      </c>
      <c r="E7" s="7">
        <v>11117787</v>
      </c>
      <c r="F7" s="7">
        <v>535654</v>
      </c>
      <c r="G7" s="7">
        <v>459391.89999999997</v>
      </c>
      <c r="H7" s="7">
        <v>1125153.0099999998</v>
      </c>
      <c r="I7" s="7">
        <v>396756674.91000003</v>
      </c>
    </row>
    <row r="10" spans="1:9" x14ac:dyDescent="0.25">
      <c r="A10" s="33" t="s">
        <v>82</v>
      </c>
      <c r="B10" s="33"/>
      <c r="C10" s="33"/>
      <c r="D10" s="34">
        <f>GETPIVOTDATA("Total revenue in world",$A$1)-GETPIVOTDATA("Total cost in world",$A$1)</f>
        <v>270718195.08999997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540D-F3BE-4B8A-8597-1808C837474E}">
  <dimension ref="A1:I26"/>
  <sheetViews>
    <sheetView workbookViewId="0">
      <selection activeCell="K29" sqref="K29"/>
    </sheetView>
  </sheetViews>
  <sheetFormatPr defaultRowHeight="13.2" x14ac:dyDescent="0.25"/>
  <cols>
    <col min="1" max="1" width="29.109375" style="1" customWidth="1"/>
    <col min="2" max="2" width="11.5546875" style="1" bestFit="1" customWidth="1"/>
    <col min="3" max="8" width="8.88671875" style="1"/>
    <col min="9" max="9" width="12.5546875" style="1" customWidth="1"/>
    <col min="10" max="16384" width="8.88671875" style="1"/>
  </cols>
  <sheetData>
    <row r="1" spans="1:9" x14ac:dyDescent="0.25">
      <c r="A1" s="1" t="s">
        <v>26</v>
      </c>
    </row>
    <row r="2" spans="1:9" ht="13.8" thickBot="1" x14ac:dyDescent="0.3"/>
    <row r="3" spans="1:9" x14ac:dyDescent="0.25">
      <c r="A3" s="24" t="s">
        <v>27</v>
      </c>
      <c r="B3" s="24"/>
    </row>
    <row r="4" spans="1:9" x14ac:dyDescent="0.25">
      <c r="A4" s="1" t="s">
        <v>28</v>
      </c>
      <c r="B4" s="1">
        <v>1</v>
      </c>
    </row>
    <row r="5" spans="1:9" x14ac:dyDescent="0.25">
      <c r="A5" s="1" t="s">
        <v>29</v>
      </c>
      <c r="B5" s="1">
        <v>1</v>
      </c>
    </row>
    <row r="6" spans="1:9" x14ac:dyDescent="0.25">
      <c r="A6" s="1" t="s">
        <v>30</v>
      </c>
      <c r="B6" s="1">
        <v>65535</v>
      </c>
    </row>
    <row r="7" spans="1:9" x14ac:dyDescent="0.25">
      <c r="A7" s="1" t="s">
        <v>31</v>
      </c>
      <c r="B7" s="1">
        <v>0</v>
      </c>
    </row>
    <row r="8" spans="1:9" ht="13.8" thickBot="1" x14ac:dyDescent="0.3">
      <c r="A8" s="25" t="s">
        <v>32</v>
      </c>
      <c r="B8" s="25">
        <v>5</v>
      </c>
    </row>
    <row r="10" spans="1:9" ht="13.8" thickBot="1" x14ac:dyDescent="0.3">
      <c r="A10" s="1" t="s">
        <v>33</v>
      </c>
    </row>
    <row r="11" spans="1:9" x14ac:dyDescent="0.25">
      <c r="A11" s="26"/>
      <c r="B11" s="26" t="s">
        <v>38</v>
      </c>
      <c r="C11" s="26" t="s">
        <v>39</v>
      </c>
      <c r="D11" s="26" t="s">
        <v>40</v>
      </c>
      <c r="E11" s="26" t="s">
        <v>41</v>
      </c>
      <c r="F11" s="26" t="s">
        <v>42</v>
      </c>
    </row>
    <row r="12" spans="1:9" x14ac:dyDescent="0.25">
      <c r="A12" s="1" t="s">
        <v>34</v>
      </c>
      <c r="B12" s="1">
        <v>6</v>
      </c>
      <c r="C12" s="1">
        <v>2360794333568840.5</v>
      </c>
      <c r="D12" s="1">
        <v>393465722261473.44</v>
      </c>
      <c r="E12" s="1" t="e">
        <v>#NUM!</v>
      </c>
      <c r="F12" s="1" t="e">
        <v>#NUM!</v>
      </c>
    </row>
    <row r="13" spans="1:9" x14ac:dyDescent="0.25">
      <c r="A13" s="1" t="s">
        <v>35</v>
      </c>
      <c r="B13" s="1">
        <v>0</v>
      </c>
      <c r="C13" s="1">
        <v>0</v>
      </c>
      <c r="D13" s="1">
        <v>65535</v>
      </c>
    </row>
    <row r="14" spans="1:9" ht="13.8" thickBot="1" x14ac:dyDescent="0.3">
      <c r="A14" s="25" t="s">
        <v>36</v>
      </c>
      <c r="B14" s="25">
        <v>6</v>
      </c>
      <c r="C14" s="25">
        <v>2360794333568840.5</v>
      </c>
      <c r="D14" s="25"/>
      <c r="E14" s="25"/>
      <c r="F14" s="25"/>
    </row>
    <row r="15" spans="1:9" ht="13.8" thickBot="1" x14ac:dyDescent="0.3"/>
    <row r="16" spans="1:9" x14ac:dyDescent="0.25">
      <c r="A16" s="26"/>
      <c r="B16" s="26" t="s">
        <v>43</v>
      </c>
      <c r="C16" s="26" t="s">
        <v>31</v>
      </c>
      <c r="D16" s="26" t="s">
        <v>44</v>
      </c>
      <c r="E16" s="26" t="s">
        <v>45</v>
      </c>
      <c r="F16" s="26" t="s">
        <v>46</v>
      </c>
      <c r="G16" s="26" t="s">
        <v>47</v>
      </c>
      <c r="H16" s="26" t="s">
        <v>48</v>
      </c>
      <c r="I16" s="26" t="s">
        <v>49</v>
      </c>
    </row>
    <row r="17" spans="1:9" x14ac:dyDescent="0.25">
      <c r="A17" s="1" t="s">
        <v>37</v>
      </c>
      <c r="B17" s="27">
        <v>174055.16030536199</v>
      </c>
      <c r="C17" s="1">
        <v>0</v>
      </c>
      <c r="D17" s="1">
        <v>65535</v>
      </c>
      <c r="E17" s="1" t="e">
        <v>#NUM!</v>
      </c>
      <c r="F17" s="1" t="e">
        <v>#VALUE!</v>
      </c>
      <c r="G17" s="1" t="e">
        <v>#VALUE!</v>
      </c>
      <c r="H17" s="1">
        <v>174055.16030536217</v>
      </c>
      <c r="I17" s="1">
        <v>174055.16030536217</v>
      </c>
    </row>
    <row r="18" spans="1:9" x14ac:dyDescent="0.25">
      <c r="A18" s="1" t="s">
        <v>71</v>
      </c>
      <c r="B18" s="27">
        <v>1.0019703681898899</v>
      </c>
      <c r="C18" s="1">
        <v>0</v>
      </c>
      <c r="D18" s="1">
        <v>65535</v>
      </c>
      <c r="E18" s="1" t="e">
        <v>#NUM!</v>
      </c>
      <c r="F18" s="1">
        <v>1.0019703681898948</v>
      </c>
      <c r="G18" s="1">
        <v>1.0019703681898948</v>
      </c>
      <c r="H18" s="1">
        <v>1.0019703681898948</v>
      </c>
      <c r="I18" s="1">
        <v>1.0019703681898948</v>
      </c>
    </row>
    <row r="19" spans="1:9" x14ac:dyDescent="0.25">
      <c r="A19" s="1" t="s">
        <v>72</v>
      </c>
      <c r="B19" s="27">
        <v>0.99943080768593318</v>
      </c>
      <c r="C19" s="1">
        <v>0</v>
      </c>
      <c r="D19" s="1">
        <v>65535</v>
      </c>
      <c r="E19" s="1" t="e">
        <v>#NUM!</v>
      </c>
      <c r="F19" s="1">
        <v>0.99943080768593318</v>
      </c>
      <c r="G19" s="1">
        <v>0.99943080768593318</v>
      </c>
      <c r="H19" s="1">
        <v>0.99943080768593318</v>
      </c>
      <c r="I19" s="1">
        <v>0.99943080768593318</v>
      </c>
    </row>
    <row r="20" spans="1:9" x14ac:dyDescent="0.25">
      <c r="A20" s="1" t="s">
        <v>73</v>
      </c>
      <c r="B20" s="27">
        <v>0.98748127516845774</v>
      </c>
      <c r="C20" s="1">
        <v>0</v>
      </c>
      <c r="D20" s="1">
        <v>65535</v>
      </c>
      <c r="E20" s="1" t="e">
        <v>#NUM!</v>
      </c>
      <c r="F20" s="1">
        <v>0.98748127516845774</v>
      </c>
      <c r="G20" s="1">
        <v>0.98748127516845774</v>
      </c>
      <c r="H20" s="1">
        <v>0.98748127516845774</v>
      </c>
      <c r="I20" s="1">
        <v>0.98748127516845774</v>
      </c>
    </row>
    <row r="21" spans="1:9" x14ac:dyDescent="0.25">
      <c r="A21" s="1" t="s">
        <v>74</v>
      </c>
      <c r="B21" s="27">
        <v>1.3721186646075447</v>
      </c>
      <c r="C21" s="1">
        <v>0</v>
      </c>
      <c r="D21" s="1">
        <v>65535</v>
      </c>
      <c r="E21" s="1" t="e">
        <v>#NUM!</v>
      </c>
      <c r="F21" s="1">
        <v>1.3721186646075447</v>
      </c>
      <c r="G21" s="1">
        <v>1.3721186646075447</v>
      </c>
      <c r="H21" s="1">
        <v>1.3721186646075447</v>
      </c>
      <c r="I21" s="1">
        <v>1.3721186646075447</v>
      </c>
    </row>
    <row r="22" spans="1:9" x14ac:dyDescent="0.25">
      <c r="A22" s="1" t="s">
        <v>75</v>
      </c>
      <c r="B22" s="1">
        <v>0</v>
      </c>
      <c r="C22" s="1">
        <v>0</v>
      </c>
      <c r="D22" s="1">
        <v>65535</v>
      </c>
      <c r="E22" s="1" t="e">
        <v>#NUM!</v>
      </c>
      <c r="F22" s="1">
        <v>0</v>
      </c>
      <c r="G22" s="1">
        <v>0</v>
      </c>
      <c r="H22" s="1">
        <v>0</v>
      </c>
      <c r="I22" s="1">
        <v>0</v>
      </c>
    </row>
    <row r="23" spans="1:9" ht="13.8" thickBot="1" x14ac:dyDescent="0.3">
      <c r="A23" s="25" t="s">
        <v>76</v>
      </c>
      <c r="B23" s="25">
        <v>0</v>
      </c>
      <c r="C23" s="25">
        <v>0</v>
      </c>
      <c r="D23" s="25">
        <v>65535</v>
      </c>
      <c r="E23" s="25" t="e">
        <v>#NUM!</v>
      </c>
      <c r="F23" s="25">
        <v>0</v>
      </c>
      <c r="G23" s="25">
        <v>0</v>
      </c>
      <c r="H23" s="25">
        <v>0</v>
      </c>
      <c r="I23" s="25">
        <v>0</v>
      </c>
    </row>
    <row r="26" spans="1:9" x14ac:dyDescent="0.25">
      <c r="A26" s="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905-0CD6-4D56-9596-F4DAC6092315}">
  <dimension ref="A1:B2"/>
  <sheetViews>
    <sheetView workbookViewId="0">
      <selection activeCell="C2" sqref="C2"/>
    </sheetView>
  </sheetViews>
  <sheetFormatPr defaultRowHeight="13.2" x14ac:dyDescent="0.25"/>
  <cols>
    <col min="1" max="1" width="28.21875" style="1" bestFit="1" customWidth="1"/>
    <col min="2" max="2" width="28.6640625" style="1" bestFit="1" customWidth="1"/>
    <col min="3" max="16384" width="8.88671875" style="1"/>
  </cols>
  <sheetData>
    <row r="1" spans="1:2" s="8" customFormat="1" x14ac:dyDescent="0.25">
      <c r="A1" s="8" t="s">
        <v>50</v>
      </c>
      <c r="B1" s="8" t="s">
        <v>51</v>
      </c>
    </row>
    <row r="2" spans="1:2" x14ac:dyDescent="0.25">
      <c r="A2" s="7">
        <v>1.4870739375053443</v>
      </c>
      <c r="B2" s="7">
        <v>1.9351020408163269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B755-F221-4C49-8CCB-5569E874AD24}">
  <dimension ref="A1:B67"/>
  <sheetViews>
    <sheetView workbookViewId="0">
      <selection activeCell="B1" sqref="B1"/>
    </sheetView>
  </sheetViews>
  <sheetFormatPr defaultRowHeight="13.2" x14ac:dyDescent="0.25"/>
  <cols>
    <col min="1" max="1" width="11.33203125" style="1" bestFit="1" customWidth="1"/>
    <col min="2" max="2" width="33.6640625" style="1" bestFit="1" customWidth="1"/>
    <col min="3" max="16384" width="8.88671875" style="1"/>
  </cols>
  <sheetData>
    <row r="1" spans="1:2" x14ac:dyDescent="0.25">
      <c r="A1" s="1" t="s">
        <v>0</v>
      </c>
      <c r="B1" s="1" t="s">
        <v>20</v>
      </c>
    </row>
    <row r="2" spans="1:2" x14ac:dyDescent="0.25">
      <c r="A2" s="2" t="s">
        <v>2</v>
      </c>
      <c r="B2" s="1">
        <v>20909</v>
      </c>
    </row>
    <row r="3" spans="1:2" x14ac:dyDescent="0.25">
      <c r="A3" s="3" t="s">
        <v>3</v>
      </c>
      <c r="B3" s="1">
        <v>1592</v>
      </c>
    </row>
    <row r="4" spans="1:2" x14ac:dyDescent="0.25">
      <c r="A4" s="3" t="s">
        <v>4</v>
      </c>
      <c r="B4" s="1">
        <v>1711</v>
      </c>
    </row>
    <row r="5" spans="1:2" x14ac:dyDescent="0.25">
      <c r="A5" s="3" t="s">
        <v>5</v>
      </c>
      <c r="B5" s="1">
        <v>1810</v>
      </c>
    </row>
    <row r="6" spans="1:2" x14ac:dyDescent="0.25">
      <c r="A6" s="3" t="s">
        <v>6</v>
      </c>
      <c r="B6" s="1">
        <v>1867</v>
      </c>
    </row>
    <row r="7" spans="1:2" x14ac:dyDescent="0.25">
      <c r="A7" s="3" t="s">
        <v>7</v>
      </c>
      <c r="B7" s="1">
        <v>1779</v>
      </c>
    </row>
    <row r="8" spans="1:2" x14ac:dyDescent="0.25">
      <c r="A8" s="3" t="s">
        <v>8</v>
      </c>
      <c r="B8" s="1">
        <v>1740</v>
      </c>
    </row>
    <row r="9" spans="1:2" x14ac:dyDescent="0.25">
      <c r="A9" s="3" t="s">
        <v>9</v>
      </c>
      <c r="B9" s="1">
        <v>1826</v>
      </c>
    </row>
    <row r="10" spans="1:2" x14ac:dyDescent="0.25">
      <c r="A10" s="3" t="s">
        <v>10</v>
      </c>
      <c r="B10" s="1">
        <v>1695</v>
      </c>
    </row>
    <row r="11" spans="1:2" x14ac:dyDescent="0.25">
      <c r="A11" s="3" t="s">
        <v>11</v>
      </c>
      <c r="B11" s="1">
        <v>1681</v>
      </c>
    </row>
    <row r="12" spans="1:2" x14ac:dyDescent="0.25">
      <c r="A12" s="3" t="s">
        <v>12</v>
      </c>
      <c r="B12" s="1">
        <v>1663</v>
      </c>
    </row>
    <row r="13" spans="1:2" x14ac:dyDescent="0.25">
      <c r="A13" s="3" t="s">
        <v>13</v>
      </c>
      <c r="B13" s="1">
        <v>1825</v>
      </c>
    </row>
    <row r="14" spans="1:2" x14ac:dyDescent="0.25">
      <c r="A14" s="3" t="s">
        <v>14</v>
      </c>
      <c r="B14" s="1">
        <v>1720</v>
      </c>
    </row>
    <row r="15" spans="1:2" x14ac:dyDescent="0.25">
      <c r="A15" s="2" t="s">
        <v>15</v>
      </c>
      <c r="B15" s="1">
        <v>24970</v>
      </c>
    </row>
    <row r="16" spans="1:2" x14ac:dyDescent="0.25">
      <c r="A16" s="3" t="s">
        <v>3</v>
      </c>
      <c r="B16" s="1">
        <v>1761</v>
      </c>
    </row>
    <row r="17" spans="1:2" x14ac:dyDescent="0.25">
      <c r="A17" s="3" t="s">
        <v>4</v>
      </c>
      <c r="B17" s="1">
        <v>2035</v>
      </c>
    </row>
    <row r="18" spans="1:2" x14ac:dyDescent="0.25">
      <c r="A18" s="3" t="s">
        <v>5</v>
      </c>
      <c r="B18" s="1">
        <v>2142</v>
      </c>
    </row>
    <row r="19" spans="1:2" x14ac:dyDescent="0.25">
      <c r="A19" s="3" t="s">
        <v>6</v>
      </c>
      <c r="B19" s="1">
        <v>2340</v>
      </c>
    </row>
    <row r="20" spans="1:2" x14ac:dyDescent="0.25">
      <c r="A20" s="3" t="s">
        <v>7</v>
      </c>
      <c r="B20" s="1">
        <v>2280</v>
      </c>
    </row>
    <row r="21" spans="1:2" x14ac:dyDescent="0.25">
      <c r="A21" s="3" t="s">
        <v>8</v>
      </c>
      <c r="B21" s="1">
        <v>2271</v>
      </c>
    </row>
    <row r="22" spans="1:2" x14ac:dyDescent="0.25">
      <c r="A22" s="3" t="s">
        <v>9</v>
      </c>
      <c r="B22" s="1">
        <v>2154</v>
      </c>
    </row>
    <row r="23" spans="1:2" x14ac:dyDescent="0.25">
      <c r="A23" s="3" t="s">
        <v>10</v>
      </c>
      <c r="B23" s="1">
        <v>2146</v>
      </c>
    </row>
    <row r="24" spans="1:2" x14ac:dyDescent="0.25">
      <c r="A24" s="3" t="s">
        <v>11</v>
      </c>
      <c r="B24" s="1">
        <v>2085</v>
      </c>
    </row>
    <row r="25" spans="1:2" x14ac:dyDescent="0.25">
      <c r="A25" s="3" t="s">
        <v>12</v>
      </c>
      <c r="B25" s="1">
        <v>1970</v>
      </c>
    </row>
    <row r="26" spans="1:2" x14ac:dyDescent="0.25">
      <c r="A26" s="3" t="s">
        <v>13</v>
      </c>
      <c r="B26" s="1">
        <v>1936</v>
      </c>
    </row>
    <row r="27" spans="1:2" x14ac:dyDescent="0.25">
      <c r="A27" s="3" t="s">
        <v>14</v>
      </c>
      <c r="B27" s="1">
        <v>1850</v>
      </c>
    </row>
    <row r="28" spans="1:2" x14ac:dyDescent="0.25">
      <c r="A28" s="2" t="s">
        <v>16</v>
      </c>
      <c r="B28" s="1">
        <v>29593</v>
      </c>
    </row>
    <row r="29" spans="1:2" x14ac:dyDescent="0.25">
      <c r="A29" s="3" t="s">
        <v>3</v>
      </c>
      <c r="B29" s="1">
        <v>2000</v>
      </c>
    </row>
    <row r="30" spans="1:2" x14ac:dyDescent="0.25">
      <c r="A30" s="3" t="s">
        <v>4</v>
      </c>
      <c r="B30" s="1">
        <v>2324</v>
      </c>
    </row>
    <row r="31" spans="1:2" x14ac:dyDescent="0.25">
      <c r="A31" s="3" t="s">
        <v>5</v>
      </c>
      <c r="B31" s="1">
        <v>2510</v>
      </c>
    </row>
    <row r="32" spans="1:2" x14ac:dyDescent="0.25">
      <c r="A32" s="3" t="s">
        <v>6</v>
      </c>
      <c r="B32" s="1">
        <v>2672</v>
      </c>
    </row>
    <row r="33" spans="1:2" x14ac:dyDescent="0.25">
      <c r="A33" s="3" t="s">
        <v>7</v>
      </c>
      <c r="B33" s="1">
        <v>2780</v>
      </c>
    </row>
    <row r="34" spans="1:2" x14ac:dyDescent="0.25">
      <c r="A34" s="3" t="s">
        <v>8</v>
      </c>
      <c r="B34" s="1">
        <v>2813</v>
      </c>
    </row>
    <row r="35" spans="1:2" x14ac:dyDescent="0.25">
      <c r="A35" s="3" t="s">
        <v>9</v>
      </c>
      <c r="B35" s="1">
        <v>2716</v>
      </c>
    </row>
    <row r="36" spans="1:2" x14ac:dyDescent="0.25">
      <c r="A36" s="3" t="s">
        <v>10</v>
      </c>
      <c r="B36" s="1">
        <v>2581</v>
      </c>
    </row>
    <row r="37" spans="1:2" x14ac:dyDescent="0.25">
      <c r="A37" s="3" t="s">
        <v>11</v>
      </c>
      <c r="B37" s="1">
        <v>2476</v>
      </c>
    </row>
    <row r="38" spans="1:2" x14ac:dyDescent="0.25">
      <c r="A38" s="3" t="s">
        <v>12</v>
      </c>
      <c r="B38" s="1">
        <v>2317</v>
      </c>
    </row>
    <row r="39" spans="1:2" x14ac:dyDescent="0.25">
      <c r="A39" s="3" t="s">
        <v>13</v>
      </c>
      <c r="B39" s="1">
        <v>2324</v>
      </c>
    </row>
    <row r="40" spans="1:2" x14ac:dyDescent="0.25">
      <c r="A40" s="3" t="s">
        <v>14</v>
      </c>
      <c r="B40" s="1">
        <v>2080</v>
      </c>
    </row>
    <row r="41" spans="1:2" x14ac:dyDescent="0.25">
      <c r="A41" s="2" t="s">
        <v>17</v>
      </c>
      <c r="B41" s="1">
        <v>36745</v>
      </c>
    </row>
    <row r="42" spans="1:2" x14ac:dyDescent="0.25">
      <c r="A42" s="3" t="s">
        <v>3</v>
      </c>
      <c r="B42" s="1">
        <v>2202</v>
      </c>
    </row>
    <row r="43" spans="1:2" x14ac:dyDescent="0.25">
      <c r="A43" s="3" t="s">
        <v>4</v>
      </c>
      <c r="B43" s="1">
        <v>2540</v>
      </c>
    </row>
    <row r="44" spans="1:2" x14ac:dyDescent="0.25">
      <c r="A44" s="3" t="s">
        <v>5</v>
      </c>
      <c r="B44" s="1">
        <v>2867</v>
      </c>
    </row>
    <row r="45" spans="1:2" x14ac:dyDescent="0.25">
      <c r="A45" s="3" t="s">
        <v>6</v>
      </c>
      <c r="B45" s="1">
        <v>3348</v>
      </c>
    </row>
    <row r="46" spans="1:2" x14ac:dyDescent="0.25">
      <c r="A46" s="3" t="s">
        <v>7</v>
      </c>
      <c r="B46" s="1">
        <v>3550</v>
      </c>
    </row>
    <row r="47" spans="1:2" x14ac:dyDescent="0.25">
      <c r="A47" s="3" t="s">
        <v>8</v>
      </c>
      <c r="B47" s="1">
        <v>3432</v>
      </c>
    </row>
    <row r="48" spans="1:2" x14ac:dyDescent="0.25">
      <c r="A48" s="3" t="s">
        <v>9</v>
      </c>
      <c r="B48" s="1">
        <v>3400</v>
      </c>
    </row>
    <row r="49" spans="1:2" x14ac:dyDescent="0.25">
      <c r="A49" s="3" t="s">
        <v>10</v>
      </c>
      <c r="B49" s="1">
        <v>3261</v>
      </c>
    </row>
    <row r="50" spans="1:2" x14ac:dyDescent="0.25">
      <c r="A50" s="3" t="s">
        <v>11</v>
      </c>
      <c r="B50" s="1">
        <v>3209</v>
      </c>
    </row>
    <row r="51" spans="1:2" x14ac:dyDescent="0.25">
      <c r="A51" s="3" t="s">
        <v>12</v>
      </c>
      <c r="B51" s="1">
        <v>3132</v>
      </c>
    </row>
    <row r="52" spans="1:2" x14ac:dyDescent="0.25">
      <c r="A52" s="3" t="s">
        <v>13</v>
      </c>
      <c r="B52" s="1">
        <v>3027</v>
      </c>
    </row>
    <row r="53" spans="1:2" x14ac:dyDescent="0.25">
      <c r="A53" s="3" t="s">
        <v>14</v>
      </c>
      <c r="B53" s="1">
        <v>2777</v>
      </c>
    </row>
    <row r="54" spans="1:2" x14ac:dyDescent="0.25">
      <c r="A54" s="2" t="s">
        <v>18</v>
      </c>
      <c r="B54" s="1">
        <v>46194</v>
      </c>
    </row>
    <row r="55" spans="1:2" x14ac:dyDescent="0.25">
      <c r="A55" s="3" t="s">
        <v>3</v>
      </c>
      <c r="B55" s="1">
        <v>2821</v>
      </c>
    </row>
    <row r="56" spans="1:2" x14ac:dyDescent="0.25">
      <c r="A56" s="3" t="s">
        <v>4</v>
      </c>
      <c r="B56" s="1">
        <v>3209</v>
      </c>
    </row>
    <row r="57" spans="1:2" x14ac:dyDescent="0.25">
      <c r="A57" s="3" t="s">
        <v>5</v>
      </c>
      <c r="B57" s="1">
        <v>3553</v>
      </c>
    </row>
    <row r="58" spans="1:2" x14ac:dyDescent="0.25">
      <c r="A58" s="3" t="s">
        <v>6</v>
      </c>
      <c r="B58" s="1">
        <v>3820</v>
      </c>
    </row>
    <row r="59" spans="1:2" x14ac:dyDescent="0.25">
      <c r="A59" s="3" t="s">
        <v>7</v>
      </c>
      <c r="B59" s="1">
        <v>4133</v>
      </c>
    </row>
    <row r="60" spans="1:2" x14ac:dyDescent="0.25">
      <c r="A60" s="3" t="s">
        <v>8</v>
      </c>
      <c r="B60" s="1">
        <v>4476</v>
      </c>
    </row>
    <row r="61" spans="1:2" x14ac:dyDescent="0.25">
      <c r="A61" s="3" t="s">
        <v>9</v>
      </c>
      <c r="B61" s="1">
        <v>4436</v>
      </c>
    </row>
    <row r="62" spans="1:2" x14ac:dyDescent="0.25">
      <c r="A62" s="3" t="s">
        <v>10</v>
      </c>
      <c r="B62" s="1">
        <v>4256</v>
      </c>
    </row>
    <row r="63" spans="1:2" x14ac:dyDescent="0.25">
      <c r="A63" s="3" t="s">
        <v>11</v>
      </c>
      <c r="B63" s="1">
        <v>4067</v>
      </c>
    </row>
    <row r="64" spans="1:2" x14ac:dyDescent="0.25">
      <c r="A64" s="3" t="s">
        <v>12</v>
      </c>
      <c r="B64" s="1">
        <v>3890</v>
      </c>
    </row>
    <row r="65" spans="1:2" x14ac:dyDescent="0.25">
      <c r="A65" s="3" t="s">
        <v>13</v>
      </c>
      <c r="B65" s="1">
        <v>3816</v>
      </c>
    </row>
    <row r="66" spans="1:2" x14ac:dyDescent="0.25">
      <c r="A66" s="3" t="s">
        <v>14</v>
      </c>
      <c r="B66" s="1">
        <v>3717</v>
      </c>
    </row>
    <row r="67" spans="1:2" x14ac:dyDescent="0.25">
      <c r="A67" s="2" t="s">
        <v>19</v>
      </c>
      <c r="B67" s="1">
        <v>158411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F709-C741-47D5-85FA-5EAB9E53AD59}">
  <dimension ref="A1:B67"/>
  <sheetViews>
    <sheetView workbookViewId="0">
      <selection activeCell="J23" sqref="J23"/>
    </sheetView>
  </sheetViews>
  <sheetFormatPr defaultRowHeight="13.2" x14ac:dyDescent="0.25"/>
  <cols>
    <col min="1" max="1" width="10.5546875" style="1" bestFit="1" customWidth="1"/>
    <col min="2" max="2" width="25.88671875" style="1" bestFit="1" customWidth="1"/>
    <col min="3" max="16384" width="8.88671875" style="1"/>
  </cols>
  <sheetData>
    <row r="1" spans="1:2" ht="14.4" x14ac:dyDescent="0.3">
      <c r="A1" s="4" t="s">
        <v>0</v>
      </c>
      <c r="B1" t="s">
        <v>1</v>
      </c>
    </row>
    <row r="2" spans="1:2" ht="14.4" x14ac:dyDescent="0.3">
      <c r="A2" s="5" t="s">
        <v>2</v>
      </c>
      <c r="B2">
        <v>110520</v>
      </c>
    </row>
    <row r="3" spans="1:2" ht="14.4" x14ac:dyDescent="0.3">
      <c r="A3" s="6" t="s">
        <v>3</v>
      </c>
      <c r="B3">
        <v>7020</v>
      </c>
    </row>
    <row r="4" spans="1:2" ht="14.4" x14ac:dyDescent="0.3">
      <c r="A4" s="6" t="s">
        <v>4</v>
      </c>
      <c r="B4">
        <v>9280</v>
      </c>
    </row>
    <row r="5" spans="1:2" ht="14.4" x14ac:dyDescent="0.3">
      <c r="A5" s="6" t="s">
        <v>5</v>
      </c>
      <c r="B5">
        <v>9780</v>
      </c>
    </row>
    <row r="6" spans="1:2" ht="14.4" x14ac:dyDescent="0.3">
      <c r="A6" s="6" t="s">
        <v>6</v>
      </c>
      <c r="B6">
        <v>11100</v>
      </c>
    </row>
    <row r="7" spans="1:2" ht="14.4" x14ac:dyDescent="0.3">
      <c r="A7" s="6" t="s">
        <v>7</v>
      </c>
      <c r="B7">
        <v>11930</v>
      </c>
    </row>
    <row r="8" spans="1:2" ht="14.4" x14ac:dyDescent="0.3">
      <c r="A8" s="6" t="s">
        <v>8</v>
      </c>
      <c r="B8">
        <v>12240</v>
      </c>
    </row>
    <row r="9" spans="1:2" ht="14.4" x14ac:dyDescent="0.3">
      <c r="A9" s="6" t="s">
        <v>9</v>
      </c>
      <c r="B9">
        <v>10740</v>
      </c>
    </row>
    <row r="10" spans="1:2" ht="14.4" x14ac:dyDescent="0.3">
      <c r="A10" s="6" t="s">
        <v>10</v>
      </c>
      <c r="B10">
        <v>10080</v>
      </c>
    </row>
    <row r="11" spans="1:2" ht="14.4" x14ac:dyDescent="0.3">
      <c r="A11" s="6" t="s">
        <v>11</v>
      </c>
      <c r="B11">
        <v>8430</v>
      </c>
    </row>
    <row r="12" spans="1:2" ht="14.4" x14ac:dyDescent="0.3">
      <c r="A12" s="6" t="s">
        <v>12</v>
      </c>
      <c r="B12">
        <v>7650</v>
      </c>
    </row>
    <row r="13" spans="1:2" ht="14.4" x14ac:dyDescent="0.3">
      <c r="A13" s="6" t="s">
        <v>13</v>
      </c>
      <c r="B13">
        <v>6650</v>
      </c>
    </row>
    <row r="14" spans="1:2" ht="14.4" x14ac:dyDescent="0.3">
      <c r="A14" s="6" t="s">
        <v>14</v>
      </c>
      <c r="B14">
        <v>5620</v>
      </c>
    </row>
    <row r="15" spans="1:2" ht="14.4" x14ac:dyDescent="0.3">
      <c r="A15" s="5" t="s">
        <v>15</v>
      </c>
      <c r="B15">
        <v>108490</v>
      </c>
    </row>
    <row r="16" spans="1:2" ht="14.4" x14ac:dyDescent="0.3">
      <c r="A16" s="6" t="s">
        <v>3</v>
      </c>
      <c r="B16">
        <v>7020</v>
      </c>
    </row>
    <row r="17" spans="1:2" ht="14.4" x14ac:dyDescent="0.3">
      <c r="A17" s="6" t="s">
        <v>4</v>
      </c>
      <c r="B17">
        <v>9030</v>
      </c>
    </row>
    <row r="18" spans="1:2" ht="14.4" x14ac:dyDescent="0.3">
      <c r="A18" s="6" t="s">
        <v>5</v>
      </c>
      <c r="B18">
        <v>10050</v>
      </c>
    </row>
    <row r="19" spans="1:2" ht="14.4" x14ac:dyDescent="0.3">
      <c r="A19" s="6" t="s">
        <v>6</v>
      </c>
      <c r="B19">
        <v>10890</v>
      </c>
    </row>
    <row r="20" spans="1:2" ht="14.4" x14ac:dyDescent="0.3">
      <c r="A20" s="6" t="s">
        <v>7</v>
      </c>
      <c r="B20">
        <v>11420</v>
      </c>
    </row>
    <row r="21" spans="1:2" ht="14.4" x14ac:dyDescent="0.3">
      <c r="A21" s="6" t="s">
        <v>8</v>
      </c>
      <c r="B21">
        <v>12270</v>
      </c>
    </row>
    <row r="22" spans="1:2" ht="14.4" x14ac:dyDescent="0.3">
      <c r="A22" s="6" t="s">
        <v>9</v>
      </c>
      <c r="B22">
        <v>10720</v>
      </c>
    </row>
    <row r="23" spans="1:2" ht="14.4" x14ac:dyDescent="0.3">
      <c r="A23" s="6" t="s">
        <v>10</v>
      </c>
      <c r="B23">
        <v>9650</v>
      </c>
    </row>
    <row r="24" spans="1:2" ht="14.4" x14ac:dyDescent="0.3">
      <c r="A24" s="6" t="s">
        <v>11</v>
      </c>
      <c r="B24">
        <v>8310</v>
      </c>
    </row>
    <row r="25" spans="1:2" ht="14.4" x14ac:dyDescent="0.3">
      <c r="A25" s="6" t="s">
        <v>12</v>
      </c>
      <c r="B25">
        <v>7510</v>
      </c>
    </row>
    <row r="26" spans="1:2" ht="14.4" x14ac:dyDescent="0.3">
      <c r="A26" s="6" t="s">
        <v>13</v>
      </c>
      <c r="B26">
        <v>6250</v>
      </c>
    </row>
    <row r="27" spans="1:2" ht="14.4" x14ac:dyDescent="0.3">
      <c r="A27" s="6" t="s">
        <v>14</v>
      </c>
      <c r="B27">
        <v>5370</v>
      </c>
    </row>
    <row r="28" spans="1:2" ht="14.4" x14ac:dyDescent="0.3">
      <c r="A28" s="5" t="s">
        <v>16</v>
      </c>
      <c r="B28">
        <v>109270</v>
      </c>
    </row>
    <row r="29" spans="1:2" ht="14.4" x14ac:dyDescent="0.3">
      <c r="A29" s="6" t="s">
        <v>3</v>
      </c>
      <c r="B29">
        <v>6970</v>
      </c>
    </row>
    <row r="30" spans="1:2" ht="14.4" x14ac:dyDescent="0.3">
      <c r="A30" s="6" t="s">
        <v>4</v>
      </c>
      <c r="B30">
        <v>9160</v>
      </c>
    </row>
    <row r="31" spans="1:2" ht="14.4" x14ac:dyDescent="0.3">
      <c r="A31" s="6" t="s">
        <v>5</v>
      </c>
      <c r="B31">
        <v>9970</v>
      </c>
    </row>
    <row r="32" spans="1:2" ht="14.4" x14ac:dyDescent="0.3">
      <c r="A32" s="6" t="s">
        <v>6</v>
      </c>
      <c r="B32">
        <v>11020</v>
      </c>
    </row>
    <row r="33" spans="1:2" ht="14.4" x14ac:dyDescent="0.3">
      <c r="A33" s="6" t="s">
        <v>7</v>
      </c>
      <c r="B33">
        <v>11780</v>
      </c>
    </row>
    <row r="34" spans="1:2" ht="14.4" x14ac:dyDescent="0.3">
      <c r="A34" s="6" t="s">
        <v>8</v>
      </c>
      <c r="B34">
        <v>12280</v>
      </c>
    </row>
    <row r="35" spans="1:2" ht="14.4" x14ac:dyDescent="0.3">
      <c r="A35" s="6" t="s">
        <v>9</v>
      </c>
      <c r="B35">
        <v>10960</v>
      </c>
    </row>
    <row r="36" spans="1:2" ht="14.4" x14ac:dyDescent="0.3">
      <c r="A36" s="6" t="s">
        <v>10</v>
      </c>
      <c r="B36">
        <v>9500</v>
      </c>
    </row>
    <row r="37" spans="1:2" ht="14.4" x14ac:dyDescent="0.3">
      <c r="A37" s="6" t="s">
        <v>11</v>
      </c>
      <c r="B37">
        <v>8230</v>
      </c>
    </row>
    <row r="38" spans="1:2" ht="14.4" x14ac:dyDescent="0.3">
      <c r="A38" s="6" t="s">
        <v>12</v>
      </c>
      <c r="B38">
        <v>7420</v>
      </c>
    </row>
    <row r="39" spans="1:2" ht="14.4" x14ac:dyDescent="0.3">
      <c r="A39" s="6" t="s">
        <v>13</v>
      </c>
      <c r="B39">
        <v>6630</v>
      </c>
    </row>
    <row r="40" spans="1:2" ht="14.4" x14ac:dyDescent="0.3">
      <c r="A40" s="6" t="s">
        <v>14</v>
      </c>
      <c r="B40">
        <v>5350</v>
      </c>
    </row>
    <row r="41" spans="1:2" ht="14.4" x14ac:dyDescent="0.3">
      <c r="A41" s="5" t="s">
        <v>17</v>
      </c>
      <c r="B41">
        <v>110560</v>
      </c>
    </row>
    <row r="42" spans="1:2" ht="14.4" x14ac:dyDescent="0.3">
      <c r="A42" s="6" t="s">
        <v>3</v>
      </c>
      <c r="B42">
        <v>7030</v>
      </c>
    </row>
    <row r="43" spans="1:2" ht="14.4" x14ac:dyDescent="0.3">
      <c r="A43" s="6" t="s">
        <v>4</v>
      </c>
      <c r="B43">
        <v>9220</v>
      </c>
    </row>
    <row r="44" spans="1:2" ht="14.4" x14ac:dyDescent="0.3">
      <c r="A44" s="6" t="s">
        <v>5</v>
      </c>
      <c r="B44">
        <v>10050</v>
      </c>
    </row>
    <row r="45" spans="1:2" ht="14.4" x14ac:dyDescent="0.3">
      <c r="A45" s="6" t="s">
        <v>6</v>
      </c>
      <c r="B45">
        <v>11050</v>
      </c>
    </row>
    <row r="46" spans="1:2" ht="14.4" x14ac:dyDescent="0.3">
      <c r="A46" s="6" t="s">
        <v>7</v>
      </c>
      <c r="B46">
        <v>11640</v>
      </c>
    </row>
    <row r="47" spans="1:2" ht="14.4" x14ac:dyDescent="0.3">
      <c r="A47" s="6" t="s">
        <v>8</v>
      </c>
      <c r="B47">
        <v>12040</v>
      </c>
    </row>
    <row r="48" spans="1:2" ht="14.4" x14ac:dyDescent="0.3">
      <c r="A48" s="6" t="s">
        <v>9</v>
      </c>
      <c r="B48">
        <v>11010</v>
      </c>
    </row>
    <row r="49" spans="1:2" ht="14.4" x14ac:dyDescent="0.3">
      <c r="A49" s="6" t="s">
        <v>10</v>
      </c>
      <c r="B49">
        <v>9830</v>
      </c>
    </row>
    <row r="50" spans="1:2" ht="14.4" x14ac:dyDescent="0.3">
      <c r="A50" s="6" t="s">
        <v>11</v>
      </c>
      <c r="B50">
        <v>8370</v>
      </c>
    </row>
    <row r="51" spans="1:2" ht="14.4" x14ac:dyDescent="0.3">
      <c r="A51" s="6" t="s">
        <v>12</v>
      </c>
      <c r="B51">
        <v>7490</v>
      </c>
    </row>
    <row r="52" spans="1:2" ht="14.4" x14ac:dyDescent="0.3">
      <c r="A52" s="6" t="s">
        <v>13</v>
      </c>
      <c r="B52">
        <v>6530</v>
      </c>
    </row>
    <row r="53" spans="1:2" ht="14.4" x14ac:dyDescent="0.3">
      <c r="A53" s="6" t="s">
        <v>14</v>
      </c>
      <c r="B53">
        <v>6300</v>
      </c>
    </row>
    <row r="54" spans="1:2" ht="14.4" x14ac:dyDescent="0.3">
      <c r="A54" s="5" t="s">
        <v>18</v>
      </c>
      <c r="B54">
        <v>110043</v>
      </c>
    </row>
    <row r="55" spans="1:2" ht="14.4" x14ac:dyDescent="0.3">
      <c r="A55" s="6" t="s">
        <v>3</v>
      </c>
      <c r="B55">
        <v>7080</v>
      </c>
    </row>
    <row r="56" spans="1:2" ht="14.4" x14ac:dyDescent="0.3">
      <c r="A56" s="6" t="s">
        <v>4</v>
      </c>
      <c r="B56">
        <v>9250</v>
      </c>
    </row>
    <row r="57" spans="1:2" ht="14.4" x14ac:dyDescent="0.3">
      <c r="A57" s="6" t="s">
        <v>5</v>
      </c>
      <c r="B57">
        <v>10020</v>
      </c>
    </row>
    <row r="58" spans="1:2" ht="14.4" x14ac:dyDescent="0.3">
      <c r="A58" s="6" t="s">
        <v>6</v>
      </c>
      <c r="B58">
        <v>10995</v>
      </c>
    </row>
    <row r="59" spans="1:2" ht="14.4" x14ac:dyDescent="0.3">
      <c r="A59" s="6" t="s">
        <v>7</v>
      </c>
      <c r="B59">
        <v>11436</v>
      </c>
    </row>
    <row r="60" spans="1:2" ht="14.4" x14ac:dyDescent="0.3">
      <c r="A60" s="6" t="s">
        <v>8</v>
      </c>
      <c r="B60">
        <v>12082</v>
      </c>
    </row>
    <row r="61" spans="1:2" ht="14.4" x14ac:dyDescent="0.3">
      <c r="A61" s="6" t="s">
        <v>9</v>
      </c>
      <c r="B61">
        <v>11486</v>
      </c>
    </row>
    <row r="62" spans="1:2" ht="14.4" x14ac:dyDescent="0.3">
      <c r="A62" s="6" t="s">
        <v>10</v>
      </c>
      <c r="B62">
        <v>9504</v>
      </c>
    </row>
    <row r="63" spans="1:2" ht="14.4" x14ac:dyDescent="0.3">
      <c r="A63" s="6" t="s">
        <v>11</v>
      </c>
      <c r="B63">
        <v>8635</v>
      </c>
    </row>
    <row r="64" spans="1:2" ht="14.4" x14ac:dyDescent="0.3">
      <c r="A64" s="6" t="s">
        <v>12</v>
      </c>
      <c r="B64">
        <v>7451</v>
      </c>
    </row>
    <row r="65" spans="1:2" ht="14.4" x14ac:dyDescent="0.3">
      <c r="A65" s="6" t="s">
        <v>13</v>
      </c>
      <c r="B65">
        <v>6453</v>
      </c>
    </row>
    <row r="66" spans="1:2" ht="14.4" x14ac:dyDescent="0.3">
      <c r="A66" s="6" t="s">
        <v>14</v>
      </c>
      <c r="B66">
        <v>5651</v>
      </c>
    </row>
    <row r="67" spans="1:2" ht="14.4" x14ac:dyDescent="0.3">
      <c r="A67" s="5" t="s">
        <v>19</v>
      </c>
      <c r="B67">
        <v>548883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Fixed Cost</vt:lpstr>
      <vt:lpstr>Sheet10</vt:lpstr>
      <vt:lpstr>Sheet5</vt:lpstr>
      <vt:lpstr>Sheet8</vt:lpstr>
      <vt:lpstr>Sheet7</vt:lpstr>
      <vt:lpstr>Sheet6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quý hoàng anh</dc:creator>
  <cp:lastModifiedBy>quý hoàng anh</cp:lastModifiedBy>
  <dcterms:created xsi:type="dcterms:W3CDTF">2024-03-25T00:05:16Z</dcterms:created>
  <dcterms:modified xsi:type="dcterms:W3CDTF">2024-03-25T06:39:26Z</dcterms:modified>
</cp:coreProperties>
</file>