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ac1a71b0801db8b5/Dokumente/TU_Delft/"/>
    </mc:Choice>
  </mc:AlternateContent>
  <xr:revisionPtr revIDLastSave="1216" documentId="8_{A1FAFF64-B495-3F43-9492-55869E074DDC}" xr6:coauthVersionLast="47" xr6:coauthVersionMax="47" xr10:uidLastSave="{D9F36C9D-82B2-4699-A52C-74C5DA7F068C}"/>
  <bookViews>
    <workbookView xWindow="-108" yWindow="-108" windowWidth="23256" windowHeight="12456" xr2:uid="{DA3E132A-8AC4-5440-B927-DB4FD528AACB}"/>
  </bookViews>
  <sheets>
    <sheet name="Papers" sheetId="1" r:id="rId1"/>
    <sheet name="Fidelity" sheetId="2" r:id="rId2"/>
    <sheet name="Latex" sheetId="3" r:id="rId3"/>
    <sheet name="literature_data" sheetId="4" state="hidden" r:id="rId4"/>
    <sheet name="body_parts" sheetId="5" state="hidden" r:id="rId5"/>
    <sheet name="impact_ml" sheetId="6" r:id="rId6"/>
    <sheet name="mid-mid" sheetId="8" r:id="rId7"/>
    <sheet name="mid-high" sheetId="7" r:id="rId8"/>
    <sheet name="high-low" sheetId="9" r:id="rId9"/>
    <sheet name="high-mid" sheetId="15" r:id="rId10"/>
    <sheet name="high-high"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15" l="1"/>
  <c r="N40" i="15"/>
  <c r="M38" i="15"/>
  <c r="N38" i="15"/>
  <c r="N53" i="15"/>
  <c r="M53" i="15"/>
  <c r="N52" i="15"/>
  <c r="M52" i="15"/>
  <c r="N51" i="15"/>
  <c r="M51" i="15"/>
  <c r="Y50" i="15"/>
  <c r="N50" i="15"/>
  <c r="M50" i="15"/>
  <c r="N49" i="15"/>
  <c r="M49" i="15"/>
  <c r="N48" i="15"/>
  <c r="M48" i="15"/>
  <c r="Y47" i="15"/>
  <c r="N47" i="15"/>
  <c r="M47" i="15"/>
  <c r="Y46" i="15"/>
  <c r="N46" i="15"/>
  <c r="M46" i="15"/>
  <c r="Y45" i="15"/>
  <c r="N45" i="15"/>
  <c r="M45" i="15"/>
  <c r="Y44" i="15"/>
  <c r="N44" i="15"/>
  <c r="M44" i="15"/>
  <c r="Y43" i="15"/>
  <c r="N43" i="15"/>
  <c r="M43" i="15"/>
  <c r="Y42" i="15"/>
  <c r="N42" i="15"/>
  <c r="M42" i="15"/>
  <c r="Y41" i="15"/>
  <c r="N41" i="15"/>
  <c r="M41" i="15"/>
  <c r="Y39" i="15"/>
  <c r="N39" i="15"/>
  <c r="M39" i="15"/>
  <c r="Y37" i="15"/>
  <c r="N37" i="15"/>
  <c r="M37" i="15"/>
  <c r="Y36" i="15"/>
  <c r="N36" i="15"/>
  <c r="M36" i="15"/>
  <c r="Y35" i="15"/>
  <c r="N35" i="15"/>
  <c r="M35" i="15"/>
  <c r="Y34" i="15"/>
  <c r="N34" i="15"/>
  <c r="M34" i="15"/>
  <c r="Y33" i="15"/>
  <c r="N33" i="15"/>
  <c r="M33" i="15"/>
  <c r="Y32" i="15"/>
  <c r="N32" i="15"/>
  <c r="M32" i="15"/>
  <c r="N31" i="15"/>
  <c r="M31" i="15"/>
  <c r="N30" i="15"/>
  <c r="M30" i="15"/>
  <c r="Y29" i="15"/>
  <c r="N29" i="15"/>
  <c r="M29" i="15"/>
  <c r="Y28" i="15"/>
  <c r="N28" i="15"/>
  <c r="M28" i="15"/>
  <c r="Y27" i="15"/>
  <c r="N27" i="15"/>
  <c r="M27" i="15"/>
  <c r="Y26" i="15"/>
  <c r="N26" i="15"/>
  <c r="M26" i="15"/>
  <c r="Y25" i="15"/>
  <c r="N25" i="15"/>
  <c r="M25" i="15"/>
  <c r="N24" i="15"/>
  <c r="M24" i="15"/>
  <c r="N23" i="15"/>
  <c r="M23" i="15"/>
  <c r="Y22" i="15"/>
  <c r="N22" i="15"/>
  <c r="M22" i="15"/>
  <c r="N21" i="15"/>
  <c r="M21" i="15"/>
  <c r="Y20" i="15"/>
  <c r="N20" i="15"/>
  <c r="M20" i="15"/>
  <c r="Y19" i="15"/>
  <c r="N19" i="15"/>
  <c r="M19" i="15"/>
  <c r="Y18" i="15"/>
  <c r="N18" i="15"/>
  <c r="M18" i="15"/>
  <c r="Y17" i="15"/>
  <c r="N17" i="15"/>
  <c r="M17" i="15"/>
  <c r="Y16" i="15"/>
  <c r="N16" i="15"/>
  <c r="M16" i="15"/>
  <c r="N15" i="15"/>
  <c r="M15" i="15"/>
  <c r="N14" i="15"/>
  <c r="M14" i="15"/>
  <c r="N13" i="15"/>
  <c r="M13" i="15"/>
  <c r="Y12" i="15"/>
  <c r="N12" i="15"/>
  <c r="M12" i="15"/>
  <c r="Y11" i="15"/>
  <c r="N11" i="15"/>
  <c r="M11" i="15"/>
  <c r="N10" i="15"/>
  <c r="M10" i="15"/>
  <c r="N9" i="15"/>
  <c r="M9" i="15"/>
  <c r="N8" i="15"/>
  <c r="M8" i="15"/>
  <c r="Y7" i="15"/>
  <c r="N7" i="15"/>
  <c r="M7" i="15"/>
  <c r="Y6" i="15"/>
  <c r="N6" i="15"/>
  <c r="M6" i="15"/>
  <c r="Y5" i="15"/>
  <c r="N5" i="15"/>
  <c r="M5" i="15"/>
  <c r="Y4" i="15"/>
  <c r="N4" i="15"/>
  <c r="M4" i="15"/>
  <c r="Y3" i="15"/>
  <c r="N3" i="15"/>
  <c r="M3" i="15"/>
  <c r="M52" i="1"/>
  <c r="N52" i="1"/>
  <c r="M53" i="1"/>
  <c r="N53" i="1"/>
  <c r="N50" i="1"/>
  <c r="N51" i="1"/>
  <c r="M38" i="11"/>
  <c r="N38" i="11"/>
  <c r="N51" i="11"/>
  <c r="Y50" i="11"/>
  <c r="N50" i="11"/>
  <c r="N49" i="11"/>
  <c r="N48" i="11"/>
  <c r="M48" i="11"/>
  <c r="Y47" i="11"/>
  <c r="N47" i="11"/>
  <c r="M47" i="11"/>
  <c r="Y46" i="11"/>
  <c r="N46" i="11"/>
  <c r="M46" i="11"/>
  <c r="Y45" i="11"/>
  <c r="N45" i="11"/>
  <c r="M45" i="11"/>
  <c r="Y44" i="11"/>
  <c r="N44" i="11"/>
  <c r="M44" i="11"/>
  <c r="Y43" i="11"/>
  <c r="N43" i="11"/>
  <c r="M43" i="11"/>
  <c r="Y42" i="11"/>
  <c r="N42" i="11"/>
  <c r="M42" i="11"/>
  <c r="Y41" i="11"/>
  <c r="N41" i="11"/>
  <c r="M41" i="11"/>
  <c r="Y39" i="11"/>
  <c r="N39" i="11"/>
  <c r="M39" i="11"/>
  <c r="Y37" i="11"/>
  <c r="N37" i="11"/>
  <c r="M37" i="11"/>
  <c r="Y36" i="11"/>
  <c r="N36" i="11"/>
  <c r="M36" i="11"/>
  <c r="Y35" i="11"/>
  <c r="N35" i="11"/>
  <c r="M35" i="11"/>
  <c r="Y34" i="11"/>
  <c r="N34" i="11"/>
  <c r="M34" i="11"/>
  <c r="Y33" i="11"/>
  <c r="N33" i="11"/>
  <c r="M33" i="11"/>
  <c r="Y32" i="11"/>
  <c r="N32" i="11"/>
  <c r="M32" i="11"/>
  <c r="N31" i="11"/>
  <c r="M31" i="11"/>
  <c r="N30" i="11"/>
  <c r="M30" i="11"/>
  <c r="Y29" i="11"/>
  <c r="N29" i="11"/>
  <c r="M29" i="11"/>
  <c r="Y28" i="11"/>
  <c r="N28" i="11"/>
  <c r="M28" i="11"/>
  <c r="Y27" i="11"/>
  <c r="N27" i="11"/>
  <c r="M27" i="11"/>
  <c r="Y26" i="11"/>
  <c r="N26" i="11"/>
  <c r="M26" i="11"/>
  <c r="Y25" i="11"/>
  <c r="N25" i="11"/>
  <c r="M25" i="11"/>
  <c r="N24" i="11"/>
  <c r="M24" i="11"/>
  <c r="N23" i="11"/>
  <c r="M23" i="11"/>
  <c r="Y22" i="11"/>
  <c r="N22" i="11"/>
  <c r="M22" i="11"/>
  <c r="N21" i="11"/>
  <c r="M21" i="11"/>
  <c r="Y20" i="11"/>
  <c r="N20" i="11"/>
  <c r="M20" i="11"/>
  <c r="Y19" i="11"/>
  <c r="N19" i="11"/>
  <c r="M19" i="11"/>
  <c r="Y18" i="11"/>
  <c r="N18" i="11"/>
  <c r="M18" i="11"/>
  <c r="Y17" i="11"/>
  <c r="N17" i="11"/>
  <c r="M17" i="11"/>
  <c r="Y16" i="11"/>
  <c r="N16" i="11"/>
  <c r="M16" i="11"/>
  <c r="N15" i="11"/>
  <c r="M15" i="11"/>
  <c r="N14" i="11"/>
  <c r="M14" i="11"/>
  <c r="N13" i="11"/>
  <c r="M13" i="11"/>
  <c r="Y12" i="11"/>
  <c r="N12" i="11"/>
  <c r="M12" i="11"/>
  <c r="Y11" i="11"/>
  <c r="N11" i="11"/>
  <c r="M11" i="11"/>
  <c r="N10" i="11"/>
  <c r="M10" i="11"/>
  <c r="N9" i="11"/>
  <c r="M9" i="11"/>
  <c r="N8" i="11"/>
  <c r="M8" i="11"/>
  <c r="Y7" i="11"/>
  <c r="N7" i="11"/>
  <c r="M7" i="11"/>
  <c r="Y6" i="11"/>
  <c r="N6" i="11"/>
  <c r="M6" i="11"/>
  <c r="Y5" i="11"/>
  <c r="N5" i="11"/>
  <c r="M5" i="11"/>
  <c r="Y4" i="11"/>
  <c r="N4" i="11"/>
  <c r="M4" i="11"/>
  <c r="Y3" i="11"/>
  <c r="N3" i="11"/>
  <c r="M3" i="11"/>
  <c r="N2" i="6"/>
  <c r="N3" i="6"/>
  <c r="N4" i="6"/>
  <c r="N5" i="6"/>
  <c r="N6" i="6"/>
  <c r="N7" i="6"/>
  <c r="N8" i="6"/>
  <c r="N9"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1" i="6"/>
  <c r="N42" i="6"/>
  <c r="N43" i="6"/>
  <c r="N44" i="6"/>
  <c r="N45" i="6"/>
  <c r="N46" i="6"/>
  <c r="N47" i="6"/>
  <c r="N48" i="6"/>
  <c r="N49" i="6"/>
  <c r="N50" i="6"/>
  <c r="N51" i="9"/>
  <c r="Y50" i="9"/>
  <c r="N50" i="9"/>
  <c r="N49" i="9"/>
  <c r="N48" i="9"/>
  <c r="M48" i="9"/>
  <c r="Y47" i="9"/>
  <c r="N47" i="9"/>
  <c r="M47" i="9"/>
  <c r="Y46" i="9"/>
  <c r="N46" i="9"/>
  <c r="M46" i="9"/>
  <c r="Y45" i="9"/>
  <c r="N45" i="9"/>
  <c r="M45" i="9"/>
  <c r="Y44" i="9"/>
  <c r="N44" i="9"/>
  <c r="M44" i="9"/>
  <c r="Y43" i="9"/>
  <c r="N43" i="9"/>
  <c r="M43" i="9"/>
  <c r="Y42" i="9"/>
  <c r="N42" i="9"/>
  <c r="M42" i="9"/>
  <c r="Y41" i="9"/>
  <c r="N41" i="9"/>
  <c r="M41" i="9"/>
  <c r="Y39" i="9"/>
  <c r="N39" i="9"/>
  <c r="M39" i="9"/>
  <c r="Y37" i="9"/>
  <c r="N37" i="9"/>
  <c r="M37" i="9"/>
  <c r="Y36" i="9"/>
  <c r="N36" i="9"/>
  <c r="M36" i="9"/>
  <c r="Y35" i="9"/>
  <c r="N35" i="9"/>
  <c r="M35" i="9"/>
  <c r="Y34" i="9"/>
  <c r="N34" i="9"/>
  <c r="M34" i="9"/>
  <c r="Y33" i="9"/>
  <c r="N33" i="9"/>
  <c r="M33" i="9"/>
  <c r="Y32" i="9"/>
  <c r="N32" i="9"/>
  <c r="M32" i="9"/>
  <c r="N31" i="9"/>
  <c r="M31" i="9"/>
  <c r="N30" i="9"/>
  <c r="M30" i="9"/>
  <c r="Y29" i="9"/>
  <c r="N29" i="9"/>
  <c r="M29" i="9"/>
  <c r="Y28" i="9"/>
  <c r="N28" i="9"/>
  <c r="M28" i="9"/>
  <c r="Y27" i="9"/>
  <c r="N27" i="9"/>
  <c r="M27" i="9"/>
  <c r="Y26" i="9"/>
  <c r="N26" i="9"/>
  <c r="M26" i="9"/>
  <c r="Y25" i="9"/>
  <c r="N25" i="9"/>
  <c r="M25" i="9"/>
  <c r="N24" i="9"/>
  <c r="M24" i="9"/>
  <c r="N23" i="9"/>
  <c r="M23" i="9"/>
  <c r="Y22" i="9"/>
  <c r="N22" i="9"/>
  <c r="M22" i="9"/>
  <c r="N21" i="9"/>
  <c r="M21" i="9"/>
  <c r="Y20" i="9"/>
  <c r="N20" i="9"/>
  <c r="M20" i="9"/>
  <c r="Y19" i="9"/>
  <c r="N19" i="9"/>
  <c r="M19" i="9"/>
  <c r="Y18" i="9"/>
  <c r="N18" i="9"/>
  <c r="M18" i="9"/>
  <c r="Y17" i="9"/>
  <c r="N17" i="9"/>
  <c r="M17" i="9"/>
  <c r="Y16" i="9"/>
  <c r="N16" i="9"/>
  <c r="M16" i="9"/>
  <c r="N15" i="9"/>
  <c r="N14" i="9"/>
  <c r="M14" i="9"/>
  <c r="N13" i="9"/>
  <c r="M13" i="9"/>
  <c r="Y12" i="9"/>
  <c r="N12" i="9"/>
  <c r="Y11" i="9"/>
  <c r="N11" i="9"/>
  <c r="N10" i="9"/>
  <c r="N9" i="9"/>
  <c r="M9" i="9"/>
  <c r="N8" i="9"/>
  <c r="M8" i="9"/>
  <c r="Y7" i="9"/>
  <c r="N7" i="9"/>
  <c r="M7" i="9"/>
  <c r="Y6" i="9"/>
  <c r="N6" i="9"/>
  <c r="M6" i="9"/>
  <c r="Y5" i="9"/>
  <c r="N5" i="9"/>
  <c r="M5" i="9"/>
  <c r="Y4" i="9"/>
  <c r="N4" i="9"/>
  <c r="M4" i="9"/>
  <c r="Y3" i="9"/>
  <c r="N3" i="9"/>
  <c r="M3" i="9"/>
  <c r="N51" i="8"/>
  <c r="Y50" i="8"/>
  <c r="N50" i="8"/>
  <c r="N49" i="8"/>
  <c r="N48" i="8"/>
  <c r="M48" i="8"/>
  <c r="Y47" i="8"/>
  <c r="N47" i="8"/>
  <c r="M47" i="8"/>
  <c r="Y46" i="8"/>
  <c r="N46" i="8"/>
  <c r="M46" i="8"/>
  <c r="Y45" i="8"/>
  <c r="N45" i="8"/>
  <c r="M45" i="8"/>
  <c r="Y44" i="8"/>
  <c r="N44" i="8"/>
  <c r="M44" i="8"/>
  <c r="Y43" i="8"/>
  <c r="N43" i="8"/>
  <c r="M43" i="8"/>
  <c r="Y42" i="8"/>
  <c r="N42" i="8"/>
  <c r="M42" i="8"/>
  <c r="Y41" i="8"/>
  <c r="N41" i="8"/>
  <c r="M41" i="8"/>
  <c r="Y39" i="8"/>
  <c r="N39" i="8"/>
  <c r="M39" i="8"/>
  <c r="Y37" i="8"/>
  <c r="N37" i="8"/>
  <c r="M37" i="8"/>
  <c r="Y36" i="8"/>
  <c r="N36" i="8"/>
  <c r="M36" i="8"/>
  <c r="Y35" i="8"/>
  <c r="N35" i="8"/>
  <c r="M35" i="8"/>
  <c r="Y34" i="8"/>
  <c r="N34" i="8"/>
  <c r="M34" i="8"/>
  <c r="Y33" i="8"/>
  <c r="N33" i="8"/>
  <c r="M33" i="8"/>
  <c r="Y32" i="8"/>
  <c r="N32" i="8"/>
  <c r="M32" i="8"/>
  <c r="N31" i="8"/>
  <c r="M31" i="8"/>
  <c r="N30" i="8"/>
  <c r="M30" i="8"/>
  <c r="Y29" i="8"/>
  <c r="N29" i="8"/>
  <c r="M29" i="8"/>
  <c r="Y28" i="8"/>
  <c r="N28" i="8"/>
  <c r="M28" i="8"/>
  <c r="Y27" i="8"/>
  <c r="N27" i="8"/>
  <c r="M27" i="8"/>
  <c r="Y26" i="8"/>
  <c r="N26" i="8"/>
  <c r="M26" i="8"/>
  <c r="Y25" i="8"/>
  <c r="N25" i="8"/>
  <c r="M25" i="8"/>
  <c r="N24" i="8"/>
  <c r="M24" i="8"/>
  <c r="N23" i="8"/>
  <c r="M23" i="8"/>
  <c r="Y22" i="8"/>
  <c r="N22" i="8"/>
  <c r="M22" i="8"/>
  <c r="N21" i="8"/>
  <c r="M21" i="8"/>
  <c r="Y20" i="8"/>
  <c r="N20" i="8"/>
  <c r="M20" i="8"/>
  <c r="Y19" i="8"/>
  <c r="N19" i="8"/>
  <c r="M19" i="8"/>
  <c r="Y18" i="8"/>
  <c r="N18" i="8"/>
  <c r="M18" i="8"/>
  <c r="Y17" i="8"/>
  <c r="N17" i="8"/>
  <c r="M17" i="8"/>
  <c r="Y16" i="8"/>
  <c r="N16" i="8"/>
  <c r="M16" i="8"/>
  <c r="N15" i="8"/>
  <c r="N14" i="8"/>
  <c r="M14" i="8"/>
  <c r="N13" i="8"/>
  <c r="M13" i="8"/>
  <c r="Y12" i="8"/>
  <c r="N12" i="8"/>
  <c r="Y11" i="8"/>
  <c r="N11" i="8"/>
  <c r="N10" i="8"/>
  <c r="N9" i="8"/>
  <c r="M9" i="8"/>
  <c r="N8" i="8"/>
  <c r="M8" i="8"/>
  <c r="Y7" i="8"/>
  <c r="N7" i="8"/>
  <c r="M7" i="8"/>
  <c r="Y6" i="8"/>
  <c r="N6" i="8"/>
  <c r="M6" i="8"/>
  <c r="Y5" i="8"/>
  <c r="N5" i="8"/>
  <c r="M5" i="8"/>
  <c r="Y4" i="8"/>
  <c r="N4" i="8"/>
  <c r="M4" i="8"/>
  <c r="Y3" i="8"/>
  <c r="N3" i="8"/>
  <c r="M3" i="8"/>
  <c r="K43" i="6"/>
  <c r="K44" i="6"/>
  <c r="K24" i="6"/>
  <c r="K25" i="6"/>
  <c r="K47" i="6"/>
  <c r="K29" i="6"/>
  <c r="K30" i="6"/>
  <c r="K50" i="6"/>
  <c r="K32" i="6"/>
  <c r="K48" i="6"/>
  <c r="K33" i="6"/>
  <c r="K49" i="6"/>
  <c r="K45" i="6"/>
  <c r="K37" i="6"/>
  <c r="K39" i="6"/>
  <c r="K10" i="6"/>
  <c r="K11" i="6"/>
  <c r="K40" i="6"/>
  <c r="K23" i="6"/>
  <c r="N51" i="7"/>
  <c r="Y50" i="7"/>
  <c r="N50" i="7"/>
  <c r="N49" i="7"/>
  <c r="N48" i="7"/>
  <c r="Y47" i="7"/>
  <c r="N47" i="7"/>
  <c r="M47" i="7"/>
  <c r="Y46" i="7"/>
  <c r="N46" i="7"/>
  <c r="Y45" i="7"/>
  <c r="N45" i="7"/>
  <c r="Y44" i="7"/>
  <c r="N44" i="7"/>
  <c r="Y43" i="7"/>
  <c r="N43" i="7"/>
  <c r="Y42" i="7"/>
  <c r="N42" i="7"/>
  <c r="Y41" i="7"/>
  <c r="N41" i="7"/>
  <c r="Y39" i="7"/>
  <c r="N39" i="7"/>
  <c r="Y37" i="7"/>
  <c r="N37" i="7"/>
  <c r="Y36" i="7"/>
  <c r="N36" i="7"/>
  <c r="Y35" i="7"/>
  <c r="N35" i="7"/>
  <c r="Y34" i="7"/>
  <c r="N34" i="7"/>
  <c r="Y33" i="7"/>
  <c r="N33" i="7"/>
  <c r="Y32" i="7"/>
  <c r="N32" i="7"/>
  <c r="N31" i="7"/>
  <c r="N30" i="7"/>
  <c r="Y29" i="7"/>
  <c r="N29" i="7"/>
  <c r="Y28" i="7"/>
  <c r="N28" i="7"/>
  <c r="Y27" i="7"/>
  <c r="N27" i="7"/>
  <c r="Y26" i="7"/>
  <c r="N26" i="7"/>
  <c r="Y25" i="7"/>
  <c r="N25" i="7"/>
  <c r="N24" i="7"/>
  <c r="N23" i="7"/>
  <c r="Y22" i="7"/>
  <c r="N22" i="7"/>
  <c r="N21" i="7"/>
  <c r="Y20" i="7"/>
  <c r="N20" i="7"/>
  <c r="Y19" i="7"/>
  <c r="N19" i="7"/>
  <c r="Y18" i="7"/>
  <c r="N18" i="7"/>
  <c r="Y17" i="7"/>
  <c r="N17" i="7"/>
  <c r="Y16" i="7"/>
  <c r="N16" i="7"/>
  <c r="N15" i="7"/>
  <c r="N14" i="7"/>
  <c r="N13" i="7"/>
  <c r="Y12" i="7"/>
  <c r="N12" i="7"/>
  <c r="Y11" i="7"/>
  <c r="N11" i="7"/>
  <c r="N10" i="7"/>
  <c r="N9" i="7"/>
  <c r="N8" i="7"/>
  <c r="Y7" i="7"/>
  <c r="N7" i="7"/>
  <c r="Y6" i="7"/>
  <c r="N6" i="7"/>
  <c r="Y5" i="7"/>
  <c r="N5" i="7"/>
  <c r="Y4" i="7"/>
  <c r="N4" i="7"/>
  <c r="Y3" i="7"/>
  <c r="N3" i="7"/>
  <c r="M2" i="3"/>
  <c r="M3" i="3"/>
  <c r="M4" i="3"/>
  <c r="M5" i="3"/>
  <c r="M6" i="3"/>
  <c r="M7" i="3"/>
  <c r="M8" i="3"/>
  <c r="M9" i="3"/>
  <c r="M10" i="3"/>
  <c r="M11" i="3"/>
  <c r="M12" i="3"/>
  <c r="M13" i="3"/>
  <c r="M14" i="3"/>
  <c r="M15" i="3"/>
  <c r="M16" i="3"/>
  <c r="M17" i="3"/>
  <c r="M18" i="3"/>
  <c r="M19" i="3"/>
  <c r="M20" i="3"/>
  <c r="M21" i="3"/>
  <c r="M22" i="3"/>
  <c r="H22" i="3" s="1"/>
  <c r="M23" i="3"/>
  <c r="M24" i="3"/>
  <c r="M25" i="3"/>
  <c r="M26" i="3"/>
  <c r="M27" i="3"/>
  <c r="M28" i="3"/>
  <c r="M29" i="3"/>
  <c r="M30" i="3"/>
  <c r="M31" i="3"/>
  <c r="M32" i="3"/>
  <c r="M33" i="3"/>
  <c r="M34" i="3"/>
  <c r="M35" i="3"/>
  <c r="M36" i="3"/>
  <c r="M37" i="3"/>
  <c r="M38" i="3"/>
  <c r="M39" i="3"/>
  <c r="M40" i="3"/>
  <c r="M41" i="3"/>
  <c r="M42" i="3"/>
  <c r="M43" i="3"/>
  <c r="H43" i="3" s="1"/>
  <c r="M44" i="3"/>
  <c r="M45" i="3"/>
  <c r="M46" i="3"/>
  <c r="M47" i="3"/>
  <c r="M48" i="3"/>
  <c r="M49" i="3"/>
  <c r="M50"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2" i="3"/>
  <c r="H33" i="6"/>
  <c r="H38" i="6"/>
  <c r="I13" i="6"/>
  <c r="I14" i="6"/>
  <c r="I15" i="6"/>
  <c r="I41" i="6"/>
  <c r="I2" i="6"/>
  <c r="I3" i="6"/>
  <c r="I16" i="6"/>
  <c r="I17" i="6"/>
  <c r="I18" i="6"/>
  <c r="I4" i="6"/>
  <c r="I5" i="6"/>
  <c r="I6" i="6"/>
  <c r="I43" i="6"/>
  <c r="I44" i="6"/>
  <c r="I19" i="6"/>
  <c r="I20" i="6"/>
  <c r="I21" i="6"/>
  <c r="I7" i="6"/>
  <c r="I22" i="6"/>
  <c r="I42" i="6"/>
  <c r="I8" i="6"/>
  <c r="I23" i="6"/>
  <c r="I47" i="6"/>
  <c r="I24" i="6"/>
  <c r="I25" i="6"/>
  <c r="I26" i="6"/>
  <c r="I9" i="6"/>
  <c r="I27" i="6"/>
  <c r="I28" i="6"/>
  <c r="I29" i="6"/>
  <c r="I30" i="6"/>
  <c r="I50" i="6"/>
  <c r="I31" i="6"/>
  <c r="I32" i="6"/>
  <c r="I48" i="6"/>
  <c r="I49" i="6"/>
  <c r="I33" i="6"/>
  <c r="I45" i="6"/>
  <c r="I34" i="6"/>
  <c r="I35" i="6"/>
  <c r="I46" i="6"/>
  <c r="I36" i="6"/>
  <c r="I37" i="6"/>
  <c r="I38" i="6"/>
  <c r="I39" i="6"/>
  <c r="I10" i="6"/>
  <c r="I40" i="6"/>
  <c r="I11" i="6"/>
  <c r="I12" i="6"/>
  <c r="C13" i="6"/>
  <c r="D13" i="6"/>
  <c r="E13" i="6"/>
  <c r="F13" i="6"/>
  <c r="C14" i="6"/>
  <c r="D14" i="6"/>
  <c r="E14" i="6"/>
  <c r="F14" i="6"/>
  <c r="C15" i="6"/>
  <c r="D15" i="6"/>
  <c r="E15" i="6"/>
  <c r="F15" i="6"/>
  <c r="C41" i="6"/>
  <c r="D41" i="6"/>
  <c r="E41" i="6"/>
  <c r="F41" i="6"/>
  <c r="B2" i="6"/>
  <c r="C2" i="6"/>
  <c r="D2" i="6"/>
  <c r="E2" i="6"/>
  <c r="F2" i="6"/>
  <c r="B3" i="6"/>
  <c r="C3" i="6"/>
  <c r="D3" i="6"/>
  <c r="E3" i="6"/>
  <c r="F3" i="6"/>
  <c r="B16" i="6"/>
  <c r="C16" i="6"/>
  <c r="D16" i="6"/>
  <c r="E16" i="6"/>
  <c r="F16" i="6"/>
  <c r="B17" i="6"/>
  <c r="C17" i="6"/>
  <c r="D17" i="6"/>
  <c r="E17" i="6"/>
  <c r="F17" i="6"/>
  <c r="C18" i="6"/>
  <c r="D18" i="6"/>
  <c r="E18" i="6"/>
  <c r="F18" i="6"/>
  <c r="B4" i="6"/>
  <c r="C4" i="6"/>
  <c r="D4" i="6"/>
  <c r="E4" i="6"/>
  <c r="F4" i="6"/>
  <c r="B5" i="6"/>
  <c r="C5" i="6"/>
  <c r="D5" i="6"/>
  <c r="E5" i="6"/>
  <c r="F5" i="6"/>
  <c r="B6" i="6"/>
  <c r="C6" i="6"/>
  <c r="D6" i="6"/>
  <c r="E6" i="6"/>
  <c r="F6" i="6"/>
  <c r="C43" i="6"/>
  <c r="D43" i="6"/>
  <c r="E43" i="6"/>
  <c r="F43" i="6"/>
  <c r="C44" i="6"/>
  <c r="D44" i="6"/>
  <c r="E44" i="6"/>
  <c r="F44" i="6"/>
  <c r="C19" i="6"/>
  <c r="D19" i="6"/>
  <c r="E19" i="6"/>
  <c r="F19" i="6"/>
  <c r="B20" i="6"/>
  <c r="C20" i="6"/>
  <c r="D20" i="6"/>
  <c r="E20" i="6"/>
  <c r="F20" i="6"/>
  <c r="C21" i="6"/>
  <c r="D21" i="6"/>
  <c r="E21" i="6"/>
  <c r="F21" i="6"/>
  <c r="B7" i="6"/>
  <c r="C7" i="6"/>
  <c r="D7" i="6"/>
  <c r="E7" i="6"/>
  <c r="F7" i="6"/>
  <c r="C22" i="6"/>
  <c r="D22" i="6"/>
  <c r="E22" i="6"/>
  <c r="F22" i="6"/>
  <c r="B42" i="6"/>
  <c r="C42" i="6"/>
  <c r="D42" i="6"/>
  <c r="E42" i="6"/>
  <c r="F42" i="6"/>
  <c r="B8" i="6"/>
  <c r="C8" i="6"/>
  <c r="D8" i="6"/>
  <c r="E8" i="6"/>
  <c r="F8" i="6"/>
  <c r="C23" i="6"/>
  <c r="D23" i="6"/>
  <c r="E23" i="6"/>
  <c r="F23" i="6"/>
  <c r="C47" i="6"/>
  <c r="D47" i="6"/>
  <c r="E47" i="6"/>
  <c r="F47" i="6"/>
  <c r="C24" i="6"/>
  <c r="D24" i="6"/>
  <c r="E24" i="6"/>
  <c r="F24" i="6"/>
  <c r="C25" i="6"/>
  <c r="D25" i="6"/>
  <c r="E25" i="6"/>
  <c r="F25" i="6"/>
  <c r="C26" i="6"/>
  <c r="D26" i="6"/>
  <c r="E26" i="6"/>
  <c r="F26" i="6"/>
  <c r="B9" i="6"/>
  <c r="C9" i="6"/>
  <c r="D9" i="6"/>
  <c r="E9" i="6"/>
  <c r="F9" i="6"/>
  <c r="B27" i="6"/>
  <c r="C27" i="6"/>
  <c r="D27" i="6"/>
  <c r="E27" i="6"/>
  <c r="F27" i="6"/>
  <c r="C28" i="6"/>
  <c r="D28" i="6"/>
  <c r="E28" i="6"/>
  <c r="F28" i="6"/>
  <c r="C29" i="6"/>
  <c r="D29" i="6"/>
  <c r="E29" i="6"/>
  <c r="F29" i="6"/>
  <c r="C30" i="6"/>
  <c r="D30" i="6"/>
  <c r="E30" i="6"/>
  <c r="F30" i="6"/>
  <c r="C50" i="6"/>
  <c r="D50" i="6"/>
  <c r="E50" i="6"/>
  <c r="F50" i="6"/>
  <c r="C31" i="6"/>
  <c r="D31" i="6"/>
  <c r="E31" i="6"/>
  <c r="F31" i="6"/>
  <c r="C32" i="6"/>
  <c r="D32" i="6"/>
  <c r="E32" i="6"/>
  <c r="F32" i="6"/>
  <c r="B48" i="6"/>
  <c r="C48" i="6"/>
  <c r="D48" i="6"/>
  <c r="E48" i="6"/>
  <c r="F48" i="6"/>
  <c r="C49" i="6"/>
  <c r="D49" i="6"/>
  <c r="E49" i="6"/>
  <c r="F49" i="6"/>
  <c r="B33" i="6"/>
  <c r="C33" i="6"/>
  <c r="D33" i="6"/>
  <c r="E33" i="6"/>
  <c r="F33" i="6"/>
  <c r="B45" i="6"/>
  <c r="C45" i="6"/>
  <c r="D45" i="6"/>
  <c r="E45" i="6"/>
  <c r="F45" i="6"/>
  <c r="C34" i="6"/>
  <c r="D34" i="6"/>
  <c r="E34" i="6"/>
  <c r="F34" i="6"/>
  <c r="C35" i="6"/>
  <c r="D35" i="6"/>
  <c r="E35" i="6"/>
  <c r="F35" i="6"/>
  <c r="B46" i="6"/>
  <c r="C46" i="6"/>
  <c r="D46" i="6"/>
  <c r="E46" i="6"/>
  <c r="F46" i="6"/>
  <c r="C36" i="6"/>
  <c r="D36" i="6"/>
  <c r="E36" i="6"/>
  <c r="F36" i="6"/>
  <c r="C37" i="6"/>
  <c r="D37" i="6"/>
  <c r="E37" i="6"/>
  <c r="F37" i="6"/>
  <c r="C38" i="6"/>
  <c r="D38" i="6"/>
  <c r="E38" i="6"/>
  <c r="F38" i="6"/>
  <c r="B39" i="6"/>
  <c r="C39" i="6"/>
  <c r="D39" i="6"/>
  <c r="E39" i="6"/>
  <c r="F39" i="6"/>
  <c r="B10" i="6"/>
  <c r="C10" i="6"/>
  <c r="D10" i="6"/>
  <c r="E10" i="6"/>
  <c r="F10" i="6"/>
  <c r="C40" i="6"/>
  <c r="D40" i="6"/>
  <c r="E40" i="6"/>
  <c r="F40" i="6"/>
  <c r="B11" i="6"/>
  <c r="C11" i="6"/>
  <c r="D11" i="6"/>
  <c r="E11" i="6"/>
  <c r="F11" i="6"/>
  <c r="F12" i="6"/>
  <c r="E12" i="6"/>
  <c r="D12" i="6"/>
  <c r="C12" i="6"/>
  <c r="L4" i="3"/>
  <c r="L18" i="3"/>
  <c r="L19" i="3"/>
  <c r="L24" i="3"/>
  <c r="H24" i="3" s="1"/>
  <c r="L9" i="3"/>
  <c r="L21" i="3"/>
  <c r="L10" i="3"/>
  <c r="L16" i="3"/>
  <c r="L5" i="3"/>
  <c r="L22" i="3"/>
  <c r="L11" i="3"/>
  <c r="L6" i="3"/>
  <c r="L3" i="3"/>
  <c r="L12" i="3"/>
  <c r="H12" i="3" s="1"/>
  <c r="L7" i="3"/>
  <c r="L2" i="3"/>
  <c r="L23" i="3"/>
  <c r="L20" i="3"/>
  <c r="L17" i="3"/>
  <c r="L8" i="3"/>
  <c r="L15" i="3"/>
  <c r="L13" i="3"/>
  <c r="L14" i="3"/>
  <c r="L34" i="3"/>
  <c r="H34" i="3" s="1"/>
  <c r="L39" i="3"/>
  <c r="L37" i="3"/>
  <c r="L40" i="3"/>
  <c r="L35" i="3"/>
  <c r="H35" i="3" s="1"/>
  <c r="L31" i="3"/>
  <c r="L41" i="3"/>
  <c r="L33" i="3"/>
  <c r="L25" i="3"/>
  <c r="H25" i="3" s="1"/>
  <c r="L36" i="3"/>
  <c r="L26" i="3"/>
  <c r="L27" i="3"/>
  <c r="L28" i="3"/>
  <c r="L29" i="3"/>
  <c r="L32" i="3"/>
  <c r="L38" i="3"/>
  <c r="L30" i="3"/>
  <c r="L45" i="3"/>
  <c r="L44" i="3"/>
  <c r="L46" i="3"/>
  <c r="L42" i="3"/>
  <c r="L49" i="3"/>
  <c r="L47" i="3"/>
  <c r="L43" i="3"/>
  <c r="L48" i="3"/>
  <c r="L50" i="3"/>
  <c r="J21" i="3"/>
  <c r="K21" i="3"/>
  <c r="H21" i="3" s="1"/>
  <c r="J35" i="3"/>
  <c r="K35" i="3"/>
  <c r="F42" i="2"/>
  <c r="J42" i="2"/>
  <c r="O42" i="2"/>
  <c r="Y42" i="2"/>
  <c r="AC42" i="2"/>
  <c r="B42" i="2"/>
  <c r="M40" i="2"/>
  <c r="O40" i="2" s="1"/>
  <c r="F40" i="2"/>
  <c r="J40" i="2"/>
  <c r="Y40" i="2"/>
  <c r="AC40" i="2"/>
  <c r="B40" i="2"/>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1" i="5"/>
  <c r="Y4" i="1"/>
  <c r="B13" i="6" s="1"/>
  <c r="Y5" i="1"/>
  <c r="B14" i="6" s="1"/>
  <c r="Y6" i="1"/>
  <c r="B15" i="6" s="1"/>
  <c r="Y7" i="1"/>
  <c r="B41" i="6" s="1"/>
  <c r="Y11" i="1"/>
  <c r="Y12" i="1"/>
  <c r="B18" i="6" s="1"/>
  <c r="Y16" i="1"/>
  <c r="B43" i="6" s="1"/>
  <c r="Y17" i="1"/>
  <c r="B44" i="6" s="1"/>
  <c r="Y18" i="1"/>
  <c r="B19" i="6" s="1"/>
  <c r="Y19" i="1"/>
  <c r="Y20" i="1"/>
  <c r="B21" i="6" s="1"/>
  <c r="Y22" i="1"/>
  <c r="B22" i="6" s="1"/>
  <c r="Y25" i="1"/>
  <c r="B23" i="6" s="1"/>
  <c r="Y26" i="1"/>
  <c r="B47" i="6" s="1"/>
  <c r="Y27" i="1"/>
  <c r="B24" i="6" s="1"/>
  <c r="Y28" i="1"/>
  <c r="B25" i="6" s="1"/>
  <c r="Y29" i="1"/>
  <c r="B26" i="6" s="1"/>
  <c r="Y32" i="1"/>
  <c r="B28" i="6" s="1"/>
  <c r="Y33" i="1"/>
  <c r="B29" i="6" s="1"/>
  <c r="Y34" i="1"/>
  <c r="B30" i="6" s="1"/>
  <c r="Y35" i="1"/>
  <c r="B50" i="6" s="1"/>
  <c r="Y36" i="1"/>
  <c r="B31" i="6" s="1"/>
  <c r="Y37" i="1"/>
  <c r="B32" i="6" s="1"/>
  <c r="Y39" i="1"/>
  <c r="B49" i="6" s="1"/>
  <c r="Y41" i="1"/>
  <c r="Y42" i="1"/>
  <c r="B34" i="6" s="1"/>
  <c r="Y43" i="1"/>
  <c r="B35" i="6" s="1"/>
  <c r="Y44" i="1"/>
  <c r="Y45" i="1"/>
  <c r="B36" i="6" s="1"/>
  <c r="Y46" i="1"/>
  <c r="B37" i="6" s="1"/>
  <c r="Y47" i="1"/>
  <c r="B38" i="6" s="1"/>
  <c r="Y50" i="1"/>
  <c r="B40" i="6" s="1"/>
  <c r="Y3" i="1"/>
  <c r="B12" i="6" s="1"/>
  <c r="K41" i="3"/>
  <c r="K40" i="3"/>
  <c r="K39" i="3"/>
  <c r="J39" i="3"/>
  <c r="J40" i="3"/>
  <c r="J41" i="3"/>
  <c r="AC51" i="2"/>
  <c r="AC52" i="2"/>
  <c r="AC53" i="2"/>
  <c r="Y51" i="2"/>
  <c r="Y52" i="2"/>
  <c r="Y53" i="2"/>
  <c r="M53" i="2"/>
  <c r="O53" i="2" s="1"/>
  <c r="M52" i="2"/>
  <c r="O52" i="2" s="1"/>
  <c r="J53" i="2"/>
  <c r="J52" i="2"/>
  <c r="J51" i="2"/>
  <c r="F52" i="2"/>
  <c r="F53" i="2"/>
  <c r="F51" i="2"/>
  <c r="B51" i="2"/>
  <c r="B52" i="2"/>
  <c r="B53" i="2"/>
  <c r="A51" i="2"/>
  <c r="A11" i="6" s="1"/>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B1" i="4"/>
  <c r="A1" i="4"/>
  <c r="K2" i="3"/>
  <c r="K3" i="3"/>
  <c r="K42" i="3"/>
  <c r="K43" i="3"/>
  <c r="K4" i="3"/>
  <c r="K6" i="3"/>
  <c r="K5" i="3"/>
  <c r="K25" i="3"/>
  <c r="K26" i="3"/>
  <c r="K27" i="3"/>
  <c r="K28" i="3"/>
  <c r="K29" i="3"/>
  <c r="K30" i="3"/>
  <c r="K7" i="3"/>
  <c r="K8" i="3"/>
  <c r="K9" i="3"/>
  <c r="K10" i="3"/>
  <c r="K11" i="3"/>
  <c r="K31" i="3"/>
  <c r="K12" i="3"/>
  <c r="K44" i="3"/>
  <c r="K13" i="3"/>
  <c r="H13" i="3" s="1"/>
  <c r="K14" i="3"/>
  <c r="H14" i="3" s="1"/>
  <c r="K45" i="3"/>
  <c r="K15" i="3"/>
  <c r="H15" i="3" s="1"/>
  <c r="K16" i="3"/>
  <c r="K17" i="3"/>
  <c r="K18" i="3"/>
  <c r="K32" i="3"/>
  <c r="K50" i="3"/>
  <c r="K19" i="3"/>
  <c r="K20" i="3"/>
  <c r="K33" i="3"/>
  <c r="K34" i="3"/>
  <c r="K36" i="3"/>
  <c r="K22" i="3"/>
  <c r="K46" i="3"/>
  <c r="K23" i="3"/>
  <c r="K47" i="3"/>
  <c r="K48" i="3"/>
  <c r="K37" i="3"/>
  <c r="K24" i="3"/>
  <c r="K38" i="3"/>
  <c r="K49" i="3"/>
  <c r="J2" i="3"/>
  <c r="J3" i="3"/>
  <c r="J42" i="3"/>
  <c r="J43" i="3"/>
  <c r="J4" i="3"/>
  <c r="J6" i="3"/>
  <c r="J5" i="3"/>
  <c r="J25" i="3"/>
  <c r="J26" i="3"/>
  <c r="J27" i="3"/>
  <c r="J28" i="3"/>
  <c r="J29" i="3"/>
  <c r="J30" i="3"/>
  <c r="J7" i="3"/>
  <c r="J8" i="3"/>
  <c r="J9" i="3"/>
  <c r="J10" i="3"/>
  <c r="J11" i="3"/>
  <c r="J31" i="3"/>
  <c r="J12" i="3"/>
  <c r="J44" i="3"/>
  <c r="J13" i="3"/>
  <c r="J14" i="3"/>
  <c r="J45" i="3"/>
  <c r="J15" i="3"/>
  <c r="J16" i="3"/>
  <c r="J17" i="3"/>
  <c r="J18" i="3"/>
  <c r="J32" i="3"/>
  <c r="J50" i="3"/>
  <c r="J19" i="3"/>
  <c r="J20" i="3"/>
  <c r="J33" i="3"/>
  <c r="J34" i="3"/>
  <c r="J36" i="3"/>
  <c r="J22" i="3"/>
  <c r="J46" i="3"/>
  <c r="J23" i="3"/>
  <c r="J47" i="3"/>
  <c r="J48" i="3"/>
  <c r="J37" i="3"/>
  <c r="J24" i="3"/>
  <c r="J38" i="3"/>
  <c r="J49" i="3"/>
  <c r="B48" i="2"/>
  <c r="B49" i="2"/>
  <c r="B50" i="2"/>
  <c r="O49" i="2"/>
  <c r="M10" i="2"/>
  <c r="O10" i="2" s="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1" i="2"/>
  <c r="J43" i="2"/>
  <c r="J44" i="2"/>
  <c r="J45" i="2"/>
  <c r="J46" i="2"/>
  <c r="J47" i="2"/>
  <c r="J48" i="2"/>
  <c r="J49" i="2"/>
  <c r="J50" i="2"/>
  <c r="J5" i="2"/>
  <c r="F49"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1" i="2"/>
  <c r="F43" i="2"/>
  <c r="F44" i="2"/>
  <c r="F45" i="2"/>
  <c r="F46" i="2"/>
  <c r="F47" i="2"/>
  <c r="F48" i="2"/>
  <c r="F5" i="2"/>
  <c r="AC49" i="2"/>
  <c r="AC50" i="2"/>
  <c r="M18" i="2"/>
  <c r="O18" i="2" s="1"/>
  <c r="M19" i="2"/>
  <c r="O19" i="2" s="1"/>
  <c r="M47" i="2"/>
  <c r="O47" i="2" s="1"/>
  <c r="B45" i="2"/>
  <c r="B46" i="2"/>
  <c r="B47" i="2"/>
  <c r="N45" i="1"/>
  <c r="M44" i="2"/>
  <c r="O44" i="2" s="1"/>
  <c r="M45" i="2"/>
  <c r="O45" i="2" s="1"/>
  <c r="M46" i="2"/>
  <c r="O46" i="2" s="1"/>
  <c r="M48" i="2"/>
  <c r="O48" i="2" s="1"/>
  <c r="M50" i="2"/>
  <c r="O50" i="2" s="1"/>
  <c r="M51" i="2"/>
  <c r="O51" i="2" s="1"/>
  <c r="AC39" i="2"/>
  <c r="AC41" i="2"/>
  <c r="AC43" i="2"/>
  <c r="AC44" i="2"/>
  <c r="AC45" i="2"/>
  <c r="AC46" i="2"/>
  <c r="AC47" i="2"/>
  <c r="AC48" i="2"/>
  <c r="A38" i="2"/>
  <c r="A31" i="6" s="1"/>
  <c r="A39" i="2"/>
  <c r="A48" i="6" s="1"/>
  <c r="A41" i="2"/>
  <c r="A49" i="6" s="1"/>
  <c r="A43" i="2"/>
  <c r="A45" i="6" s="1"/>
  <c r="A44" i="2"/>
  <c r="A34" i="6" s="1"/>
  <c r="A45" i="2"/>
  <c r="A35" i="6" s="1"/>
  <c r="A46" i="2"/>
  <c r="A36" i="6" s="1"/>
  <c r="A48" i="2"/>
  <c r="A37" i="6" s="1"/>
  <c r="A49" i="2"/>
  <c r="A38" i="6" s="1"/>
  <c r="A50" i="2"/>
  <c r="A39" i="6" s="1"/>
  <c r="Z57" i="2"/>
  <c r="Z58" i="2"/>
  <c r="Z59" i="2"/>
  <c r="Z60" i="2"/>
  <c r="Z61" i="2"/>
  <c r="Z62" i="2"/>
  <c r="Z63" i="2"/>
  <c r="Z64" i="2"/>
  <c r="Z65" i="2"/>
  <c r="Z66" i="2"/>
  <c r="Z67" i="2"/>
  <c r="Z68" i="2"/>
  <c r="Z69" i="2"/>
  <c r="Z70" i="2"/>
  <c r="Z71" i="2"/>
  <c r="Z72" i="2"/>
  <c r="Z73" i="2"/>
  <c r="Z74" i="2"/>
  <c r="Z75" i="2"/>
  <c r="Z76" i="2"/>
  <c r="Z77" i="2"/>
  <c r="Z78" i="2"/>
  <c r="N27" i="1"/>
  <c r="N28" i="1"/>
  <c r="N29" i="1"/>
  <c r="N30" i="1"/>
  <c r="N31" i="1"/>
  <c r="N32" i="1"/>
  <c r="N33" i="1"/>
  <c r="N34" i="1"/>
  <c r="N35" i="1"/>
  <c r="N36" i="1"/>
  <c r="N37" i="1"/>
  <c r="N39" i="1"/>
  <c r="N41" i="1"/>
  <c r="N42" i="1"/>
  <c r="N43" i="1"/>
  <c r="N44" i="1"/>
  <c r="N46" i="1"/>
  <c r="N47" i="1"/>
  <c r="N48" i="1"/>
  <c r="N49" i="1"/>
  <c r="N26" i="1"/>
  <c r="M41" i="2"/>
  <c r="O41" i="2" s="1"/>
  <c r="M43" i="2"/>
  <c r="O43" i="2" s="1"/>
  <c r="M28" i="2"/>
  <c r="O28" i="2" s="1"/>
  <c r="M29" i="2"/>
  <c r="O29" i="2" s="1"/>
  <c r="M30" i="2"/>
  <c r="O30" i="2" s="1"/>
  <c r="M31" i="2"/>
  <c r="O31" i="2" s="1"/>
  <c r="M32" i="2"/>
  <c r="O32" i="2" s="1"/>
  <c r="M33" i="2"/>
  <c r="O33" i="2" s="1"/>
  <c r="M34" i="2"/>
  <c r="O34" i="2" s="1"/>
  <c r="M35" i="2"/>
  <c r="O35" i="2" s="1"/>
  <c r="M36" i="2"/>
  <c r="O36" i="2" s="1"/>
  <c r="M37" i="2"/>
  <c r="O37" i="2" s="1"/>
  <c r="M38" i="2"/>
  <c r="O38" i="2" s="1"/>
  <c r="M39" i="2"/>
  <c r="O39" i="2" s="1"/>
  <c r="M23" i="2"/>
  <c r="O23" i="2" s="1"/>
  <c r="M24" i="2"/>
  <c r="O24" i="2" s="1"/>
  <c r="M25" i="2"/>
  <c r="O25" i="2" s="1"/>
  <c r="M26" i="2"/>
  <c r="O26" i="2" s="1"/>
  <c r="M27" i="2"/>
  <c r="O27" i="2" s="1"/>
  <c r="M22" i="2"/>
  <c r="O22" i="2" s="1"/>
  <c r="M21" i="2"/>
  <c r="O21" i="2" s="1"/>
  <c r="M20" i="2"/>
  <c r="O20" i="2" s="1"/>
  <c r="A23" i="2"/>
  <c r="A7" i="6" s="1"/>
  <c r="A24" i="2"/>
  <c r="A22" i="6" s="1"/>
  <c r="A25" i="2"/>
  <c r="A42" i="6" s="1"/>
  <c r="A26" i="2"/>
  <c r="A8" i="6" s="1"/>
  <c r="A27" i="2"/>
  <c r="A23" i="6" s="1"/>
  <c r="A28" i="2"/>
  <c r="A47" i="6" s="1"/>
  <c r="A29" i="2"/>
  <c r="A24" i="6" s="1"/>
  <c r="A30" i="2"/>
  <c r="A25" i="6" s="1"/>
  <c r="A31" i="2"/>
  <c r="A26" i="6" s="1"/>
  <c r="A32" i="2"/>
  <c r="A9" i="6" s="1"/>
  <c r="A33" i="2"/>
  <c r="A27" i="6" s="1"/>
  <c r="A34" i="2"/>
  <c r="A28" i="6" s="1"/>
  <c r="A35" i="2"/>
  <c r="A29" i="6" s="1"/>
  <c r="A36" i="2"/>
  <c r="A30" i="6" s="1"/>
  <c r="A37" i="2"/>
  <c r="A50" i="6" s="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 r="B43" i="2"/>
  <c r="B44" i="2"/>
  <c r="B5" i="2"/>
  <c r="A22" i="2"/>
  <c r="A21" i="6" s="1"/>
  <c r="A20" i="2"/>
  <c r="A19" i="6" s="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1" i="2"/>
  <c r="Y43" i="2"/>
  <c r="Y44" i="2"/>
  <c r="Y45" i="2"/>
  <c r="Y46" i="2"/>
  <c r="Y47" i="2"/>
  <c r="Y48" i="2"/>
  <c r="Y49" i="2"/>
  <c r="Y50" i="2"/>
  <c r="Y54" i="2"/>
  <c r="Z54" i="2" s="1"/>
  <c r="Y55" i="2"/>
  <c r="Z55" i="2" s="1"/>
  <c r="Y56" i="2"/>
  <c r="Z56" i="2" s="1"/>
  <c r="Y5" i="2"/>
  <c r="M17" i="2"/>
  <c r="O17" i="2" s="1"/>
  <c r="M16" i="2"/>
  <c r="O16" i="2" s="1"/>
  <c r="M15" i="2"/>
  <c r="O15" i="2" s="1"/>
  <c r="M14" i="2"/>
  <c r="O14" i="2" s="1"/>
  <c r="M13" i="2"/>
  <c r="O13" i="2" s="1"/>
  <c r="M11" i="2"/>
  <c r="O11" i="2" s="1"/>
  <c r="M9" i="2"/>
  <c r="O9" i="2" s="1"/>
  <c r="M12" i="2"/>
  <c r="O12" i="2" s="1"/>
  <c r="A18" i="2"/>
  <c r="A43" i="6" s="1"/>
  <c r="N16" i="1"/>
  <c r="N17" i="1"/>
  <c r="N18" i="1"/>
  <c r="N19" i="1"/>
  <c r="N20" i="1"/>
  <c r="N21" i="1"/>
  <c r="N22" i="1"/>
  <c r="N23" i="1"/>
  <c r="N24" i="1"/>
  <c r="N25" i="1"/>
  <c r="N10" i="1"/>
  <c r="N11" i="1"/>
  <c r="N12" i="1"/>
  <c r="N13" i="1"/>
  <c r="N14" i="1"/>
  <c r="N15" i="1"/>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5" i="2"/>
  <c r="A12" i="2"/>
  <c r="A4" i="6" s="1"/>
  <c r="A10" i="2"/>
  <c r="A2" i="6" s="1"/>
  <c r="N9" i="1"/>
  <c r="N8" i="1"/>
  <c r="N7" i="1"/>
  <c r="A9" i="2"/>
  <c r="A41" i="6" s="1"/>
  <c r="N5" i="1"/>
  <c r="A7" i="2"/>
  <c r="A14" i="6" s="1"/>
  <c r="M7" i="2"/>
  <c r="A8" i="2"/>
  <c r="A15" i="6" s="1"/>
  <c r="M8" i="2"/>
  <c r="M6" i="2"/>
  <c r="M5" i="2"/>
  <c r="O5" i="2" s="1"/>
  <c r="A6" i="2"/>
  <c r="A13" i="6" s="1"/>
  <c r="A5" i="2"/>
  <c r="A12" i="6" s="1"/>
  <c r="N4" i="1"/>
  <c r="N6" i="1"/>
  <c r="N3" i="1"/>
  <c r="H40" i="3" l="1"/>
  <c r="H37" i="3"/>
  <c r="H3" i="3"/>
  <c r="H41" i="3"/>
  <c r="H42" i="3"/>
  <c r="H5" i="3"/>
  <c r="H44" i="3"/>
  <c r="H45" i="3"/>
  <c r="H4" i="3"/>
  <c r="H33" i="3"/>
  <c r="H32" i="3"/>
  <c r="H20" i="3"/>
  <c r="H19" i="3"/>
  <c r="H47" i="3"/>
  <c r="H2" i="3"/>
  <c r="H46" i="3"/>
  <c r="H26" i="3"/>
  <c r="H6" i="3"/>
  <c r="H39" i="3"/>
  <c r="H23" i="3"/>
  <c r="H38" i="3"/>
  <c r="H18" i="3"/>
  <c r="H17" i="3"/>
  <c r="H36" i="3"/>
  <c r="H16" i="3"/>
  <c r="H11" i="3"/>
  <c r="H31" i="3"/>
  <c r="H50" i="3"/>
  <c r="H30" i="3"/>
  <c r="H10" i="3"/>
  <c r="H49" i="3"/>
  <c r="H29" i="3"/>
  <c r="H9" i="3"/>
  <c r="H48" i="3"/>
  <c r="H28" i="3"/>
  <c r="H8" i="3"/>
  <c r="H27" i="3"/>
  <c r="H7" i="3"/>
  <c r="A3" i="6"/>
  <c r="A17" i="6"/>
  <c r="A18" i="6"/>
  <c r="G49" i="6"/>
  <c r="A33" i="6"/>
  <c r="A20" i="6"/>
  <c r="A44" i="6"/>
  <c r="G8" i="6"/>
  <c r="G34" i="6"/>
  <c r="G48" i="6"/>
  <c r="G30" i="6"/>
  <c r="G47" i="6"/>
  <c r="G22" i="6"/>
  <c r="G46" i="6"/>
  <c r="G13" i="6"/>
  <c r="M48" i="6"/>
  <c r="M34" i="6"/>
  <c r="M30" i="6"/>
  <c r="G5" i="6"/>
  <c r="G15" i="6"/>
  <c r="G41" i="6"/>
  <c r="G24" i="6"/>
  <c r="G38" i="6"/>
  <c r="G42" i="6"/>
  <c r="G37" i="6"/>
  <c r="G19" i="6"/>
  <c r="G35" i="6"/>
  <c r="G20" i="6"/>
  <c r="G50" i="6"/>
  <c r="G17" i="6"/>
  <c r="G40" i="6"/>
  <c r="N40" i="6" s="1"/>
  <c r="G16" i="6"/>
  <c r="G36" i="6"/>
  <c r="G23" i="6"/>
  <c r="G14" i="6"/>
  <c r="G29" i="6"/>
  <c r="G4" i="6"/>
  <c r="G6" i="6"/>
  <c r="G11" i="6"/>
  <c r="N11" i="6" s="1"/>
  <c r="G27" i="6"/>
  <c r="G9" i="6"/>
  <c r="G10" i="6"/>
  <c r="N10" i="6" s="1"/>
  <c r="G45" i="6"/>
  <c r="G32" i="6"/>
  <c r="G26" i="6"/>
  <c r="G7" i="6"/>
  <c r="G44" i="6"/>
  <c r="G3" i="6"/>
  <c r="G33" i="6"/>
  <c r="G21" i="6"/>
  <c r="G39" i="6"/>
  <c r="G31" i="6"/>
  <c r="G28" i="6"/>
  <c r="G25" i="6"/>
  <c r="G43" i="6"/>
  <c r="G18" i="6"/>
  <c r="G2" i="6"/>
  <c r="G12" i="6"/>
  <c r="A46" i="6"/>
  <c r="A10" i="6"/>
  <c r="A40" i="6"/>
  <c r="A32" i="6"/>
  <c r="A16" i="6"/>
  <c r="A6" i="6"/>
  <c r="A5" i="6"/>
  <c r="AB42" i="2"/>
  <c r="AD42" i="2" s="1"/>
  <c r="AB40" i="2"/>
  <c r="AD40" i="2" s="1"/>
  <c r="AB52" i="2"/>
  <c r="AD52" i="2" s="1"/>
  <c r="AB53" i="2"/>
  <c r="R53" i="2" s="1"/>
  <c r="Z53" i="2" s="1"/>
  <c r="AB51" i="2"/>
  <c r="R51" i="2" s="1"/>
  <c r="Z51" i="2" s="1"/>
  <c r="R52" i="2"/>
  <c r="Z52" i="2" s="1"/>
  <c r="AB50" i="2"/>
  <c r="R50" i="2" s="1"/>
  <c r="Z50" i="2" s="1"/>
  <c r="AB48" i="2"/>
  <c r="AD48" i="2" s="1"/>
  <c r="O6" i="2"/>
  <c r="AB6" i="2" s="1"/>
  <c r="AD6" i="2" s="1"/>
  <c r="AB11" i="2"/>
  <c r="AD11" i="2" s="1"/>
  <c r="O8" i="2"/>
  <c r="AB8" i="2" s="1"/>
  <c r="O7" i="2"/>
  <c r="AB7" i="2" s="1"/>
  <c r="AB47" i="2"/>
  <c r="AD47" i="2" s="1"/>
  <c r="AB13" i="2"/>
  <c r="AD13" i="2" s="1"/>
  <c r="AB17" i="2"/>
  <c r="AD17" i="2" s="1"/>
  <c r="AB19" i="2"/>
  <c r="AD19" i="2" s="1"/>
  <c r="AB49" i="2"/>
  <c r="AD49" i="2" s="1"/>
  <c r="AB5" i="2"/>
  <c r="AD5" i="2" s="1"/>
  <c r="AB46" i="2"/>
  <c r="AD46" i="2" s="1"/>
  <c r="AB45" i="2"/>
  <c r="AD45" i="2" s="1"/>
  <c r="AB44" i="2"/>
  <c r="AB43" i="2"/>
  <c r="AD43" i="2" s="1"/>
  <c r="AB14" i="2"/>
  <c r="AD14" i="2" s="1"/>
  <c r="AB36" i="2"/>
  <c r="AD36" i="2" s="1"/>
  <c r="AB41" i="2"/>
  <c r="AD41" i="2" s="1"/>
  <c r="AB39" i="2"/>
  <c r="AD39" i="2" s="1"/>
  <c r="AB38" i="2"/>
  <c r="AD38" i="2" s="1"/>
  <c r="AB37" i="2"/>
  <c r="AD37" i="2" s="1"/>
  <c r="AB33" i="2"/>
  <c r="AB34" i="2"/>
  <c r="AD34" i="2" s="1"/>
  <c r="AB35" i="2"/>
  <c r="AD35" i="2" s="1"/>
  <c r="AB32" i="2"/>
  <c r="AD32" i="2" s="1"/>
  <c r="AB31" i="2"/>
  <c r="AD31" i="2" s="1"/>
  <c r="AB30" i="2"/>
  <c r="AD30" i="2" s="1"/>
  <c r="AB29" i="2"/>
  <c r="AD29" i="2" s="1"/>
  <c r="AB28" i="2"/>
  <c r="AD28" i="2" s="1"/>
  <c r="AB27" i="2"/>
  <c r="AD27" i="2" s="1"/>
  <c r="AB26" i="2"/>
  <c r="AD26" i="2" s="1"/>
  <c r="AB25" i="2"/>
  <c r="AD25" i="2" s="1"/>
  <c r="AB24" i="2"/>
  <c r="AD24" i="2" s="1"/>
  <c r="AB23" i="2"/>
  <c r="AB22" i="2"/>
  <c r="AD22" i="2" s="1"/>
  <c r="AB20" i="2"/>
  <c r="AD20" i="2" s="1"/>
  <c r="AB21" i="2"/>
  <c r="AD21" i="2" s="1"/>
  <c r="AB16" i="2"/>
  <c r="AD16" i="2" s="1"/>
  <c r="AB15" i="2"/>
  <c r="AD15" i="2" s="1"/>
  <c r="AB10" i="2"/>
  <c r="AD10" i="2" s="1"/>
  <c r="AB12" i="2"/>
  <c r="AD12" i="2" s="1"/>
  <c r="AB9" i="2"/>
  <c r="AD9" i="2" s="1"/>
  <c r="AB18" i="2"/>
  <c r="AD18" i="2" s="1"/>
  <c r="M50" i="11" l="1"/>
  <c r="M50" i="1"/>
  <c r="M50" i="9"/>
  <c r="M50" i="8"/>
  <c r="M51" i="9"/>
  <c r="M51" i="8"/>
  <c r="M51" i="1"/>
  <c r="M51" i="11"/>
  <c r="M49" i="8"/>
  <c r="M49" i="9"/>
  <c r="M49" i="11"/>
  <c r="M50" i="7"/>
  <c r="H40" i="6"/>
  <c r="M48" i="7"/>
  <c r="H39" i="6"/>
  <c r="M49" i="1"/>
  <c r="M49" i="7"/>
  <c r="H10" i="6"/>
  <c r="M51" i="7"/>
  <c r="H11" i="6"/>
  <c r="L29" i="6"/>
  <c r="L49" i="6"/>
  <c r="L40" i="6"/>
  <c r="L9" i="6"/>
  <c r="L11" i="6"/>
  <c r="L10" i="6"/>
  <c r="M49" i="6"/>
  <c r="L39" i="6"/>
  <c r="L35" i="6"/>
  <c r="L37" i="6"/>
  <c r="L36" i="6"/>
  <c r="L46" i="6"/>
  <c r="L30" i="6"/>
  <c r="L31" i="6"/>
  <c r="L32" i="6"/>
  <c r="L33" i="6"/>
  <c r="L50" i="6"/>
  <c r="L48" i="6"/>
  <c r="L34" i="6"/>
  <c r="L45" i="6"/>
  <c r="L27" i="6"/>
  <c r="L28" i="6"/>
  <c r="L4" i="6"/>
  <c r="L24" i="6"/>
  <c r="L5" i="6"/>
  <c r="L2" i="6"/>
  <c r="L18" i="6"/>
  <c r="L25" i="6"/>
  <c r="L23" i="6"/>
  <c r="L13" i="6"/>
  <c r="M47" i="6"/>
  <c r="L47" i="6"/>
  <c r="L17" i="6"/>
  <c r="L15" i="6"/>
  <c r="L43" i="6"/>
  <c r="L21" i="6"/>
  <c r="L3" i="6"/>
  <c r="L20" i="6"/>
  <c r="L41" i="6"/>
  <c r="L16" i="6"/>
  <c r="L44" i="6"/>
  <c r="L8" i="6"/>
  <c r="L12" i="6"/>
  <c r="L14" i="6"/>
  <c r="L22" i="6"/>
  <c r="L7" i="6"/>
  <c r="L19" i="6"/>
  <c r="L42" i="6"/>
  <c r="L6" i="6"/>
  <c r="L26" i="6"/>
  <c r="L38" i="6"/>
  <c r="K38" i="6" s="1"/>
  <c r="M8" i="6"/>
  <c r="M22" i="6"/>
  <c r="M46" i="6"/>
  <c r="M13" i="6"/>
  <c r="M12" i="6"/>
  <c r="M14" i="6"/>
  <c r="M25" i="6"/>
  <c r="M23" i="6"/>
  <c r="M36" i="6"/>
  <c r="M39" i="6"/>
  <c r="M11" i="6"/>
  <c r="M4" i="6"/>
  <c r="M29" i="6"/>
  <c r="M5" i="6"/>
  <c r="M40" i="6"/>
  <c r="M21" i="6"/>
  <c r="M17" i="6"/>
  <c r="M35" i="6"/>
  <c r="M7" i="6"/>
  <c r="M37" i="6"/>
  <c r="M41" i="6"/>
  <c r="M6" i="6"/>
  <c r="M2" i="6"/>
  <c r="M15" i="6"/>
  <c r="M18" i="6"/>
  <c r="M43" i="6"/>
  <c r="M28" i="6"/>
  <c r="M31" i="6"/>
  <c r="M16" i="6"/>
  <c r="M33" i="6"/>
  <c r="M50" i="6"/>
  <c r="M3" i="6"/>
  <c r="M20" i="6"/>
  <c r="M44" i="6"/>
  <c r="M26" i="6"/>
  <c r="M19" i="6"/>
  <c r="M32" i="6"/>
  <c r="M45" i="6"/>
  <c r="M42" i="6"/>
  <c r="M10" i="6"/>
  <c r="M38" i="6"/>
  <c r="M9" i="6"/>
  <c r="M24" i="6"/>
  <c r="M27" i="6"/>
  <c r="R42" i="2"/>
  <c r="Z42" i="2" s="1"/>
  <c r="AD53" i="2"/>
  <c r="R40" i="2"/>
  <c r="Z40" i="2" s="1"/>
  <c r="H48" i="6" s="1"/>
  <c r="AD50" i="2"/>
  <c r="R19" i="2"/>
  <c r="Z19" i="2" s="1"/>
  <c r="AD51" i="2"/>
  <c r="R36" i="2"/>
  <c r="Z36" i="2" s="1"/>
  <c r="R34" i="2"/>
  <c r="Z34" i="2" s="1"/>
  <c r="R17" i="2"/>
  <c r="Z17" i="2" s="1"/>
  <c r="R48" i="2"/>
  <c r="Z48" i="2" s="1"/>
  <c r="R6" i="2"/>
  <c r="Z6" i="2" s="1"/>
  <c r="AD7" i="2"/>
  <c r="R7" i="2"/>
  <c r="Z7" i="2" s="1"/>
  <c r="AD8" i="2"/>
  <c r="R8" i="2"/>
  <c r="Z8" i="2" s="1"/>
  <c r="R11" i="2"/>
  <c r="Z11" i="2" s="1"/>
  <c r="R47" i="2"/>
  <c r="Z47" i="2" s="1"/>
  <c r="M48" i="1"/>
  <c r="R13" i="2"/>
  <c r="Z13" i="2" s="1"/>
  <c r="R5" i="2"/>
  <c r="Z5" i="2" s="1"/>
  <c r="R14" i="2"/>
  <c r="Z14" i="2" s="1"/>
  <c r="R49" i="2"/>
  <c r="Z49" i="2" s="1"/>
  <c r="R33" i="2"/>
  <c r="Z33" i="2" s="1"/>
  <c r="AD33" i="2"/>
  <c r="R44" i="2"/>
  <c r="Z44" i="2" s="1"/>
  <c r="AD44" i="2"/>
  <c r="R23" i="2"/>
  <c r="Z23" i="2" s="1"/>
  <c r="AD23" i="2"/>
  <c r="R46" i="2"/>
  <c r="Z46" i="2" s="1"/>
  <c r="R45" i="2"/>
  <c r="Z45" i="2" s="1"/>
  <c r="R43" i="2"/>
  <c r="Z43" i="2" s="1"/>
  <c r="R29" i="2"/>
  <c r="Z29" i="2" s="1"/>
  <c r="R41" i="2"/>
  <c r="Z41" i="2" s="1"/>
  <c r="R39" i="2"/>
  <c r="Z39" i="2" s="1"/>
  <c r="R38" i="2"/>
  <c r="Z38" i="2" s="1"/>
  <c r="R37" i="2"/>
  <c r="Z37" i="2" s="1"/>
  <c r="R35" i="2"/>
  <c r="Z35" i="2" s="1"/>
  <c r="R32" i="2"/>
  <c r="Z32" i="2" s="1"/>
  <c r="R31" i="2"/>
  <c r="Z31" i="2" s="1"/>
  <c r="R30" i="2"/>
  <c r="Z30" i="2" s="1"/>
  <c r="R10" i="2"/>
  <c r="Z10" i="2" s="1"/>
  <c r="R28" i="2"/>
  <c r="Z28" i="2" s="1"/>
  <c r="R27" i="2"/>
  <c r="Z27" i="2" s="1"/>
  <c r="R26" i="2"/>
  <c r="Z26" i="2" s="1"/>
  <c r="R25" i="2"/>
  <c r="Z25" i="2" s="1"/>
  <c r="R24" i="2"/>
  <c r="Z24" i="2" s="1"/>
  <c r="R22" i="2"/>
  <c r="Z22" i="2" s="1"/>
  <c r="R20" i="2"/>
  <c r="Z20" i="2" s="1"/>
  <c r="R21" i="2"/>
  <c r="Z21" i="2" s="1"/>
  <c r="R16" i="2"/>
  <c r="R15" i="2"/>
  <c r="R12" i="2"/>
  <c r="R9" i="2"/>
  <c r="R18" i="2"/>
  <c r="M12" i="9" l="1"/>
  <c r="M12" i="8"/>
  <c r="M15" i="8"/>
  <c r="M15" i="9"/>
  <c r="M11" i="9"/>
  <c r="M11" i="8"/>
  <c r="H42" i="6"/>
  <c r="J42" i="6" s="1"/>
  <c r="M23" i="7"/>
  <c r="H8" i="6"/>
  <c r="J8" i="6" s="1"/>
  <c r="M24" i="7"/>
  <c r="H27" i="6"/>
  <c r="J27" i="6" s="1"/>
  <c r="M31" i="7"/>
  <c r="H2" i="6"/>
  <c r="J2" i="6" s="1"/>
  <c r="M8" i="7"/>
  <c r="H17" i="6"/>
  <c r="J17" i="6" s="1"/>
  <c r="M11" i="7"/>
  <c r="H3" i="6"/>
  <c r="J3" i="6" s="1"/>
  <c r="M9" i="7"/>
  <c r="H31" i="6"/>
  <c r="J31" i="6" s="1"/>
  <c r="M36" i="7"/>
  <c r="H32" i="6"/>
  <c r="J32" i="6" s="1"/>
  <c r="M37" i="7"/>
  <c r="H49" i="6"/>
  <c r="J49" i="6" s="1"/>
  <c r="M39" i="7"/>
  <c r="H14" i="6"/>
  <c r="J14" i="6" s="1"/>
  <c r="M5" i="7"/>
  <c r="H24" i="6"/>
  <c r="J24" i="6" s="1"/>
  <c r="M27" i="7"/>
  <c r="H34" i="6"/>
  <c r="J34" i="6" s="1"/>
  <c r="M42" i="7"/>
  <c r="H25" i="6"/>
  <c r="J25" i="6" s="1"/>
  <c r="M28" i="7"/>
  <c r="J48" i="6"/>
  <c r="M43" i="7"/>
  <c r="H35" i="6"/>
  <c r="J35" i="6" s="1"/>
  <c r="H20" i="6"/>
  <c r="J20" i="6" s="1"/>
  <c r="M19" i="7"/>
  <c r="H19" i="6"/>
  <c r="M18" i="7"/>
  <c r="H44" i="6"/>
  <c r="J44" i="6" s="1"/>
  <c r="M17" i="7"/>
  <c r="H23" i="6"/>
  <c r="J23" i="6" s="1"/>
  <c r="M25" i="7"/>
  <c r="H47" i="6"/>
  <c r="J47" i="6" s="1"/>
  <c r="M26" i="7"/>
  <c r="H12" i="6"/>
  <c r="J12" i="6" s="1"/>
  <c r="M3" i="7"/>
  <c r="H36" i="6"/>
  <c r="J36" i="6" s="1"/>
  <c r="M45" i="7"/>
  <c r="H50" i="6"/>
  <c r="J50" i="6" s="1"/>
  <c r="M35" i="7"/>
  <c r="H15" i="6"/>
  <c r="M6" i="7"/>
  <c r="H45" i="6"/>
  <c r="J45" i="6" s="1"/>
  <c r="M41" i="7"/>
  <c r="H46" i="6"/>
  <c r="J46" i="6" s="1"/>
  <c r="M44" i="7"/>
  <c r="H28" i="6"/>
  <c r="K28" i="6" s="1"/>
  <c r="M32" i="7"/>
  <c r="H21" i="6"/>
  <c r="J21" i="6" s="1"/>
  <c r="M20" i="7"/>
  <c r="H18" i="6"/>
  <c r="J18" i="6" s="1"/>
  <c r="M12" i="7"/>
  <c r="H26" i="6"/>
  <c r="J26" i="6" s="1"/>
  <c r="M29" i="7"/>
  <c r="H9" i="6"/>
  <c r="K9" i="6" s="1"/>
  <c r="M30" i="7"/>
  <c r="M33" i="7"/>
  <c r="H29" i="6"/>
  <c r="J29" i="6" s="1"/>
  <c r="H13" i="6"/>
  <c r="J13" i="6" s="1"/>
  <c r="M4" i="7"/>
  <c r="H37" i="6"/>
  <c r="J37" i="6" s="1"/>
  <c r="M46" i="7"/>
  <c r="H6" i="6"/>
  <c r="J6" i="6" s="1"/>
  <c r="M15" i="7"/>
  <c r="H7" i="6"/>
  <c r="J7" i="6" s="1"/>
  <c r="M21" i="7"/>
  <c r="H30" i="6"/>
  <c r="J30" i="6" s="1"/>
  <c r="M34" i="7"/>
  <c r="H22" i="6"/>
  <c r="J22" i="6" s="1"/>
  <c r="M22" i="7"/>
  <c r="J11" i="6"/>
  <c r="J10" i="6"/>
  <c r="J39" i="6"/>
  <c r="J33" i="6"/>
  <c r="J40" i="6"/>
  <c r="J28" i="6"/>
  <c r="J19" i="6"/>
  <c r="J15" i="6"/>
  <c r="J38" i="6"/>
  <c r="M17" i="1"/>
  <c r="M34" i="1"/>
  <c r="M9" i="1"/>
  <c r="M5" i="1"/>
  <c r="M32" i="1"/>
  <c r="M6" i="1"/>
  <c r="M4" i="1"/>
  <c r="M46" i="1"/>
  <c r="M11" i="1"/>
  <c r="M24" i="1"/>
  <c r="M15" i="1"/>
  <c r="M18" i="1"/>
  <c r="M28" i="1"/>
  <c r="M27" i="1"/>
  <c r="M12" i="1"/>
  <c r="M25" i="1"/>
  <c r="M36" i="1"/>
  <c r="M31" i="1"/>
  <c r="M22" i="1"/>
  <c r="M26" i="1"/>
  <c r="M30" i="1"/>
  <c r="M37" i="1"/>
  <c r="M43" i="1"/>
  <c r="M47" i="1"/>
  <c r="M35" i="1"/>
  <c r="M45" i="1"/>
  <c r="M20" i="1"/>
  <c r="M29" i="1"/>
  <c r="M41" i="1"/>
  <c r="M21" i="1"/>
  <c r="M3" i="1"/>
  <c r="M19" i="1"/>
  <c r="M23" i="1"/>
  <c r="M8" i="1"/>
  <c r="M33" i="1"/>
  <c r="M39" i="1"/>
  <c r="M44" i="1"/>
  <c r="M42" i="1"/>
  <c r="Z9" i="2"/>
  <c r="Z15" i="2"/>
  <c r="Z18" i="2"/>
  <c r="Z16" i="2"/>
  <c r="Z12" i="2"/>
  <c r="K31" i="6" l="1"/>
  <c r="K46" i="6"/>
  <c r="J9" i="6"/>
  <c r="K36" i="6"/>
  <c r="K27" i="6"/>
  <c r="K26" i="6"/>
  <c r="K34" i="6"/>
  <c r="K22" i="6"/>
  <c r="K35" i="6"/>
  <c r="M10" i="9"/>
  <c r="M10" i="8"/>
  <c r="H41" i="6"/>
  <c r="J41" i="6" s="1"/>
  <c r="M7" i="7"/>
  <c r="H43" i="6"/>
  <c r="J43" i="6" s="1"/>
  <c r="M16" i="7"/>
  <c r="H4" i="6"/>
  <c r="J4" i="6" s="1"/>
  <c r="M13" i="7"/>
  <c r="H16" i="6"/>
  <c r="J16" i="6" s="1"/>
  <c r="M10" i="7"/>
  <c r="H5" i="6"/>
  <c r="J5" i="6" s="1"/>
  <c r="M14" i="7"/>
  <c r="M10" i="1"/>
  <c r="M7" i="1"/>
  <c r="M14" i="1"/>
  <c r="M16" i="1"/>
  <c r="M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6BAE06D8-4329-8A4E-8FD5-628DC40B4FFC}">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EF128E2F-7CD7-5A4A-9FD9-2C14EAAE298E}">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D3010751-AC8B-3842-AF09-D66159D62DEA}">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44151D00-4C0E-B54F-9B14-E3F4CCF1ABB9}">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DD9D02FF-E951-48B7-9A80-D957C90A0B07}">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44CBE47C-639F-42B9-AE39-C96F93112582}">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74567269-61ED-414D-9085-0EF272FA82A1}">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9BAC239C-E7F1-45D1-8CBA-CA4D2B37C19C}">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0E9AF3C2-5EBF-4EF1-9989-E97072D387ED}">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533E1BB9-AE4D-4022-8E34-0EDEDB80AB70}">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72E45775-7C1D-4E1D-9EBD-D865C6D96415}">
      <text>
        <r>
          <rPr>
            <b/>
            <sz val="9"/>
            <color indexed="81"/>
            <rFont val="Tahoma"/>
            <charset val="1"/>
          </rPr>
          <t>Christian Tobias Reinprecht:</t>
        </r>
        <r>
          <rPr>
            <sz val="9"/>
            <color indexed="81"/>
            <rFont val="Tahoma"/>
            <charset val="1"/>
          </rPr>
          <t xml:space="preserve">
no p-values provided</t>
        </r>
      </text>
    </comment>
    <comment ref="AB38" authorId="1" shapeId="0" xr:uid="{D8BC10A1-97C7-4060-B09E-29275AA103DB}">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96610D3C-E63A-43C2-A4E7-487607EB1D21}">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B546F461-2808-4A31-900B-BA627517CDAC}">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AB616DF6-24E5-604D-AE22-FC17573B44BF}">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5AF7FC22-32CB-4EDD-BBA4-86F5AF688C8A}">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1003FE23-CF97-B54F-B87E-02803791B8BB}">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B5BAD589-A0B9-C84B-B095-4C7B63C02795}">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92CE2BEF-11C8-4A7C-9AFE-313AACCFC82C}">
      <text>
        <r>
          <rPr>
            <b/>
            <sz val="9"/>
            <color indexed="81"/>
            <rFont val="Tahoma"/>
            <charset val="1"/>
          </rPr>
          <t>Christian Tobias Reinprecht:</t>
        </r>
        <r>
          <rPr>
            <sz val="9"/>
            <color indexed="81"/>
            <rFont val="Tahoma"/>
            <charset val="1"/>
          </rPr>
          <t xml:space="preserve">
No p-values provided</t>
        </r>
      </text>
    </comment>
    <comment ref="Z43" authorId="1" shapeId="0" xr:uid="{BBC133A9-F57E-4EAE-A0D4-52E85130D92F}">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682052F0-9352-4BAE-997E-EC7045C6AF44}">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D29E8774-3457-41FD-9CB9-6040BA605DAB}">
      <text>
        <r>
          <rPr>
            <b/>
            <sz val="9"/>
            <color indexed="81"/>
            <rFont val="Tahoma"/>
            <charset val="1"/>
          </rPr>
          <t>Christian Tobias Reinprecht:</t>
        </r>
        <r>
          <rPr>
            <sz val="9"/>
            <color indexed="81"/>
            <rFont val="Tahoma"/>
            <charset val="1"/>
          </rPr>
          <t xml:space="preserve">
Also, no p-values provided</t>
        </r>
      </text>
    </comment>
    <comment ref="AD45" authorId="1" shapeId="0" xr:uid="{65CEAB56-AB46-4B2F-BB46-C061EB5B15A0}">
      <text>
        <r>
          <rPr>
            <b/>
            <sz val="9"/>
            <color indexed="81"/>
            <rFont val="Tahoma"/>
            <charset val="1"/>
          </rPr>
          <t>Christian Tobias Reinprecht:</t>
        </r>
        <r>
          <rPr>
            <sz val="9"/>
            <color indexed="81"/>
            <rFont val="Tahoma"/>
            <charset val="1"/>
          </rPr>
          <t xml:space="preserve">
No p-values provided</t>
        </r>
      </text>
    </comment>
    <comment ref="Z48" authorId="1" shapeId="0" xr:uid="{E5722FCE-FE26-4B5F-9151-5634601E8414}">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D2" authorId="0" shapeId="0" xr:uid="{AB427D23-20C8-C94B-89A4-664D0F19CD0F}">
      <text>
        <r>
          <rPr>
            <b/>
            <sz val="10"/>
            <color rgb="FF000000"/>
            <rFont val="Tahoma"/>
            <family val="2"/>
          </rPr>
          <t>Christian Reinprecht:</t>
        </r>
        <r>
          <rPr>
            <sz val="10"/>
            <color rgb="FF000000"/>
            <rFont val="Tahoma"/>
            <family val="2"/>
          </rPr>
          <t xml:space="preserve">
</t>
        </r>
        <r>
          <rPr>
            <sz val="10"/>
            <color rgb="FF000000"/>
            <rFont val="Tahoma"/>
            <family val="2"/>
          </rPr>
          <t>Degree to which the same location(s) on the body or body parts of user are involved</t>
        </r>
      </text>
    </comment>
    <comment ref="G2" authorId="0" shapeId="0" xr:uid="{0FB19D76-EC35-AB47-9564-C87CB2A68F66}">
      <text>
        <r>
          <rPr>
            <b/>
            <sz val="10"/>
            <color rgb="FF000000"/>
            <rFont val="Tahoma"/>
            <family val="2"/>
          </rPr>
          <t>Christian Reinprecht:</t>
        </r>
        <r>
          <rPr>
            <sz val="10"/>
            <color rgb="FF000000"/>
            <rFont val="Tahoma"/>
            <family val="2"/>
          </rPr>
          <t xml:space="preserve">
</t>
        </r>
        <r>
          <rPr>
            <sz val="10"/>
            <color rgb="FF000000"/>
            <rFont val="Tahoma"/>
            <family val="2"/>
          </rPr>
          <t>The degree to which the same extent of body surface of the user is involved</t>
        </r>
      </text>
    </comment>
    <comment ref="H2" authorId="0" shapeId="0" xr:uid="{BC5ED105-1E34-AB43-A7D8-34C88B1C221D}">
      <text>
        <r>
          <rPr>
            <b/>
            <sz val="10"/>
            <color rgb="FF000000"/>
            <rFont val="Tahoma"/>
            <family val="2"/>
          </rPr>
          <t>Christian Reinprecht:</t>
        </r>
        <r>
          <rPr>
            <sz val="10"/>
            <color rgb="FF000000"/>
            <rFont val="Tahoma"/>
            <family val="2"/>
          </rPr>
          <t xml:space="preserve">
</t>
        </r>
        <r>
          <rPr>
            <sz val="10"/>
            <color rgb="FF000000"/>
            <rFont val="Tahoma"/>
            <family val="2"/>
          </rPr>
          <t>Degree to which the same haptic receptors fo the user are involved</t>
        </r>
      </text>
    </comment>
    <comment ref="K2" authorId="0" shapeId="0" xr:uid="{293F5F5F-28B8-2143-9956-D51971FE7B53}">
      <text>
        <r>
          <rPr>
            <b/>
            <sz val="10"/>
            <color rgb="FF000000"/>
            <rFont val="Tahoma"/>
            <family val="2"/>
          </rPr>
          <t>Christian Reinprecht:</t>
        </r>
        <r>
          <rPr>
            <sz val="10"/>
            <color rgb="FF000000"/>
            <rFont val="Tahoma"/>
            <family val="2"/>
          </rPr>
          <t xml:space="preserve"> 
</t>
        </r>
        <r>
          <rPr>
            <sz val="10"/>
            <color rgb="FF000000"/>
            <rFont val="Tahoma"/>
            <family val="2"/>
          </rPr>
          <t>Degree to which the same intensity (e.g. force) and variation (e.g. texture) of stimuli are involved</t>
        </r>
      </text>
    </comment>
    <comment ref="L2" authorId="0" shapeId="0" xr:uid="{30A95F86-AC0B-E242-996F-6DE969BFB1AF}">
      <text>
        <r>
          <rPr>
            <b/>
            <sz val="10"/>
            <color rgb="FF000000"/>
            <rFont val="Tahoma"/>
            <family val="2"/>
          </rPr>
          <t>Christian Reinprecht:</t>
        </r>
        <r>
          <rPr>
            <sz val="10"/>
            <color rgb="FF000000"/>
            <rFont val="Tahoma"/>
            <family val="2"/>
          </rPr>
          <t xml:space="preserve">
</t>
        </r>
        <r>
          <rPr>
            <sz val="10"/>
            <color rgb="FF000000"/>
            <rFont val="Tahoma"/>
            <family val="2"/>
          </rPr>
          <t>Degree to which haptic stimuli and stimuli of other modalities match regarding the intent of the system</t>
        </r>
      </text>
    </comment>
    <comment ref="M2" authorId="0" shapeId="0" xr:uid="{E14E0D8A-1BB1-FB45-ACD0-42A8433D3036}">
      <text>
        <r>
          <rPr>
            <b/>
            <sz val="10"/>
            <color rgb="FF000000"/>
            <rFont val="Tahoma"/>
            <family val="2"/>
          </rPr>
          <t>Christian Reinprecht:</t>
        </r>
        <r>
          <rPr>
            <sz val="10"/>
            <color rgb="FF000000"/>
            <rFont val="Tahoma"/>
            <family val="2"/>
          </rPr>
          <t xml:space="preserve">
</t>
        </r>
        <r>
          <rPr>
            <sz val="10"/>
            <color rgb="FF000000"/>
            <rFont val="Tahoma"/>
            <family val="2"/>
          </rPr>
          <t>DoF that are the same in VR as for Reality</t>
        </r>
      </text>
    </comment>
    <comment ref="P2" authorId="0" shapeId="0" xr:uid="{A6FECFD0-EFA5-D246-935D-D872BC1A2501}">
      <text>
        <r>
          <rPr>
            <b/>
            <sz val="10"/>
            <color rgb="FF000000"/>
            <rFont val="Tahoma"/>
            <family val="2"/>
          </rPr>
          <t>Christian Reinprecht:</t>
        </r>
        <r>
          <rPr>
            <sz val="10"/>
            <color rgb="FF000000"/>
            <rFont val="Tahoma"/>
            <family val="2"/>
          </rPr>
          <t xml:space="preserve">
</t>
        </r>
        <r>
          <rPr>
            <sz val="10"/>
            <color rgb="FF000000"/>
            <rFont val="Tahoma"/>
            <family val="2"/>
          </rPr>
          <t>Can system reproduce the detail of haptic feedback compared to the natural feedback?</t>
        </r>
      </text>
    </comment>
    <comment ref="Q2" authorId="0" shapeId="0" xr:uid="{91AF712B-5434-E14F-B52A-B55C1CFE6C0F}">
      <text>
        <r>
          <rPr>
            <b/>
            <sz val="10"/>
            <color rgb="FF000000"/>
            <rFont val="Tahoma"/>
            <family val="2"/>
          </rPr>
          <t>Christian Reinprecht:</t>
        </r>
        <r>
          <rPr>
            <sz val="10"/>
            <color rgb="FF000000"/>
            <rFont val="Tahoma"/>
            <family val="2"/>
          </rPr>
          <t xml:space="preserve">
</t>
        </r>
        <r>
          <rPr>
            <sz val="10"/>
            <color rgb="FF000000"/>
            <rFont val="Tahoma"/>
            <family val="2"/>
          </rPr>
          <t>How accurately can the software calculate the haptic feedback to be rendered?</t>
        </r>
      </text>
    </comment>
    <comment ref="S2" authorId="0" shapeId="0" xr:uid="{A6BBB3A6-2866-404B-8D29-B766F0BCF575}">
      <text>
        <r>
          <rPr>
            <b/>
            <sz val="10"/>
            <color rgb="FF000000"/>
            <rFont val="Tahoma"/>
            <family val="2"/>
          </rPr>
          <t>Christian Reinprecht:</t>
        </r>
        <r>
          <rPr>
            <sz val="10"/>
            <color rgb="FF000000"/>
            <rFont val="Tahoma"/>
            <family val="2"/>
          </rPr>
          <t xml:space="preserve">
</t>
        </r>
        <r>
          <rPr>
            <sz val="10"/>
            <color rgb="FF000000"/>
            <rFont val="Tahoma"/>
            <family val="2"/>
          </rPr>
          <t>Does the system create different haptic stimuli that are usually perceived together in nature (e.g. weight together with weight distribution when lifting an object)</t>
        </r>
      </text>
    </comment>
    <comment ref="T2" authorId="0" shapeId="0" xr:uid="{DEA3635F-0D1C-4846-846C-04A24DF94522}">
      <text>
        <r>
          <rPr>
            <b/>
            <sz val="10"/>
            <color rgb="FF000000"/>
            <rFont val="Tahoma"/>
            <family val="2"/>
          </rPr>
          <t>Christian Reinprecht:</t>
        </r>
        <r>
          <rPr>
            <sz val="10"/>
            <color rgb="FF000000"/>
            <rFont val="Tahoma"/>
            <family val="2"/>
          </rPr>
          <t xml:space="preserve">
</t>
        </r>
        <r>
          <rPr>
            <sz val="10"/>
            <color rgb="FF000000"/>
            <rFont val="Tahoma"/>
            <family val="2"/>
          </rPr>
          <t>If different properties of the object are to be simulated by the system, how well can they be separated by targeting different receptors, or through spatial or temporal separation?</t>
        </r>
      </text>
    </comment>
    <comment ref="U2" authorId="0" shapeId="0" xr:uid="{CEC22CB7-65C6-254C-A803-24259079BAC4}">
      <text>
        <r>
          <rPr>
            <b/>
            <sz val="10"/>
            <color rgb="FF000000"/>
            <rFont val="Tahoma"/>
            <family val="2"/>
          </rPr>
          <t>Christian Reinprecht:</t>
        </r>
        <r>
          <rPr>
            <sz val="10"/>
            <color rgb="FF000000"/>
            <rFont val="Tahoma"/>
            <family val="2"/>
          </rPr>
          <t xml:space="preserve">
</t>
        </r>
        <r>
          <rPr>
            <sz val="10"/>
            <color rgb="FF000000"/>
            <rFont val="Tahoma"/>
            <family val="2"/>
          </rPr>
          <t>Is there latency? To which extent does it impact the haptic perception?
100ms: Bad for throwing a ball, not important when imitating warmth of camp fire</t>
        </r>
      </text>
    </comment>
    <comment ref="V2" authorId="0" shapeId="0" xr:uid="{C62AF51D-63F8-0B49-9748-183E9D0E34B2}">
      <text>
        <r>
          <rPr>
            <b/>
            <sz val="10"/>
            <color rgb="FF000000"/>
            <rFont val="Tahoma"/>
            <family val="2"/>
          </rPr>
          <t>Christian Reinprecht:</t>
        </r>
        <r>
          <rPr>
            <sz val="10"/>
            <color rgb="FF000000"/>
            <rFont val="Tahoma"/>
            <family val="2"/>
          </rPr>
          <t xml:space="preserve">
</t>
        </r>
        <r>
          <rPr>
            <sz val="10"/>
            <color rgb="FF000000"/>
            <rFont val="Tahoma"/>
            <family val="2"/>
          </rPr>
          <t>Unintended stimuli created by system</t>
        </r>
      </text>
    </comment>
    <comment ref="W2" authorId="0" shapeId="0" xr:uid="{CFCDC61D-0F8C-2243-AF19-831CDF602053}">
      <text>
        <r>
          <rPr>
            <b/>
            <sz val="10"/>
            <color rgb="FF000000"/>
            <rFont val="Tahoma"/>
            <family val="2"/>
          </rPr>
          <t>Christian Reinprecht:</t>
        </r>
        <r>
          <rPr>
            <sz val="10"/>
            <color rgb="FF000000"/>
            <rFont val="Tahoma"/>
            <family val="2"/>
          </rPr>
          <t xml:space="preserve">
</t>
        </r>
        <r>
          <rPr>
            <sz val="10"/>
            <color rgb="FF000000"/>
            <rFont val="Tahoma"/>
            <family val="2"/>
          </rPr>
          <t>Degree to which the system constrains the movement of the user other than the intended way</t>
        </r>
      </text>
    </comment>
    <comment ref="X2" authorId="0" shapeId="0" xr:uid="{ECE9328F-D261-A648-965C-A95E4F1B0948}">
      <text>
        <r>
          <rPr>
            <b/>
            <sz val="10"/>
            <color rgb="FF000000"/>
            <rFont val="Tahoma"/>
            <family val="2"/>
          </rPr>
          <t>Christian Reinprecht:</t>
        </r>
        <r>
          <rPr>
            <sz val="10"/>
            <color rgb="FF000000"/>
            <rFont val="Tahoma"/>
            <family val="2"/>
          </rPr>
          <t xml:space="preserve">
</t>
        </r>
        <r>
          <rPr>
            <sz val="10"/>
            <color rgb="FF000000"/>
            <rFont val="Tahoma"/>
            <family val="2"/>
          </rPr>
          <t>Degree to which the software latency has an impact on the haptic perception of the system</t>
        </r>
      </text>
    </comment>
    <comment ref="U5" authorId="0" shapeId="0" xr:uid="{430BA667-337E-0642-B49D-C6387B791D22}">
      <text>
        <r>
          <rPr>
            <b/>
            <sz val="10"/>
            <color rgb="FF000000"/>
            <rFont val="Tahoma"/>
            <family val="2"/>
          </rPr>
          <t>Christian Reinprecht:</t>
        </r>
        <r>
          <rPr>
            <sz val="10"/>
            <color rgb="FF000000"/>
            <rFont val="Tahoma"/>
            <family val="2"/>
          </rPr>
          <t xml:space="preserve">
</t>
        </r>
        <r>
          <rPr>
            <sz val="10"/>
            <color rgb="FF000000"/>
            <rFont val="Tahoma"/>
            <family val="2"/>
          </rPr>
          <t>"Real-time" on website</t>
        </r>
      </text>
    </comment>
    <comment ref="X5" authorId="0" shapeId="0" xr:uid="{AABCD91F-525B-184A-8C9C-978D6C8427B2}">
      <text>
        <r>
          <rPr>
            <b/>
            <sz val="10"/>
            <color rgb="FF000000"/>
            <rFont val="Tahoma"/>
            <family val="2"/>
          </rPr>
          <t>Christian Reinprecht:</t>
        </r>
        <r>
          <rPr>
            <sz val="10"/>
            <color rgb="FF000000"/>
            <rFont val="Tahoma"/>
            <family val="2"/>
          </rPr>
          <t xml:space="preserve">
</t>
        </r>
        <r>
          <rPr>
            <sz val="10"/>
            <color rgb="FF000000"/>
            <rFont val="Tahoma"/>
            <family val="2"/>
          </rPr>
          <t>1kHz system, 240Hz screen</t>
        </r>
      </text>
    </comment>
    <comment ref="S6" authorId="0" shapeId="0" xr:uid="{946B5A59-E69C-5946-910A-5369FD7FEA9F}">
      <text>
        <r>
          <rPr>
            <b/>
            <sz val="10"/>
            <color rgb="FF000000"/>
            <rFont val="Tahoma"/>
            <family val="2"/>
          </rPr>
          <t>Christian Reinprecht:</t>
        </r>
        <r>
          <rPr>
            <sz val="10"/>
            <color rgb="FF000000"/>
            <rFont val="Tahoma"/>
            <family val="2"/>
          </rPr>
          <t xml:space="preserve">
</t>
        </r>
        <r>
          <rPr>
            <sz val="10"/>
            <color rgb="FF000000"/>
            <rFont val="Tahoma"/>
            <family val="2"/>
          </rPr>
          <t xml:space="preserve">Warmth and wetness </t>
        </r>
      </text>
    </comment>
    <comment ref="V7" authorId="0" shapeId="0" xr:uid="{99C61457-EAA3-3346-8496-E130C92B2189}">
      <text>
        <r>
          <rPr>
            <b/>
            <sz val="10"/>
            <color rgb="FF000000"/>
            <rFont val="Tahoma"/>
            <family val="2"/>
          </rPr>
          <t>Christian Reinprecht:</t>
        </r>
        <r>
          <rPr>
            <sz val="10"/>
            <color rgb="FF000000"/>
            <rFont val="Tahoma"/>
            <family val="2"/>
          </rPr>
          <t xml:space="preserve">
</t>
        </r>
        <r>
          <rPr>
            <sz val="10"/>
            <color rgb="FF000000"/>
            <rFont val="Tahoma"/>
            <family val="2"/>
          </rPr>
          <t xml:space="preserve">Simulation not precise enough	</t>
        </r>
      </text>
    </comment>
    <comment ref="G8" authorId="0" shapeId="0" xr:uid="{4F1B1218-A890-2E47-822A-60FE9EC66B22}">
      <text>
        <r>
          <rPr>
            <b/>
            <sz val="10"/>
            <color rgb="FF000000"/>
            <rFont val="Tahoma"/>
            <family val="2"/>
          </rPr>
          <t>Christian Reinprecht:</t>
        </r>
        <r>
          <rPr>
            <sz val="10"/>
            <color rgb="FF000000"/>
            <rFont val="Tahoma"/>
            <family val="2"/>
          </rPr>
          <t xml:space="preserve">
</t>
        </r>
        <r>
          <rPr>
            <sz val="10"/>
            <color rgb="FF000000"/>
            <rFont val="Tahoma"/>
            <family val="2"/>
          </rPr>
          <t>Device is bigger than actual catheter</t>
        </r>
      </text>
    </comment>
    <comment ref="K8" authorId="0" shapeId="0" xr:uid="{648B1F5A-19AD-FB48-990C-44550A1AA884}">
      <text>
        <r>
          <rPr>
            <b/>
            <sz val="10"/>
            <color rgb="FF000000"/>
            <rFont val="Tahoma"/>
            <family val="2"/>
          </rPr>
          <t>Christian Reinprecht:</t>
        </r>
        <r>
          <rPr>
            <sz val="10"/>
            <color rgb="FF000000"/>
            <rFont val="Tahoma"/>
            <family val="2"/>
          </rPr>
          <t xml:space="preserve">
</t>
        </r>
        <r>
          <rPr>
            <sz val="10"/>
            <color rgb="FF000000"/>
            <rFont val="Tahoma"/>
            <family val="2"/>
          </rPr>
          <t xml:space="preserve">Magnitude only partially matched (no force feedback, only vbration)
</t>
        </r>
      </text>
    </comment>
    <comment ref="P8" authorId="0" shapeId="0" xr:uid="{077FE194-FABA-4946-A567-3CFA97D60D74}">
      <text>
        <r>
          <rPr>
            <b/>
            <sz val="10"/>
            <color rgb="FF000000"/>
            <rFont val="Tahoma"/>
            <family val="2"/>
          </rPr>
          <t>Christian Reinprecht:</t>
        </r>
        <r>
          <rPr>
            <sz val="10"/>
            <color rgb="FF000000"/>
            <rFont val="Tahoma"/>
            <family val="2"/>
          </rPr>
          <t xml:space="preserve">
</t>
        </r>
        <r>
          <rPr>
            <sz val="10"/>
            <color rgb="FF000000"/>
            <rFont val="Tahoma"/>
            <family val="2"/>
          </rPr>
          <t>Position accuracy sensor: 1.2mm (sufficient for proprioception), but vibration frequency not provided</t>
        </r>
      </text>
    </comment>
    <comment ref="T8" authorId="0" shapeId="0" xr:uid="{8EAE5A4A-8F24-4F4F-A444-2B0F73CE7045}">
      <text>
        <r>
          <rPr>
            <b/>
            <sz val="10"/>
            <color rgb="FF000000"/>
            <rFont val="Tahoma"/>
            <family val="2"/>
          </rPr>
          <t>Christian Reinprecht:</t>
        </r>
        <r>
          <rPr>
            <sz val="10"/>
            <color rgb="FF000000"/>
            <rFont val="Tahoma"/>
            <family val="2"/>
          </rPr>
          <t xml:space="preserve">
</t>
        </r>
        <r>
          <rPr>
            <sz val="10"/>
            <color rgb="FF000000"/>
            <rFont val="Tahoma"/>
            <family val="2"/>
          </rPr>
          <t>For push or pull vibration, but spatially and temporally separated</t>
        </r>
      </text>
    </comment>
    <comment ref="K9" authorId="0" shapeId="0" xr:uid="{90CEA1EC-C962-E949-ADA3-66F626F05C57}">
      <text>
        <r>
          <rPr>
            <b/>
            <sz val="10"/>
            <color rgb="FF000000"/>
            <rFont val="Tahoma"/>
            <family val="2"/>
          </rPr>
          <t>Christian Reinprecht:</t>
        </r>
        <r>
          <rPr>
            <sz val="10"/>
            <color rgb="FF000000"/>
            <rFont val="Tahoma"/>
            <family val="2"/>
          </rPr>
          <t xml:space="preserve">
</t>
        </r>
        <r>
          <rPr>
            <sz val="10"/>
            <color rgb="FF000000"/>
            <rFont val="Tahoma"/>
            <family val="2"/>
          </rPr>
          <t>Texture is matched, however the orientation of the handle makes the intensity matching difficult</t>
        </r>
      </text>
    </comment>
    <comment ref="S9" authorId="0" shapeId="0" xr:uid="{21E3187F-B485-944E-B3B9-E7125964F183}">
      <text>
        <r>
          <rPr>
            <b/>
            <sz val="10"/>
            <color rgb="FF000000"/>
            <rFont val="Tahoma"/>
            <family val="2"/>
          </rPr>
          <t>Christian Reinprecht:</t>
        </r>
        <r>
          <rPr>
            <sz val="10"/>
            <color rgb="FF000000"/>
            <rFont val="Tahoma"/>
            <family val="2"/>
          </rPr>
          <t xml:space="preserve">
</t>
        </r>
        <r>
          <rPr>
            <sz val="10"/>
            <color rgb="FF000000"/>
            <rFont val="Tahoma"/>
            <family val="2"/>
          </rPr>
          <t xml:space="preserve">Vibration of racked not taken into account	</t>
        </r>
      </text>
    </comment>
    <comment ref="U9" authorId="0" shapeId="0" xr:uid="{91CEF753-8491-D84E-A743-8867D6D8DD3B}">
      <text>
        <r>
          <rPr>
            <b/>
            <sz val="10"/>
            <color rgb="FF000000"/>
            <rFont val="Tahoma"/>
            <family val="2"/>
          </rPr>
          <t>Christian Reinprecht:</t>
        </r>
        <r>
          <rPr>
            <sz val="10"/>
            <color rgb="FF000000"/>
            <rFont val="Tahoma"/>
            <family val="2"/>
          </rPr>
          <t xml:space="preserve">
</t>
        </r>
        <r>
          <rPr>
            <sz val="10"/>
            <color rgb="FF000000"/>
            <rFont val="Tahoma"/>
            <family val="2"/>
          </rPr>
          <t>Bandwidth for force control 8-8Hz, so 113ms (which is likely too little)</t>
        </r>
      </text>
    </comment>
    <comment ref="X9" authorId="0" shapeId="0" xr:uid="{7E235AE1-7271-754B-B1EE-9D1B3C143978}">
      <text>
        <r>
          <rPr>
            <b/>
            <sz val="10"/>
            <color rgb="FF000000"/>
            <rFont val="Tahoma"/>
            <family val="2"/>
          </rPr>
          <t>Christian Reinprecht:</t>
        </r>
        <r>
          <rPr>
            <sz val="10"/>
            <color rgb="FF000000"/>
            <rFont val="Tahoma"/>
            <family val="2"/>
          </rPr>
          <t xml:space="preserve">
</t>
        </r>
        <r>
          <rPr>
            <sz val="10"/>
            <color rgb="FF000000"/>
            <rFont val="Tahoma"/>
            <family val="2"/>
          </rPr>
          <t>xpc target, so real-time</t>
        </r>
      </text>
    </comment>
    <comment ref="Q10" authorId="0" shapeId="0" xr:uid="{7A479EAB-F918-8343-B0C1-3BE0490D920C}">
      <text>
        <r>
          <rPr>
            <b/>
            <sz val="10"/>
            <color rgb="FF000000"/>
            <rFont val="Tahoma"/>
            <family val="2"/>
          </rPr>
          <t>Christian Reinprecht:</t>
        </r>
        <r>
          <rPr>
            <sz val="10"/>
            <color rgb="FF000000"/>
            <rFont val="Tahoma"/>
            <family val="2"/>
          </rPr>
          <t xml:space="preserve">
</t>
        </r>
        <r>
          <rPr>
            <sz val="10"/>
            <color rgb="FF000000"/>
            <rFont val="Tahoma"/>
            <family val="2"/>
          </rPr>
          <t>Serial connection</t>
        </r>
      </text>
    </comment>
    <comment ref="P11" authorId="0" shapeId="0" xr:uid="{0FE55E78-3413-844D-BE63-B2F603D446FF}">
      <text>
        <r>
          <rPr>
            <b/>
            <sz val="10"/>
            <color rgb="FF000000"/>
            <rFont val="Tahoma"/>
            <family val="2"/>
          </rPr>
          <t>Christian Reinprecht:</t>
        </r>
        <r>
          <rPr>
            <sz val="10"/>
            <color rgb="FF000000"/>
            <rFont val="Tahoma"/>
            <family val="2"/>
          </rPr>
          <t xml:space="preserve">
</t>
        </r>
        <r>
          <rPr>
            <sz val="10"/>
            <color rgb="FF000000"/>
            <rFont val="Tahoma"/>
            <family val="2"/>
          </rPr>
          <t>Bit less, as it is not the slider itself, but a robotic arm with less movement speed (300mm/s)</t>
        </r>
      </text>
    </comment>
    <comment ref="Q11" authorId="0" shapeId="0" xr:uid="{B0BFDCE6-23EF-F349-AB26-F445FCD5E7CB}">
      <text>
        <r>
          <rPr>
            <b/>
            <sz val="10"/>
            <color rgb="FF000000"/>
            <rFont val="Tahoma"/>
            <family val="2"/>
          </rPr>
          <t>Christian Reinprecht:</t>
        </r>
        <r>
          <rPr>
            <sz val="10"/>
            <color rgb="FF000000"/>
            <rFont val="Tahoma"/>
            <family val="2"/>
          </rPr>
          <t xml:space="preserve">
</t>
        </r>
        <r>
          <rPr>
            <sz val="10"/>
            <color rgb="FF000000"/>
            <rFont val="Tahoma"/>
            <family val="2"/>
          </rPr>
          <t xml:space="preserve">Serial connection
</t>
        </r>
      </text>
    </comment>
    <comment ref="K18" authorId="0" shapeId="0" xr:uid="{EF0A6056-18B4-BD45-88F1-087C0EABFB31}">
      <text>
        <r>
          <rPr>
            <b/>
            <sz val="10"/>
            <color rgb="FF000000"/>
            <rFont val="Tahoma"/>
            <family val="2"/>
          </rPr>
          <t>Christian Reinprecht:</t>
        </r>
        <r>
          <rPr>
            <sz val="10"/>
            <color rgb="FF000000"/>
            <rFont val="Tahoma"/>
            <family val="2"/>
          </rPr>
          <t xml:space="preserve">
</t>
        </r>
        <r>
          <rPr>
            <sz val="10"/>
            <color rgb="FF000000"/>
            <rFont val="Tahoma"/>
            <family val="2"/>
          </rPr>
          <t>Maximum force relatively low</t>
        </r>
      </text>
    </comment>
    <comment ref="P18" authorId="0" shapeId="0" xr:uid="{3957A516-9E84-854C-A56C-8E5AEFF328C4}">
      <text>
        <r>
          <rPr>
            <b/>
            <sz val="10"/>
            <color rgb="FF000000"/>
            <rFont val="Tahoma"/>
            <family val="2"/>
          </rPr>
          <t>Christian Reinprecht:</t>
        </r>
        <r>
          <rPr>
            <sz val="10"/>
            <color rgb="FF000000"/>
            <rFont val="Tahoma"/>
            <family val="2"/>
          </rPr>
          <t xml:space="preserve">
</t>
        </r>
        <r>
          <rPr>
            <sz val="10"/>
            <color rgb="FF000000"/>
            <rFont val="Tahoma"/>
            <family val="2"/>
          </rPr>
          <t xml:space="preserve">20ms
</t>
        </r>
      </text>
    </comment>
    <comment ref="Q18" authorId="0" shapeId="0" xr:uid="{86550911-A173-C448-B884-57B455F92A25}">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K20" authorId="0" shapeId="0" xr:uid="{9D4A71BC-9263-F34E-98DF-8840355B9A90}">
      <text>
        <r>
          <rPr>
            <b/>
            <sz val="10"/>
            <color rgb="FF000000"/>
            <rFont val="Tahoma"/>
            <family val="2"/>
          </rPr>
          <t>Christian Reinprecht:</t>
        </r>
        <r>
          <rPr>
            <sz val="10"/>
            <color rgb="FF000000"/>
            <rFont val="Tahoma"/>
            <family val="2"/>
          </rPr>
          <t xml:space="preserve">
</t>
        </r>
        <r>
          <rPr>
            <sz val="10"/>
            <color rgb="FF000000"/>
            <rFont val="Tahoma"/>
            <family val="2"/>
          </rPr>
          <t xml:space="preserve">Novint Falcon: Up to 10 N (too little)
</t>
        </r>
      </text>
    </comment>
    <comment ref="M20" authorId="0" shapeId="0" xr:uid="{7AC0684C-D25C-3F4C-93BC-3773E4248408}">
      <text>
        <r>
          <rPr>
            <b/>
            <sz val="10"/>
            <color rgb="FF000000"/>
            <rFont val="Tahoma"/>
            <family val="2"/>
          </rPr>
          <t>Christian Reinprecht:</t>
        </r>
        <r>
          <rPr>
            <sz val="10"/>
            <color rgb="FF000000"/>
            <rFont val="Tahoma"/>
            <family val="2"/>
          </rPr>
          <t xml:space="preserve">
</t>
        </r>
        <r>
          <rPr>
            <sz val="10"/>
            <color rgb="FF000000"/>
            <rFont val="Tahoma"/>
            <family val="2"/>
          </rPr>
          <t>3rd dimension is useless, as it is not utilized in the experiment</t>
        </r>
      </text>
    </comment>
    <comment ref="T20" authorId="0" shapeId="0" xr:uid="{D6CBBDB5-344C-074A-91ED-C5B4EC4BD7D5}">
      <text>
        <r>
          <rPr>
            <b/>
            <sz val="10"/>
            <color rgb="FF000000"/>
            <rFont val="Tahoma"/>
            <family val="2"/>
          </rPr>
          <t>Christian Reinprecht:</t>
        </r>
        <r>
          <rPr>
            <sz val="10"/>
            <color rgb="FF000000"/>
            <rFont val="Tahoma"/>
            <family val="2"/>
          </rPr>
          <t xml:space="preserve">
</t>
        </r>
        <r>
          <rPr>
            <sz val="10"/>
            <color rgb="FF000000"/>
            <rFont val="Tahoma"/>
            <family val="2"/>
          </rPr>
          <t>Vibration for wall contact, as well as for wall proximity. Two vibration motors are placed, but they cannot be discriminated due to the small size of the handle</t>
        </r>
      </text>
    </comment>
    <comment ref="U20" authorId="0" shapeId="0" xr:uid="{50FE4E16-738C-5E47-BE9D-C7F91994E8FC}">
      <text>
        <r>
          <rPr>
            <b/>
            <sz val="10"/>
            <color rgb="FF000000"/>
            <rFont val="Tahoma"/>
            <family val="2"/>
          </rPr>
          <t>Christian Reinprecht:</t>
        </r>
        <r>
          <rPr>
            <sz val="10"/>
            <color rgb="FF000000"/>
            <rFont val="Tahoma"/>
            <family val="2"/>
          </rPr>
          <t xml:space="preserve">
</t>
        </r>
        <r>
          <rPr>
            <sz val="10"/>
            <color rgb="FF000000"/>
            <rFont val="Tahoma"/>
            <family val="2"/>
          </rPr>
          <t>UDP protocol</t>
        </r>
      </text>
    </comment>
    <comment ref="X20" authorId="0" shapeId="0" xr:uid="{09113348-B63F-EF41-A276-42300B326A9E}">
      <text>
        <r>
          <rPr>
            <b/>
            <sz val="10"/>
            <color rgb="FF000000"/>
            <rFont val="Tahoma"/>
            <family val="2"/>
          </rPr>
          <t>Christian Reinprecht:</t>
        </r>
        <r>
          <rPr>
            <sz val="10"/>
            <color rgb="FF000000"/>
            <rFont val="Tahoma"/>
            <family val="2"/>
          </rPr>
          <t xml:space="preserve">
</t>
        </r>
        <r>
          <rPr>
            <sz val="10"/>
            <color rgb="FF000000"/>
            <rFont val="Tahoma"/>
            <family val="2"/>
          </rPr>
          <t>Windows terminal and UDP protocol fast enough</t>
        </r>
      </text>
    </comment>
    <comment ref="P22" authorId="0" shapeId="0" xr:uid="{D687A4C1-5FDF-9B42-A829-F70EA034BFD1}">
      <text>
        <r>
          <rPr>
            <b/>
            <sz val="10"/>
            <color rgb="FF000000"/>
            <rFont val="Tahoma"/>
            <family val="2"/>
          </rPr>
          <t>Christian Reinprecht:</t>
        </r>
        <r>
          <rPr>
            <sz val="10"/>
            <color rgb="FF000000"/>
            <rFont val="Tahoma"/>
            <family val="2"/>
          </rPr>
          <t xml:space="preserve">
</t>
        </r>
        <r>
          <rPr>
            <sz val="10"/>
            <color rgb="FF000000"/>
            <rFont val="Tahoma"/>
            <family val="2"/>
          </rPr>
          <t>High resolution optical endcoder</t>
        </r>
      </text>
    </comment>
    <comment ref="K23" authorId="0" shapeId="0" xr:uid="{5B9EC1BB-D1B2-5B49-A7FF-FDAD2A85628A}">
      <text>
        <r>
          <rPr>
            <b/>
            <sz val="10"/>
            <color rgb="FF000000"/>
            <rFont val="Tahoma"/>
            <family val="2"/>
          </rPr>
          <t>Christian Reinprecht:</t>
        </r>
        <r>
          <rPr>
            <sz val="10"/>
            <color rgb="FF000000"/>
            <rFont val="Tahoma"/>
            <family val="2"/>
          </rPr>
          <t>Intensity with 9N force is not quite matched</t>
        </r>
      </text>
    </comment>
    <comment ref="P23" authorId="0" shapeId="0" xr:uid="{73236DC9-4575-3641-9C5A-177AE9FE12F2}">
      <text>
        <r>
          <rPr>
            <b/>
            <sz val="10"/>
            <color rgb="FF000000"/>
            <rFont val="Tahoma"/>
            <family val="2"/>
          </rPr>
          <t>Christian Reinprecht:</t>
        </r>
        <r>
          <rPr>
            <sz val="10"/>
            <color rgb="FF000000"/>
            <rFont val="Tahoma"/>
            <family val="2"/>
          </rPr>
          <t xml:space="preserve">
</t>
        </r>
        <r>
          <rPr>
            <sz val="10"/>
            <color rgb="FF000000"/>
            <rFont val="Tahoma"/>
            <family val="2"/>
          </rPr>
          <t>400dpi</t>
        </r>
      </text>
    </comment>
    <comment ref="T23" authorId="0" shapeId="0" xr:uid="{D899A92E-4445-1645-B82C-F52F2E188AC1}">
      <text>
        <r>
          <rPr>
            <b/>
            <sz val="10"/>
            <color rgb="FF000000"/>
            <rFont val="Tahoma"/>
            <family val="2"/>
          </rPr>
          <t>Christian Reinprecht:</t>
        </r>
        <r>
          <rPr>
            <sz val="10"/>
            <color rgb="FF000000"/>
            <rFont val="Tahoma"/>
            <family val="2"/>
          </rPr>
          <t xml:space="preserve">
</t>
        </r>
        <r>
          <rPr>
            <sz val="10"/>
            <color rgb="FF000000"/>
            <rFont val="Tahoma"/>
            <family val="2"/>
          </rPr>
          <t>No weight nor vibration of the drill</t>
        </r>
      </text>
    </comment>
    <comment ref="X23" authorId="0" shapeId="0" xr:uid="{4EAAB34B-66AF-7348-90D4-803448B4ED29}">
      <text>
        <r>
          <rPr>
            <b/>
            <sz val="10"/>
            <color rgb="FF000000"/>
            <rFont val="Tahoma"/>
            <family val="2"/>
          </rPr>
          <t>Christian Reinprecht:</t>
        </r>
        <r>
          <rPr>
            <sz val="10"/>
            <color rgb="FF000000"/>
            <rFont val="Tahoma"/>
            <family val="2"/>
          </rPr>
          <t xml:space="preserve">
</t>
        </r>
        <r>
          <rPr>
            <sz val="10"/>
            <color rgb="FF000000"/>
            <rFont val="Tahoma"/>
            <family val="2"/>
          </rPr>
          <t>Not mentioned</t>
        </r>
      </text>
    </comment>
    <comment ref="K24" authorId="0" shapeId="0" xr:uid="{288B80ED-F190-3B40-ACBC-7722C70E1FFE}">
      <text>
        <r>
          <rPr>
            <b/>
            <sz val="10"/>
            <color rgb="FF000000"/>
            <rFont val="Tahoma"/>
            <family val="2"/>
          </rPr>
          <t>Christian Reinprecht</t>
        </r>
        <r>
          <rPr>
            <sz val="10"/>
            <color rgb="FF000000"/>
            <rFont val="Tahoma"/>
            <family val="2"/>
          </rPr>
          <t xml:space="preserve">:
</t>
        </r>
        <r>
          <rPr>
            <sz val="10"/>
            <color rgb="FF000000"/>
            <rFont val="Tahoma"/>
            <family val="2"/>
          </rPr>
          <t>3.3 N</t>
        </r>
      </text>
    </comment>
    <comment ref="Q24" authorId="0" shapeId="0" xr:uid="{0CB789AD-C76F-1243-B4DE-3A41A4BAFDD6}">
      <text>
        <r>
          <rPr>
            <b/>
            <sz val="10"/>
            <color rgb="FF000000"/>
            <rFont val="Tahoma"/>
            <family val="2"/>
          </rPr>
          <t>Christian Reinprecht:</t>
        </r>
        <r>
          <rPr>
            <sz val="10"/>
            <color rgb="FF000000"/>
            <rFont val="Tahoma"/>
            <family val="2"/>
          </rPr>
          <t xml:space="preserve">
</t>
        </r>
        <r>
          <rPr>
            <sz val="10"/>
            <color rgb="FF000000"/>
            <rFont val="Tahoma"/>
            <family val="2"/>
          </rPr>
          <t>500 Hz should be just enough</t>
        </r>
      </text>
    </comment>
    <comment ref="D25" authorId="0" shapeId="0" xr:uid="{2FCAF425-422D-1F49-80B6-4F44A93143DA}">
      <text>
        <r>
          <rPr>
            <b/>
            <sz val="10"/>
            <color rgb="FF000000"/>
            <rFont val="Tahoma"/>
            <family val="2"/>
          </rPr>
          <t>Christian Reinprecht:</t>
        </r>
        <r>
          <rPr>
            <sz val="10"/>
            <color rgb="FF000000"/>
            <rFont val="Tahoma"/>
            <family val="2"/>
          </rPr>
          <t xml:space="preserve">
</t>
        </r>
        <r>
          <rPr>
            <sz val="10"/>
            <color rgb="FF000000"/>
            <rFont val="Tahoma"/>
            <family val="2"/>
          </rPr>
          <t>Only feedback on head, waist, and wrists</t>
        </r>
      </text>
    </comment>
    <comment ref="E25" authorId="0" shapeId="0" xr:uid="{65C2F67B-6433-DA4F-AD2E-5A53AFD2D609}">
      <text>
        <r>
          <rPr>
            <b/>
            <sz val="10"/>
            <color rgb="FF000000"/>
            <rFont val="Tahoma"/>
            <family val="2"/>
          </rPr>
          <t>Christian Reinprecht:</t>
        </r>
        <r>
          <rPr>
            <sz val="10"/>
            <color rgb="FF000000"/>
            <rFont val="Tahoma"/>
            <family val="2"/>
          </rPr>
          <t xml:space="preserve">
</t>
        </r>
        <r>
          <rPr>
            <sz val="10"/>
            <color rgb="FF000000"/>
            <rFont val="Tahoma"/>
            <family val="2"/>
          </rPr>
          <t>See structure of bone avatar in paper itself</t>
        </r>
      </text>
    </comment>
    <comment ref="N25" authorId="0" shapeId="0" xr:uid="{BB3A118C-7F4D-3942-BC93-01642DF3E578}">
      <text>
        <r>
          <rPr>
            <b/>
            <sz val="10"/>
            <color rgb="FF000000"/>
            <rFont val="Tahoma"/>
            <family val="2"/>
          </rPr>
          <t>Christian Reinprecht:</t>
        </r>
        <r>
          <rPr>
            <sz val="10"/>
            <color rgb="FF000000"/>
            <rFont val="Tahoma"/>
            <family val="2"/>
          </rPr>
          <t xml:space="preserve">
</t>
        </r>
        <r>
          <rPr>
            <sz val="10"/>
            <color rgb="FF000000"/>
            <rFont val="Tahoma"/>
            <family val="2"/>
          </rPr>
          <t>Same as for VR, that is the important thing</t>
        </r>
      </text>
    </comment>
    <comment ref="U25" authorId="0" shapeId="0" xr:uid="{182C8B40-0CB5-1341-8AC6-81AA1B35C6F9}">
      <text>
        <r>
          <rPr>
            <b/>
            <sz val="10"/>
            <color rgb="FF000000"/>
            <rFont val="Tahoma"/>
            <family val="2"/>
          </rPr>
          <t>Christian Reinprecht:</t>
        </r>
        <r>
          <rPr>
            <sz val="10"/>
            <color rgb="FF000000"/>
            <rFont val="Tahoma"/>
            <family val="2"/>
          </rPr>
          <t xml:space="preserve">
</t>
        </r>
        <r>
          <rPr>
            <sz val="10"/>
            <color rgb="FF000000"/>
            <rFont val="Tahoma"/>
            <family val="2"/>
          </rPr>
          <t>50ms delay might be a bit much</t>
        </r>
      </text>
    </comment>
    <comment ref="P26" authorId="0" shapeId="0" xr:uid="{1F8FBC0A-193E-C247-A3C2-B278281C95F5}">
      <text>
        <r>
          <rPr>
            <b/>
            <sz val="10"/>
            <color rgb="FF000000"/>
            <rFont val="Tahoma"/>
            <family val="2"/>
          </rPr>
          <t>Christian Reinprecht:</t>
        </r>
        <r>
          <rPr>
            <sz val="10"/>
            <color rgb="FF000000"/>
            <rFont val="Tahoma"/>
            <family val="2"/>
          </rPr>
          <t xml:space="preserve">
</t>
        </r>
        <r>
          <rPr>
            <sz val="10"/>
            <color rgb="FF000000"/>
            <rFont val="Tahoma"/>
            <family val="2"/>
          </rPr>
          <t>Potentiometer for measuring ball position, optical encoder with 3600 lines per revolution</t>
        </r>
      </text>
    </comment>
    <comment ref="Q26" authorId="0" shapeId="0" xr:uid="{70F918C6-304E-E849-A899-164BBCEBA180}">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P27" authorId="0" shapeId="0" xr:uid="{6965741D-164B-F045-897E-F24E22DA8D7D}">
      <text>
        <r>
          <rPr>
            <b/>
            <sz val="10"/>
            <color rgb="FF000000"/>
            <rFont val="Tahoma"/>
            <family val="2"/>
          </rPr>
          <t>Christian Reinprecht:</t>
        </r>
        <r>
          <rPr>
            <sz val="10"/>
            <color rgb="FF000000"/>
            <rFont val="Tahoma"/>
            <family val="2"/>
          </rPr>
          <t xml:space="preserve">
</t>
        </r>
        <r>
          <rPr>
            <sz val="10"/>
            <color rgb="FF000000"/>
            <rFont val="Tahoma"/>
            <family val="2"/>
          </rPr>
          <t xml:space="preserve">Optical quadrature encoder (2048 counts per revolution)	</t>
        </r>
      </text>
    </comment>
    <comment ref="Q27" authorId="0" shapeId="0" xr:uid="{BE167C70-46F8-BA45-BCAC-F30601586FF9}">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K29" authorId="0" shapeId="0" xr:uid="{C3EA60C0-C54D-4F40-A3A1-AC61D9E8E59E}">
      <text>
        <r>
          <rPr>
            <b/>
            <sz val="10"/>
            <color rgb="FF000000"/>
            <rFont val="Tahoma"/>
            <family val="2"/>
          </rPr>
          <t>Christian Reinprecht:</t>
        </r>
        <r>
          <rPr>
            <sz val="10"/>
            <color rgb="FF000000"/>
            <rFont val="Tahoma"/>
            <family val="2"/>
          </rPr>
          <t xml:space="preserve">
</t>
        </r>
        <r>
          <rPr>
            <sz val="10"/>
            <color rgb="FF000000"/>
            <rFont val="Tahoma"/>
            <family val="2"/>
          </rPr>
          <t>Feedback of an actual car is not matched</t>
        </r>
      </text>
    </comment>
    <comment ref="P29" authorId="0" shapeId="0" xr:uid="{21358BF8-0A9B-A146-BC33-2BB02E8173D6}">
      <text>
        <r>
          <rPr>
            <b/>
            <sz val="10"/>
            <color rgb="FF000000"/>
            <rFont val="Tahoma"/>
            <family val="2"/>
          </rPr>
          <t>Christian Reinprecht:</t>
        </r>
        <r>
          <rPr>
            <sz val="10"/>
            <color rgb="FF000000"/>
            <rFont val="Tahoma"/>
            <family val="2"/>
          </rPr>
          <t xml:space="preserve">
</t>
        </r>
        <r>
          <rPr>
            <sz val="10"/>
            <color rgb="FF000000"/>
            <rFont val="Tahoma"/>
            <family val="2"/>
          </rPr>
          <t>Torque feedback updated at 200 Hz</t>
        </r>
      </text>
    </comment>
    <comment ref="Q29" authorId="0" shapeId="0" xr:uid="{A241F0E8-7C07-2747-86E1-AE0DC6CE63AF}">
      <text>
        <r>
          <rPr>
            <b/>
            <sz val="10"/>
            <color rgb="FF000000"/>
            <rFont val="Tahoma"/>
            <family val="2"/>
          </rPr>
          <t>Christian Reinprecht:</t>
        </r>
        <r>
          <rPr>
            <sz val="10"/>
            <color rgb="FF000000"/>
            <rFont val="Tahoma"/>
            <family val="2"/>
          </rPr>
          <t xml:space="preserve">
</t>
        </r>
        <r>
          <rPr>
            <sz val="10"/>
            <color rgb="FF000000"/>
            <rFont val="Tahoma"/>
            <family val="2"/>
          </rPr>
          <t>Display 60 Hz</t>
        </r>
      </text>
    </comment>
    <comment ref="G30" authorId="0" shapeId="0" xr:uid="{DA9D89F1-ADD2-594D-B5F6-78C48FDB33D4}">
      <text>
        <r>
          <rPr>
            <b/>
            <sz val="10"/>
            <color rgb="FF000000"/>
            <rFont val="Tahoma"/>
            <family val="2"/>
          </rPr>
          <t>Christian Reinprecht:</t>
        </r>
        <r>
          <rPr>
            <sz val="10"/>
            <color rgb="FF000000"/>
            <rFont val="Tahoma"/>
            <family val="2"/>
          </rPr>
          <t xml:space="preserve">
</t>
        </r>
        <r>
          <rPr>
            <sz val="10"/>
            <color rgb="FF000000"/>
            <rFont val="Tahoma"/>
            <family val="2"/>
          </rPr>
          <t>Entire palm, ring- and little finger left out</t>
        </r>
      </text>
    </comment>
    <comment ref="K30" authorId="0" shapeId="0" xr:uid="{90A11784-7B94-A947-AE2B-CF4B146AF989}">
      <text>
        <r>
          <rPr>
            <b/>
            <sz val="10"/>
            <color rgb="FF000000"/>
            <rFont val="Tahoma"/>
            <family val="2"/>
          </rPr>
          <t>Christian Reinprecht:</t>
        </r>
        <r>
          <rPr>
            <sz val="10"/>
            <color rgb="FF000000"/>
            <rFont val="Tahoma"/>
            <family val="2"/>
          </rPr>
          <t xml:space="preserve">
</t>
        </r>
        <r>
          <rPr>
            <sz val="10"/>
            <color rgb="FF000000"/>
            <rFont val="Tahoma"/>
            <family val="2"/>
          </rPr>
          <t>Texture is not really matched, but mimicked</t>
        </r>
      </text>
    </comment>
    <comment ref="P30" authorId="0" shapeId="0" xr:uid="{4AF4658B-E593-4946-ACA4-CECDB6619910}">
      <text>
        <r>
          <rPr>
            <b/>
            <sz val="10"/>
            <color rgb="FF000000"/>
            <rFont val="Tahoma"/>
            <family val="2"/>
          </rPr>
          <t>Christian Reinprecht:</t>
        </r>
        <r>
          <rPr>
            <sz val="10"/>
            <color rgb="FF000000"/>
            <rFont val="Tahoma"/>
            <family val="2"/>
          </rPr>
          <t xml:space="preserve">
</t>
        </r>
        <r>
          <rPr>
            <sz val="10"/>
            <color rgb="FF000000"/>
            <rFont val="Tahoma"/>
            <family val="2"/>
          </rPr>
          <t>mean errors 0.597mm in height, 3.74deg in roll, 0.919deg in pitch sufficient</t>
        </r>
      </text>
    </comment>
    <comment ref="Q30" authorId="0" shapeId="0" xr:uid="{3DAC8D03-9115-F244-93FC-18DA89D7E76B}">
      <text>
        <r>
          <rPr>
            <b/>
            <sz val="10"/>
            <color rgb="FF000000"/>
            <rFont val="Tahoma"/>
            <family val="2"/>
          </rPr>
          <t>Christian Reinprecht:</t>
        </r>
        <r>
          <rPr>
            <sz val="10"/>
            <color rgb="FF000000"/>
            <rFont val="Tahoma"/>
            <family val="2"/>
          </rPr>
          <t xml:space="preserve">
</t>
        </r>
        <r>
          <rPr>
            <sz val="10"/>
            <color rgb="FF000000"/>
            <rFont val="Tahoma"/>
            <family val="2"/>
          </rPr>
          <t>120 Hz refresh rate likely to be too little</t>
        </r>
      </text>
    </comment>
    <comment ref="S30" authorId="0" shapeId="0" xr:uid="{B8360CD7-1665-9E4B-8D08-4A48818641F6}">
      <text>
        <r>
          <rPr>
            <b/>
            <sz val="10"/>
            <color rgb="FF000000"/>
            <rFont val="Tahoma"/>
            <family val="2"/>
          </rPr>
          <t>Christian Reinprecht:</t>
        </r>
        <r>
          <rPr>
            <sz val="10"/>
            <color rgb="FF000000"/>
            <rFont val="Tahoma"/>
            <family val="2"/>
          </rPr>
          <t xml:space="preserve">
</t>
        </r>
        <r>
          <rPr>
            <sz val="10"/>
            <color rgb="FF000000"/>
            <rFont val="Tahoma"/>
            <family val="2"/>
          </rPr>
          <t>Can usually feel weight and pressure on hand as well</t>
        </r>
      </text>
    </comment>
    <comment ref="Q31" authorId="0" shapeId="0" xr:uid="{9A6872BC-D333-D94E-97CE-3E7E57DAEC0A}">
      <text>
        <r>
          <rPr>
            <b/>
            <sz val="10"/>
            <color rgb="FF000000"/>
            <rFont val="Tahoma"/>
            <family val="2"/>
          </rPr>
          <t>Christian Reinprecht:</t>
        </r>
        <r>
          <rPr>
            <sz val="10"/>
            <color rgb="FF000000"/>
            <rFont val="Tahoma"/>
            <family val="2"/>
          </rPr>
          <t xml:space="preserve">
</t>
        </r>
        <r>
          <rPr>
            <sz val="10"/>
            <color rgb="FF000000"/>
            <rFont val="Tahoma"/>
            <family val="2"/>
          </rPr>
          <t>30 Hz might be a bit too little</t>
        </r>
      </text>
    </comment>
    <comment ref="G32" authorId="0" shapeId="0" xr:uid="{0B28EF8A-3477-9741-A542-95E080D08FF1}">
      <text>
        <r>
          <rPr>
            <b/>
            <sz val="10"/>
            <color rgb="FF000000"/>
            <rFont val="Tahoma"/>
            <family val="2"/>
          </rPr>
          <t>Christian Reinprecht:</t>
        </r>
        <r>
          <rPr>
            <sz val="10"/>
            <color rgb="FF000000"/>
            <rFont val="Tahoma"/>
            <family val="2"/>
          </rPr>
          <t xml:space="preserve">
</t>
        </r>
        <r>
          <rPr>
            <sz val="10"/>
            <color rgb="FF000000"/>
            <rFont val="Tahoma"/>
            <family val="2"/>
          </rPr>
          <t>Leaving out the whole cutaneous feedback</t>
        </r>
      </text>
    </comment>
    <comment ref="K32" authorId="0" shapeId="0" xr:uid="{95B8A573-AF1D-8344-A8C3-FD2E23FA8F53}">
      <text>
        <r>
          <rPr>
            <b/>
            <sz val="10"/>
            <color rgb="FF000000"/>
            <rFont val="Tahoma"/>
            <family val="2"/>
          </rPr>
          <t>Christian Reinprecht:</t>
        </r>
        <r>
          <rPr>
            <sz val="10"/>
            <color rgb="FF000000"/>
            <rFont val="Tahoma"/>
            <family val="2"/>
          </rPr>
          <t xml:space="preserve">
</t>
        </r>
        <r>
          <rPr>
            <sz val="10"/>
            <color rgb="FF000000"/>
            <rFont val="Tahoma"/>
            <family val="2"/>
          </rPr>
          <t>Texture is not matched, and intensity through vibration only to some extent</t>
        </r>
      </text>
    </comment>
    <comment ref="P32" authorId="0" shapeId="0" xr:uid="{A691C078-4227-2D4F-A6DC-ED1F4AA316AE}">
      <text>
        <r>
          <rPr>
            <b/>
            <sz val="10"/>
            <color rgb="FF000000"/>
            <rFont val="Tahoma"/>
            <family val="2"/>
          </rPr>
          <t>Christian Reinprecht:</t>
        </r>
        <r>
          <rPr>
            <sz val="10"/>
            <color rgb="FF000000"/>
            <rFont val="Tahoma"/>
            <family val="2"/>
          </rPr>
          <t xml:space="preserve">
</t>
        </r>
        <r>
          <rPr>
            <sz val="10"/>
            <color rgb="FF000000"/>
            <rFont val="Tahoma"/>
            <family val="2"/>
          </rPr>
          <t>Sensing error only about 1 degree</t>
        </r>
      </text>
    </comment>
    <comment ref="S32" authorId="0" shapeId="0" xr:uid="{B88EBCEC-2710-234C-BA6F-0A6F0272F7D0}">
      <text>
        <r>
          <rPr>
            <b/>
            <sz val="10"/>
            <color rgb="FF000000"/>
            <rFont val="Tahoma"/>
            <family val="2"/>
          </rPr>
          <t>Christian Reinprecht:</t>
        </r>
        <r>
          <rPr>
            <sz val="10"/>
            <color rgb="FF000000"/>
            <rFont val="Tahoma"/>
            <family val="2"/>
          </rPr>
          <t xml:space="preserve">
</t>
        </r>
        <r>
          <rPr>
            <sz val="10"/>
            <color rgb="FF000000"/>
            <rFont val="Tahoma"/>
            <family val="2"/>
          </rPr>
          <t>Usually weight, skin stretch etc. would be perceived as well</t>
        </r>
      </text>
    </comment>
    <comment ref="T32" authorId="0" shapeId="0" xr:uid="{456E532F-AB5F-8D4F-9608-6CC3562FE192}">
      <text>
        <r>
          <rPr>
            <b/>
            <sz val="10"/>
            <color rgb="FF000000"/>
            <rFont val="Tahoma"/>
            <family val="2"/>
          </rPr>
          <t>Christian Reinprecht:</t>
        </r>
        <r>
          <rPr>
            <sz val="10"/>
            <color rgb="FF000000"/>
            <rFont val="Tahoma"/>
            <family val="2"/>
          </rPr>
          <t xml:space="preserve">
</t>
        </r>
        <r>
          <rPr>
            <sz val="10"/>
            <color rgb="FF000000"/>
            <rFont val="Tahoma"/>
            <family val="2"/>
          </rPr>
          <t>Only one vibration for each finger cannot mimic distinguishable sensations when grasping the objects</t>
        </r>
      </text>
    </comment>
    <comment ref="L33" authorId="0" shapeId="0" xr:uid="{1BC5777C-D91A-4540-A070-C22CF852B5B6}">
      <text>
        <r>
          <rPr>
            <b/>
            <sz val="10"/>
            <color rgb="FF000000"/>
            <rFont val="Tahoma"/>
            <family val="2"/>
          </rPr>
          <t>Christian Reinprecht:</t>
        </r>
        <r>
          <rPr>
            <sz val="10"/>
            <color rgb="FF000000"/>
            <rFont val="Tahoma"/>
            <family val="2"/>
          </rPr>
          <t xml:space="preserve">
</t>
        </r>
        <r>
          <rPr>
            <sz val="10"/>
            <color rgb="FF000000"/>
            <rFont val="Tahoma"/>
            <family val="2"/>
          </rPr>
          <t>Only very abstract path in VR</t>
        </r>
      </text>
    </comment>
    <comment ref="P33" authorId="0" shapeId="0" xr:uid="{AE6A8583-FB9D-394C-8F5C-4A9F360FE99E}">
      <text>
        <r>
          <rPr>
            <b/>
            <sz val="10"/>
            <color rgb="FF000000"/>
            <rFont val="Tahoma"/>
            <family val="2"/>
          </rPr>
          <t>Christian Reinprecht:</t>
        </r>
        <r>
          <rPr>
            <sz val="10"/>
            <color rgb="FF000000"/>
            <rFont val="Tahoma"/>
            <family val="2"/>
          </rPr>
          <t xml:space="preserve">
</t>
        </r>
        <r>
          <rPr>
            <sz val="10"/>
            <color rgb="FF000000"/>
            <rFont val="Tahoma"/>
            <family val="2"/>
          </rPr>
          <t>HMD with 640 x 480 pixels not very high  in resolution</t>
        </r>
      </text>
    </comment>
    <comment ref="S34" authorId="0" shapeId="0" xr:uid="{926446F8-90DB-694E-B5AE-7C3302C1BC84}">
      <text>
        <r>
          <rPr>
            <b/>
            <sz val="10"/>
            <color rgb="FF000000"/>
            <rFont val="Tahoma"/>
            <family val="2"/>
          </rPr>
          <t>Christian Reinprecht:</t>
        </r>
        <r>
          <rPr>
            <sz val="10"/>
            <color rgb="FF000000"/>
            <rFont val="Tahoma"/>
            <family val="2"/>
          </rPr>
          <t xml:space="preserve">
</t>
        </r>
        <r>
          <rPr>
            <sz val="10"/>
            <color rgb="FF000000"/>
            <rFont val="Tahoma"/>
            <family val="2"/>
          </rPr>
          <t>not enough detail provided</t>
        </r>
      </text>
    </comment>
    <comment ref="V34" authorId="0" shapeId="0" xr:uid="{D469DCDA-377E-5C4E-A491-2BD94D504125}">
      <text>
        <r>
          <rPr>
            <b/>
            <sz val="10"/>
            <color rgb="FF000000"/>
            <rFont val="Tahoma"/>
            <family val="2"/>
          </rPr>
          <t>Christian Reinprecht:</t>
        </r>
        <r>
          <rPr>
            <sz val="10"/>
            <color rgb="FF000000"/>
            <rFont val="Tahoma"/>
            <family val="2"/>
          </rPr>
          <t xml:space="preserve">
</t>
        </r>
        <r>
          <rPr>
            <sz val="10"/>
            <color rgb="FF000000"/>
            <rFont val="Tahoma"/>
            <family val="2"/>
          </rPr>
          <t>no detail about hemispherical dome to simulate inflated abdomen: material, does it affect the experiment?</t>
        </r>
      </text>
    </comment>
    <comment ref="W34" authorId="0" shapeId="0" xr:uid="{566202A8-FBB1-E54C-980C-5912F09CFEA9}">
      <text>
        <r>
          <rPr>
            <b/>
            <sz val="10"/>
            <color rgb="FF000000"/>
            <rFont val="Tahoma"/>
            <family val="2"/>
          </rPr>
          <t>Christian Reinprecht:</t>
        </r>
        <r>
          <rPr>
            <sz val="10"/>
            <color rgb="FF000000"/>
            <rFont val="Tahoma"/>
            <family val="2"/>
          </rPr>
          <t xml:space="preserve">
</t>
        </r>
        <r>
          <rPr>
            <sz val="10"/>
            <color rgb="FF000000"/>
            <rFont val="Tahoma"/>
            <family val="2"/>
          </rPr>
          <t xml:space="preserve">Is movement constraint by hemispherical dome? In which way? </t>
        </r>
      </text>
    </comment>
    <comment ref="AA34" authorId="0" shapeId="0" xr:uid="{F761DADA-33FD-174F-AA94-197F59B0E417}">
      <text>
        <r>
          <rPr>
            <b/>
            <sz val="10"/>
            <color rgb="FF000000"/>
            <rFont val="Tahoma"/>
            <family val="2"/>
          </rPr>
          <t>Christian Reinprecht:</t>
        </r>
        <r>
          <rPr>
            <sz val="10"/>
            <color rgb="FF000000"/>
            <rFont val="Tahoma"/>
            <family val="2"/>
          </rPr>
          <t xml:space="preserve">
</t>
        </r>
        <r>
          <rPr>
            <sz val="10"/>
            <color rgb="FF000000"/>
            <rFont val="Tahoma"/>
            <family val="2"/>
          </rPr>
          <t>System could probably also provide feedback for other types of minimally invasive surgery</t>
        </r>
      </text>
    </comment>
    <comment ref="G35" authorId="0" shapeId="0" xr:uid="{29CCE5A4-E5C1-2341-B9EF-C3E3BAC6E442}">
      <text>
        <r>
          <rPr>
            <b/>
            <sz val="10"/>
            <color rgb="FF000000"/>
            <rFont val="Tahoma"/>
            <family val="2"/>
          </rPr>
          <t>Christian Reinprecht:</t>
        </r>
        <r>
          <rPr>
            <sz val="10"/>
            <color rgb="FF000000"/>
            <rFont val="Tahoma"/>
            <family val="2"/>
          </rPr>
          <t xml:space="preserve">
</t>
        </r>
        <r>
          <rPr>
            <sz val="10"/>
            <color rgb="FF000000"/>
            <rFont val="Tahoma"/>
            <family val="2"/>
          </rPr>
          <t>Body area way larger than in reality (palm vs. fingertip)</t>
        </r>
      </text>
    </comment>
    <comment ref="K35" authorId="0" shapeId="0" xr:uid="{A44D7D9E-FAC4-DC46-8466-845ED4393813}">
      <text>
        <r>
          <rPr>
            <b/>
            <sz val="10"/>
            <color rgb="FF000000"/>
            <rFont val="Tahoma"/>
            <family val="2"/>
          </rPr>
          <t>Christian Reinprecht:</t>
        </r>
        <r>
          <rPr>
            <sz val="10"/>
            <color rgb="FF000000"/>
            <rFont val="Tahoma"/>
            <family val="2"/>
          </rPr>
          <t xml:space="preserve">
</t>
        </r>
        <r>
          <rPr>
            <sz val="10"/>
            <color rgb="FF000000"/>
            <rFont val="Tahoma"/>
            <family val="2"/>
          </rPr>
          <t>Variability is partially matched, and intensity only partially through vibration</t>
        </r>
      </text>
    </comment>
    <comment ref="L35" authorId="0" shapeId="0" xr:uid="{98ABCA81-FFC9-B647-8BB7-D4089A15D95E}">
      <text>
        <r>
          <rPr>
            <b/>
            <sz val="10"/>
            <color rgb="FF000000"/>
            <rFont val="Tahoma"/>
            <family val="2"/>
          </rPr>
          <t>Christian Reinprecht:</t>
        </r>
        <r>
          <rPr>
            <sz val="10"/>
            <color rgb="FF000000"/>
            <rFont val="Tahoma"/>
            <family val="2"/>
          </rPr>
          <t xml:space="preserve">
</t>
        </r>
        <r>
          <rPr>
            <sz val="10"/>
            <color rgb="FF000000"/>
            <rFont val="Tahoma"/>
            <family val="2"/>
          </rPr>
          <t>Short vibration can be interpreted as touch, as there is no different stimuli</t>
        </r>
      </text>
    </comment>
    <comment ref="T35" authorId="0" shapeId="0" xr:uid="{5B99D37B-26CD-8F40-BBF6-EEC8D9002A7A}">
      <text>
        <r>
          <rPr>
            <b/>
            <sz val="10"/>
            <color rgb="FF000000"/>
            <rFont val="Tahoma"/>
            <family val="2"/>
          </rPr>
          <t>Christian Reinprecht:</t>
        </r>
        <r>
          <rPr>
            <sz val="10"/>
            <color rgb="FF000000"/>
            <rFont val="Tahoma"/>
            <family val="2"/>
          </rPr>
          <t xml:space="preserve">
</t>
        </r>
        <r>
          <rPr>
            <sz val="10"/>
            <color rgb="FF000000"/>
            <rFont val="Tahoma"/>
            <family val="2"/>
          </rPr>
          <t>Only vibration, no skin stretch possible when sliding on the test surface for example</t>
        </r>
      </text>
    </comment>
    <comment ref="V35" authorId="0" shapeId="0" xr:uid="{E913B58A-D050-EB48-A50B-E4E59D55F3BE}">
      <text>
        <r>
          <rPr>
            <b/>
            <sz val="10"/>
            <color rgb="FF000000"/>
            <rFont val="Tahoma"/>
            <family val="2"/>
          </rPr>
          <t>Christian Reinprecht:</t>
        </r>
        <r>
          <rPr>
            <sz val="10"/>
            <color rgb="FF000000"/>
            <rFont val="Tahoma"/>
            <family val="2"/>
          </rPr>
          <t xml:space="preserve">
</t>
        </r>
        <r>
          <rPr>
            <sz val="10"/>
            <color rgb="FF000000"/>
            <rFont val="Tahoma"/>
            <family val="2"/>
          </rPr>
          <t>Noise in tracking head and hand in VR</t>
        </r>
      </text>
    </comment>
    <comment ref="X35" authorId="0" shapeId="0" xr:uid="{5E8C6F7A-B0E9-774E-9381-8A2CFBE6475F}">
      <text>
        <r>
          <rPr>
            <b/>
            <sz val="10"/>
            <color rgb="FF000000"/>
            <rFont val="Tahoma"/>
            <family val="2"/>
          </rPr>
          <t>Christian Reinprecht:</t>
        </r>
        <r>
          <rPr>
            <sz val="10"/>
            <color rgb="FF000000"/>
            <rFont val="Tahoma"/>
            <family val="2"/>
          </rPr>
          <t xml:space="preserve">
</t>
        </r>
        <r>
          <rPr>
            <sz val="10"/>
            <color rgb="FF000000"/>
            <rFont val="Tahoma"/>
            <family val="2"/>
          </rPr>
          <t>90 Hz display sufficient for application</t>
        </r>
      </text>
    </comment>
    <comment ref="Q36" authorId="0" shapeId="0" xr:uid="{19BAD9C1-D2A5-1644-9D68-4A904AD12C74}">
      <text>
        <r>
          <rPr>
            <b/>
            <sz val="10"/>
            <color rgb="FF000000"/>
            <rFont val="Tahoma"/>
            <family val="2"/>
          </rPr>
          <t>Christian Reinprecht:</t>
        </r>
        <r>
          <rPr>
            <sz val="10"/>
            <color rgb="FF000000"/>
            <rFont val="Tahoma"/>
            <family val="2"/>
          </rPr>
          <t xml:space="preserve">
</t>
        </r>
        <r>
          <rPr>
            <sz val="10"/>
            <color rgb="FF000000"/>
            <rFont val="Tahoma"/>
            <family val="2"/>
          </rPr>
          <t>Tracking error of 3-5 degrees</t>
        </r>
      </text>
    </comment>
    <comment ref="K37" authorId="0" shapeId="0" xr:uid="{E682FA5D-2D44-6E4A-8B3E-D9CE0E80C615}">
      <text>
        <r>
          <rPr>
            <b/>
            <sz val="10"/>
            <color rgb="FF000000"/>
            <rFont val="Tahoma"/>
            <family val="2"/>
          </rPr>
          <t>Christian Reinprecht:</t>
        </r>
        <r>
          <rPr>
            <sz val="10"/>
            <color rgb="FF000000"/>
            <rFont val="Tahoma"/>
            <family val="2"/>
          </rPr>
          <t xml:space="preserve">
</t>
        </r>
        <r>
          <rPr>
            <sz val="10"/>
            <color rgb="FF000000"/>
            <rFont val="Tahoma"/>
            <family val="2"/>
          </rPr>
          <t>9 N of foce sufficient for trajectory, but not sufficient for force that can be excerted by the user</t>
        </r>
      </text>
    </comment>
    <comment ref="P37" authorId="0" shapeId="0" xr:uid="{5C83F7E2-A3A6-B641-B9F6-28896301658C}">
      <text>
        <r>
          <rPr>
            <b/>
            <sz val="10"/>
            <color rgb="FF000000"/>
            <rFont val="Tahoma"/>
            <family val="2"/>
          </rPr>
          <t>Christian Reinprecht:</t>
        </r>
        <r>
          <rPr>
            <sz val="10"/>
            <color rgb="FF000000"/>
            <rFont val="Tahoma"/>
            <family val="2"/>
          </rPr>
          <t xml:space="preserve">
</t>
        </r>
        <r>
          <rPr>
            <sz val="10"/>
            <color rgb="FF000000"/>
            <rFont val="Tahoma"/>
            <family val="2"/>
          </rPr>
          <t>Omega from force dimension, 19" LCD display resolution unclear</t>
        </r>
      </text>
    </comment>
    <comment ref="Q37" authorId="0" shapeId="0" xr:uid="{DA94E638-9789-E14D-9688-C9609583DCC0}">
      <text>
        <r>
          <rPr>
            <b/>
            <sz val="10"/>
            <color rgb="FF000000"/>
            <rFont val="Tahoma"/>
            <family val="2"/>
          </rPr>
          <t>Christian Reinprecht:</t>
        </r>
        <r>
          <rPr>
            <sz val="10"/>
            <color rgb="FF000000"/>
            <rFont val="Tahoma"/>
            <family val="2"/>
          </rPr>
          <t xml:space="preserve">
</t>
        </r>
        <r>
          <rPr>
            <sz val="10"/>
            <color rgb="FF000000"/>
            <rFont val="Tahoma"/>
            <family val="2"/>
          </rPr>
          <t>C++ on Windows XP</t>
        </r>
      </text>
    </comment>
    <comment ref="G38" authorId="0" shapeId="0" xr:uid="{AA171BA7-305D-F545-95AC-605804548E35}">
      <text>
        <r>
          <rPr>
            <b/>
            <sz val="10"/>
            <color rgb="FF000000"/>
            <rFont val="Tahoma"/>
            <family val="2"/>
          </rPr>
          <t>Christian Reinprecht:</t>
        </r>
        <r>
          <rPr>
            <sz val="10"/>
            <color rgb="FF000000"/>
            <rFont val="Tahoma"/>
            <family val="2"/>
          </rPr>
          <t xml:space="preserve">
</t>
        </r>
        <r>
          <rPr>
            <sz val="10"/>
            <color rgb="FF000000"/>
            <rFont val="Tahoma"/>
            <family val="2"/>
          </rPr>
          <t>Since palm is not always involved for example</t>
        </r>
      </text>
    </comment>
    <comment ref="L38" authorId="0" shapeId="0" xr:uid="{CD47EA70-2A95-5E42-A8F8-2B064B5BD38E}">
      <text>
        <r>
          <rPr>
            <b/>
            <sz val="10"/>
            <color rgb="FF000000"/>
            <rFont val="Tahoma"/>
            <family val="2"/>
          </rPr>
          <t>Christian Reinprecht:</t>
        </r>
        <r>
          <rPr>
            <sz val="10"/>
            <color rgb="FF000000"/>
            <rFont val="Tahoma"/>
            <family val="2"/>
          </rPr>
          <t xml:space="preserve">
</t>
        </r>
        <r>
          <rPr>
            <sz val="10"/>
            <color rgb="FF000000"/>
            <rFont val="Tahoma"/>
            <family val="2"/>
          </rPr>
          <t>Since no downward force in fingers</t>
        </r>
      </text>
    </comment>
    <comment ref="P38" authorId="0" shapeId="0" xr:uid="{D372976C-90A9-5543-824C-97624253D118}">
      <text>
        <r>
          <rPr>
            <b/>
            <sz val="10"/>
            <color rgb="FF000000"/>
            <rFont val="Tahoma"/>
            <family val="2"/>
          </rPr>
          <t>Christian Reinprecht:</t>
        </r>
        <r>
          <rPr>
            <sz val="10"/>
            <color rgb="FF000000"/>
            <rFont val="Tahoma"/>
            <family val="2"/>
          </rPr>
          <t xml:space="preserve">
</t>
        </r>
        <r>
          <rPr>
            <sz val="10"/>
            <color rgb="FF000000"/>
            <rFont val="Tahoma"/>
            <family val="2"/>
          </rPr>
          <t>Not specified, only saying the device is capable of high-resolution force feedback</t>
        </r>
      </text>
    </comment>
    <comment ref="Q38" authorId="0" shapeId="0" xr:uid="{35637418-4EB6-D445-8B53-5254D665026B}">
      <text>
        <r>
          <rPr>
            <b/>
            <sz val="10"/>
            <color rgb="FF000000"/>
            <rFont val="Tahoma"/>
            <family val="2"/>
          </rPr>
          <t>Christian Reinprecht:</t>
        </r>
        <r>
          <rPr>
            <sz val="10"/>
            <color rgb="FF000000"/>
            <rFont val="Tahoma"/>
            <family val="2"/>
          </rPr>
          <t xml:space="preserve">
</t>
        </r>
        <r>
          <rPr>
            <sz val="10"/>
            <color rgb="FF000000"/>
            <rFont val="Tahoma"/>
            <family val="2"/>
          </rPr>
          <t>1000Hz refresh rate of interface, graphics environment updated at 60 Hz</t>
        </r>
      </text>
    </comment>
    <comment ref="S38" authorId="0" shapeId="0" xr:uid="{82792716-9C8B-FD44-A0EB-EB1EF8C8862D}">
      <text>
        <r>
          <rPr>
            <b/>
            <sz val="10"/>
            <color rgb="FF000000"/>
            <rFont val="Tahoma"/>
            <family val="2"/>
          </rPr>
          <t>Christian Reinprecht:</t>
        </r>
        <r>
          <rPr>
            <sz val="10"/>
            <color rgb="FF000000"/>
            <rFont val="Tahoma"/>
            <family val="2"/>
          </rPr>
          <t xml:space="preserve">
</t>
        </r>
        <r>
          <rPr>
            <sz val="10"/>
            <color rgb="FF000000"/>
            <rFont val="Tahoma"/>
            <family val="2"/>
          </rPr>
          <t>Usually texture would be felt as well</t>
        </r>
      </text>
    </comment>
    <comment ref="W38" authorId="0" shapeId="0" xr:uid="{A3FED320-CD10-E84A-A9F1-EB0D95F3122C}">
      <text>
        <r>
          <rPr>
            <b/>
            <sz val="10"/>
            <color rgb="FF000000"/>
            <rFont val="Tahoma"/>
            <family val="2"/>
          </rPr>
          <t>Christian Reinprecht:</t>
        </r>
        <r>
          <rPr>
            <sz val="10"/>
            <color rgb="FF000000"/>
            <rFont val="Tahoma"/>
            <family val="2"/>
          </rPr>
          <t xml:space="preserve">
</t>
        </r>
        <r>
          <rPr>
            <sz val="10"/>
            <color rgb="FF000000"/>
            <rFont val="Tahoma"/>
            <family val="2"/>
          </rPr>
          <t>6 DoF limited to 1 Dof</t>
        </r>
      </text>
    </comment>
    <comment ref="K39" authorId="0" shapeId="0" xr:uid="{1F9FA3D7-0FBE-0345-8B51-98D9E7677150}">
      <text>
        <r>
          <rPr>
            <b/>
            <sz val="10"/>
            <color rgb="FF000000"/>
            <rFont val="Tahoma"/>
            <family val="2"/>
          </rPr>
          <t>Christian Reinprecht:</t>
        </r>
        <r>
          <rPr>
            <sz val="10"/>
            <color rgb="FF000000"/>
            <rFont val="Tahoma"/>
            <family val="2"/>
          </rPr>
          <t xml:space="preserve">
</t>
        </r>
        <r>
          <rPr>
            <sz val="10"/>
            <color rgb="FF000000"/>
            <rFont val="Tahoma"/>
            <family val="2"/>
          </rPr>
          <t>Texture is not matched</t>
        </r>
      </text>
    </comment>
    <comment ref="Q39" authorId="0" shapeId="0" xr:uid="{5FFCC566-48E2-B047-A546-E4AEF293DED1}">
      <text>
        <r>
          <rPr>
            <b/>
            <sz val="10"/>
            <color rgb="FF000000"/>
            <rFont val="Tahoma"/>
            <family val="2"/>
          </rPr>
          <t>Christian Reinprecht:</t>
        </r>
        <r>
          <rPr>
            <sz val="10"/>
            <color rgb="FF000000"/>
            <rFont val="Tahoma"/>
            <family val="2"/>
          </rPr>
          <t xml:space="preserve">
</t>
        </r>
        <r>
          <rPr>
            <sz val="10"/>
            <color rgb="FF000000"/>
            <rFont val="Tahoma"/>
            <family val="2"/>
          </rPr>
          <t>3 kHz refresh rate, 4k LED screen 60 Hz</t>
        </r>
      </text>
    </comment>
    <comment ref="W39" authorId="0" shapeId="0" xr:uid="{A1DBF518-16FA-F744-8D6F-6328A85117DE}">
      <text>
        <r>
          <rPr>
            <b/>
            <sz val="10"/>
            <color rgb="FF000000"/>
            <rFont val="Tahoma"/>
            <family val="2"/>
          </rPr>
          <t>Christian Reinprecht:</t>
        </r>
        <r>
          <rPr>
            <sz val="10"/>
            <color rgb="FF000000"/>
            <rFont val="Tahoma"/>
            <family val="2"/>
          </rPr>
          <t xml:space="preserve">
</t>
        </r>
        <r>
          <rPr>
            <sz val="10"/>
            <color rgb="FF000000"/>
            <rFont val="Tahoma"/>
            <family val="2"/>
          </rPr>
          <t>ARMin does hinder the movement to some extent</t>
        </r>
      </text>
    </comment>
    <comment ref="X39" authorId="0" shapeId="0" xr:uid="{C9AC7F13-18D0-9D4A-8981-9331A40D2B16}">
      <text>
        <r>
          <rPr>
            <b/>
            <sz val="10"/>
            <color rgb="FF000000"/>
            <rFont val="Tahoma"/>
            <family val="2"/>
          </rPr>
          <t>Christian Reinprecht:</t>
        </r>
        <r>
          <rPr>
            <sz val="10"/>
            <color rgb="FF000000"/>
            <rFont val="Tahoma"/>
            <family val="2"/>
          </rPr>
          <t xml:space="preserve">
</t>
        </r>
        <r>
          <rPr>
            <sz val="10"/>
            <color rgb="FF000000"/>
            <rFont val="Tahoma"/>
            <family val="2"/>
          </rPr>
          <t>3 kHz frequency</t>
        </r>
      </text>
    </comment>
    <comment ref="K40" authorId="1" shapeId="0" xr:uid="{3C303BE8-447D-4DE1-A12A-ED1797A25F92}">
      <text>
        <r>
          <rPr>
            <b/>
            <sz val="9"/>
            <color indexed="81"/>
            <rFont val="Tahoma"/>
            <charset val="1"/>
          </rPr>
          <t>Christian Tobias Reinprecht:</t>
        </r>
        <r>
          <rPr>
            <sz val="9"/>
            <color indexed="81"/>
            <rFont val="Tahoma"/>
            <charset val="1"/>
          </rPr>
          <t xml:space="preserve">
Intensity is not really matched with arm weight support</t>
        </r>
      </text>
    </comment>
    <comment ref="L40" authorId="1" shapeId="0" xr:uid="{EB664D46-2E2A-4EE9-BF98-98C732190397}">
      <text>
        <r>
          <rPr>
            <b/>
            <sz val="9"/>
            <color indexed="81"/>
            <rFont val="Tahoma"/>
            <charset val="1"/>
          </rPr>
          <t>Christian Tobias Reinprecht:</t>
        </r>
        <r>
          <rPr>
            <sz val="9"/>
            <color indexed="81"/>
            <rFont val="Tahoma"/>
            <charset val="1"/>
          </rPr>
          <t xml:space="preserve">
Usually arm weight would be perceived</t>
        </r>
      </text>
    </comment>
    <comment ref="K43" authorId="0" shapeId="0" xr:uid="{A689848C-E020-164F-898E-642F68D627FB}">
      <text>
        <r>
          <rPr>
            <b/>
            <sz val="10"/>
            <color rgb="FF000000"/>
            <rFont val="Tahoma"/>
            <family val="2"/>
          </rPr>
          <t>Christian Reinprecht:</t>
        </r>
        <r>
          <rPr>
            <sz val="10"/>
            <color rgb="FF000000"/>
            <rFont val="Tahoma"/>
            <family val="2"/>
          </rPr>
          <t xml:space="preserve">
</t>
        </r>
        <r>
          <rPr>
            <sz val="10"/>
            <color rgb="FF000000"/>
            <rFont val="Tahoma"/>
            <family val="2"/>
          </rPr>
          <t>Not mentioned</t>
        </r>
      </text>
    </comment>
    <comment ref="S43" authorId="0" shapeId="0" xr:uid="{35654B7F-B72F-7546-B6A4-88A0BA35B508}">
      <text>
        <r>
          <rPr>
            <b/>
            <sz val="10"/>
            <color rgb="FF000000"/>
            <rFont val="Tahoma"/>
            <family val="2"/>
          </rPr>
          <t>Christian Reinprecht:</t>
        </r>
        <r>
          <rPr>
            <sz val="10"/>
            <color rgb="FF000000"/>
            <rFont val="Tahoma"/>
            <family val="2"/>
          </rPr>
          <t xml:space="preserve">
</t>
        </r>
        <r>
          <rPr>
            <sz val="10"/>
            <color rgb="FF000000"/>
            <rFont val="Tahoma"/>
            <family val="2"/>
          </rPr>
          <t>Usually vertical force would be felt as well, but not with this device</t>
        </r>
      </text>
    </comment>
    <comment ref="T43" authorId="0" shapeId="0" xr:uid="{0421CCF5-C12C-1D42-8769-83FEC3725FB3}">
      <text>
        <r>
          <rPr>
            <b/>
            <sz val="10"/>
            <color rgb="FF000000"/>
            <rFont val="Tahoma"/>
            <family val="2"/>
          </rPr>
          <t>Christian Reinprecht:</t>
        </r>
        <r>
          <rPr>
            <sz val="10"/>
            <color rgb="FF000000"/>
            <rFont val="Tahoma"/>
            <family val="2"/>
          </rPr>
          <t xml:space="preserve">
</t>
        </r>
        <r>
          <rPr>
            <sz val="10"/>
            <color rgb="FF000000"/>
            <rFont val="Tahoma"/>
            <family val="2"/>
          </rPr>
          <t>Only force in one direction, so different properties cannot be distinguished</t>
        </r>
      </text>
    </comment>
    <comment ref="V43" authorId="0" shapeId="0" xr:uid="{E881E01F-8F9B-FD40-86E6-C94ADC29A3C8}">
      <text>
        <r>
          <rPr>
            <b/>
            <sz val="10"/>
            <color rgb="FF000000"/>
            <rFont val="Tahoma"/>
            <family val="2"/>
          </rPr>
          <t>Christian Reinprecht:</t>
        </r>
        <r>
          <rPr>
            <sz val="10"/>
            <color rgb="FF000000"/>
            <rFont val="Tahoma"/>
            <family val="2"/>
          </rPr>
          <t xml:space="preserve">
</t>
        </r>
        <r>
          <rPr>
            <sz val="10"/>
            <color rgb="FF000000"/>
            <rFont val="Tahoma"/>
            <family val="2"/>
          </rPr>
          <t>Paper mentions position noise</t>
        </r>
      </text>
    </comment>
    <comment ref="W43" authorId="0" shapeId="0" xr:uid="{F3781514-570A-0144-BE9D-C7DFD45AE74A}">
      <text>
        <r>
          <rPr>
            <b/>
            <sz val="10"/>
            <color rgb="FF000000"/>
            <rFont val="Tahoma"/>
            <family val="2"/>
          </rPr>
          <t>Christian Reinprecht:</t>
        </r>
        <r>
          <rPr>
            <sz val="10"/>
            <color rgb="FF000000"/>
            <rFont val="Tahoma"/>
            <family val="2"/>
          </rPr>
          <t xml:space="preserve">
</t>
        </r>
        <r>
          <rPr>
            <sz val="10"/>
            <color rgb="FF000000"/>
            <rFont val="Tahoma"/>
            <family val="2"/>
          </rPr>
          <t>1 DoF quite unnatural for the task</t>
        </r>
      </text>
    </comment>
    <comment ref="L44" authorId="0" shapeId="0" xr:uid="{2989A8CC-786B-BC42-9B80-023E1994C0F4}">
      <text>
        <r>
          <rPr>
            <b/>
            <sz val="10"/>
            <color rgb="FF000000"/>
            <rFont val="Tahoma"/>
            <family val="2"/>
          </rPr>
          <t>Christian Reinprecht:</t>
        </r>
        <r>
          <rPr>
            <sz val="10"/>
            <color rgb="FF000000"/>
            <rFont val="Tahoma"/>
            <family val="2"/>
          </rPr>
          <t xml:space="preserve">
</t>
        </r>
        <r>
          <rPr>
            <sz val="10"/>
            <color rgb="FF000000"/>
            <rFont val="Tahoma"/>
            <family val="2"/>
          </rPr>
          <t>Could never see hand position, neither in reality nor on the screen</t>
        </r>
      </text>
    </comment>
    <comment ref="P44" authorId="0" shapeId="0" xr:uid="{DECE9917-1000-FA4F-8F0E-AFA4EFD039EB}">
      <text>
        <r>
          <rPr>
            <b/>
            <sz val="10"/>
            <color rgb="FF000000"/>
            <rFont val="Tahoma"/>
            <family val="2"/>
          </rPr>
          <t>Christian Reinprecht:</t>
        </r>
        <r>
          <rPr>
            <sz val="10"/>
            <color rgb="FF000000"/>
            <rFont val="Tahoma"/>
            <family val="2"/>
          </rPr>
          <t xml:space="preserve">
</t>
        </r>
        <r>
          <rPr>
            <sz val="10"/>
            <color rgb="FF000000"/>
            <rFont val="Tahoma"/>
            <family val="2"/>
          </rPr>
          <t>Haptic feedback rendered at 1 kHz, Phantom premium should be precise enough with tracking errors etc.</t>
        </r>
      </text>
    </comment>
    <comment ref="Q44" authorId="0" shapeId="0" xr:uid="{AAD4827C-687D-8444-870B-9ABA4FFCD451}">
      <text>
        <r>
          <rPr>
            <b/>
            <sz val="10"/>
            <color rgb="FF000000"/>
            <rFont val="Tahoma"/>
            <family val="2"/>
          </rPr>
          <t>Christian Reinprecht:</t>
        </r>
        <r>
          <rPr>
            <sz val="10"/>
            <color rgb="FF000000"/>
            <rFont val="Tahoma"/>
            <family val="2"/>
          </rPr>
          <t xml:space="preserve">
</t>
        </r>
        <r>
          <rPr>
            <sz val="10"/>
            <color rgb="FF000000"/>
            <rFont val="Tahoma"/>
            <family val="2"/>
          </rPr>
          <t>1 kHz refresh rate by software, 35 Hz visual feedback not quite enough</t>
        </r>
      </text>
    </comment>
    <comment ref="G45" authorId="0" shapeId="0" xr:uid="{91D80FC8-4398-EB43-B9CB-23315C0F49F3}">
      <text>
        <r>
          <rPr>
            <b/>
            <sz val="10"/>
            <color rgb="FF000000"/>
            <rFont val="Tahoma"/>
            <family val="2"/>
          </rPr>
          <t>Christian Reinprecht:</t>
        </r>
        <r>
          <rPr>
            <sz val="10"/>
            <color rgb="FF000000"/>
            <rFont val="Tahoma"/>
            <family val="2"/>
          </rPr>
          <t xml:space="preserve">
</t>
        </r>
        <r>
          <rPr>
            <sz val="10"/>
            <color rgb="FF000000"/>
            <rFont val="Tahoma"/>
            <family val="2"/>
          </rPr>
          <t>Not all the area of the fingers is covered</t>
        </r>
      </text>
    </comment>
    <comment ref="K45" authorId="0" shapeId="0" xr:uid="{15844E20-03A6-294B-9823-9304B16F0A84}">
      <text>
        <r>
          <rPr>
            <b/>
            <sz val="10"/>
            <color rgb="FF000000"/>
            <rFont val="Tahoma"/>
            <family val="2"/>
          </rPr>
          <t>Christian Reinprecht:</t>
        </r>
        <r>
          <rPr>
            <sz val="10"/>
            <color rgb="FF000000"/>
            <rFont val="Tahoma"/>
            <family val="2"/>
          </rPr>
          <t xml:space="preserve">
</t>
        </r>
        <r>
          <rPr>
            <sz val="10"/>
            <color rgb="FF000000"/>
            <rFont val="Tahoma"/>
            <family val="2"/>
          </rPr>
          <t>10 N maximum force</t>
        </r>
      </text>
    </comment>
    <comment ref="L45" authorId="0" shapeId="0" xr:uid="{07FF983F-A850-0D49-95D0-44B40B3DA38F}">
      <text>
        <r>
          <rPr>
            <b/>
            <sz val="10"/>
            <color rgb="FF000000"/>
            <rFont val="Tahoma"/>
            <family val="2"/>
          </rPr>
          <t>Christian Reinprecht:</t>
        </r>
        <r>
          <rPr>
            <sz val="10"/>
            <color rgb="FF000000"/>
            <rFont val="Tahoma"/>
            <family val="2"/>
          </rPr>
          <t xml:space="preserve">
</t>
        </r>
        <r>
          <rPr>
            <sz val="10"/>
            <color rgb="FF000000"/>
            <rFont val="Tahoma"/>
            <family val="2"/>
          </rPr>
          <t>only vibration motors on fingers</t>
        </r>
      </text>
    </comment>
    <comment ref="P45" authorId="0" shapeId="0" xr:uid="{06079859-12B5-334C-89F9-EE6C5C4EDEA1}">
      <text>
        <r>
          <rPr>
            <b/>
            <sz val="10"/>
            <color rgb="FF000000"/>
            <rFont val="Tahoma"/>
            <family val="2"/>
          </rPr>
          <t>Christian Reinprecht:</t>
        </r>
        <r>
          <rPr>
            <sz val="10"/>
            <color rgb="FF000000"/>
            <rFont val="Tahoma"/>
            <family val="2"/>
          </rPr>
          <t xml:space="preserve">
</t>
        </r>
        <r>
          <rPr>
            <sz val="10"/>
            <color rgb="FF000000"/>
            <rFont val="Tahoma"/>
            <family val="2"/>
          </rPr>
          <t>not quantified</t>
        </r>
      </text>
    </comment>
    <comment ref="Q45" authorId="0" shapeId="0" xr:uid="{4AC9EA95-4BDC-4C42-BFEC-D01ADF7354CD}">
      <text>
        <r>
          <rPr>
            <b/>
            <sz val="10"/>
            <color rgb="FF000000"/>
            <rFont val="Tahoma"/>
            <family val="2"/>
          </rPr>
          <t>Christian Reinprecht:</t>
        </r>
        <r>
          <rPr>
            <sz val="10"/>
            <color rgb="FF000000"/>
            <rFont val="Tahoma"/>
            <family val="2"/>
          </rPr>
          <t xml:space="preserve">
</t>
        </r>
        <r>
          <rPr>
            <sz val="10"/>
            <color rgb="FF000000"/>
            <rFont val="Tahoma"/>
            <family val="2"/>
          </rPr>
          <t>Not specified</t>
        </r>
      </text>
    </comment>
    <comment ref="T45" authorId="0" shapeId="0" xr:uid="{D74583D0-6154-D941-9BE9-4E45C5BB52AF}">
      <text>
        <r>
          <rPr>
            <b/>
            <sz val="10"/>
            <color rgb="FF000000"/>
            <rFont val="Tahoma"/>
            <family val="2"/>
          </rPr>
          <t>Christian Reinprecht:</t>
        </r>
        <r>
          <rPr>
            <sz val="10"/>
            <color rgb="FF000000"/>
            <rFont val="Tahoma"/>
            <family val="2"/>
          </rPr>
          <t xml:space="preserve">
</t>
        </r>
        <r>
          <rPr>
            <sz val="10"/>
            <color rgb="FF000000"/>
            <rFont val="Tahoma"/>
            <family val="2"/>
          </rPr>
          <t>Only vibrational feedback on fingers make it hard to distinguish between different sensations</t>
        </r>
      </text>
    </comment>
    <comment ref="W45" authorId="0" shapeId="0" xr:uid="{E5FF0361-FE3D-C84A-AADA-ACBC509518C2}">
      <text>
        <r>
          <rPr>
            <b/>
            <sz val="10"/>
            <color rgb="FF000000"/>
            <rFont val="Tahoma"/>
            <family val="2"/>
          </rPr>
          <t>Christian Reinprecht:</t>
        </r>
        <r>
          <rPr>
            <sz val="10"/>
            <color rgb="FF000000"/>
            <rFont val="Tahoma"/>
            <family val="2"/>
          </rPr>
          <t xml:space="preserve">
</t>
        </r>
        <r>
          <rPr>
            <sz val="10"/>
            <color rgb="FF000000"/>
            <rFont val="Tahoma"/>
            <family val="2"/>
          </rPr>
          <t>Control of rotational movement of the robot was limited to simplify the teleoperation tasks</t>
        </r>
      </text>
    </comment>
    <comment ref="L46" authorId="0" shapeId="0" xr:uid="{D1E86023-197F-5947-86FA-DFC324F78EED}">
      <text>
        <r>
          <rPr>
            <b/>
            <sz val="10"/>
            <color rgb="FF000000"/>
            <rFont val="Tahoma"/>
            <family val="2"/>
          </rPr>
          <t>Christian Reinprecht:</t>
        </r>
        <r>
          <rPr>
            <sz val="10"/>
            <color rgb="FF000000"/>
            <rFont val="Tahoma"/>
            <family val="2"/>
          </rPr>
          <t xml:space="preserve">
</t>
        </r>
        <r>
          <rPr>
            <sz val="10"/>
            <color rgb="FF000000"/>
            <rFont val="Tahoma"/>
            <family val="2"/>
          </rPr>
          <t>Haptic feedback not quite sufficient by only providing vibrations and force</t>
        </r>
      </text>
    </comment>
    <comment ref="P46" authorId="0" shapeId="0" xr:uid="{3C0C11C1-7BBF-A349-A8DD-7BA0F2A2E90D}">
      <text>
        <r>
          <rPr>
            <b/>
            <sz val="10"/>
            <color rgb="FF000000"/>
            <rFont val="Tahoma"/>
            <family val="2"/>
          </rPr>
          <t>Christian Reinprecht:</t>
        </r>
        <r>
          <rPr>
            <sz val="10"/>
            <color rgb="FF000000"/>
            <rFont val="Tahoma"/>
            <family val="2"/>
          </rPr>
          <t xml:space="preserve">
</t>
        </r>
        <r>
          <rPr>
            <sz val="10"/>
            <color rgb="FF000000"/>
            <rFont val="Tahoma"/>
            <family val="2"/>
          </rPr>
          <t>Phantom omni likely sufficient</t>
        </r>
      </text>
    </comment>
    <comment ref="T46" authorId="0" shapeId="0" xr:uid="{273C17C7-AB46-0A4C-A68F-8C42084C02E7}">
      <text>
        <r>
          <rPr>
            <b/>
            <sz val="10"/>
            <color rgb="FF000000"/>
            <rFont val="Tahoma"/>
            <family val="2"/>
          </rPr>
          <t>Christian Reinprecht:</t>
        </r>
        <r>
          <rPr>
            <sz val="10"/>
            <color rgb="FF000000"/>
            <rFont val="Tahoma"/>
            <family val="2"/>
          </rPr>
          <t xml:space="preserve">
</t>
        </r>
        <r>
          <rPr>
            <sz val="10"/>
            <color rgb="FF000000"/>
            <rFont val="Tahoma"/>
            <family val="2"/>
          </rPr>
          <t>Participants could not clearly distinguish which joint they were operating on</t>
        </r>
      </text>
    </comment>
    <comment ref="AA46" authorId="0" shapeId="0" xr:uid="{056ABEB6-6E09-8849-84EC-7298DA07A23A}">
      <text>
        <r>
          <rPr>
            <b/>
            <sz val="10"/>
            <color rgb="FF000000"/>
            <rFont val="Tahoma"/>
            <family val="2"/>
          </rPr>
          <t>Christian Reinprecht:</t>
        </r>
        <r>
          <rPr>
            <sz val="10"/>
            <color rgb="FF000000"/>
            <rFont val="Tahoma"/>
            <family val="2"/>
          </rPr>
          <t xml:space="preserve">
</t>
        </r>
        <r>
          <rPr>
            <sz val="10"/>
            <color rgb="FF000000"/>
            <rFont val="Tahoma"/>
            <family val="2"/>
          </rPr>
          <t>A bit more versaitle since the forces can be changed in the software</t>
        </r>
      </text>
    </comment>
    <comment ref="H47" authorId="0" shapeId="0" xr:uid="{EC9E1B0D-E2CA-4544-BA32-A495A72B2975}">
      <text>
        <r>
          <rPr>
            <b/>
            <sz val="10"/>
            <color rgb="FF000000"/>
            <rFont val="Tahoma"/>
            <family val="2"/>
          </rPr>
          <t>Christian Reinprecht:</t>
        </r>
        <r>
          <rPr>
            <sz val="10"/>
            <color rgb="FF000000"/>
            <rFont val="Tahoma"/>
            <family val="2"/>
          </rPr>
          <t xml:space="preserve">
</t>
        </r>
        <r>
          <rPr>
            <sz val="10"/>
            <color rgb="FF000000"/>
            <rFont val="Tahoma"/>
            <family val="2"/>
          </rPr>
          <t>Temperature</t>
        </r>
      </text>
    </comment>
    <comment ref="M47" authorId="0" shapeId="0" xr:uid="{3FA17F85-9E23-3A45-A601-3171F94F7979}">
      <text>
        <r>
          <rPr>
            <b/>
            <sz val="10"/>
            <color rgb="FF000000"/>
            <rFont val="Tahoma"/>
            <family val="2"/>
          </rPr>
          <t>Christian Reinprecht:</t>
        </r>
        <r>
          <rPr>
            <sz val="10"/>
            <color rgb="FF000000"/>
            <rFont val="Tahoma"/>
            <family val="2"/>
          </rPr>
          <t xml:space="preserve">
</t>
        </r>
        <r>
          <rPr>
            <sz val="10"/>
            <color rgb="FF000000"/>
            <rFont val="Tahoma"/>
            <family val="2"/>
          </rPr>
          <t>Two full haptic devices</t>
        </r>
      </text>
    </comment>
    <comment ref="S47" authorId="0" shapeId="0" xr:uid="{FA54BFB8-D620-3148-884C-9BB2A10E2ED6}">
      <text>
        <r>
          <rPr>
            <b/>
            <sz val="10"/>
            <color rgb="FF000000"/>
            <rFont val="Tahoma"/>
            <family val="2"/>
          </rPr>
          <t>Christian Reinprecht:</t>
        </r>
        <r>
          <rPr>
            <sz val="10"/>
            <color rgb="FF000000"/>
            <rFont val="Tahoma"/>
            <family val="2"/>
          </rPr>
          <t xml:space="preserve">
</t>
        </r>
        <r>
          <rPr>
            <sz val="10"/>
            <color rgb="FF000000"/>
            <rFont val="Tahoma"/>
            <family val="2"/>
          </rPr>
          <t>Realistic simulator would also inviolve things such as liquid, temperature etc.</t>
        </r>
      </text>
    </comment>
    <comment ref="T47" authorId="0" shapeId="0" xr:uid="{055CE74D-786C-D349-87D8-051B4D1C7351}">
      <text>
        <r>
          <rPr>
            <b/>
            <sz val="10"/>
            <color rgb="FF000000"/>
            <rFont val="Tahoma"/>
            <family val="2"/>
          </rPr>
          <t>Christian Reinprecht:</t>
        </r>
        <r>
          <rPr>
            <sz val="10"/>
            <color rgb="FF000000"/>
            <rFont val="Tahoma"/>
            <family val="2"/>
          </rPr>
          <t xml:space="preserve">
</t>
        </r>
        <r>
          <rPr>
            <sz val="10"/>
            <color rgb="FF000000"/>
            <rFont val="Tahoma"/>
            <family val="2"/>
          </rPr>
          <t>pretty good (9.08+-1.1, and 8.39+-1.46)</t>
        </r>
      </text>
    </comment>
    <comment ref="J48" authorId="0" shapeId="0" xr:uid="{7FFBA3E1-9E1E-674F-948B-8E99B10CDA78}">
      <text>
        <r>
          <rPr>
            <b/>
            <sz val="10"/>
            <color rgb="FF000000"/>
            <rFont val="Tahoma"/>
            <family val="2"/>
          </rPr>
          <t>Christian Reinprecht:</t>
        </r>
        <r>
          <rPr>
            <sz val="10"/>
            <color rgb="FF000000"/>
            <rFont val="Tahoma"/>
            <family val="2"/>
          </rPr>
          <t xml:space="preserve">
</t>
        </r>
        <r>
          <rPr>
            <sz val="10"/>
            <color rgb="FF000000"/>
            <rFont val="Tahoma"/>
            <family val="2"/>
          </rPr>
          <t>vibrotaktile vs actual force when tapping</t>
        </r>
      </text>
    </comment>
    <comment ref="U48" authorId="0" shapeId="0" xr:uid="{869F2261-6512-F44E-8F78-3B1B71A0468D}">
      <text>
        <r>
          <rPr>
            <b/>
            <sz val="10"/>
            <color rgb="FF000000"/>
            <rFont val="Tahoma"/>
            <family val="2"/>
          </rPr>
          <t>Christian Reinprecht:</t>
        </r>
        <r>
          <rPr>
            <sz val="10"/>
            <color rgb="FF000000"/>
            <rFont val="Tahoma"/>
            <family val="2"/>
          </rPr>
          <t xml:space="preserve">
</t>
        </r>
        <r>
          <rPr>
            <sz val="10"/>
            <color rgb="FF000000"/>
            <rFont val="Tahoma"/>
            <family val="2"/>
          </rPr>
          <t>measured 20-30ms</t>
        </r>
      </text>
    </comment>
    <comment ref="X48" authorId="0" shapeId="0" xr:uid="{3DDCA498-1AA5-914B-B794-2B324C476222}">
      <text>
        <r>
          <rPr>
            <b/>
            <sz val="10"/>
            <color rgb="FF000000"/>
            <rFont val="Tahoma"/>
            <family val="2"/>
          </rPr>
          <t>Christian Reinprecht:</t>
        </r>
        <r>
          <rPr>
            <sz val="10"/>
            <color rgb="FF000000"/>
            <rFont val="Tahoma"/>
            <family val="2"/>
          </rPr>
          <t xml:space="preserve">
</t>
        </r>
        <r>
          <rPr>
            <sz val="10"/>
            <color rgb="FF000000"/>
            <rFont val="Tahoma"/>
            <family val="2"/>
          </rPr>
          <t>negligible</t>
        </r>
      </text>
    </comment>
    <comment ref="F50" authorId="0" shapeId="0" xr:uid="{F4A6C3FE-7847-034B-8AB5-90E300E43AB3}">
      <text>
        <r>
          <rPr>
            <b/>
            <sz val="10"/>
            <color rgb="FF000000"/>
            <rFont val="Tahoma"/>
            <family val="2"/>
          </rPr>
          <t>Christian Reinprecht:</t>
        </r>
        <r>
          <rPr>
            <sz val="10"/>
            <color rgb="FF000000"/>
            <rFont val="Tahoma"/>
            <family val="2"/>
          </rPr>
          <t xml:space="preserve">
</t>
        </r>
        <r>
          <rPr>
            <sz val="10"/>
            <color rgb="FF000000"/>
            <rFont val="Tahoma"/>
            <family val="2"/>
          </rPr>
          <t>Difficult to quantify, but since the torso is the main part where a human would be affected by currents, I would give this medium-high score</t>
        </r>
      </text>
    </comment>
    <comment ref="G50" authorId="0" shapeId="0" xr:uid="{D7F44927-958C-C24E-8324-6A8CA8CA5451}">
      <text>
        <r>
          <rPr>
            <b/>
            <sz val="10"/>
            <color rgb="FF000000"/>
            <rFont val="Tahoma"/>
            <family val="2"/>
          </rPr>
          <t>Christian Reinprecht:</t>
        </r>
        <r>
          <rPr>
            <sz val="10"/>
            <color rgb="FF000000"/>
            <rFont val="Tahoma"/>
            <family val="2"/>
          </rPr>
          <t xml:space="preserve">
</t>
        </r>
        <r>
          <rPr>
            <sz val="10"/>
            <color rgb="FF000000"/>
            <rFont val="Tahoma"/>
            <family val="2"/>
          </rPr>
          <t>Difficult to quantify (human is not a submarine). But since the entire torso is covered with the haptic suit, I would give this medium-high score</t>
        </r>
      </text>
    </comment>
    <comment ref="H50" authorId="0" shapeId="0" xr:uid="{C88912EC-197C-6B4B-B140-DC09D2BCA6F0}">
      <text>
        <r>
          <rPr>
            <b/>
            <sz val="10"/>
            <color rgb="FF000000"/>
            <rFont val="Tahoma"/>
            <family val="2"/>
          </rPr>
          <t>Christian Reinprecht:</t>
        </r>
        <r>
          <rPr>
            <sz val="10"/>
            <color rgb="FF000000"/>
            <rFont val="Tahoma"/>
            <family val="2"/>
          </rPr>
          <t xml:space="preserve">
</t>
        </r>
        <r>
          <rPr>
            <sz val="10"/>
            <color rgb="FF000000"/>
            <rFont val="Tahoma"/>
            <family val="2"/>
          </rPr>
          <t xml:space="preserve">Only vibrational feedback provided </t>
        </r>
      </text>
    </comment>
    <comment ref="K50" authorId="0" shapeId="0" xr:uid="{06FB9DE9-A9DA-2E47-A272-C5719ADBBF56}">
      <text>
        <r>
          <rPr>
            <b/>
            <sz val="10"/>
            <color rgb="FF000000"/>
            <rFont val="Tahoma"/>
            <family val="2"/>
          </rPr>
          <t>Christian Reinprecht:</t>
        </r>
        <r>
          <rPr>
            <sz val="10"/>
            <color rgb="FF000000"/>
            <rFont val="Tahoma"/>
            <family val="2"/>
          </rPr>
          <t xml:space="preserve">
</t>
        </r>
        <r>
          <rPr>
            <sz val="10"/>
            <color rgb="FF000000"/>
            <rFont val="Tahoma"/>
            <family val="2"/>
          </rPr>
          <t>cannot quite match the magnitued with vibrotaktile feedback only</t>
        </r>
      </text>
    </comment>
    <comment ref="N50" authorId="0" shapeId="0" xr:uid="{E196B665-1C53-254F-8DF3-32EDDF125FA8}">
      <text>
        <r>
          <rPr>
            <b/>
            <sz val="10"/>
            <color rgb="FF000000"/>
            <rFont val="Tahoma"/>
            <family val="2"/>
          </rPr>
          <t>Christian Reinprecht:</t>
        </r>
        <r>
          <rPr>
            <sz val="10"/>
            <color rgb="FF000000"/>
            <rFont val="Tahoma"/>
            <family val="2"/>
          </rPr>
          <t xml:space="preserve">
</t>
        </r>
        <r>
          <rPr>
            <sz val="10"/>
            <color rgb="FF000000"/>
            <rFont val="Tahoma"/>
            <family val="2"/>
          </rPr>
          <t>arbitrary high number, to get for DoF to a medium-high score. Medium score, since all the mechanoreceptors on the human torso cannot be covered with 20 vibrators on the front and back, but they will imitate a solid impression of different mimicked sensations</t>
        </r>
      </text>
    </comment>
    <comment ref="S50" authorId="0" shapeId="0" xr:uid="{0DE2A65C-6C6A-CD4A-955C-A6ECAE281494}">
      <text>
        <r>
          <rPr>
            <b/>
            <sz val="10"/>
            <color rgb="FF000000"/>
            <rFont val="Tahoma"/>
            <family val="2"/>
          </rPr>
          <t>Christian Reinprecht:</t>
        </r>
        <r>
          <rPr>
            <sz val="10"/>
            <color rgb="FF000000"/>
            <rFont val="Tahoma"/>
            <family val="2"/>
          </rPr>
          <t xml:space="preserve">
</t>
        </r>
        <r>
          <rPr>
            <sz val="10"/>
            <color rgb="FF000000"/>
            <rFont val="Tahoma"/>
            <family val="2"/>
          </rPr>
          <t>sensations such as temperature are not involved</t>
        </r>
      </text>
    </comment>
    <comment ref="T50" authorId="0" shapeId="0" xr:uid="{B6188B76-5BA1-C244-8F98-9387DC1A7E63}">
      <text>
        <r>
          <rPr>
            <b/>
            <sz val="10"/>
            <color rgb="FF000000"/>
            <rFont val="Tahoma"/>
            <family val="2"/>
          </rPr>
          <t>Christian Reinprecht:</t>
        </r>
        <r>
          <rPr>
            <sz val="10"/>
            <color rgb="FF000000"/>
            <rFont val="Tahoma"/>
            <family val="2"/>
          </rPr>
          <t xml:space="preserve">
</t>
        </r>
        <r>
          <rPr>
            <sz val="10"/>
            <color rgb="FF000000"/>
            <rFont val="Tahoma"/>
            <family val="2"/>
          </rPr>
          <t>good distinguishability due to sheer amount of vibrators, however only vibrations for each sensation</t>
        </r>
      </text>
    </comment>
    <comment ref="W50" authorId="0" shapeId="0" xr:uid="{1661840F-8B21-E642-BF04-A7582FDE85A5}">
      <text>
        <r>
          <rPr>
            <b/>
            <sz val="10"/>
            <color rgb="FF000000"/>
            <rFont val="Tahoma"/>
            <family val="2"/>
          </rPr>
          <t>Christian Reinprecht:</t>
        </r>
        <r>
          <rPr>
            <sz val="10"/>
            <color rgb="FF000000"/>
            <rFont val="Tahoma"/>
            <family val="2"/>
          </rPr>
          <t xml:space="preserve">
</t>
        </r>
        <r>
          <rPr>
            <sz val="10"/>
            <color rgb="FF000000"/>
            <rFont val="Tahoma"/>
            <family val="2"/>
          </rPr>
          <t>arm-free vest is probably not constraining user's movement</t>
        </r>
      </text>
    </comment>
    <comment ref="P51" authorId="0" shapeId="0" xr:uid="{B36CD188-29B3-1048-826D-35B337930F9F}">
      <text>
        <r>
          <rPr>
            <b/>
            <sz val="10"/>
            <color rgb="FF000000"/>
            <rFont val="Tahoma"/>
            <family val="2"/>
          </rPr>
          <t>Christian Reinprecht:</t>
        </r>
        <r>
          <rPr>
            <sz val="10"/>
            <color rgb="FF000000"/>
            <rFont val="Tahoma"/>
            <family val="2"/>
          </rPr>
          <t xml:space="preserve">
</t>
        </r>
        <r>
          <rPr>
            <sz val="10"/>
            <color rgb="FF000000"/>
            <rFont val="Tahoma"/>
            <family val="2"/>
          </rPr>
          <t>only vibration for entire hand</t>
        </r>
      </text>
    </comment>
    <comment ref="Q51" authorId="0" shapeId="0" xr:uid="{EC8154C8-62A1-A24F-A5A9-9752513624C6}">
      <text>
        <r>
          <rPr>
            <b/>
            <sz val="10"/>
            <color rgb="FF000000"/>
            <rFont val="Tahoma"/>
            <family val="2"/>
          </rPr>
          <t>Christian Reinprecht:</t>
        </r>
        <r>
          <rPr>
            <sz val="10"/>
            <color rgb="FF000000"/>
            <rFont val="Tahoma"/>
            <family val="2"/>
          </rPr>
          <t xml:space="preserve">
</t>
        </r>
        <r>
          <rPr>
            <sz val="10"/>
            <color rgb="FF000000"/>
            <rFont val="Tahoma"/>
            <family val="2"/>
          </rPr>
          <t>dedicated graphics card, and commercial controller</t>
        </r>
      </text>
    </comment>
    <comment ref="K52" authorId="0" shapeId="0" xr:uid="{CD383078-8CE4-9442-BE2C-11FAB352B74D}">
      <text>
        <r>
          <rPr>
            <b/>
            <sz val="10"/>
            <color rgb="FF000000"/>
            <rFont val="Tahoma"/>
            <family val="2"/>
          </rPr>
          <t>Christian Reinprecht:</t>
        </r>
        <r>
          <rPr>
            <sz val="10"/>
            <color rgb="FF000000"/>
            <rFont val="Tahoma"/>
            <family val="2"/>
          </rPr>
          <t xml:space="preserve">
</t>
        </r>
        <r>
          <rPr>
            <sz val="10"/>
            <color rgb="FF000000"/>
            <rFont val="Tahoma"/>
            <family val="2"/>
          </rPr>
          <t>also only vibrational feedback</t>
        </r>
      </text>
    </comment>
    <comment ref="S53" authorId="0" shapeId="0" xr:uid="{B8FA25D7-3D16-F945-AFED-5871DA93142A}">
      <text>
        <r>
          <rPr>
            <b/>
            <sz val="10"/>
            <color rgb="FF000000"/>
            <rFont val="Tahoma"/>
            <family val="2"/>
          </rPr>
          <t>Christian Reinprecht:</t>
        </r>
        <r>
          <rPr>
            <sz val="10"/>
            <color rgb="FF000000"/>
            <rFont val="Tahoma"/>
            <family val="2"/>
          </rPr>
          <t xml:space="preserve">
</t>
        </r>
        <r>
          <rPr>
            <sz val="10"/>
            <color rgb="FF000000"/>
            <rFont val="Tahoma"/>
            <family val="2"/>
          </rPr>
          <t>drill was not turning, thus no inertia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462612C1-789F-4C31-9628-80CCB19E4C8C}">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47E80F53-0D53-410E-9084-7ACF5917A950}">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7ECE8C41-60C5-47E8-AF4D-9BDFC76DCFC6}">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92782C8B-E271-429C-82AE-3CE049DA8BBC}">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BB03BAF6-A0C7-4F5F-AA89-C1129A978FB1}">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B279AE16-2C00-4025-A096-AEFD526158E2}">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118967DA-4A14-495A-AAFC-EC5C3BD525E0}">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A5D8EA25-211E-42A7-925E-A8ECCFF9F5DE}">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0C2E89AE-B708-4990-B8DC-E9FCABDFD74C}">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D8088168-7F14-47F1-96F0-AE481279CED5}">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46026BA8-4642-4503-9A24-920A07772A27}">
      <text>
        <r>
          <rPr>
            <b/>
            <sz val="9"/>
            <color indexed="81"/>
            <rFont val="Tahoma"/>
            <charset val="1"/>
          </rPr>
          <t>Christian Tobias Reinprecht:</t>
        </r>
        <r>
          <rPr>
            <sz val="9"/>
            <color indexed="81"/>
            <rFont val="Tahoma"/>
            <charset val="1"/>
          </rPr>
          <t xml:space="preserve">
no p-values provided</t>
        </r>
      </text>
    </comment>
    <comment ref="AB38" authorId="1" shapeId="0" xr:uid="{99130530-2D7E-4170-8B76-C83A30447B5A}">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0C153CD7-B76F-4FBD-B871-F7D370007EAA}">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3ECECD98-D017-4F20-936C-0A2AB9788F78}">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B545CF3E-6B9E-4706-8F9B-FFD7B4B4FD04}">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BADAE1DE-4A6C-4291-AC6F-F3A0763839EE}">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01FEDA94-4495-42DC-B086-42F211057E43}">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2892EBF2-6D3D-459B-B9C8-BA3D800C7926}">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C4D116DB-AEE0-41FE-9ADE-B79BD1A30339}">
      <text>
        <r>
          <rPr>
            <b/>
            <sz val="9"/>
            <color indexed="81"/>
            <rFont val="Tahoma"/>
            <charset val="1"/>
          </rPr>
          <t>Christian Tobias Reinprecht:</t>
        </r>
        <r>
          <rPr>
            <sz val="9"/>
            <color indexed="81"/>
            <rFont val="Tahoma"/>
            <charset val="1"/>
          </rPr>
          <t xml:space="preserve">
No p-values provided</t>
        </r>
      </text>
    </comment>
    <comment ref="Z43" authorId="1" shapeId="0" xr:uid="{0D394238-163C-4983-B33F-710AA7F8314C}">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DB5D157D-4935-41A3-A903-916333049874}">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1443B123-2D53-4E4D-8DDB-C833C24F9BCE}">
      <text>
        <r>
          <rPr>
            <b/>
            <sz val="9"/>
            <color indexed="81"/>
            <rFont val="Tahoma"/>
            <charset val="1"/>
          </rPr>
          <t>Christian Tobias Reinprecht:</t>
        </r>
        <r>
          <rPr>
            <sz val="9"/>
            <color indexed="81"/>
            <rFont val="Tahoma"/>
            <charset val="1"/>
          </rPr>
          <t xml:space="preserve">
Also, no p-values provided</t>
        </r>
      </text>
    </comment>
    <comment ref="AD45" authorId="1" shapeId="0" xr:uid="{A17EE03A-D43C-4DB0-9A67-8CB9E0FC11A5}">
      <text>
        <r>
          <rPr>
            <b/>
            <sz val="9"/>
            <color indexed="81"/>
            <rFont val="Tahoma"/>
            <charset val="1"/>
          </rPr>
          <t>Christian Tobias Reinprecht:</t>
        </r>
        <r>
          <rPr>
            <sz val="9"/>
            <color indexed="81"/>
            <rFont val="Tahoma"/>
            <charset val="1"/>
          </rPr>
          <t xml:space="preserve">
No p-values provided</t>
        </r>
      </text>
    </comment>
    <comment ref="Z48" authorId="1" shapeId="0" xr:uid="{E8D4B2EB-E955-412A-9DA6-B38933933233}">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33A8348A-646C-450B-92D9-068FEAD00BF6}">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12DF5BB0-BF13-4EBC-A67B-3552C8766AB4}">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94DA64B1-BDF6-42CF-A819-75336FA0C07B}">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8DA96033-7EAD-40EA-96A2-8228FC64D736}">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EFFB2402-9624-48B1-80FB-267183D20967}">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BB33EFC5-9AD7-46B2-8A74-6B9D400CCA1A}">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6958C9F3-9297-4028-8CE5-6894F9BD40C8}">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F84FF45A-7BDB-4505-9959-28847653485A}">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4C70DB87-9B21-4132-8798-C875F1A48724}">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25A1A4B4-5C5D-4283-B16D-3E705AF06BA2}">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0E971E80-8E88-4BF5-A925-C8032C692CA2}">
      <text>
        <r>
          <rPr>
            <b/>
            <sz val="9"/>
            <color indexed="81"/>
            <rFont val="Tahoma"/>
            <charset val="1"/>
          </rPr>
          <t>Christian Tobias Reinprecht:</t>
        </r>
        <r>
          <rPr>
            <sz val="9"/>
            <color indexed="81"/>
            <rFont val="Tahoma"/>
            <charset val="1"/>
          </rPr>
          <t xml:space="preserve">
no p-values provided</t>
        </r>
      </text>
    </comment>
    <comment ref="AB38" authorId="1" shapeId="0" xr:uid="{9E74ACB5-C33F-4F42-BA7D-538368E1BE81}">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C9E29B16-354B-43ED-8B26-54EB207CD439}">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D5E37279-66D0-4586-B825-878C4CB3C7EB}">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2DE6E781-971C-4B27-93BC-6CC452CAB349}">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69B2FCD1-EFCF-4EDD-AC96-061E27FA4043}">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25DAEAC9-2F08-4A51-9AB5-E12C9EAB4977}">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F0990B8D-EAA7-4D10-BCAF-595032F3D132}">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9170E7B7-FFE8-4BD3-A308-7580A5B1169B}">
      <text>
        <r>
          <rPr>
            <b/>
            <sz val="9"/>
            <color indexed="81"/>
            <rFont val="Tahoma"/>
            <charset val="1"/>
          </rPr>
          <t>Christian Tobias Reinprecht:</t>
        </r>
        <r>
          <rPr>
            <sz val="9"/>
            <color indexed="81"/>
            <rFont val="Tahoma"/>
            <charset val="1"/>
          </rPr>
          <t xml:space="preserve">
No p-values provided</t>
        </r>
      </text>
    </comment>
    <comment ref="Z43" authorId="1" shapeId="0" xr:uid="{0E07D23C-1204-4027-A3C2-1ECFA4A8626A}">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FEA0F0D0-05FA-4158-9A87-8E4CFD7E18DF}">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16812AA1-2F31-42BF-A0C8-C8291F0AA88E}">
      <text>
        <r>
          <rPr>
            <b/>
            <sz val="9"/>
            <color indexed="81"/>
            <rFont val="Tahoma"/>
            <charset val="1"/>
          </rPr>
          <t>Christian Tobias Reinprecht:</t>
        </r>
        <r>
          <rPr>
            <sz val="9"/>
            <color indexed="81"/>
            <rFont val="Tahoma"/>
            <charset val="1"/>
          </rPr>
          <t xml:space="preserve">
Also, no p-values provided</t>
        </r>
      </text>
    </comment>
    <comment ref="AD45" authorId="1" shapeId="0" xr:uid="{950C9598-1B80-463E-B1FA-4F6C92059894}">
      <text>
        <r>
          <rPr>
            <b/>
            <sz val="9"/>
            <color indexed="81"/>
            <rFont val="Tahoma"/>
            <charset val="1"/>
          </rPr>
          <t>Christian Tobias Reinprecht:</t>
        </r>
        <r>
          <rPr>
            <sz val="9"/>
            <color indexed="81"/>
            <rFont val="Tahoma"/>
            <charset val="1"/>
          </rPr>
          <t xml:space="preserve">
No p-values provided</t>
        </r>
      </text>
    </comment>
    <comment ref="Z48" authorId="1" shapeId="0" xr:uid="{C377EF68-54A0-4FD9-8FB9-D89C5F6158B2}">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1613A800-1337-41B7-9EB1-89E64E2615E9}">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87494646-77AA-45E7-B5D5-7B7218F9353F}">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0E598D88-14FC-4021-AF30-57FDFE84A091}">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1F4F8A3C-FE87-4B3E-B1B6-B330265593E9}">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32F4ACBC-D027-4C89-B24D-6ECDE23F221B}">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07CEC85F-FCE3-415F-9FFB-5013AC27A97F}">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4AF029FF-F978-488C-ACF3-3BC88941C3F4}">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15592934-61C3-42E2-9E53-D34DBB5B5733}">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CE2F4017-CA61-480F-AA9A-A7792AC09A16}">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56753A31-C6F2-4371-B4D6-69BD66AAFA77}">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5DF8DE7F-4DDF-496A-BE88-67D7CD496CDC}">
      <text>
        <r>
          <rPr>
            <b/>
            <sz val="9"/>
            <color indexed="81"/>
            <rFont val="Tahoma"/>
            <charset val="1"/>
          </rPr>
          <t>Christian Tobias Reinprecht:</t>
        </r>
        <r>
          <rPr>
            <sz val="9"/>
            <color indexed="81"/>
            <rFont val="Tahoma"/>
            <charset val="1"/>
          </rPr>
          <t xml:space="preserve">
no p-values provided</t>
        </r>
      </text>
    </comment>
    <comment ref="AB38" authorId="1" shapeId="0" xr:uid="{03A50BC6-2A7B-46A2-AA28-41148B126232}">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9E5AA3DC-9B5B-4BD6-A05D-A8D435DA5034}">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E98F4474-4074-4D50-B67C-B51D7E34375C}">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C0FA71E9-C89B-4F83-BD97-7E14D6BED902}">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3D493E14-84B3-46A4-9BC3-9C029E2801CE}">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74DD7308-8202-4820-891E-56444B1FD35D}">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1CC22B04-C05A-4B17-8D17-C36697C8F3B1}">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477F0DBE-7C41-4479-B247-79F337D9E402}">
      <text>
        <r>
          <rPr>
            <b/>
            <sz val="9"/>
            <color indexed="81"/>
            <rFont val="Tahoma"/>
            <charset val="1"/>
          </rPr>
          <t>Christian Tobias Reinprecht:</t>
        </r>
        <r>
          <rPr>
            <sz val="9"/>
            <color indexed="81"/>
            <rFont val="Tahoma"/>
            <charset val="1"/>
          </rPr>
          <t xml:space="preserve">
No p-values provided</t>
        </r>
      </text>
    </comment>
    <comment ref="Z43" authorId="1" shapeId="0" xr:uid="{2719486A-9354-4727-A54C-7A7158685E5E}">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2B67F9D6-82C8-4CB0-A916-9370C2A1ADF9}">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3B14B41D-EBB0-4F31-9E3C-9B442DC0FC1A}">
      <text>
        <r>
          <rPr>
            <b/>
            <sz val="9"/>
            <color indexed="81"/>
            <rFont val="Tahoma"/>
            <charset val="1"/>
          </rPr>
          <t>Christian Tobias Reinprecht:</t>
        </r>
        <r>
          <rPr>
            <sz val="9"/>
            <color indexed="81"/>
            <rFont val="Tahoma"/>
            <charset val="1"/>
          </rPr>
          <t xml:space="preserve">
Also, no p-values provided</t>
        </r>
      </text>
    </comment>
    <comment ref="AD45" authorId="1" shapeId="0" xr:uid="{9D1C1A36-83C5-4AFD-A22E-4018D21145BC}">
      <text>
        <r>
          <rPr>
            <b/>
            <sz val="9"/>
            <color indexed="81"/>
            <rFont val="Tahoma"/>
            <charset val="1"/>
          </rPr>
          <t>Christian Tobias Reinprecht:</t>
        </r>
        <r>
          <rPr>
            <sz val="9"/>
            <color indexed="81"/>
            <rFont val="Tahoma"/>
            <charset val="1"/>
          </rPr>
          <t xml:space="preserve">
No p-values provided</t>
        </r>
      </text>
    </comment>
    <comment ref="Z48" authorId="1" shapeId="0" xr:uid="{5AA92559-4ED6-4B0C-B751-DF08D82065A7}">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EBE4123A-C8E4-4FFB-8C26-0D23CBCF8CA5}">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682AB791-FB44-45C7-BABE-C9395FDD1665}">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3" authorId="0" shapeId="0" xr:uid="{DB8B713C-1347-4684-967F-D071B2B1A9B4}">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8F42992C-2C6F-4930-847B-18D03995C5A9}">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0A24D9AA-EDCB-4245-B8DD-FC0E1DC8E9E2}">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A6D064EA-3F90-457C-8FDD-063BD5BDA4D9}">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59663C06-8713-42EF-9AA9-4BE8F4EECE09}">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1E98E04C-5960-44B9-8829-A388B2C145D1}">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FD56E7B4-7BCB-48EF-A6EA-B98EF1AB673E}">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7F2A749E-01B4-4778-93FA-20D18969403E}">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8A125FD4-514F-41C3-9774-D51255ACC33B}">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B368710C-AFE9-4B3C-A28C-6C41F73B524C}">
      <text>
        <r>
          <rPr>
            <b/>
            <sz val="9"/>
            <color indexed="81"/>
            <rFont val="Tahoma"/>
            <charset val="1"/>
          </rPr>
          <t>Christian Tobias Reinprecht:</t>
        </r>
        <r>
          <rPr>
            <sz val="9"/>
            <color indexed="81"/>
            <rFont val="Tahoma"/>
            <charset val="1"/>
          </rPr>
          <t xml:space="preserve">
no p-values provided</t>
        </r>
      </text>
    </comment>
    <comment ref="AB38" authorId="1" shapeId="0" xr:uid="{78878576-0F46-4B6E-95D6-423601ED9C87}">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B299D4E6-0594-405F-B4A6-B87FF06FA3B0}">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59D21CD9-AD1A-40C8-9E66-CB9EEF1062FD}">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6F307E1E-0CE5-42E6-9D4C-75B5C1DEBB3F}">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3B00DA6A-D73A-43A6-9A10-17B89F07FD26}">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5C372C1A-0911-4A89-8B45-8F3CDCC5FD09}">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9B9EDF84-43AB-4338-A0A0-FC3AAFB59A7E}">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1952BF2E-98CF-4A70-BC09-6C5B1E6A15CC}">
      <text>
        <r>
          <rPr>
            <b/>
            <sz val="9"/>
            <color indexed="81"/>
            <rFont val="Tahoma"/>
            <charset val="1"/>
          </rPr>
          <t>Christian Tobias Reinprecht:</t>
        </r>
        <r>
          <rPr>
            <sz val="9"/>
            <color indexed="81"/>
            <rFont val="Tahoma"/>
            <charset val="1"/>
          </rPr>
          <t xml:space="preserve">
No p-values provided</t>
        </r>
      </text>
    </comment>
    <comment ref="Z43" authorId="1" shapeId="0" xr:uid="{D3CB753F-D509-4A8B-ABEB-B60CD7D04B40}">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B811B7DF-7830-471A-A54F-92228288F42C}">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048D4B4A-E1CF-4AAD-8AFC-34442E09ADC5}">
      <text>
        <r>
          <rPr>
            <b/>
            <sz val="9"/>
            <color indexed="81"/>
            <rFont val="Tahoma"/>
            <charset val="1"/>
          </rPr>
          <t>Christian Tobias Reinprecht:</t>
        </r>
        <r>
          <rPr>
            <sz val="9"/>
            <color indexed="81"/>
            <rFont val="Tahoma"/>
            <charset val="1"/>
          </rPr>
          <t xml:space="preserve">
Also, no p-values provided</t>
        </r>
      </text>
    </comment>
    <comment ref="AD45" authorId="1" shapeId="0" xr:uid="{42DDF827-05DE-48D8-B050-8D17D0CAC2CC}">
      <text>
        <r>
          <rPr>
            <b/>
            <sz val="9"/>
            <color indexed="81"/>
            <rFont val="Tahoma"/>
            <charset val="1"/>
          </rPr>
          <t>Christian Tobias Reinprecht:</t>
        </r>
        <r>
          <rPr>
            <sz val="9"/>
            <color indexed="81"/>
            <rFont val="Tahoma"/>
            <charset val="1"/>
          </rPr>
          <t xml:space="preserve">
No p-values provided</t>
        </r>
      </text>
    </comment>
    <comment ref="Z48" authorId="1" shapeId="0" xr:uid="{DE445FE2-C8F5-4DD1-95DE-E73E4A5D23F0}">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Christian Reinprecht</author>
    <author>Christian Tobias Reinprecht</author>
  </authors>
  <commentList>
    <comment ref="F5" authorId="0" shapeId="0" xr:uid="{D1480556-6522-478B-80AC-21F2BB051165}">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BCE2CF5F-85A6-46A2-8F05-2F3FECD03A54}">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DCE16AFF-D6F2-436B-9F0C-7A9440ED548F}">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917F3DAC-EC98-44DB-8D63-AF419F556DEA}">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AB26" authorId="1" shapeId="0" xr:uid="{A5358FC2-FB5E-492B-B004-E1D8F4415CA7}">
      <text>
        <r>
          <rPr>
            <b/>
            <sz val="9"/>
            <color indexed="81"/>
            <rFont val="Tahoma"/>
            <charset val="1"/>
          </rPr>
          <t>Christian Tobias Reinprecht:</t>
        </r>
        <r>
          <rPr>
            <sz val="9"/>
            <color indexed="81"/>
            <rFont val="Tahoma"/>
            <charset val="1"/>
          </rPr>
          <t xml:space="preserve">
Because of negative impact for higher frequencies (115 and 200 bpm)</t>
        </r>
      </text>
    </comment>
    <comment ref="Z29" authorId="1" shapeId="0" xr:uid="{49CD0BAB-EE65-4DFE-93C6-57E6FC95BCAA}">
      <text>
        <r>
          <rPr>
            <b/>
            <sz val="9"/>
            <color indexed="81"/>
            <rFont val="Tahoma"/>
            <charset val="1"/>
          </rPr>
          <t>Christian Tobias Reinprecht:</t>
        </r>
        <r>
          <rPr>
            <sz val="9"/>
            <color indexed="81"/>
            <rFont val="Tahoma"/>
            <charset val="1"/>
          </rPr>
          <t xml:space="preserve">
Has to be assumed, as control group did not undergo training with the exact same device but rather with a standard simulator</t>
        </r>
      </text>
    </comment>
    <comment ref="Z31" authorId="1" shapeId="0" xr:uid="{408DAD53-6F89-4830-8653-EFDDC9143C99}">
      <text>
        <r>
          <rPr>
            <b/>
            <sz val="9"/>
            <color indexed="81"/>
            <rFont val="Tahoma"/>
            <charset val="1"/>
          </rPr>
          <t>Christian Tobias Reinprecht:</t>
        </r>
        <r>
          <rPr>
            <sz val="9"/>
            <color indexed="81"/>
            <rFont val="Tahoma"/>
            <charset val="1"/>
          </rPr>
          <t xml:space="preserve">
Has to be assumed, as the focus is on conflicting vs normal haptic feedback</t>
        </r>
      </text>
    </comment>
    <comment ref="Z32" authorId="1" shapeId="0" xr:uid="{EAA0BFDE-2BDC-4110-9D42-429B29C30554}">
      <text>
        <r>
          <rPr>
            <b/>
            <sz val="9"/>
            <color indexed="81"/>
            <rFont val="Tahoma"/>
            <charset val="1"/>
          </rPr>
          <t>Christian Tobias Reinprecht:</t>
        </r>
        <r>
          <rPr>
            <sz val="9"/>
            <color indexed="81"/>
            <rFont val="Tahoma"/>
            <charset val="1"/>
          </rPr>
          <t xml:space="preserve">
bad quality of paper, no p scores provided</t>
        </r>
      </text>
    </comment>
    <comment ref="Z34" authorId="1" shapeId="0" xr:uid="{6FE6A844-B310-42FA-9ED6-A26C23CA23F1}">
      <text>
        <r>
          <rPr>
            <b/>
            <sz val="9"/>
            <color indexed="81"/>
            <rFont val="Tahoma"/>
            <charset val="1"/>
          </rPr>
          <t>Christian Tobias Reinprecht:</t>
        </r>
        <r>
          <rPr>
            <sz val="9"/>
            <color indexed="81"/>
            <rFont val="Tahoma"/>
            <charset val="1"/>
          </rPr>
          <t xml:space="preserve">
Higher fidelity was evaluated. This also resulted in higher movement efficiency</t>
        </r>
      </text>
    </comment>
    <comment ref="AC35" authorId="1" shapeId="0" xr:uid="{B29719C5-3473-461B-A3CC-038C27EF6739}">
      <text>
        <r>
          <rPr>
            <b/>
            <sz val="9"/>
            <color indexed="81"/>
            <rFont val="Tahoma"/>
            <charset val="1"/>
          </rPr>
          <t>Christian Tobias Reinprecht:</t>
        </r>
        <r>
          <rPr>
            <sz val="9"/>
            <color indexed="81"/>
            <rFont val="Tahoma"/>
            <charset val="1"/>
          </rPr>
          <t xml:space="preserve">
haptic training alone significantly less effective than visual training alone</t>
        </r>
      </text>
    </comment>
    <comment ref="Z36" authorId="1" shapeId="0" xr:uid="{2AAA31A4-E749-4DAE-9703-BB18F4645E42}">
      <text>
        <r>
          <rPr>
            <b/>
            <sz val="9"/>
            <color indexed="81"/>
            <rFont val="Tahoma"/>
            <charset val="1"/>
          </rPr>
          <t>Christian Tobias Reinprecht:</t>
        </r>
        <r>
          <rPr>
            <sz val="9"/>
            <color indexed="81"/>
            <rFont val="Tahoma"/>
            <charset val="1"/>
          </rPr>
          <t xml:space="preserve">
no p-values provided</t>
        </r>
      </text>
    </comment>
    <comment ref="AB38" authorId="1" shapeId="0" xr:uid="{8647BC47-C4D2-4005-8B2F-56E6A109303D}">
      <text>
        <r>
          <rPr>
            <b/>
            <sz val="9"/>
            <color indexed="81"/>
            <rFont val="Tahoma"/>
            <charset val="1"/>
          </rPr>
          <t>Christian Tobias Reinprecht:</t>
        </r>
        <r>
          <rPr>
            <sz val="9"/>
            <color indexed="81"/>
            <rFont val="Tahoma"/>
            <charset val="1"/>
          </rPr>
          <t xml:space="preserve">
Christian Tobias Reinprecht:
Movement variability, movement phase difference and joint torques was better, however especially for the long term retention changes it was worse, also for the transfer task score</t>
        </r>
      </text>
    </comment>
    <comment ref="AB39" authorId="1" shapeId="0" xr:uid="{94202AA7-A9D3-4DCC-84A4-E161BE1F3C92}">
      <text>
        <r>
          <rPr>
            <b/>
            <sz val="9"/>
            <color indexed="81"/>
            <rFont val="Tahoma"/>
            <charset val="1"/>
          </rPr>
          <t>Christian Tobias Reinprecht:</t>
        </r>
        <r>
          <rPr>
            <sz val="9"/>
            <color indexed="81"/>
            <rFont val="Tahoma"/>
            <charset val="1"/>
          </rPr>
          <t xml:space="preserve">
worst performance for skill transfer for haptic guidance group</t>
        </r>
      </text>
    </comment>
    <comment ref="Z40" authorId="1" shapeId="0" xr:uid="{A1531706-3003-4769-B490-7E4D25DC5144}">
      <text>
        <r>
          <rPr>
            <b/>
            <sz val="9"/>
            <color indexed="81"/>
            <rFont val="Tahoma"/>
            <charset val="1"/>
          </rPr>
          <t>Christian Tobias Reinprecht:</t>
        </r>
        <r>
          <rPr>
            <sz val="9"/>
            <color indexed="81"/>
            <rFont val="Tahoma"/>
            <charset val="1"/>
          </rPr>
          <t xml:space="preserve">
Inferior performance on training days, but in total most improvement</t>
        </r>
      </text>
    </comment>
    <comment ref="F41" authorId="0" shapeId="0" xr:uid="{B870BF74-8D82-42D4-893F-E89E68BF81AA}">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AA41" authorId="1" shapeId="0" xr:uid="{78CB0466-DE3E-4E97-B3C9-74FB4857DC5D}">
      <text>
        <r>
          <rPr>
            <b/>
            <sz val="9"/>
            <color indexed="81"/>
            <rFont val="Tahoma"/>
            <charset val="1"/>
          </rPr>
          <t>Christian Tobias Reinprecht:</t>
        </r>
        <r>
          <rPr>
            <sz val="9"/>
            <color indexed="81"/>
            <rFont val="Tahoma"/>
            <charset val="1"/>
          </rPr>
          <t xml:space="preserve">
Paper is more on object stiffness - however object stiffness also correlates with fidelity: higher fidelity (higher stiffenss) increased the tracking accuracy and correlation of movements, lower fidelity (lower stiffness) increased torque and was more difficult to control</t>
        </r>
      </text>
    </comment>
    <comment ref="I42" authorId="0" shapeId="0" xr:uid="{E1D649D1-E057-485D-8840-AD8886FB3CE6}">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2" authorId="0" shapeId="0" xr:uid="{6D5EC7F7-8862-443D-91BF-D3E5C32366D8}">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 ref="Z42" authorId="1" shapeId="0" xr:uid="{E631ECFB-A75B-4154-B144-2AB02D254CA0}">
      <text>
        <r>
          <rPr>
            <b/>
            <sz val="9"/>
            <color indexed="81"/>
            <rFont val="Tahoma"/>
            <charset val="1"/>
          </rPr>
          <t>Christian Tobias Reinprecht:</t>
        </r>
        <r>
          <rPr>
            <sz val="9"/>
            <color indexed="81"/>
            <rFont val="Tahoma"/>
            <charset val="1"/>
          </rPr>
          <t xml:space="preserve">
No p-values provided</t>
        </r>
      </text>
    </comment>
    <comment ref="Z43" authorId="1" shapeId="0" xr:uid="{2F2767EC-1067-4DCB-B603-2766DA1644A1}">
      <text>
        <r>
          <rPr>
            <b/>
            <sz val="9"/>
            <color indexed="81"/>
            <rFont val="Tahoma"/>
            <charset val="1"/>
          </rPr>
          <t>Christian Tobias Reinprecht:</t>
        </r>
        <r>
          <rPr>
            <sz val="9"/>
            <color indexed="81"/>
            <rFont val="Tahoma"/>
            <charset val="1"/>
          </rPr>
          <t xml:space="preserve">
Even though task completion time was the least with the teach pendant (no haptic feedback), this is probably due to a completely different type of interaction. Comparing the haptic feedback devices against each other, offering the higher fidelity with the vDeltaGlove was less mentally demanding and required less effort to operate the robot compared to the VIVE controller with the low haptic feedback fidelity (vibrational feedback only)</t>
        </r>
      </text>
    </comment>
    <comment ref="AA44" authorId="1" shapeId="0" xr:uid="{B36B885B-DFBA-487E-A469-49B9C2936549}">
      <text>
        <r>
          <rPr>
            <b/>
            <sz val="9"/>
            <color indexed="81"/>
            <rFont val="Tahoma"/>
            <charset val="1"/>
          </rPr>
          <t>Christian Tobias Reinprecht:</t>
        </r>
        <r>
          <rPr>
            <sz val="9"/>
            <color indexed="81"/>
            <rFont val="Tahoma"/>
            <charset val="1"/>
          </rPr>
          <t xml:space="preserve">
Did not compare haptic feedback to no haptic feedback (only different types of haptic feedback, so effect on motor learning through haptic feedback needs to be assumed)</t>
        </r>
      </text>
    </comment>
    <comment ref="AD44" authorId="1" shapeId="0" xr:uid="{4A2183DF-3041-4AF2-A9FC-7307FF14D6C1}">
      <text>
        <r>
          <rPr>
            <b/>
            <sz val="9"/>
            <color indexed="81"/>
            <rFont val="Tahoma"/>
            <charset val="1"/>
          </rPr>
          <t>Christian Tobias Reinprecht:</t>
        </r>
        <r>
          <rPr>
            <sz val="9"/>
            <color indexed="81"/>
            <rFont val="Tahoma"/>
            <charset val="1"/>
          </rPr>
          <t xml:space="preserve">
Also, no p-values provided</t>
        </r>
      </text>
    </comment>
    <comment ref="AD45" authorId="1" shapeId="0" xr:uid="{C78384D0-BD0B-45DF-A12D-A333DFE7DA99}">
      <text>
        <r>
          <rPr>
            <b/>
            <sz val="9"/>
            <color indexed="81"/>
            <rFont val="Tahoma"/>
            <charset val="1"/>
          </rPr>
          <t>Christian Tobias Reinprecht:</t>
        </r>
        <r>
          <rPr>
            <sz val="9"/>
            <color indexed="81"/>
            <rFont val="Tahoma"/>
            <charset val="1"/>
          </rPr>
          <t xml:space="preserve">
No p-values provided</t>
        </r>
      </text>
    </comment>
    <comment ref="Z48" authorId="1" shapeId="0" xr:uid="{C7A3A2E4-B029-406C-9C29-093ACB6325D5}">
      <text>
        <r>
          <rPr>
            <b/>
            <sz val="9"/>
            <color indexed="81"/>
            <rFont val="Tahoma"/>
            <charset val="1"/>
          </rPr>
          <t>Christian Tobias Reinprecht:</t>
        </r>
        <r>
          <rPr>
            <sz val="9"/>
            <color indexed="81"/>
            <rFont val="Tahoma"/>
            <charset val="1"/>
          </rPr>
          <t xml:space="preserve">
When users could use body motion but could not adjust sensitivity, there was no benefit over traditional joystick control method</t>
        </r>
      </text>
    </comment>
  </commentList>
</comments>
</file>

<file path=xl/sharedStrings.xml><?xml version="1.0" encoding="utf-8"?>
<sst xmlns="http://schemas.openxmlformats.org/spreadsheetml/2006/main" count="4146" uniqueCount="519">
  <si>
    <t>Title</t>
  </si>
  <si>
    <t>Device</t>
  </si>
  <si>
    <t>Task</t>
  </si>
  <si>
    <t>Question</t>
  </si>
  <si>
    <t>Trials</t>
  </si>
  <si>
    <t>Fidelity</t>
  </si>
  <si>
    <t>Results</t>
  </si>
  <si>
    <t xml:space="preserve">Effects of Stereoscopic Viewing and Haptic Feedback, Sensory-Motor Congruence and Calibration on Near-Field Fine Motor Perception-Action Coordination in Virtual Reality </t>
  </si>
  <si>
    <t>Multi-Sensory Guidance and Feedback for Simulation-Based Training in Robot Assisted Surgery: A Preliminary Comparison of Visual, Haptic, and Visuo-Haptic</t>
  </si>
  <si>
    <t>Caccianiga</t>
  </si>
  <si>
    <t>Author</t>
  </si>
  <si>
    <t>Year</t>
  </si>
  <si>
    <t>Phantom OMNI</t>
  </si>
  <si>
    <t>DoF</t>
  </si>
  <si>
    <t>Type</t>
  </si>
  <si>
    <t>Stylus</t>
  </si>
  <si>
    <t>Peg transfer (3,5,7 pegs)</t>
  </si>
  <si>
    <t>Influence on task performance by haptic feedback vs. Stereoscopic viewing</t>
  </si>
  <si>
    <t>1. 10 training trials, 2. 7x3 trials with changing conditions</t>
  </si>
  <si>
    <t>Haptic guidance</t>
  </si>
  <si>
    <t>No</t>
  </si>
  <si>
    <t>Time, collision error, placement error, baseline performance, economy of movement</t>
  </si>
  <si>
    <t>DaVinci Research Kit</t>
  </si>
  <si>
    <t>Joysticks, Foot pedals</t>
  </si>
  <si>
    <t>Needle-driving (Insertion, hand-to-hand, extraction)</t>
  </si>
  <si>
    <t xml:space="preserve">Positive </t>
  </si>
  <si>
    <t>Negative</t>
  </si>
  <si>
    <t>Yes</t>
  </si>
  <si>
    <t>Task completion, accuracy, displacement error</t>
  </si>
  <si>
    <t>Does Haptic guidance prevent learners from making procedural errors? Comparing effectiveeness of augmented guidance and feedback in different sensory domains</t>
  </si>
  <si>
    <t>A Learning Based Training and Skill Assessment Platform with Haptic Guidance for Endovascular Catheterization</t>
  </si>
  <si>
    <t>Chi</t>
  </si>
  <si>
    <t>Self-built</t>
  </si>
  <si>
    <t>Vibration motors, Rotation motors, handheld</t>
  </si>
  <si>
    <t>Endovascular intervention (navigate catheter through body)</t>
  </si>
  <si>
    <t>Task classification</t>
  </si>
  <si>
    <t>Reaching</t>
  </si>
  <si>
    <t>Trajectory following</t>
  </si>
  <si>
    <t>Evaluation of haptic device</t>
  </si>
  <si>
    <t>Group1: textual instructions
Group2: Haptic device</t>
  </si>
  <si>
    <t>Decrease in mean and maximum speed</t>
  </si>
  <si>
    <t>Decrease mean and maximum acceleration (movement economy), increase smoothness</t>
  </si>
  <si>
    <t>Group1: no training augmentation                         Group2: visual, haptic, and visuo-haptic augmentation</t>
  </si>
  <si>
    <t>Body Location</t>
  </si>
  <si>
    <t>Body Area</t>
  </si>
  <si>
    <t>Stimuli</t>
  </si>
  <si>
    <t>Magnitude</t>
  </si>
  <si>
    <t>Sensory Integrity</t>
  </si>
  <si>
    <t>Degrees of Freedom</t>
  </si>
  <si>
    <t>Hardware Precision</t>
  </si>
  <si>
    <t>Software Precision</t>
  </si>
  <si>
    <t>Dependency</t>
  </si>
  <si>
    <t>Distinguishability</t>
  </si>
  <si>
    <t>Hardware Latency</t>
  </si>
  <si>
    <t>Side Effects</t>
  </si>
  <si>
    <t>Constraints</t>
  </si>
  <si>
    <t>Software Latency</t>
  </si>
  <si>
    <t>Foundational Factors (4 - high score, 0 - low score)</t>
  </si>
  <si>
    <t>Limiting Factors (4 - high limitation, 0 - no limitation)</t>
  </si>
  <si>
    <t>Consider density mechanoreceptors</t>
  </si>
  <si>
    <t>Determination</t>
  </si>
  <si>
    <t>4*(1-(differentParts/RealParts))</t>
  </si>
  <si>
    <t>Different Bodyparts</t>
  </si>
  <si>
    <t>Reality Total Bodyparts</t>
  </si>
  <si>
    <t>4: Intensity and texture are matched
2. Either intensity or texture is not matched</t>
  </si>
  <si>
    <t>Weight vision more strongly</t>
  </si>
  <si>
    <t>4*(1-(R_DoF-VR_DoF/R_DoF))</t>
  </si>
  <si>
    <t>Reality Stimuli</t>
  </si>
  <si>
    <t>Difference Stimuli</t>
  </si>
  <si>
    <t>Table 2, 
4*(1- (DifferentStimuli)/RealityStimuli)</t>
  </si>
  <si>
    <t>Reality DoF</t>
  </si>
  <si>
    <t>VR DoF</t>
  </si>
  <si>
    <t>Resolution of haptic device in regard to resolution of receptors</t>
  </si>
  <si>
    <t>0: Either below 25ms or not important for task</t>
  </si>
  <si>
    <t>0: No side effects, 4: side effects that cover up wanted effects</t>
  </si>
  <si>
    <t>Total</t>
  </si>
  <si>
    <t>Weighted Sum</t>
  </si>
  <si>
    <t>Feedback Fidelity</t>
  </si>
  <si>
    <t>Quality</t>
  </si>
  <si>
    <t>Versatiliy</t>
  </si>
  <si>
    <t>specific / generic</t>
  </si>
  <si>
    <t>abstract / realistic</t>
  </si>
  <si>
    <t>Brickler</t>
  </si>
  <si>
    <t>Virtual Reality Pre-Prosthetic Hand Training With
Physics Simulation and Robotic Force Interaction</t>
  </si>
  <si>
    <t>Chappell</t>
  </si>
  <si>
    <t>Olympic Hand (modular, tendon-driven), User arm attached to robotic arm</t>
  </si>
  <si>
    <t>Prothesis, 6 DoF Robotic Arm</t>
  </si>
  <si>
    <t>Timed Pick-and-place task of various objects</t>
  </si>
  <si>
    <t>10 Training trials, 5 test trials 1. Group with VR training only
2. Group with VR trianing + Haptic Feedback
3. Control group without training</t>
  </si>
  <si>
    <t>Evaluation of effectiveness of a VR training system enhanced with robotic force feedback</t>
  </si>
  <si>
    <t>Frustration higher with haptic feedback due to limitations of rigid-body simulation, which was even amplified by force feedback</t>
  </si>
  <si>
    <t>For easier objects: Better performance with haptic feedback compared to no HF and Control group
For more complex tasks: Final performance of hf comparable to control group, worse for VR only</t>
  </si>
  <si>
    <t>Elmts missing Foundational</t>
  </si>
  <si>
    <t>Elmnts missing Limiting</t>
  </si>
  <si>
    <t>-</t>
  </si>
  <si>
    <t>The Effect of Haptic Guidcane on Learning a Hybrid Rhythmic-Discrete Motor Task</t>
  </si>
  <si>
    <t>Crespo</t>
  </si>
  <si>
    <t>Assistive Robotic device with rotational joint</t>
  </si>
  <si>
    <t>Rythmic ball bouncing</t>
  </si>
  <si>
    <t>Rythmic-discrete</t>
  </si>
  <si>
    <t>3 groups: 1. Fixed HG, 2. No HG, 3. Fading HG</t>
  </si>
  <si>
    <t>Subjects were not reducing accelleration with haptic guidance (but was also badly designed with low fidelity maybe?); No-guidance group reduced error significantly more than the fixed-guidance group; training with fixed guidance increased the torque comopared to no guidance and fading guidance</t>
  </si>
  <si>
    <t xml:space="preserve">Fixed guidance: Good for discrete timing tasks, but worse for rythmic tasks with low dwell times (time when the racket is relatively stationary or moving very slowly) </t>
  </si>
  <si>
    <t>Trajectory following, Bimanual, Reaching, Object manipulation</t>
  </si>
  <si>
    <t>Evaluate effect of fixed / fading haptic guidance on learning how to bounce a ball in VR, with varying gravity</t>
  </si>
  <si>
    <t>RoboHapalytics: A Robot Assisted Haptic Controller for Immersive Analytics</t>
  </si>
  <si>
    <t>Dai</t>
  </si>
  <si>
    <t>Robotic arm + physical actuated slider</t>
  </si>
  <si>
    <t>Grab virtual knob and point to yellow marker with virtual arrow</t>
  </si>
  <si>
    <t>Object manipulation, Discrete reaching</t>
  </si>
  <si>
    <t>Evaluation of haptic device (robot coupled with physical slider)</t>
  </si>
  <si>
    <t>Trials: Virtual: without any tangible feedback, Phsyical: haptic feedback from physical slider, Dynamic: haptic feedback from slider and robotic arm (all conditions for each subject, but random in order)</t>
  </si>
  <si>
    <t>Condition</t>
  </si>
  <si>
    <t>Condition (if more than one)</t>
  </si>
  <si>
    <t>Physical: haptic feedback from physical slider</t>
  </si>
  <si>
    <t>Completion time (significant): virtual &gt; dynamic &gt; physical; Absolute error: Virtual &gt; Physical = Dynamic</t>
  </si>
  <si>
    <t>Dynamic: haptic feedback from short physical slider and robotic arm</t>
  </si>
  <si>
    <t>Physical slider was still better, and also preferred by users, but dynamic slider might be more versatile</t>
  </si>
  <si>
    <t>Fehlberg</t>
  </si>
  <si>
    <t>Phantom OMNI + active handrest</t>
  </si>
  <si>
    <t>Stylus + 2 DoF planar slider</t>
  </si>
  <si>
    <t>Evaluation of haptic device, effect of admittance feedback</t>
  </si>
  <si>
    <t>Evaluation of Active Handrest Performance using Labyrinths with Adaptive Admittance Control and Virtual Fixtures
Adaptive Admittance Control and Virtual Fixtures</t>
  </si>
  <si>
    <t>Trace target line as quickly and accurately as possible</t>
  </si>
  <si>
    <t>Active Handrest with Cobot fixture</t>
  </si>
  <si>
    <t>Active Handrest with adaptive admittance strategy where admittance gain was adjusted by time derivative of force input</t>
  </si>
  <si>
    <t>Active handrest with look-ahead fixture</t>
  </si>
  <si>
    <t>Freehand with virtual-spring fixture on Omni Stylus</t>
  </si>
  <si>
    <t>Active Handrest with virtual-spring fixture on Omni Stylus</t>
  </si>
  <si>
    <t>Active Handrest with virtual-spring fixture on Active Handrest</t>
  </si>
  <si>
    <t>Paper</t>
  </si>
  <si>
    <t>1. Freehand without fixtures, 2. Active Handrest without fixtures, 3.-8. see conditions</t>
  </si>
  <si>
    <t>Haptic guidance: Experimental evaluation of a haptic training method for a perceptual motor skill</t>
  </si>
  <si>
    <t>Keehner</t>
  </si>
  <si>
    <t>Ball Joint connected to Phantom</t>
  </si>
  <si>
    <t>Follow 3D trajectory</t>
  </si>
  <si>
    <t>Evaluation of Haptic guidance on motor skill learning</t>
  </si>
  <si>
    <t xml:space="preserve"> </t>
  </si>
  <si>
    <t>Haptic training less effective than visual training with respect to position and shape</t>
  </si>
  <si>
    <t>Haptic training was more efficient with respect to timing</t>
  </si>
  <si>
    <t>Haptic, Visual, Haptic-Visual: Each training mode was combined with each recall mode (6 combinations in total, order counterbalanced using balanced latin square design); Haptic guidance with PD controller</t>
  </si>
  <si>
    <t>Haptic</t>
  </si>
  <si>
    <t>Haptic-Visual</t>
  </si>
  <si>
    <t>Development and Experimental Validation of a Master Interface with Vibrotactile Feedback for Robotic Telesurgery
Vibrotactile Feedback for Robotic Telesurgery</t>
  </si>
  <si>
    <t>Gambaro</t>
  </si>
  <si>
    <t>Novint Falcon</t>
  </si>
  <si>
    <t>3 DoF haptic manipulator</t>
  </si>
  <si>
    <t>Follow 2D Path</t>
  </si>
  <si>
    <t>Trajectory following 3D</t>
  </si>
  <si>
    <t>Trajectory following 2D</t>
  </si>
  <si>
    <t>Can haptic feedback help following a desired trajectory?</t>
  </si>
  <si>
    <t>No hf, vibrotactile fb, visual fb, visual+vibrotactile fb</t>
  </si>
  <si>
    <t>Vibrotactile</t>
  </si>
  <si>
    <t>Visual+Vibrotactile</t>
  </si>
  <si>
    <t>For trial duration: Greates learning trend with vibro-tactile only, also most preferred type of feedback, followed by visual+vibro-tactile</t>
  </si>
  <si>
    <t>No significant difference between accuracy of tactile vs. No tactile</t>
  </si>
  <si>
    <t>Haptic Guidance Benefits Musical Motor Learning</t>
  </si>
  <si>
    <t>Graham</t>
  </si>
  <si>
    <t>Actuated Drumstick</t>
  </si>
  <si>
    <t>Rythmic</t>
  </si>
  <si>
    <t>Play rythmic pattern with drumstick</t>
  </si>
  <si>
    <t>Haptic guidance vs. Audio-based training on percussion learning</t>
  </si>
  <si>
    <t>1. Audio only, 2. Haptic, 3. Audio-Haptic, 4. Audio-Haptic (attenuated, participants wore earplugs)</t>
  </si>
  <si>
    <t>Haptic worse than Audial or Audial+Haptic</t>
  </si>
  <si>
    <t>Early trials: Haptic+Visual better than Haptic or Auditory alone; Haptics important for velocity, haptic guidance effective at reducing velocity error, especially for recall  (tranlation of feedback easier through haptic guidance, as audial cues had to translated to stick velocity)</t>
  </si>
  <si>
    <t xml:space="preserve">Audiohaptic Feedback Enhances Motor Performance
in a Low-Fidelity Simulated Drilling Task </t>
  </si>
  <si>
    <t>Grant</t>
  </si>
  <si>
    <t>Novint Falcon + 3D-printed handle</t>
  </si>
  <si>
    <t>Drill 2cm into wood</t>
  </si>
  <si>
    <t>Impact of audiohaptic stimuli vs. Auditory stimuli on motor performance</t>
  </si>
  <si>
    <t>In total 200 trials: 4 blocks of 50 trials, with 25 trials per condition (randomized). Conditions: auditory only vs. Auditory+haptic</t>
  </si>
  <si>
    <t>Smaller absolute error with haptic feedback: No overshoot -&gt; better movement economy, since correction of undershoot requires less energy</t>
  </si>
  <si>
    <t>Force Control During the Precision Grip Translates to Virtual Reality</t>
  </si>
  <si>
    <t>Phantom Touch x2 + Monitor</t>
  </si>
  <si>
    <t>Two 6 DoF stylus</t>
  </si>
  <si>
    <t>Grasp and lift virtual objects with different weights, hold before releasing</t>
  </si>
  <si>
    <t>Grasping and Lifting</t>
  </si>
  <si>
    <t>How does grip force translate to virtual reality when grasping objects</t>
  </si>
  <si>
    <t>20 familiarization trials, then four blocks of 30 trials each. Order of blocks with the four different weights was random, haptic feedback for object weight</t>
  </si>
  <si>
    <t>Scaling of grip force depending on object weight -&gt; grip force does translate to VR, as subjects adapted to object properties on trial-by-trial basis</t>
  </si>
  <si>
    <t>Effect of Perspective and Visuo-Tactile Feedback in
Effect of Perspective and Visuo-Tactile Feedback in Virtual Reality-Based Posture Learning</t>
  </si>
  <si>
    <t>Hanashima</t>
  </si>
  <si>
    <t>Posture imitation</t>
  </si>
  <si>
    <t>Full-body Reaching</t>
  </si>
  <si>
    <t>DC eccentric motors (3 on head, 2 on waist) -&gt; vibration</t>
  </si>
  <si>
    <t>Learn 5 different postures (one condition for one posture for each participant): 1. Learn postures from images, 2. with visual feedback, 3. visuo-tactile feedback for correct movement, 4. visuo-tactile feedback for incorrect movement</t>
  </si>
  <si>
    <t>No effect on learning accuracy by feedback modalities or presentation methods (incorrect/correct)</t>
  </si>
  <si>
    <t>Easiest to learn with visual feedback only (visual &gt; visuo-tactile &gt; images)</t>
  </si>
  <si>
    <t>Remarks</t>
  </si>
  <si>
    <t>Never tactile alone, maybe also tactile just not important for imitation?</t>
  </si>
  <si>
    <t>Human Adaptation to Interaction Forces in Visuo-Motor Coordination</t>
  </si>
  <si>
    <t>Huang</t>
  </si>
  <si>
    <t>Ball-and-beam apparatus, actuated with motor for VR</t>
  </si>
  <si>
    <t>Roll ball along beam to target position by rotating beam</t>
  </si>
  <si>
    <t>How does visuo-tactile feedback design affect VR-based posture learning?</t>
  </si>
  <si>
    <t>How is learning affected by haptic feedback during task training? How does it translate to reality?</t>
  </si>
  <si>
    <t>Continuous control</t>
  </si>
  <si>
    <t>Group1: Visual only, Group2: Visual+haptics. Then transfer to real task</t>
  </si>
  <si>
    <t>Visual and Haptic Feedback Contribute to Tuning and Online Control During Object Manipulation</t>
  </si>
  <si>
    <t>Spring-Intertia System excited through rotation</t>
  </si>
  <si>
    <t>Excite the system to maximum</t>
  </si>
  <si>
    <t>Rythmic control</t>
  </si>
  <si>
    <t>Quantifying the role of haptic feedback in tuning and online control of movements</t>
  </si>
  <si>
    <t>1. vision only, 2. haptic only, 3. vision-haptic</t>
  </si>
  <si>
    <t>Greater variability for single feedback conditions</t>
  </si>
  <si>
    <t>Lower work rate for single feedback (vision-only or haptic-only), best performance with vision-haptic</t>
  </si>
  <si>
    <t>Vision-haptic</t>
  </si>
  <si>
    <t>Guidance Methods for Bimanual Timing Tasks</t>
  </si>
  <si>
    <t>Lee</t>
  </si>
  <si>
    <t>Custom setup with I/O board, LCD monitor, drumsticks with vibration actuators and drum pad</t>
  </si>
  <si>
    <t>Drum an eight-beat rhythm repeatedly at three different speeds (45, 115, and 200 BPM)</t>
  </si>
  <si>
    <t>Compare four guidance methods (visual flow, visual flash, audio beep, and tactile vibration) to determine their effectiveness in teaching the temporal aspects of motor skills</t>
  </si>
  <si>
    <t>Four groups (12 per method), each learning the drumming task at three different tempos. 1. FLOW (flowing bars across screen), 2. FLASH (flashing light on screen), 3. BEEP (sound on one ear), 4. VIB vibrational signal on one hand</t>
  </si>
  <si>
    <t>The tactile vibration (VIB) method, despite some drawbacks, proved to be effective in teaching timing, with similar performance improvements observed as with other sensory methods</t>
  </si>
  <si>
    <t>Similar results for all methods, no significant difference</t>
  </si>
  <si>
    <t>Combining Haptic Guidance and Haptic Disturbance: An Initial Study of Hybrid Haptic Assistance for Virtual Steering Task</t>
  </si>
  <si>
    <t>Lee H.</t>
  </si>
  <si>
    <t>Logitech G27 Steering wheel</t>
  </si>
  <si>
    <t>Steering wheel</t>
  </si>
  <si>
    <t>Controlling simulated vehicle to follow designated path with fixed velocity</t>
  </si>
  <si>
    <t>Evaluate effectiveness of hybrid haptic assistance (from haptic guidance gradually shifting towards haptic disturbance) on learning and retention of steering skills</t>
  </si>
  <si>
    <t>40 participants, devided into four groups: 1. No guidance (N), 2. haptic guidance (G), 3. haptic disturbance (D), 4. hybrid haptic assistance (H)</t>
  </si>
  <si>
    <t>Hybrid haptic assistance and progressive haptic guidance  advantageous for immediate retention of learned steering skills, suggesting that haptic feedback can facilitate initial learning and short-term retention.</t>
  </si>
  <si>
    <t>No significant long-term retention benefits from haptic feedback methods (effects do not extend beyond immediate post-training contexts)</t>
  </si>
  <si>
    <t>Wearable Finger Tracking and Cutaneous Haptic Interface with Soft Sensors for Multi-Fingered Virtual Manipulation</t>
  </si>
  <si>
    <t>Lee Y</t>
  </si>
  <si>
    <t>Finger tracking modules (FTMs) + Cutaneous haptic modules (CHMs) on Thumb, Index finger and middle finger</t>
  </si>
  <si>
    <t>Reaching movement, then trajectory following for peg insertion</t>
  </si>
  <si>
    <t>Insert breakable peg into horizontally placed hole</t>
  </si>
  <si>
    <t>Evaluation of multi-DoF finger tracking and 3-DoF cutaneous haptic feedback device</t>
  </si>
  <si>
    <t>Four settings: 1. HF, tracking of motion of index and middle finger (Adduction-abduction (AA)); 2. HF no motion tracking; 3. no HF, tracking motion; 4. no HF, no tracking motion. First familiarization, then main task, then 20 main tasks with repeated four different randomized settings for each user</t>
  </si>
  <si>
    <t>Tracking finger motion of Index- and Middlefinger, as well as the cutaneous feedback is important. There is a significant difference between  the conditions with and without the haptic feedback in normalized time. Haptic feedback seems to be even more important than the finger tracking, resulting in a better precision of contact orce generation.</t>
  </si>
  <si>
    <t>A hybrid haptic guidance model for tank gunners in high precision and high speed motor skill training</t>
  </si>
  <si>
    <t>Tank gun interface consisting of probably 2 servo motors, 2 rot degrees of freedom + LCD display</t>
  </si>
  <si>
    <t>First, test 3 times without guidance. Then participant is trained with force feedback. Then again test 3 times without guidance. Repeat 5 cycles (on 5 consecutive days)</t>
  </si>
  <si>
    <t>Move turret onto target in straight line as quickly and precisely as possible</t>
  </si>
  <si>
    <t>Evaluation of Haptic guidance on motor skill learning in tank gunnery</t>
  </si>
  <si>
    <t>Haptic feedback significantly improved both the speed and accuracy of participants in performing tank gunnery tasks. Trainees could distinguish between the forces aiding in speed and accuracy.</t>
  </si>
  <si>
    <t>Some participants did not show improvement in accuracy despite faster operation times -&gt; see speed-accuracy tradeoff.. The effectiveness varied among individuals.</t>
  </si>
  <si>
    <t>Liu G</t>
  </si>
  <si>
    <t>High-Fidelity Grasping in Virtual Reality using a Glove-based System</t>
  </si>
  <si>
    <t>Liu H</t>
  </si>
  <si>
    <t>Grasp objects</t>
  </si>
  <si>
    <t>Glove-based system with vive tracker, 15 IMUs, and 6 vibration motors (one on palm, 5 on fingers)</t>
  </si>
  <si>
    <t>Evaluation of haptic glove. Device can precisely track finger movements and provide haptic feedback with vibration</t>
  </si>
  <si>
    <t xml:space="preserve">Significantly higher scores for grasping and moving the objects with the self-built glove-based system for all objects </t>
  </si>
  <si>
    <t>Comparison of grasping and moving compared to Leap motion sensor (hand movement sensor without haptic feedback). Objects: mug, racket, bowl, toy</t>
  </si>
  <si>
    <t>Multisensory Influences on Driver Steering During Curve Navigation</t>
  </si>
  <si>
    <t>Adapted electric mobility vehicle with Logitech Momo Racing steering wheel, HMD</t>
  </si>
  <si>
    <t>Follow trajectory by steering along a path with constant velocity</t>
  </si>
  <si>
    <t>Investigate how conflicting inertial cues could influence curve steering behavior</t>
  </si>
  <si>
    <t>Baseline: Consistent visual/inertial feedback, then pretest without path visible. Four groups, with visual/inertial gain being 1. double, 2. half, 3. revers, 4. normal. Trial with path visible, then not visible. Lastly, Posttest without path visible with normal condition.</t>
  </si>
  <si>
    <t>Group with reverse visual/inertial gain took the longest to adapt and never reached the level of performance obtained by the other group -&gt; incongruent visual + haptics in an immersive virtual environment. Participants could however adapt to half and double the inertia, as long as it went into the same direction</t>
  </si>
  <si>
    <t>Haptic guided laparoscopy simulation improves learning curve</t>
  </si>
  <si>
    <t>Manivannan</t>
  </si>
  <si>
    <t>2 Phantom Omni</t>
  </si>
  <si>
    <t>Styli, 2 trocars attached to them</t>
  </si>
  <si>
    <t>Laparascopy - cut sphere displayed and place the freed point inside a transparent cube</t>
  </si>
  <si>
    <t>Trajectory following 3D (cutting), Discrete Reaching</t>
  </si>
  <si>
    <t>Effect of haptic guidance on laparoscopy simulation performance</t>
  </si>
  <si>
    <t>Group 1: No haptic guidance, Group 2: Haptic and visual guidance. On second day, no haptic or visual guidance was provided for both groups.</t>
  </si>
  <si>
    <t>Task speed was significantly increased by haptic guidance group on retention test</t>
  </si>
  <si>
    <t>Bad quality of paper, only 10 participants, no good structure (baseline, retention), little information about system itself or experimental setup</t>
  </si>
  <si>
    <t>The efficiency of visually guided movement in real and virtual space</t>
  </si>
  <si>
    <t>McAnally</t>
  </si>
  <si>
    <t>HTC Vive Pro headset, Dell P2418HT touchscreen, Vive controller</t>
  </si>
  <si>
    <t>6 DoF Handheld controller</t>
  </si>
  <si>
    <t>Fitt's tapping task - tap on 7 circles in random order displayed on a board</t>
  </si>
  <si>
    <t>Discrete reaching</t>
  </si>
  <si>
    <t>Examination whether performance in VR could be improved with haptic cues to contact between the virtual hand and the virtual touchscreen</t>
  </si>
  <si>
    <t>Conditions: 1. Touchscreen, 2. HMD, 3. HMD + haptics. Everything x2 orientations (horizontal+vertical) in randomised order, also within conditions</t>
  </si>
  <si>
    <t>Compare VR vs VR+haptics, not touchscreen as no controller is used, and touchscreen is difficult to compare to HMD as visual stimuli are different</t>
  </si>
  <si>
    <t>Metric for performance evaluation: Throughput (bits/s, the higher the better movement speed and movement economy). Throughput the highest for touchscreen (8.2 bits/s), then VR + haptic (6 bits/s), and lastly VR alone (5.4 bits/s). The occurence of accidental double touches was decreased with haptic feedback compared to no haptic feedback.</t>
  </si>
  <si>
    <t>Spatial Manipulation in Virtual Peripersonal Space: A Study of Motor Strategies</t>
  </si>
  <si>
    <t>Mohanty</t>
  </si>
  <si>
    <t>3D-printed pegs and holes, motion capture system with 10 Optitrack Flex 13 motion capture cameras</t>
  </si>
  <si>
    <t>self-built, 3D-printed parts + motion capture system</t>
  </si>
  <si>
    <t>Bi-manual peg-and-hole assembly task</t>
  </si>
  <si>
    <t>Impact of technological factors on precise motor control</t>
  </si>
  <si>
    <t>Experiment 1 (Real): Insert real pegs into real holes, fully visual and haptic; Experiment 2 (Representative): Insert real peg into real hole, however visuals only via screen; Experiment 3 (Generic): Feedback is purely visual, users use generic proxies to manipulate the virtual shapes</t>
  </si>
  <si>
    <t>Enhanced precision when tactile feedback was involved</t>
  </si>
  <si>
    <t>Challenges in blending visual and tactile information in  representative experiment, leading to higher task completion times and frustration. This might be due to size disparity (different size perceived visually and tactile), tracking disparity (angular and positional errors), and visual-tactile preference. Given the choice between visual and haptic perception, humans tend to use visual for coarse manipulations, but rely on kinesthetic perception for precise docking tasks.</t>
  </si>
  <si>
    <t>Haptic Feedback Enhances Force Skill Learning</t>
  </si>
  <si>
    <t>Morris</t>
  </si>
  <si>
    <t>Omega, Force Dimension</t>
  </si>
  <si>
    <t>Delta robot, 3 translations</t>
  </si>
  <si>
    <t>Trajectory following against opposing forces</t>
  </si>
  <si>
    <t>Effectiveness of haptic feedback in teaching an abstract motor skill</t>
  </si>
  <si>
    <t>72 trials per participant, each consisting of a training/testing pair. For testing conditions Haptic, Visual and Visual-Haptic. Testing without visual indication of force.</t>
  </si>
  <si>
    <t>Learn a sequence of forces. Oppose the force to follow a straight line</t>
  </si>
  <si>
    <t>Mean recall error significantly lower for visuohaptic condition, and lower than for visual alone, suggesting that haptic feedback does have a meaningful contribution to task performance</t>
  </si>
  <si>
    <t>Investigating the Effectiveness of a Cable-driven Pinch-Grasp Haptic Interface</t>
  </si>
  <si>
    <t>Najdovski</t>
  </si>
  <si>
    <t>Self-built + Omni from sensable technologies</t>
  </si>
  <si>
    <t>Cable system for grasping interface, attached to Omni Stylus</t>
  </si>
  <si>
    <t>Assess effectiveness of the mechanism</t>
  </si>
  <si>
    <t xml:space="preserve">Size and stiffness discrimination of virtual objects </t>
  </si>
  <si>
    <t>Object classification task</t>
  </si>
  <si>
    <t>Subject is given a reference object, then they have to determine whether the introduced variant was larger or smaller, stiffer or softer than the reference. Always: 1. haptic+visual, then 2. visual alone</t>
  </si>
  <si>
    <t>Object size discrimination: marginal performance increase with haptic+visual, however greater percentage of correctness with haptic and vision feedback compared to vision fb alone.                     Task completion time of subjects: user performance notably improved with combination of haptic and vision feedback. Correct identifaction was also greater with force and vision feedback.</t>
  </si>
  <si>
    <t>Towards functional robotic training: motor learning of dynamic tasks is enhanced by haptic rendering but hampered by arm weight support</t>
  </si>
  <si>
    <t>Oezen</t>
  </si>
  <si>
    <t>ARMin</t>
  </si>
  <si>
    <t>Exoskeleton</t>
  </si>
  <si>
    <t>Inverting a pendulum by moving its pivoting point and keeping it vertically inverted as long as possible</t>
  </si>
  <si>
    <t>Evaluate how haptic rendering and arm weight support affect motor learning and skill transfer of dynamic tasks</t>
  </si>
  <si>
    <t>4 groups for 4 modalities (each 10 participants): 1. Visual (neither haptic rendering nor arm weight support), 2. Supported Visual (arm weight support), 3. Visuo-haptic (hapic rendering of pendulum dynamics but no arm weight support), 4. Supported Visuo-haptic. 2 experimental sessions 1-3 days apart</t>
  </si>
  <si>
    <t>Haptic Guidance and Haptic Error Amplification in a Virtual Surgical Robotic Training Environment</t>
  </si>
  <si>
    <t>Oquendo</t>
  </si>
  <si>
    <t xml:space="preserve">Guiding a ring along a curved wire in three dimensions </t>
  </si>
  <si>
    <t>3 groups: 1. No force, 2. guidance force, 3. error-amplifying force field</t>
  </si>
  <si>
    <t>Evaluate effectiveness of training with haptic guidance and error amplification on performance of surgical novices</t>
  </si>
  <si>
    <t>Bimanual Trajectory following 3D, abstract</t>
  </si>
  <si>
    <t>Haptic guidance: Superior training performance, however worst final performance. Error amplification: Worse training performance, but way better performance on final test day. Also, their learning slope did not plateau, suggesting that they have still been learning on the final day.</t>
  </si>
  <si>
    <t>The haptic guidance group performed worst on the final day, indicating potential over-reliance on the assistive feedback, confirming the guidance hypothesis</t>
  </si>
  <si>
    <t>The Impact of Stiffness in Bimanual Versus Dyadic Interactions Requiring Force Exchange</t>
  </si>
  <si>
    <t>Perez</t>
  </si>
  <si>
    <t>Hi5 Dual Robot</t>
  </si>
  <si>
    <t>Interface for wrist flexion (1 DoF per wrist)</t>
  </si>
  <si>
    <t>Grasp virtual object and track a moving target horizontally</t>
  </si>
  <si>
    <t>1. Bimanual session: hold object with both hands, 2. Dyadic session: hold object together with other participant</t>
  </si>
  <si>
    <t>Evaluation of the impact of stiffness of a virtual object on motor performance, motor behavior and the coordination between participants</t>
  </si>
  <si>
    <t>Increased Object stiffness: Better tracking accuracy and more correlated movements between participants</t>
  </si>
  <si>
    <t>Continuous force exchange was necessary to maintain the grasp</t>
  </si>
  <si>
    <t>Softer Objects: More difficult to control, worse tracking performance, Increased torque for stiffer objects (might be due to position noise or lack of vertical tactile feedback)</t>
  </si>
  <si>
    <t>Grasping, trajectory following 1D, real</t>
  </si>
  <si>
    <t>Which kind of feedback is the best for learning a trajectory with accuracy?</t>
  </si>
  <si>
    <t>Phantom Sensable Technologies + Ball joint</t>
  </si>
  <si>
    <t>Phantom Premium Sensable Technologies</t>
  </si>
  <si>
    <t>Haptic feedback elementary for understanding dimension and orientation for each trajectory segment, more useful than visual feedback. Haptic and visual-haptic showed similar, and best performance, visual-haptic condition preferred by most participants.</t>
  </si>
  <si>
    <t>Visual alone not preferred by 75%.</t>
  </si>
  <si>
    <t>3rd dimension might be a key factor when trying to indicate if haptic feeback is helpful or not (visual information is often only provided in 2D, maybe that could play a role)</t>
  </si>
  <si>
    <t>Training Strategies for Learning a 3D Trajectory With Accuracy</t>
  </si>
  <si>
    <t>Learn a trajectory of positions in 3D as accurately as possible without being able to see the movement of their hand, Abstract</t>
  </si>
  <si>
    <t>Rodriguez</t>
  </si>
  <si>
    <t>3 DoF haptic manipulator, Stylus</t>
  </si>
  <si>
    <t>Study of the Effectiveness of a Wearable Haptic Interface With Cutaneous and Vibrotactile Feedback for VR-Based Teleoperation</t>
  </si>
  <si>
    <t>Trinitatova</t>
  </si>
  <si>
    <t>vDeltaGlove haptic interface + Lighthouse tracking system + UR3 robotic arm</t>
  </si>
  <si>
    <t>3 DoF delta robot, 5 vibration motors on fingersm, HTC VIVE tracker</t>
  </si>
  <si>
    <t>Evaluate haptic guidance using vDeltaGloe interface during VR-based teleoperation in comparison with 3 different interfaces</t>
  </si>
  <si>
    <t>Follow trajectory in YZ-, XY- and XYZ.</t>
  </si>
  <si>
    <t>Trajectory following 2D and 3D</t>
  </si>
  <si>
    <t>Each participant had to follow each trajectory with each of the four interfaces in random order. Interfaces: 1. Teach pendant (handheld, wired, no haptic feedback, robot control interface), 2. Omega.7 (Desktop, haptic force feedback), 3. VIVE controller (handheld, no haptic feedback), 4. vDeltaGloe (wearable, skin stretch &amp; vibrotactile)</t>
  </si>
  <si>
    <t>Task execution time for each trajectory was the least using the Teach Pendant (no haptic feedback, normal robotic arm touchpad device). Teach pendant also had the smalles error (significant difference).</t>
  </si>
  <si>
    <t>No curves in the trajectory, only straight lines. Makes task easier, especially using the pendant.</t>
  </si>
  <si>
    <t>Reduced mental demand compared to VIVE controller without haptic feedback. vDeltaGlove and Omega.7 show similar results</t>
  </si>
  <si>
    <t>Active vs passive haptic feedback technology in virtual reality arthroscopy simulation: Which is most realistic?</t>
  </si>
  <si>
    <t>Vaghela</t>
  </si>
  <si>
    <t>VirtaMed ArthroS with passive haptic feedback, commercially available</t>
  </si>
  <si>
    <t>Simbionix ARTHRO Mentor with active haptic feedback, commercially available</t>
  </si>
  <si>
    <t>14-point diagnostic knee arthroscopy</t>
  </si>
  <si>
    <t>Active haptic feedback</t>
  </si>
  <si>
    <t>Passive haptic feedback</t>
  </si>
  <si>
    <t>Assess difference in face validity (a sort of haptic feedback fidelity) between active and passive haptic feedback in a knee arthroscopy task</t>
  </si>
  <si>
    <t>Participants split into two groups (one for each device). Then they were performing a knee arthoscopy three times.</t>
  </si>
  <si>
    <t>Arthoscopy simulator, touch screen display, Windows PC. Passive haptic feedback through intra-articular structurs (cartilage, menisci etc.)</t>
  </si>
  <si>
    <t>According to questionnaire, the simulator with passive haptic feedback demonstrated satisfactory face validty - passive haptic systems provide more realistic training experience for surgeons.</t>
  </si>
  <si>
    <t>According to questionnaire, the simulator with active haptic feedback could NOT  demonstrate satisfactory face validty. Acitve haptic feedback remains "crude" and cannot imitate the full incremental range of force feedback, nor can it accurately recreate the topology of the knee joint to a satisfactory level.</t>
  </si>
  <si>
    <t>Early-stage trainees may have been underrepresented, as even the intermediate group members had performed &gt;100 arthroscopies already. Study more on realism of haptic feedback than on motor learning</t>
  </si>
  <si>
    <t>Arthoscopy simulator, display monitor, two robotic arms (styli) housing the instrumentation, active haptic feedback via vibration or resistance via servo motors. No physical structures within the phantom knee joint</t>
  </si>
  <si>
    <t>Bimanual Trajectory following in 3D, Grasping, realistic</t>
  </si>
  <si>
    <t>Novel virtual reality based training system for fine motor skills: Towards developing a robotic surgery training system</t>
  </si>
  <si>
    <t>Vasudevan</t>
  </si>
  <si>
    <t>HTC Vive, commercially available</t>
  </si>
  <si>
    <t>HMD, two base stations for tracking, controller with vibrotaktile feedback</t>
  </si>
  <si>
    <t>Microscopic selection task (MST), in which participant had to tap consecutively 9 spheres, arranged in a circle, that would randomly light up</t>
  </si>
  <si>
    <t>Subjects perform two variations of the tapping task:                                                                     1. with vibrotaktile feedback every time the cursor collides with the target to be selected                                                                            2. without vibrotaktile feedback (only visual)</t>
  </si>
  <si>
    <t>The more the movement scale decreases (also resulting in finer movements required by the participant), the more the vibrotaktile feedback becomes important to improve performance. It decreases the movement time, but results in higher throughput (accuracy).</t>
  </si>
  <si>
    <t>Movement time increases with increasing task difficulty when haptic feedback is provided. This is especially salient as the scale decreases, making smaller movements necessary.</t>
  </si>
  <si>
    <t>Discrete reaching, abstract</t>
  </si>
  <si>
    <t>Phantom Premium 1.5 A Sensible technologies, commercially available</t>
  </si>
  <si>
    <t>Quantification of the Effects of Haptic Feedback During a Motor Skills Task in a Simulated Environment</t>
  </si>
  <si>
    <t>Wall</t>
  </si>
  <si>
    <t>Tapping test using Fitt's law</t>
  </si>
  <si>
    <t>Quantify effects of providing force feedback on user performance during a motor skills task</t>
  </si>
  <si>
    <t>Training trials: medium, difficult, easy. Then all combinations of amplitude of movement A and target width W (20 in total) for each participant, with haptics and no haptics condition, randomly ordered. Visual cue for when contact was made</t>
  </si>
  <si>
    <t>Effect of subjects was significant, so probably skill level fo the participants was relevant (as with other papers, not just as elaborate in this paper due to its age)</t>
  </si>
  <si>
    <t>Little difference in perforamnce rates between haptic and non-haptic conditions, especially for the non-ballistic condition.</t>
  </si>
  <si>
    <t>Large difference on time spent on the target (until feedback was considered). Subjects spent significantly less time on a target itself with the haptic feedback condition, so user detects onset of contact quicker when haptic feeddback is enabled. When force cues are provided, performance increases drastically when the participants had to do ballistic movements (big target size, great distance in between the targets).</t>
  </si>
  <si>
    <t>ROV teleoperation via human body motion mapping: Design and experiment</t>
  </si>
  <si>
    <t>Xia</t>
  </si>
  <si>
    <t>VR headset and a whole-body haptic suit (bHaptics X40)</t>
  </si>
  <si>
    <t>HTC Vive headset and Body Suit with 40 vibration points</t>
  </si>
  <si>
    <t xml:space="preserve">Steer remotely operated underwater vehicle to follow a trajectory or to maintain ist position </t>
  </si>
  <si>
    <t>Trajectory following 3D, continuous control</t>
  </si>
  <si>
    <t>Investigate if the incorporation of vibrotactile feedback (VTFB) can improve the performance of psychomotor skills in MST during robotic surgery training</t>
  </si>
  <si>
    <t>Evaluate whether a haptomotor embodiment control method can reuce training barriers and cognitive load in remotely operated vehicle (ROV) teleoperation</t>
  </si>
  <si>
    <t>Task A: Steer ROV to follow a target ball, maintaining trajectory as close as possible (3 different trajectories, 3 conditions: 1. joystick, 2. fixed control parameters (steering ROV with body motion), 3. self-adjustable control parameters (body motion, control sensitivity could be adjusted)).                Task B: Maintain ROV position for one minute, despite the water flow with changing speeds and directions</t>
  </si>
  <si>
    <t>Task A: Perforamnce incresased when participants could control the vehicle with their body motion AND could adjust the sensitivity themselves.                                                                                                        Task B: Females benefited more from the haptomotor embodiment control, but it did not matter whether they were allowed to change the control sensitivity. Males benefited especially from when they could adjust the sensitivities. Overall moving distance in Task B was significantly lower when participants were allowed to use the body suit with haptic feedback.                                                                                                             In general, mental load was reduced when using the embodiment body motion control strategy, compared to the conventional joystick method.</t>
  </si>
  <si>
    <t>Task A: When users could use their body motion but could not adjust the sensitivity, there was no benefit over the traditional joystick control.                                                                                                   Body control seemed more difficult to handle at the beginning (participants adjsuted quickly though)</t>
  </si>
  <si>
    <t>Sum</t>
  </si>
  <si>
    <t>Paper name</t>
  </si>
  <si>
    <t>Haptic fidelity</t>
  </si>
  <si>
    <t>Versatility</t>
  </si>
  <si>
    <t>Vaghela2021</t>
  </si>
  <si>
    <t>Brickler2019</t>
  </si>
  <si>
    <t>Caccianiga2021</t>
  </si>
  <si>
    <t>Chappell2022</t>
  </si>
  <si>
    <t>Chi2017</t>
  </si>
  <si>
    <t>Crespo2015</t>
  </si>
  <si>
    <t>Dai2023</t>
  </si>
  <si>
    <t>Fehlberg2012</t>
  </si>
  <si>
    <t>Gambaro2014</t>
  </si>
  <si>
    <t>Graham2008</t>
  </si>
  <si>
    <t>Grant2019</t>
  </si>
  <si>
    <t>Hanashima2023</t>
  </si>
  <si>
    <t>Huang2006</t>
  </si>
  <si>
    <t>Huang2007</t>
  </si>
  <si>
    <t>Lee2012</t>
  </si>
  <si>
    <t>Manivannan2008</t>
  </si>
  <si>
    <t>McAnally2023</t>
  </si>
  <si>
    <t>Mohanty2023</t>
  </si>
  <si>
    <t>Morris2007</t>
  </si>
  <si>
    <t>Najdovski2020</t>
  </si>
  <si>
    <t>Oezen2022</t>
  </si>
  <si>
    <t>Oquendo2024</t>
  </si>
  <si>
    <t>Perez2023</t>
  </si>
  <si>
    <t>Rodriguez2010</t>
  </si>
  <si>
    <t>Trinitatova2023</t>
  </si>
  <si>
    <t>Vasudevan2020</t>
  </si>
  <si>
    <t>Wall2000</t>
  </si>
  <si>
    <t>Xia2023</t>
  </si>
  <si>
    <t>Nodes Latex</t>
  </si>
  <si>
    <t>Citation Latex</t>
  </si>
  <si>
    <t>Gunter2022</t>
  </si>
  <si>
    <t>Gunter</t>
  </si>
  <si>
    <t>LeeH2014</t>
  </si>
  <si>
    <t>LeeY2019</t>
  </si>
  <si>
    <t>LiuH2019</t>
  </si>
  <si>
    <t>LiuG2014</t>
  </si>
  <si>
    <t>Macuga</t>
  </si>
  <si>
    <t>Macuga2019</t>
  </si>
  <si>
    <t>Feygin2002HapticSkill</t>
  </si>
  <si>
    <t>Offset H</t>
  </si>
  <si>
    <t>Offset V</t>
  </si>
  <si>
    <t>Column1</t>
  </si>
  <si>
    <t>Column2</t>
  </si>
  <si>
    <t>Column3</t>
  </si>
  <si>
    <t>Column4</t>
  </si>
  <si>
    <t>The effects of physical fidelity and task repetition on perceived task load and performance in the virtual reality-based training simulation</t>
  </si>
  <si>
    <t xml:space="preserve">Yang </t>
  </si>
  <si>
    <t>VR-handheld controller with vibrational feedback, adapted to create power drill</t>
  </si>
  <si>
    <t>Put screws in wooden beam</t>
  </si>
  <si>
    <t>Examine how different levels of physical fidelity in VR controllers and task repetition affect perceived task load and performance</t>
  </si>
  <si>
    <t>Trajectory following 3D, discrete reaching</t>
  </si>
  <si>
    <t>VR Controller only (vibrotactile)</t>
  </si>
  <si>
    <t>VR Controller embedded in power tool grip (grip perception)</t>
  </si>
  <si>
    <t>VR Controller embedded in power tool grip with battery and head (grip, weight, shape)</t>
  </si>
  <si>
    <t>Mid-fidelity: significantly longer time for task completion (lower performance)</t>
  </si>
  <si>
    <t>4 trials for each condition (crossover repeated measures design, audio feedback and vibration enabled for all):                               1. Low fidelity: handheld controller only, 2. Mid fidelity: drill grip attached to controller                                                                        3. High fidelity: complete powertool around controller</t>
  </si>
  <si>
    <t>Yang2023</t>
  </si>
  <si>
    <t>Body Parts</t>
  </si>
  <si>
    <t>Forearm</t>
  </si>
  <si>
    <t>Palm</t>
  </si>
  <si>
    <t>Fingers</t>
  </si>
  <si>
    <t>Entire Arm</t>
  </si>
  <si>
    <t>x</t>
  </si>
  <si>
    <t>Feet</t>
  </si>
  <si>
    <t>Entire Body</t>
  </si>
  <si>
    <t>FingersEntire Arm</t>
  </si>
  <si>
    <t>FingersEntire ArmFeet</t>
  </si>
  <si>
    <t>PalmFingers</t>
  </si>
  <si>
    <t>PalmForearm</t>
  </si>
  <si>
    <t>PalmFingersEntire Arm</t>
  </si>
  <si>
    <t>FingersForearm</t>
  </si>
  <si>
    <t>PalmFingersForearm</t>
  </si>
  <si>
    <t>PalmEntire Arm</t>
  </si>
  <si>
    <t>Effect on motor learning</t>
  </si>
  <si>
    <t>++</t>
  </si>
  <si>
    <t>+</t>
  </si>
  <si>
    <t>o</t>
  </si>
  <si>
    <t>--</t>
  </si>
  <si>
    <t>No significant diffeence between baseline and evaluation for any group - time-accurracy tradeoff (accuracy was imporved, but not the time)</t>
  </si>
  <si>
    <t>Significant fo rHaptics and Audio Haptics for comparision unnormalized, but not for global tempo and not for velocity. Haptic guidance substantially more effective at communicating velocitz information thatn auditory guidance alone</t>
  </si>
  <si>
    <t>Assumed effect on motor learning positive, as participants adapted on a trial-by-trial basis</t>
  </si>
  <si>
    <t>*</t>
  </si>
  <si>
    <t>Significantly better skill transfer when participants trained with haptic feedback, as there was no significant increase in completion time when transitioning to the real system, indicating effective learning and adaptation. Participants trained only with visual feedback (vision-only group) experienced a significant increase in task completion time when transitioning to the real system, suggesting that the lack of haptic feedback may have limited their ability to anticipate and counteract the physical interaction forces effectively.</t>
  </si>
  <si>
    <t>The tactile vibration sometimes masked by the drumstick's own vibration, causing participants to miss subsequent stimuli. This was particularly problematic at higher tempos (115 and 200 BPM). Large mismatch ratios of VIB for 115 and 200 BPM appears to be
mainly due to the stimulation location. Since the vibration guidance
was given to the palms, it was sometimes masked by the vibration
from the preceding hit, leading to miss several successive stimuli.</t>
  </si>
  <si>
    <t>Retention task quite trivial, as it is the same setup which is not very immersive nor difficult, According to the experimental results, the
methods that included guidance feedback, i.e., haptic guidance and
hybrid haptic assistance, seemed to be generally advantageous for
immediate retention of the learned skill, but its statistical signifi-
cance was not supported - therfore only one plus</t>
  </si>
  <si>
    <t>Generally better performance with haptic feedback, however for some users the haptic feedback is more important than for others (haptic feedback oriented vs tracking oriented users)</t>
  </si>
  <si>
    <t>Score has to be assumed, as they say the difference in grasping success rate is significantly better for the haptic glove condition, however no p-values are provided</t>
  </si>
  <si>
    <t>It does not quite fit into the other papers, as the effects of conflicting haptic feedback (especially if the feedback is inverted) are studied</t>
  </si>
  <si>
    <t>Tracking inaccuracies led to misdirected touches in VR, as there is some noise from the headset and the vive controller. Throughput only slightly increased with haptic cues, however not significantly.</t>
  </si>
  <si>
    <t>Tracking errors of 3-5 degrees show the detrimental effects of haptic guidance if it is incongruent with the visual feedback. Highest fidelity was in real condition, and this showed also the lowest cum. Kinetic energy, thus the highes movement efficiency</t>
  </si>
  <si>
    <t>Haptic training alone significantly less effective than visual training alone. Surprising, but maybe due to the novelty of the task and the fact that we are really used to visual learning through every day life scenarios.</t>
  </si>
  <si>
    <t>Visuo-haptic WITHOUT arm weight support</t>
  </si>
  <si>
    <t>Visuo-haptic WITH arm weight support</t>
  </si>
  <si>
    <t>Training with haptic rendering increased movement variability (and therefore workspace exploration) and led to better performance for learning this dynamic motor task and transferring the acquired skills to a different dynamic system. Also, physical effort of participants is greatly increased. Addition of haptic rendering and/or arm weight support reduced movement phase difference (increased movement efficiency). Training with haptic rendering was more effective compared to without haptics.</t>
  </si>
  <si>
    <t>Training with arm weight support hampers transfer of learning</t>
  </si>
  <si>
    <t>Error amplification</t>
  </si>
  <si>
    <t>All subjects all conditions:                               1. Visual feedback (trajectory and user's position is always displayed), 2. Haptic feedback (only user position is displayed, hand motion is constrained by haptic feedback),                                                   3. Visual-Haptic: trajectory and user's position are displayed + haptic constraints</t>
  </si>
  <si>
    <t>Generally, throughput is increased with vibrotactile feedback</t>
  </si>
  <si>
    <t>Mid-fidelity: significantly loewr task complexity, suggests that sensation of weight can significantly influence task performance (in this experiment that was the case for the high-fidelity controller). Perceptual strain significantly lower in high fidelity compared to low fidelity.Task completion time best for high and low fidelity (uncanny valley?)</t>
  </si>
  <si>
    <t>Shape</t>
  </si>
  <si>
    <t>Color</t>
  </si>
  <si>
    <t>Paper Name</t>
  </si>
  <si>
    <t>Score ML</t>
  </si>
  <si>
    <t>InnerSep</t>
  </si>
  <si>
    <t>Latex Text</t>
  </si>
  <si>
    <t>Haptic Fidelity</t>
  </si>
  <si>
    <t>Column5</t>
  </si>
  <si>
    <t>For experiment 2, the vision only and haptic only condition were roughly the same (in the first experiment, all the haptics conditions were significantly better</t>
  </si>
  <si>
    <t>Assumed</t>
  </si>
  <si>
    <t>For trial duration: Greatest learning trend with vibro-tactile only, also most preferred type of feedback, followed by visual+vibro-tactile</t>
  </si>
  <si>
    <t>Grab virtual knob and point to yellow marker with virtual arrow, abstract</t>
  </si>
  <si>
    <t>Trace target line as quickly and accurately as possible, abstract</t>
  </si>
  <si>
    <t>Roll ball along beam to target position by rotating beam, abstract</t>
  </si>
  <si>
    <t>Excite the system to maximum, abstract</t>
  </si>
  <si>
    <t>Drill 2cm into wood, real</t>
  </si>
  <si>
    <t>Grasp and lift virtual objects with different weights, hold before releasing, real</t>
  </si>
  <si>
    <t>Controlling simulated vehicle to follow designated path with fixed velocity, real</t>
  </si>
  <si>
    <t>Move turret onto target in straight line as quickly and precisely as possible, real</t>
  </si>
  <si>
    <t>Follow trajectory by steering along a path with constant velocity, real</t>
  </si>
  <si>
    <t>Laparascopy - cut sphere displayed and place the freed point inside a transparent cube, real</t>
  </si>
  <si>
    <t>Bi-manual peg-and-hole assembly task, real</t>
  </si>
  <si>
    <t>14-point diagnostic knee arthroscopy, real</t>
  </si>
  <si>
    <t>Play rythmic pattern with drumstick, real</t>
  </si>
  <si>
    <t>Keehner/Feygin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</si>
</sst>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Aptos Narrow"/>
      <scheme val="minor"/>
    </font>
    <font>
      <b/>
      <sz val="12"/>
      <color theme="9" tint="-0.249977111117893"/>
      <name val="Aptos Narrow"/>
      <scheme val="minor"/>
    </font>
    <font>
      <b/>
      <sz val="12"/>
      <color rgb="FFC00000"/>
      <name val="Aptos Narrow"/>
      <scheme val="minor"/>
    </font>
    <font>
      <sz val="10"/>
      <color rgb="FF000000"/>
      <name val="Tahoma"/>
      <family val="2"/>
    </font>
    <font>
      <b/>
      <sz val="10"/>
      <color rgb="FF000000"/>
      <name val="Tahoma"/>
      <family val="2"/>
    </font>
    <font>
      <sz val="10"/>
      <color theme="1"/>
      <name val="Aptos Narrow"/>
      <family val="2"/>
      <scheme val="minor"/>
    </font>
    <font>
      <sz val="12"/>
      <name val="Aptos Narrow"/>
      <family val="2"/>
      <scheme val="minor"/>
    </font>
    <font>
      <sz val="8"/>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000000"/>
      <name val="Aptos Narrow"/>
      <family val="2"/>
      <scheme val="minor"/>
    </font>
    <font>
      <sz val="9"/>
      <color indexed="81"/>
      <name val="Tahoma"/>
      <charset val="1"/>
    </font>
    <font>
      <b/>
      <sz val="9"/>
      <color indexed="81"/>
      <name val="Tahoma"/>
      <charset val="1"/>
    </font>
    <font>
      <sz val="10"/>
      <name val="Aptos Narrow"/>
      <family val="2"/>
      <scheme val="minor"/>
    </font>
    <font>
      <sz val="12"/>
      <color rgb="FFFF0000"/>
      <name val="Aptos Narrow"/>
      <family val="2"/>
      <scheme val="minor"/>
    </font>
    <font>
      <b/>
      <sz val="12"/>
      <name val="Aptos Narrow"/>
      <family val="2"/>
      <scheme val="minor"/>
    </font>
    <font>
      <sz val="12"/>
      <color theme="5" tint="-0.249977111117893"/>
      <name val="Aptos Narrow"/>
      <family val="2"/>
      <scheme val="minor"/>
    </font>
    <font>
      <sz val="12"/>
      <color theme="4" tint="0.39997558519241921"/>
      <name val="Aptos Narrow"/>
      <family val="2"/>
      <scheme val="minor"/>
    </font>
    <font>
      <sz val="10"/>
      <color theme="4" tint="0.39997558519241921"/>
      <name val="Aptos Narrow"/>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0" applyNumberFormat="0" applyBorder="0" applyAlignment="0" applyProtection="0"/>
  </cellStyleXfs>
  <cellXfs count="224">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lef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vertical="center"/>
    </xf>
    <xf numFmtId="0" fontId="7" fillId="3" borderId="2" xfId="0" applyFont="1" applyFill="1" applyBorder="1" applyAlignment="1">
      <alignment horizontal="left" vertical="center" wrapText="1"/>
    </xf>
    <xf numFmtId="0" fontId="0" fillId="3" borderId="2" xfId="0" applyFill="1" applyBorder="1"/>
    <xf numFmtId="0" fontId="7" fillId="2" borderId="2" xfId="0" applyFont="1" applyFill="1" applyBorder="1" applyAlignment="1">
      <alignment horizontal="left" vertical="center" wrapText="1"/>
    </xf>
    <xf numFmtId="0" fontId="0" fillId="2" borderId="2" xfId="0" applyFill="1" applyBorder="1"/>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0" fillId="3" borderId="2" xfId="0" applyFill="1" applyBorder="1" applyAlignment="1">
      <alignment horizontal="center" vertical="center" wrapText="1"/>
    </xf>
    <xf numFmtId="0" fontId="0" fillId="3" borderId="2" xfId="0" applyFill="1" applyBorder="1" applyAlignment="1">
      <alignment horizontal="center"/>
    </xf>
    <xf numFmtId="0" fontId="0" fillId="2" borderId="2" xfId="0" applyFill="1" applyBorder="1" applyAlignment="1">
      <alignment horizontal="center" vertical="center" wrapText="1"/>
    </xf>
    <xf numFmtId="0" fontId="0" fillId="2" borderId="2" xfId="0" applyFill="1" applyBorder="1" applyAlignment="1">
      <alignment horizontal="center"/>
    </xf>
    <xf numFmtId="2" fontId="0" fillId="0" borderId="0" xfId="0" applyNumberFormat="1"/>
    <xf numFmtId="2" fontId="0" fillId="0" borderId="0" xfId="0" applyNumberFormat="1" applyAlignment="1">
      <alignment vertical="center"/>
    </xf>
    <xf numFmtId="2" fontId="0" fillId="0" borderId="0" xfId="1" applyNumberFormat="1" applyFont="1"/>
    <xf numFmtId="0" fontId="0" fillId="0" borderId="0" xfId="0" applyAlignment="1">
      <alignment horizontal="right"/>
    </xf>
    <xf numFmtId="2" fontId="0" fillId="0" borderId="0" xfId="0" applyNumberFormat="1" applyAlignment="1">
      <alignment horizontal="center" vertical="top" wrapText="1"/>
    </xf>
    <xf numFmtId="0" fontId="7" fillId="0" borderId="0" xfId="0" applyFont="1" applyAlignment="1">
      <alignment vertical="top" wrapText="1"/>
    </xf>
    <xf numFmtId="0" fontId="7" fillId="0" borderId="0" xfId="0" applyFont="1" applyAlignment="1">
      <alignment horizontal="left" vertical="top" wrapText="1"/>
    </xf>
    <xf numFmtId="0" fontId="0" fillId="0" borderId="0" xfId="0" applyAlignment="1">
      <alignment vertical="center" textRotation="90"/>
    </xf>
    <xf numFmtId="0" fontId="0" fillId="0" borderId="4" xfId="0" applyBorder="1"/>
    <xf numFmtId="0" fontId="0" fillId="0" borderId="5" xfId="0" applyBorder="1"/>
    <xf numFmtId="0" fontId="2" fillId="0" borderId="1" xfId="0" applyFont="1" applyBorder="1" applyAlignment="1">
      <alignment horizontal="center"/>
    </xf>
    <xf numFmtId="0" fontId="8" fillId="0" borderId="0" xfId="0" applyFont="1"/>
    <xf numFmtId="0" fontId="0" fillId="0" borderId="1" xfId="0" applyBorder="1"/>
    <xf numFmtId="0" fontId="0" fillId="4" borderId="0" xfId="0" applyFill="1" applyAlignment="1">
      <alignment horizontal="center" vertical="top"/>
    </xf>
    <xf numFmtId="0" fontId="0" fillId="4" borderId="0" xfId="0" applyFill="1" applyAlignment="1">
      <alignment vertical="top"/>
    </xf>
    <xf numFmtId="0" fontId="0" fillId="4"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horizontal="center" vertical="center" wrapText="1"/>
    </xf>
    <xf numFmtId="2" fontId="0" fillId="4" borderId="0" xfId="0" applyNumberFormat="1" applyFill="1" applyAlignment="1">
      <alignment horizontal="center" vertical="top" wrapText="1"/>
    </xf>
    <xf numFmtId="0" fontId="7" fillId="4" borderId="0" xfId="0" applyFont="1" applyFill="1" applyAlignment="1">
      <alignment vertical="top" wrapText="1"/>
    </xf>
    <xf numFmtId="0" fontId="7" fillId="4" borderId="0" xfId="0" applyFont="1" applyFill="1" applyAlignment="1">
      <alignment horizontal="left" vertical="top" wrapText="1"/>
    </xf>
    <xf numFmtId="0" fontId="0" fillId="4" borderId="0" xfId="0" applyFill="1"/>
    <xf numFmtId="0" fontId="0" fillId="4" borderId="0" xfId="0" applyFill="1" applyAlignment="1">
      <alignment horizontal="center" vertical="center"/>
    </xf>
    <xf numFmtId="0" fontId="13" fillId="0" borderId="0" xfId="0" applyFont="1"/>
    <xf numFmtId="0" fontId="10" fillId="5" borderId="6" xfId="2" quotePrefix="1" applyBorder="1" applyAlignment="1">
      <alignment horizontal="center" vertical="center" wrapText="1"/>
    </xf>
    <xf numFmtId="0" fontId="0" fillId="0" borderId="6" xfId="0" applyBorder="1" applyAlignment="1">
      <alignment horizontal="center" vertical="center" wrapText="1"/>
    </xf>
    <xf numFmtId="0" fontId="12" fillId="7" borderId="6" xfId="4" applyBorder="1" applyAlignment="1">
      <alignment horizontal="center" vertical="center" wrapText="1"/>
    </xf>
    <xf numFmtId="0" fontId="11" fillId="6" borderId="6" xfId="3" quotePrefix="1" applyBorder="1" applyAlignment="1">
      <alignment horizontal="center" vertical="center" wrapText="1"/>
    </xf>
    <xf numFmtId="0" fontId="10" fillId="5" borderId="6" xfId="2" applyBorder="1" applyAlignment="1">
      <alignment horizontal="center" vertical="center"/>
    </xf>
    <xf numFmtId="0" fontId="0" fillId="0" borderId="6" xfId="0" applyBorder="1" applyAlignment="1">
      <alignment horizontal="center" vertical="center"/>
    </xf>
    <xf numFmtId="0" fontId="12" fillId="7" borderId="6" xfId="4" applyBorder="1" applyAlignment="1">
      <alignment horizontal="center" vertical="center"/>
    </xf>
    <xf numFmtId="0" fontId="11" fillId="6" borderId="6" xfId="3" applyBorder="1" applyAlignment="1">
      <alignment horizontal="center" vertical="center"/>
    </xf>
    <xf numFmtId="0" fontId="0" fillId="4" borderId="6" xfId="0" applyFill="1" applyBorder="1" applyAlignment="1">
      <alignment horizontal="center" vertical="center"/>
    </xf>
    <xf numFmtId="0" fontId="10" fillId="5" borderId="6" xfId="2" applyBorder="1"/>
    <xf numFmtId="0" fontId="0" fillId="0" borderId="6" xfId="0" applyBorder="1"/>
    <xf numFmtId="0" fontId="12" fillId="7" borderId="6" xfId="4" applyBorder="1"/>
    <xf numFmtId="0" fontId="11" fillId="6" borderId="6" xfId="3" applyBorder="1"/>
    <xf numFmtId="2" fontId="0" fillId="0" borderId="0" xfId="0" applyNumberFormat="1" applyAlignment="1">
      <alignment horizontal="center"/>
    </xf>
    <xf numFmtId="0" fontId="0" fillId="3" borderId="0" xfId="0" applyFill="1" applyAlignment="1">
      <alignment horizontal="center" vertical="top"/>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wrapText="1"/>
    </xf>
    <xf numFmtId="0" fontId="0" fillId="3" borderId="0" xfId="0" applyFill="1" applyAlignment="1">
      <alignment horizontal="center" vertical="center" wrapText="1"/>
    </xf>
    <xf numFmtId="2" fontId="0" fillId="3" borderId="0" xfId="0" applyNumberFormat="1" applyFill="1" applyAlignment="1">
      <alignment horizontal="center" vertical="top" wrapText="1"/>
    </xf>
    <xf numFmtId="0" fontId="7" fillId="3" borderId="0" xfId="0" applyFont="1" applyFill="1" applyAlignment="1">
      <alignment vertical="top" wrapText="1"/>
    </xf>
    <xf numFmtId="0" fontId="7" fillId="3" borderId="0" xfId="0" applyFont="1" applyFill="1" applyAlignment="1">
      <alignment horizontal="left" vertical="top" wrapText="1"/>
    </xf>
    <xf numFmtId="0" fontId="0" fillId="3" borderId="0" xfId="0" applyFill="1" applyAlignment="1">
      <alignment horizontal="center" vertical="center"/>
    </xf>
    <xf numFmtId="0" fontId="10" fillId="3" borderId="6" xfId="2" quotePrefix="1" applyFill="1" applyBorder="1" applyAlignment="1">
      <alignment horizontal="center" vertical="center" wrapText="1"/>
    </xf>
    <xf numFmtId="0" fontId="0" fillId="3" borderId="6" xfId="0" applyFill="1" applyBorder="1" applyAlignment="1">
      <alignment horizontal="center" vertical="center" wrapText="1"/>
    </xf>
    <xf numFmtId="0" fontId="12" fillId="3" borderId="6" xfId="4" applyFill="1" applyBorder="1" applyAlignment="1">
      <alignment horizontal="center" vertical="center" wrapText="1"/>
    </xf>
    <xf numFmtId="0" fontId="11" fillId="3" borderId="6" xfId="3" quotePrefix="1" applyFill="1" applyBorder="1" applyAlignment="1">
      <alignment horizontal="center" vertical="center" wrapText="1"/>
    </xf>
    <xf numFmtId="0" fontId="0" fillId="3" borderId="0" xfId="0" applyFill="1"/>
    <xf numFmtId="0" fontId="8" fillId="0" borderId="0" xfId="0" applyFont="1" applyAlignment="1">
      <alignment horizontal="center" vertical="top"/>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center" vertical="top" wrapText="1"/>
    </xf>
    <xf numFmtId="0" fontId="8" fillId="0" borderId="0" xfId="0" applyFont="1" applyAlignment="1">
      <alignment horizontal="center" vertical="center" wrapText="1"/>
    </xf>
    <xf numFmtId="2" fontId="8" fillId="0" borderId="0" xfId="0" applyNumberFormat="1" applyFont="1" applyAlignment="1">
      <alignment horizontal="center" vertical="top" wrapText="1"/>
    </xf>
    <xf numFmtId="0" fontId="16" fillId="0" borderId="0" xfId="0" applyFont="1" applyAlignment="1">
      <alignment vertical="top" wrapText="1"/>
    </xf>
    <xf numFmtId="0" fontId="16" fillId="0" borderId="0" xfId="0" applyFont="1" applyAlignment="1">
      <alignment horizontal="left" vertical="top" wrapText="1"/>
    </xf>
    <xf numFmtId="0" fontId="8" fillId="0" borderId="0" xfId="0" applyFont="1" applyAlignment="1">
      <alignment horizontal="center" vertical="center"/>
    </xf>
    <xf numFmtId="0" fontId="8" fillId="5" borderId="6" xfId="2" applyFont="1" applyBorder="1" applyAlignment="1">
      <alignment horizontal="center" vertical="center"/>
    </xf>
    <xf numFmtId="0" fontId="8" fillId="0" borderId="6" xfId="0" applyFont="1" applyBorder="1" applyAlignment="1">
      <alignment horizontal="center" vertical="center"/>
    </xf>
    <xf numFmtId="0" fontId="8" fillId="7" borderId="6" xfId="4" applyFont="1" applyBorder="1" applyAlignment="1">
      <alignment horizontal="center" vertical="center"/>
    </xf>
    <xf numFmtId="0" fontId="8" fillId="6" borderId="6" xfId="3" applyFont="1" applyBorder="1" applyAlignment="1">
      <alignment horizontal="center" vertical="center"/>
    </xf>
    <xf numFmtId="0" fontId="8" fillId="0" borderId="0" xfId="0" applyFont="1" applyAlignment="1">
      <alignment horizontal="left" vertical="top" wrapText="1"/>
    </xf>
    <xf numFmtId="0" fontId="8" fillId="4" borderId="0" xfId="0" applyFont="1" applyFill="1" applyAlignment="1">
      <alignment horizontal="center" vertical="top"/>
    </xf>
    <xf numFmtId="0" fontId="8" fillId="4" borderId="0" xfId="0" applyFont="1" applyFill="1" applyAlignment="1">
      <alignment vertical="top"/>
    </xf>
    <xf numFmtId="0" fontId="8" fillId="4" borderId="0" xfId="0" applyFont="1" applyFill="1" applyAlignment="1">
      <alignment vertical="top" wrapText="1"/>
    </xf>
    <xf numFmtId="0" fontId="8" fillId="4" borderId="0" xfId="0" applyFont="1" applyFill="1" applyAlignment="1">
      <alignment horizontal="center" vertical="top" wrapText="1"/>
    </xf>
    <xf numFmtId="0" fontId="8" fillId="4" borderId="0" xfId="0" applyFont="1" applyFill="1" applyAlignment="1">
      <alignment horizontal="center" vertical="center" wrapText="1"/>
    </xf>
    <xf numFmtId="2" fontId="8" fillId="4" borderId="0" xfId="0" applyNumberFormat="1" applyFont="1" applyFill="1" applyAlignment="1">
      <alignment horizontal="center" vertical="top" wrapText="1"/>
    </xf>
    <xf numFmtId="0" fontId="16" fillId="4" borderId="0" xfId="0" applyFont="1" applyFill="1" applyAlignment="1">
      <alignment vertical="top" wrapText="1"/>
    </xf>
    <xf numFmtId="0" fontId="16" fillId="4" borderId="0" xfId="0" applyFont="1" applyFill="1" applyAlignment="1">
      <alignment horizontal="left" vertical="top" wrapText="1"/>
    </xf>
    <xf numFmtId="0" fontId="8" fillId="4" borderId="0" xfId="0" applyFont="1" applyFill="1" applyAlignment="1">
      <alignment horizontal="center" vertical="center"/>
    </xf>
    <xf numFmtId="0" fontId="8" fillId="4" borderId="6" xfId="0" applyFont="1" applyFill="1" applyBorder="1" applyAlignment="1">
      <alignment horizontal="center" vertical="center"/>
    </xf>
    <xf numFmtId="0" fontId="8" fillId="4" borderId="0" xfId="0" applyFont="1" applyFill="1"/>
    <xf numFmtId="0" fontId="8" fillId="5" borderId="6" xfId="2" quotePrefix="1" applyFont="1" applyBorder="1" applyAlignment="1">
      <alignment horizontal="center" vertical="center" wrapText="1"/>
    </xf>
    <xf numFmtId="0" fontId="8" fillId="0" borderId="6" xfId="0" applyFont="1" applyBorder="1" applyAlignment="1">
      <alignment horizontal="center" vertical="center" wrapText="1"/>
    </xf>
    <xf numFmtId="0" fontId="8" fillId="7" borderId="6" xfId="4" applyFont="1" applyBorder="1" applyAlignment="1">
      <alignment horizontal="center" vertical="center" wrapText="1"/>
    </xf>
    <xf numFmtId="0" fontId="8" fillId="6" borderId="6" xfId="3" quotePrefix="1" applyFont="1" applyBorder="1" applyAlignment="1">
      <alignment horizontal="center" vertical="center" wrapText="1"/>
    </xf>
    <xf numFmtId="0" fontId="8" fillId="3" borderId="0" xfId="0" applyFont="1" applyFill="1" applyAlignment="1">
      <alignment horizontal="center" vertical="top"/>
    </xf>
    <xf numFmtId="0" fontId="8" fillId="3" borderId="0" xfId="0" applyFont="1" applyFill="1" applyAlignment="1">
      <alignment vertical="top"/>
    </xf>
    <xf numFmtId="0" fontId="8" fillId="3" borderId="0" xfId="0" applyFont="1" applyFill="1" applyAlignment="1">
      <alignment vertical="top" wrapText="1"/>
    </xf>
    <xf numFmtId="0" fontId="8" fillId="3" borderId="0" xfId="0" applyFont="1" applyFill="1" applyAlignment="1">
      <alignment horizontal="center" vertical="top" wrapText="1"/>
    </xf>
    <xf numFmtId="0" fontId="8" fillId="3" borderId="0" xfId="0" applyFont="1" applyFill="1" applyAlignment="1">
      <alignment horizontal="center" vertical="center" wrapText="1"/>
    </xf>
    <xf numFmtId="2" fontId="8" fillId="3" borderId="0" xfId="0" applyNumberFormat="1" applyFont="1" applyFill="1" applyAlignment="1">
      <alignment horizontal="center" vertical="top" wrapText="1"/>
    </xf>
    <xf numFmtId="0" fontId="16" fillId="3" borderId="0" xfId="0" applyFont="1" applyFill="1" applyAlignment="1">
      <alignment vertical="top" wrapText="1"/>
    </xf>
    <xf numFmtId="0" fontId="16" fillId="3" borderId="0" xfId="0" applyFont="1" applyFill="1" applyAlignment="1">
      <alignment horizontal="left" vertical="top" wrapText="1"/>
    </xf>
    <xf numFmtId="0" fontId="8" fillId="3" borderId="0" xfId="0" applyFont="1" applyFill="1" applyAlignment="1">
      <alignment horizontal="center" vertical="center"/>
    </xf>
    <xf numFmtId="0" fontId="8" fillId="3" borderId="6" xfId="2" quotePrefix="1"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6" xfId="4" applyFont="1" applyFill="1" applyBorder="1" applyAlignment="1">
      <alignment horizontal="center" vertical="center" wrapText="1"/>
    </xf>
    <xf numFmtId="0" fontId="8" fillId="3" borderId="6" xfId="3" quotePrefix="1" applyFont="1" applyFill="1" applyBorder="1" applyAlignment="1">
      <alignment horizontal="center" vertical="center" wrapText="1"/>
    </xf>
    <xf numFmtId="0" fontId="8" fillId="3" borderId="0" xfId="0" applyFont="1" applyFill="1"/>
    <xf numFmtId="0" fontId="17" fillId="0" borderId="0" xfId="0" applyFont="1" applyAlignment="1">
      <alignment horizontal="center" vertical="center"/>
    </xf>
    <xf numFmtId="0" fontId="17" fillId="0" borderId="0" xfId="0" applyFont="1"/>
    <xf numFmtId="0" fontId="8" fillId="0" borderId="0" xfId="0" applyFont="1" applyAlignment="1">
      <alignment horizontal="center"/>
    </xf>
    <xf numFmtId="0" fontId="18"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vertical="top" wrapText="1"/>
    </xf>
    <xf numFmtId="0" fontId="20" fillId="0" borderId="0" xfId="0" applyFont="1" applyAlignment="1">
      <alignment vertical="top" wrapText="1"/>
    </xf>
    <xf numFmtId="2" fontId="8" fillId="8" borderId="0" xfId="0" applyNumberFormat="1" applyFont="1" applyFill="1" applyAlignment="1">
      <alignment horizontal="center" vertical="top" wrapText="1"/>
    </xf>
    <xf numFmtId="0" fontId="20" fillId="0" borderId="0" xfId="0" applyFont="1" applyAlignment="1">
      <alignment horizontal="center" vertical="top"/>
    </xf>
    <xf numFmtId="0" fontId="20" fillId="0" borderId="0" xfId="0" applyFont="1" applyAlignment="1">
      <alignment vertical="top"/>
    </xf>
    <xf numFmtId="0" fontId="20" fillId="0" borderId="0" xfId="0" applyFont="1" applyAlignment="1">
      <alignment horizontal="center" vertical="top" wrapText="1"/>
    </xf>
    <xf numFmtId="0" fontId="20" fillId="0" borderId="0" xfId="0" applyFont="1" applyAlignment="1">
      <alignment horizontal="center" vertical="center" wrapText="1"/>
    </xf>
    <xf numFmtId="2" fontId="20" fillId="0" borderId="0" xfId="0" applyNumberFormat="1" applyFont="1" applyAlignment="1">
      <alignment horizontal="center" vertical="top" wrapText="1"/>
    </xf>
    <xf numFmtId="0" fontId="21" fillId="0" borderId="0" xfId="0" applyFont="1" applyAlignment="1">
      <alignment vertical="top" wrapText="1"/>
    </xf>
    <xf numFmtId="0" fontId="21" fillId="0" borderId="0" xfId="0" applyFont="1" applyAlignment="1">
      <alignment horizontal="left" vertical="top" wrapText="1"/>
    </xf>
    <xf numFmtId="0" fontId="20" fillId="0" borderId="0" xfId="0" applyFont="1" applyAlignment="1">
      <alignment horizontal="center" vertical="center"/>
    </xf>
    <xf numFmtId="0" fontId="20" fillId="5" borderId="6" xfId="2" applyFont="1" applyBorder="1" applyAlignment="1">
      <alignment horizontal="center" vertical="center"/>
    </xf>
    <xf numFmtId="0" fontId="20" fillId="0" borderId="6" xfId="0" applyFont="1" applyBorder="1" applyAlignment="1">
      <alignment horizontal="center" vertical="center"/>
    </xf>
    <xf numFmtId="0" fontId="20" fillId="7" borderId="6" xfId="4" applyFont="1" applyBorder="1" applyAlignment="1">
      <alignment horizontal="center" vertical="center"/>
    </xf>
    <xf numFmtId="0" fontId="20" fillId="6" borderId="6" xfId="3" applyFont="1" applyBorder="1" applyAlignment="1">
      <alignment horizontal="center" vertical="center"/>
    </xf>
    <xf numFmtId="0" fontId="20" fillId="0" borderId="0" xfId="0" applyFont="1"/>
    <xf numFmtId="0" fontId="20" fillId="5" borderId="6" xfId="2" quotePrefix="1" applyFont="1" applyBorder="1" applyAlignment="1">
      <alignment horizontal="center" vertical="center" wrapText="1"/>
    </xf>
    <xf numFmtId="0" fontId="20" fillId="0" borderId="6" xfId="0" applyFont="1" applyBorder="1" applyAlignment="1">
      <alignment horizontal="center" vertical="center" wrapText="1"/>
    </xf>
    <xf numFmtId="0" fontId="20" fillId="7" borderId="6" xfId="4" applyFont="1" applyBorder="1" applyAlignment="1">
      <alignment horizontal="center" vertical="center" wrapText="1"/>
    </xf>
    <xf numFmtId="0" fontId="20" fillId="6" borderId="6" xfId="3" quotePrefix="1" applyFont="1" applyBorder="1" applyAlignment="1">
      <alignment horizontal="center" vertical="center" wrapText="1"/>
    </xf>
    <xf numFmtId="0" fontId="7"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center" vertical="top"/>
    </xf>
    <xf numFmtId="0" fontId="0" fillId="0" borderId="6" xfId="0" applyBorder="1" applyAlignment="1">
      <alignment horizontal="center"/>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center" vertical="center"/>
    </xf>
    <xf numFmtId="0" fontId="2" fillId="3" borderId="0" xfId="0" applyFont="1" applyFill="1" applyAlignment="1">
      <alignment horizontal="center" vertical="center" wrapText="1"/>
    </xf>
    <xf numFmtId="0" fontId="7" fillId="3"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2" xfId="0" applyFont="1" applyFill="1" applyBorder="1" applyAlignment="1">
      <alignment horizontal="center" vertical="center"/>
    </xf>
    <xf numFmtId="0" fontId="8" fillId="0" borderId="0" xfId="0" applyFont="1" applyAlignment="1">
      <alignment horizontal="left" vertical="top" wrapText="1"/>
    </xf>
    <xf numFmtId="0" fontId="16" fillId="0" borderId="0" xfId="0" applyFont="1" applyAlignment="1">
      <alignment horizontal="left" vertical="top" wrapText="1"/>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center" vertical="top" wrapText="1"/>
    </xf>
    <xf numFmtId="0" fontId="8" fillId="0" borderId="0" xfId="0" applyFont="1" applyAlignment="1">
      <alignment horizontal="center"/>
    </xf>
    <xf numFmtId="0" fontId="18" fillId="0" borderId="0" xfId="0" applyFont="1" applyAlignment="1">
      <alignment horizontal="center" vertical="center" wrapText="1"/>
    </xf>
    <xf numFmtId="0" fontId="8" fillId="0" borderId="6" xfId="0" applyFont="1" applyBorder="1" applyAlignment="1">
      <alignment horizontal="center"/>
    </xf>
    <xf numFmtId="0" fontId="20" fillId="0" borderId="0" xfId="0" applyFont="1" applyAlignment="1">
      <alignment horizontal="left" vertical="top" wrapText="1"/>
    </xf>
    <xf numFmtId="0" fontId="19" fillId="0" borderId="0" xfId="0" applyFont="1" applyAlignment="1">
      <alignment horizontal="left" vertical="top" wrapText="1"/>
    </xf>
    <xf numFmtId="0" fontId="8" fillId="0" borderId="0" xfId="0" applyFont="1" applyAlignment="1">
      <alignment wrapText="1"/>
    </xf>
    <xf numFmtId="0" fontId="8" fillId="5" borderId="6" xfId="2" applyFont="1" applyBorder="1"/>
    <xf numFmtId="0" fontId="8" fillId="0" borderId="6" xfId="0" applyFont="1" applyBorder="1"/>
    <xf numFmtId="0" fontId="8" fillId="7" borderId="6" xfId="4" applyFont="1" applyBorder="1"/>
    <xf numFmtId="0" fontId="8" fillId="6" borderId="6" xfId="3" applyFont="1" applyBorder="1"/>
    <xf numFmtId="0" fontId="18" fillId="0" borderId="0" xfId="0" applyFont="1" applyAlignment="1">
      <alignment horizontal="left" vertical="center" wrapText="1"/>
    </xf>
    <xf numFmtId="0" fontId="8" fillId="0" borderId="0" xfId="0" applyFont="1" applyAlignment="1">
      <alignment horizontal="left"/>
    </xf>
    <xf numFmtId="0" fontId="8" fillId="9" borderId="0" xfId="0" applyFont="1" applyFill="1" applyAlignment="1">
      <alignment horizontal="center" vertical="top"/>
    </xf>
    <xf numFmtId="0" fontId="8" fillId="9" borderId="0" xfId="0" applyFont="1" applyFill="1" applyAlignment="1">
      <alignment vertical="top"/>
    </xf>
    <xf numFmtId="0" fontId="8" fillId="9" borderId="0" xfId="0" applyFont="1" applyFill="1" applyAlignment="1">
      <alignment vertical="top" wrapText="1"/>
    </xf>
    <xf numFmtId="0" fontId="8" fillId="9" borderId="0" xfId="0" applyFont="1" applyFill="1" applyAlignment="1">
      <alignment horizontal="center" vertical="top" wrapText="1"/>
    </xf>
    <xf numFmtId="0" fontId="0" fillId="9" borderId="0" xfId="0" applyFill="1" applyAlignment="1">
      <alignment vertical="top"/>
    </xf>
    <xf numFmtId="0" fontId="0" fillId="9" borderId="0" xfId="0" applyFill="1" applyAlignment="1">
      <alignment vertical="top" wrapText="1"/>
    </xf>
    <xf numFmtId="0" fontId="0" fillId="9" borderId="0" xfId="0" applyFill="1" applyAlignment="1">
      <alignment horizontal="center" vertical="top" wrapText="1"/>
    </xf>
    <xf numFmtId="0" fontId="8" fillId="9" borderId="0" xfId="0" applyFont="1" applyFill="1" applyAlignment="1">
      <alignment horizontal="center" vertical="top"/>
    </xf>
    <xf numFmtId="0" fontId="8" fillId="9" borderId="0" xfId="0" applyFont="1" applyFill="1" applyAlignment="1">
      <alignment horizontal="left" vertical="top"/>
    </xf>
    <xf numFmtId="0" fontId="8" fillId="9" borderId="0" xfId="0" applyFont="1" applyFill="1" applyAlignment="1">
      <alignment horizontal="left" vertical="top" wrapText="1"/>
    </xf>
    <xf numFmtId="0" fontId="8" fillId="9" borderId="0" xfId="0" applyFont="1" applyFill="1" applyAlignment="1">
      <alignment horizontal="center" vertical="top" wrapText="1"/>
    </xf>
    <xf numFmtId="0" fontId="8" fillId="3" borderId="0" xfId="0" applyFont="1" applyFill="1" applyAlignment="1">
      <alignment horizontal="center" vertical="top"/>
    </xf>
    <xf numFmtId="0" fontId="8" fillId="3" borderId="0" xfId="0" applyFont="1" applyFill="1" applyAlignment="1">
      <alignment horizontal="left" vertical="top"/>
    </xf>
    <xf numFmtId="0" fontId="8" fillId="3" borderId="0" xfId="0" applyFont="1" applyFill="1" applyAlignment="1">
      <alignment horizontal="left" vertical="top" wrapText="1"/>
    </xf>
    <xf numFmtId="0" fontId="8" fillId="3" borderId="0" xfId="0" applyFont="1" applyFill="1" applyAlignment="1">
      <alignment horizontal="center" vertical="top" wrapText="1"/>
    </xf>
    <xf numFmtId="0" fontId="8" fillId="10" borderId="0" xfId="0" applyFont="1" applyFill="1" applyAlignment="1">
      <alignment horizontal="center" vertical="top"/>
    </xf>
    <xf numFmtId="0" fontId="8" fillId="10" borderId="0" xfId="0" applyFont="1" applyFill="1" applyAlignment="1">
      <alignment vertical="top"/>
    </xf>
    <xf numFmtId="0" fontId="8" fillId="10" borderId="0" xfId="0" applyFont="1" applyFill="1" applyAlignment="1">
      <alignment vertical="top" wrapText="1"/>
    </xf>
    <xf numFmtId="0" fontId="8" fillId="10" borderId="0" xfId="0" applyFont="1" applyFill="1" applyAlignment="1">
      <alignment horizontal="center" vertical="top" wrapText="1"/>
    </xf>
    <xf numFmtId="0" fontId="8" fillId="10" borderId="0" xfId="0" applyFont="1" applyFill="1" applyAlignment="1">
      <alignment horizontal="center" vertical="top"/>
    </xf>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8" fillId="10" borderId="0" xfId="0" applyFont="1" applyFill="1" applyAlignment="1">
      <alignment horizontal="left" vertical="top"/>
    </xf>
    <xf numFmtId="0" fontId="8" fillId="10" borderId="0" xfId="0" applyFont="1" applyFill="1" applyAlignment="1">
      <alignment horizontal="left" vertical="top" wrapText="1"/>
    </xf>
    <xf numFmtId="0" fontId="8" fillId="10" borderId="0" xfId="0" applyFont="1" applyFill="1" applyAlignment="1">
      <alignment horizontal="center" vertical="center" wrapText="1"/>
    </xf>
    <xf numFmtId="2" fontId="8" fillId="10" borderId="0" xfId="0" applyNumberFormat="1" applyFont="1" applyFill="1" applyAlignment="1">
      <alignment horizontal="center" vertical="top" wrapText="1"/>
    </xf>
    <xf numFmtId="0" fontId="16" fillId="10" borderId="0" xfId="0" applyFont="1" applyFill="1" applyAlignment="1">
      <alignment vertical="top" wrapText="1"/>
    </xf>
    <xf numFmtId="0" fontId="16" fillId="10" borderId="0" xfId="0" applyFont="1" applyFill="1" applyAlignment="1">
      <alignment horizontal="left" vertical="top" wrapText="1"/>
    </xf>
    <xf numFmtId="0" fontId="8" fillId="10" borderId="0" xfId="0" applyFont="1" applyFill="1" applyAlignment="1">
      <alignment horizontal="center" vertical="center"/>
    </xf>
    <xf numFmtId="0" fontId="8" fillId="10" borderId="6" xfId="2" applyFont="1" applyFill="1" applyBorder="1" applyAlignment="1">
      <alignment horizontal="center" vertical="center"/>
    </xf>
    <xf numFmtId="0" fontId="8" fillId="10" borderId="6" xfId="0" applyFont="1" applyFill="1" applyBorder="1" applyAlignment="1">
      <alignment horizontal="center" vertical="center"/>
    </xf>
    <xf numFmtId="0" fontId="8" fillId="10" borderId="6" xfId="4" applyFont="1" applyFill="1" applyBorder="1" applyAlignment="1">
      <alignment horizontal="center" vertical="center"/>
    </xf>
    <xf numFmtId="0" fontId="8" fillId="10" borderId="6" xfId="3" applyFont="1" applyFill="1" applyBorder="1" applyAlignment="1">
      <alignment horizontal="center" vertical="center"/>
    </xf>
    <xf numFmtId="0" fontId="16" fillId="10" borderId="0" xfId="0" applyFont="1" applyFill="1" applyAlignment="1">
      <alignment horizontal="center" vertical="top" wrapText="1"/>
    </xf>
    <xf numFmtId="0" fontId="8" fillId="10" borderId="0" xfId="0" applyFont="1" applyFill="1"/>
    <xf numFmtId="0" fontId="8" fillId="10" borderId="6" xfId="2" quotePrefix="1" applyFont="1" applyFill="1" applyBorder="1" applyAlignment="1">
      <alignment horizontal="center" vertical="center" wrapText="1"/>
    </xf>
    <xf numFmtId="0" fontId="8" fillId="10" borderId="6" xfId="0" applyFont="1" applyFill="1" applyBorder="1" applyAlignment="1">
      <alignment horizontal="center" vertical="center" wrapText="1"/>
    </xf>
    <xf numFmtId="0" fontId="8" fillId="10" borderId="6" xfId="4" applyFont="1" applyFill="1" applyBorder="1" applyAlignment="1">
      <alignment horizontal="center" vertical="center" wrapText="1"/>
    </xf>
    <xf numFmtId="0" fontId="8" fillId="10" borderId="6" xfId="3" quotePrefix="1" applyFont="1" applyFill="1" applyBorder="1" applyAlignment="1">
      <alignment horizontal="center" vertical="center" wrapText="1"/>
    </xf>
    <xf numFmtId="0" fontId="8" fillId="3" borderId="6" xfId="2" applyFont="1" applyFill="1" applyBorder="1" applyAlignment="1">
      <alignment horizontal="center" vertical="center"/>
    </xf>
    <xf numFmtId="0" fontId="8" fillId="3" borderId="6" xfId="0" applyFont="1" applyFill="1" applyBorder="1" applyAlignment="1">
      <alignment horizontal="center" vertical="center"/>
    </xf>
    <xf numFmtId="0" fontId="8" fillId="3" borderId="6" xfId="4" applyFont="1" applyFill="1" applyBorder="1" applyAlignment="1">
      <alignment horizontal="center" vertical="center"/>
    </xf>
    <xf numFmtId="0" fontId="8" fillId="3" borderId="6" xfId="3" applyFont="1" applyFill="1" applyBorder="1" applyAlignment="1">
      <alignment horizontal="center" vertical="center"/>
    </xf>
    <xf numFmtId="0" fontId="8" fillId="3" borderId="0" xfId="0" applyFont="1" applyFill="1" applyAlignment="1">
      <alignment horizontal="left" vertical="top" wrapText="1"/>
    </xf>
  </cellXfs>
  <cellStyles count="5">
    <cellStyle name="Bad" xfId="3" builtinId="27"/>
    <cellStyle name="Good" xfId="2" builtinId="26"/>
    <cellStyle name="Neutral" xfId="4" builtinId="28"/>
    <cellStyle name="Normal" xfId="0" builtinId="0"/>
    <cellStyle name="Per cent" xfId="1" builtinId="5"/>
  </cellStyles>
  <dxfs count="28">
    <dxf>
      <font>
        <color rgb="FF9C5700"/>
      </font>
      <fill>
        <patternFill>
          <bgColor rgb="FFFFEB9C"/>
        </patternFill>
      </fill>
    </dxf>
    <dxf>
      <fill>
        <patternFill>
          <bgColor theme="2" tint="-9.9948118533890809E-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auto="1"/>
        <name val="Aptos Narrow"/>
        <family val="2"/>
        <scheme val="minor"/>
      </font>
    </dxf>
    <dxf>
      <font>
        <strike val="0"/>
        <outline val="0"/>
        <shadow val="0"/>
        <u val="none"/>
        <vertAlign val="baseline"/>
        <sz val="12"/>
        <color auto="1"/>
        <name val="Aptos Narrow"/>
        <family val="2"/>
        <scheme val="minor"/>
      </font>
      <numFmt numFmtId="0" formatCode="General"/>
    </dxf>
    <dxf>
      <numFmt numFmtId="0" formatCode="General"/>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Feedback Fidelity and Versatility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Fidelity!$Z$5:$Z$53</c:f>
              <c:numCache>
                <c:formatCode>0.00</c:formatCode>
                <c:ptCount val="49"/>
                <c:pt idx="0">
                  <c:v>3.5</c:v>
                </c:pt>
                <c:pt idx="1">
                  <c:v>3.2150888594943567</c:v>
                </c:pt>
                <c:pt idx="2">
                  <c:v>2.2036238174847504</c:v>
                </c:pt>
                <c:pt idx="3">
                  <c:v>2.8041831618480826</c:v>
                </c:pt>
                <c:pt idx="4">
                  <c:v>0.62925474519862223</c:v>
                </c:pt>
                <c:pt idx="5">
                  <c:v>3.2142510032886604</c:v>
                </c:pt>
                <c:pt idx="6">
                  <c:v>3.0133603155831192</c:v>
                </c:pt>
                <c:pt idx="7">
                  <c:v>3.3387461233210627</c:v>
                </c:pt>
                <c:pt idx="8">
                  <c:v>3.3387461233210627</c:v>
                </c:pt>
                <c:pt idx="9">
                  <c:v>3.2150888594943567</c:v>
                </c:pt>
                <c:pt idx="10">
                  <c:v>3.75</c:v>
                </c:pt>
                <c:pt idx="11">
                  <c:v>3.6152257012412101</c:v>
                </c:pt>
                <c:pt idx="12">
                  <c:v>3.3387461233210627</c:v>
                </c:pt>
                <c:pt idx="13">
                  <c:v>3.375</c:v>
                </c:pt>
                <c:pt idx="14" formatCode="General">
                  <c:v>3.75</c:v>
                </c:pt>
                <c:pt idx="15">
                  <c:v>2.6337295241014118</c:v>
                </c:pt>
                <c:pt idx="16">
                  <c:v>2.7534445024696579</c:v>
                </c:pt>
                <c:pt idx="17">
                  <c:v>3.2142510032886604</c:v>
                </c:pt>
                <c:pt idx="18">
                  <c:v>3.0853803235318495</c:v>
                </c:pt>
                <c:pt idx="19">
                  <c:v>3.25</c:v>
                </c:pt>
                <c:pt idx="20">
                  <c:v>1.2463036274880366</c:v>
                </c:pt>
                <c:pt idx="21">
                  <c:v>4</c:v>
                </c:pt>
                <c:pt idx="22">
                  <c:v>4</c:v>
                </c:pt>
                <c:pt idx="23">
                  <c:v>1.0753858312089739</c:v>
                </c:pt>
                <c:pt idx="24">
                  <c:v>3.875</c:v>
                </c:pt>
                <c:pt idx="25">
                  <c:v>2.8359696991451453</c:v>
                </c:pt>
                <c:pt idx="26">
                  <c:v>3.7042706692520775</c:v>
                </c:pt>
                <c:pt idx="27">
                  <c:v>1.5048563384822016</c:v>
                </c:pt>
                <c:pt idx="28">
                  <c:v>3.7142857142857144</c:v>
                </c:pt>
                <c:pt idx="29">
                  <c:v>4</c:v>
                </c:pt>
                <c:pt idx="30">
                  <c:v>2.5705012316940756</c:v>
                </c:pt>
                <c:pt idx="31">
                  <c:v>3.5914493510473795</c:v>
                </c:pt>
                <c:pt idx="32">
                  <c:v>3.2857142857142856</c:v>
                </c:pt>
                <c:pt idx="33">
                  <c:v>2.2767611273294679</c:v>
                </c:pt>
                <c:pt idx="34">
                  <c:v>3.4193267716173019</c:v>
                </c:pt>
                <c:pt idx="35">
                  <c:v>2.9919109251651395</c:v>
                </c:pt>
                <c:pt idx="36">
                  <c:v>3.0914315956676508</c:v>
                </c:pt>
                <c:pt idx="37">
                  <c:v>2.7204598041875325</c:v>
                </c:pt>
                <c:pt idx="38">
                  <c:v>1.389818001400801</c:v>
                </c:pt>
                <c:pt idx="39">
                  <c:v>3.5</c:v>
                </c:pt>
                <c:pt idx="40">
                  <c:v>2.4926072549760732</c:v>
                </c:pt>
                <c:pt idx="41">
                  <c:v>2.7642906802005309</c:v>
                </c:pt>
                <c:pt idx="42">
                  <c:v>3.6053783509475346</c:v>
                </c:pt>
                <c:pt idx="43">
                  <c:v>2.5705012316940756</c:v>
                </c:pt>
                <c:pt idx="44">
                  <c:v>3.7142857142857144</c:v>
                </c:pt>
                <c:pt idx="45">
                  <c:v>2.3082689247651791</c:v>
                </c:pt>
                <c:pt idx="46">
                  <c:v>2.6290808099733312</c:v>
                </c:pt>
                <c:pt idx="47">
                  <c:v>2.8394072747711974</c:v>
                </c:pt>
                <c:pt idx="48">
                  <c:v>3.2715470221560961</c:v>
                </c:pt>
              </c:numCache>
            </c:numRef>
          </c:xVal>
          <c:yVal>
            <c:numRef>
              <c:f>Fidelity!$AA$5:$AA$53</c:f>
              <c:numCache>
                <c:formatCode>General</c:formatCode>
                <c:ptCount val="49"/>
                <c:pt idx="0">
                  <c:v>2</c:v>
                </c:pt>
                <c:pt idx="1">
                  <c:v>2</c:v>
                </c:pt>
                <c:pt idx="2">
                  <c:v>2</c:v>
                </c:pt>
                <c:pt idx="3">
                  <c:v>2</c:v>
                </c:pt>
                <c:pt idx="4">
                  <c:v>2</c:v>
                </c:pt>
                <c:pt idx="5">
                  <c:v>1</c:v>
                </c:pt>
                <c:pt idx="6">
                  <c:v>2</c:v>
                </c:pt>
                <c:pt idx="7">
                  <c:v>1</c:v>
                </c:pt>
                <c:pt idx="8">
                  <c:v>1</c:v>
                </c:pt>
                <c:pt idx="9">
                  <c:v>1</c:v>
                </c:pt>
                <c:pt idx="10">
                  <c:v>2</c:v>
                </c:pt>
                <c:pt idx="11">
                  <c:v>1</c:v>
                </c:pt>
                <c:pt idx="12">
                  <c:v>1</c:v>
                </c:pt>
                <c:pt idx="13">
                  <c:v>2</c:v>
                </c:pt>
                <c:pt idx="14">
                  <c:v>2</c:v>
                </c:pt>
                <c:pt idx="15">
                  <c:v>2</c:v>
                </c:pt>
                <c:pt idx="16">
                  <c:v>2</c:v>
                </c:pt>
                <c:pt idx="17">
                  <c:v>0</c:v>
                </c:pt>
                <c:pt idx="18">
                  <c:v>1</c:v>
                </c:pt>
                <c:pt idx="19">
                  <c:v>2</c:v>
                </c:pt>
                <c:pt idx="20">
                  <c:v>3</c:v>
                </c:pt>
                <c:pt idx="21">
                  <c:v>0</c:v>
                </c:pt>
                <c:pt idx="22">
                  <c:v>1</c:v>
                </c:pt>
                <c:pt idx="23">
                  <c:v>1</c:v>
                </c:pt>
                <c:pt idx="24">
                  <c:v>1</c:v>
                </c:pt>
                <c:pt idx="25">
                  <c:v>3</c:v>
                </c:pt>
                <c:pt idx="26">
                  <c:v>1</c:v>
                </c:pt>
                <c:pt idx="27">
                  <c:v>3</c:v>
                </c:pt>
                <c:pt idx="28">
                  <c:v>1</c:v>
                </c:pt>
                <c:pt idx="29">
                  <c:v>1</c:v>
                </c:pt>
                <c:pt idx="30">
                  <c:v>4</c:v>
                </c:pt>
                <c:pt idx="31">
                  <c:v>1</c:v>
                </c:pt>
                <c:pt idx="32">
                  <c:v>2</c:v>
                </c:pt>
                <c:pt idx="33">
                  <c:v>1</c:v>
                </c:pt>
                <c:pt idx="34">
                  <c:v>3</c:v>
                </c:pt>
                <c:pt idx="35">
                  <c:v>3</c:v>
                </c:pt>
                <c:pt idx="36">
                  <c:v>2</c:v>
                </c:pt>
                <c:pt idx="37">
                  <c:v>2</c:v>
                </c:pt>
                <c:pt idx="38">
                  <c:v>2</c:v>
                </c:pt>
                <c:pt idx="39">
                  <c:v>2</c:v>
                </c:pt>
                <c:pt idx="40">
                  <c:v>3</c:v>
                </c:pt>
                <c:pt idx="41">
                  <c:v>1</c:v>
                </c:pt>
                <c:pt idx="42">
                  <c:v>0</c:v>
                </c:pt>
                <c:pt idx="43">
                  <c:v>4</c:v>
                </c:pt>
                <c:pt idx="44">
                  <c:v>2</c:v>
                </c:pt>
                <c:pt idx="45">
                  <c:v>3</c:v>
                </c:pt>
                <c:pt idx="46">
                  <c:v>4</c:v>
                </c:pt>
                <c:pt idx="47">
                  <c:v>2</c:v>
                </c:pt>
                <c:pt idx="48">
                  <c:v>2</c:v>
                </c:pt>
              </c:numCache>
            </c:numRef>
          </c:yVal>
          <c:smooth val="0"/>
          <c:extLst>
            <c:ext xmlns:c16="http://schemas.microsoft.com/office/drawing/2014/chart" uri="{C3380CC4-5D6E-409C-BE32-E72D297353CC}">
              <c16:uniqueId val="{00000000-4E26-0242-BCB6-BC0B5D4ADCA9}"/>
            </c:ext>
          </c:extLst>
        </c:ser>
        <c:dLbls>
          <c:showLegendKey val="0"/>
          <c:showVal val="0"/>
          <c:showCatName val="0"/>
          <c:showSerName val="0"/>
          <c:showPercent val="0"/>
          <c:showBubbleSize val="0"/>
        </c:dLbls>
        <c:axId val="642264768"/>
        <c:axId val="642266480"/>
      </c:scatterChart>
      <c:valAx>
        <c:axId val="642264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Haptic</a:t>
                </a:r>
                <a:r>
                  <a:rPr lang="en-GB" baseline="0"/>
                  <a:t> Fidelity (Abstract &lt;-&gt; Realistic)</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42266480"/>
        <c:crosses val="autoZero"/>
        <c:crossBetween val="midCat"/>
      </c:valAx>
      <c:valAx>
        <c:axId val="64226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Versatility (Specific</a:t>
                </a:r>
                <a:r>
                  <a:rPr lang="en-GB" baseline="0"/>
                  <a:t> &lt;-&gt; Generic)</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4226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769513</xdr:colOff>
      <xdr:row>9</xdr:row>
      <xdr:rowOff>20213</xdr:rowOff>
    </xdr:from>
    <xdr:to>
      <xdr:col>39</xdr:col>
      <xdr:colOff>465070</xdr:colOff>
      <xdr:row>45</xdr:row>
      <xdr:rowOff>0</xdr:rowOff>
    </xdr:to>
    <xdr:graphicFrame macro="">
      <xdr:nvGraphicFramePr>
        <xdr:cNvPr id="94" name="Chart 93">
          <a:extLst>
            <a:ext uri="{FF2B5EF4-FFF2-40B4-BE49-F238E27FC236}">
              <a16:creationId xmlns:a16="http://schemas.microsoft.com/office/drawing/2014/main" id="{0F6D1935-AA8D-4996-BE0C-91D7B9251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EBA053-D6AC-F048-88DA-51DFAB820BEA}" name="Table2" displayName="Table2" ref="A1:M50" totalsRowShown="0" headerRowBorderDxfId="27" tableBorderDxfId="26">
  <autoFilter ref="A1:M50" xr:uid="{0BEBA053-D6AC-F048-88DA-51DFAB820BEA}"/>
  <sortState xmlns:xlrd2="http://schemas.microsoft.com/office/spreadsheetml/2017/richdata2" ref="A2:M50">
    <sortCondition ref="K1:K50"/>
  </sortState>
  <tableColumns count="13">
    <tableColumn id="1" xr3:uid="{6D5244FC-F6E6-614E-A889-41731EFDE9D0}" name="Paper name"/>
    <tableColumn id="2" xr3:uid="{9FB766C8-6ADE-954E-93ED-60D595A0DF36}" name="Haptic fidelity" dataDxfId="25" totalsRowDxfId="24"/>
    <tableColumn id="3" xr3:uid="{CB7370B8-D3B9-CF44-9BE3-77F6DD3B2BBC}" name="Offset H" dataDxfId="23" totalsRowDxfId="22"/>
    <tableColumn id="4" xr3:uid="{013DBD69-0052-6947-92C7-E3EA8704F586}" name="Versatility"/>
    <tableColumn id="5" xr3:uid="{3F354F45-372B-6D4C-A84B-E49510A38020}" name="Offset V"/>
    <tableColumn id="6" xr3:uid="{D4A39A47-9405-A04D-A226-F52ABAD99AB6}" name="Quality" dataDxfId="21" totalsRowDxfId="20"/>
    <tableColumn id="7" xr3:uid="{E73AE70F-4FE3-5748-8B4F-6F97AF7304D5}" name="Column1" dataDxfId="19" totalsRowDxfId="18"/>
    <tableColumn id="8" xr3:uid="{71210FA6-7464-3C45-B11F-ED07BE27B367}" name="Nodes Latex" dataDxfId="17">
      <calculatedColumnFormula>"\node[" &amp; Table2[[#This Row],[Shape]] &amp; ", fill=" &amp; Table2[[#This Row],[Color]] &amp; ", inner sep=" &amp; Table2[[#This Row],[Column3]] &amp; "pt] at (" &amp; B2 &amp; "," &amp; D2/2 &amp; ") {};"</calculatedColumnFormula>
    </tableColumn>
    <tableColumn id="9" xr3:uid="{1BFCCCB6-1170-E648-AD9D-5049D7C257EB}" name="Citation Latex" dataDxfId="16" totalsRowDxfId="15">
      <calculatedColumnFormula>"\node at (" &amp; B2+C2 &amp; "," &amp; D2/2+E2+0.1 &amp; ") {\footnotesize{\cite{" &amp; A2 &amp; "}}};"</calculatedColumnFormula>
    </tableColumn>
    <tableColumn id="10" xr3:uid="{1105193B-7817-154F-B7B4-CB46C126EECD}" name="Column2" dataDxfId="14" totalsRowDxfId="13">
      <calculatedColumnFormula>"\draw [very thin, gray](" &amp; Table2[[#This Row],[Haptic fidelity]] &amp; "," &amp; Table2[[#This Row],[Versatility]]+Table2[[#This Row],[Offset V]]+0.06 &amp; ") -- (" &amp; Table2[[#This Row],[Haptic fidelity]] &amp; "," &amp;  Table2[[#This Row],[Versatility]] + 0.03&amp; ") node[anchor=north] {};"</calculatedColumnFormula>
    </tableColumn>
    <tableColumn id="11" xr3:uid="{F0460BB0-4FB9-C246-A199-9A754051B519}" name="Color" dataDxfId="12" totalsRowDxfId="11">
      <calculatedColumnFormula>IF(Table2[[#This Row],[Quality]] &gt; 0.9, "c1", IF(Table2[[#This Row],[Quality]] &gt; 0.8, "c2", IF(Table2[[#This Row],[Quality]] &gt; 0.7, "c3", "c4")))</calculatedColumnFormula>
    </tableColumn>
    <tableColumn id="12" xr3:uid="{59D27FC9-0568-4042-9692-48B6849A1945}" name="Shape" dataDxfId="10" totalsRowDxfId="9">
      <calculatedColumnFormula>IF(Table2[[#This Row],[Quality]] &gt; 0.9, "circle", IF(Table2[[#This Row],[Quality]] &gt; 0.8, "diamond", IF(Table2[[#This Row],[Quality]] &gt; 0.7, "regular polygon, regular polygon sides=5", "rectangle")))</calculatedColumnFormula>
    </tableColumn>
    <tableColumn id="13" xr3:uid="{F358B9C7-DBF5-4612-B487-0BEFC2D4E814}" name="Column3" dataDxfId="8">
      <calculatedColumnFormula>IF(Table2[[#This Row],[Quality]] &gt; 0.9, 1.7, IF(Table2[[#This Row],[Quality]] &gt; 0.8, 1.3, IF(Table2[[#This Row],[Quality]] &gt; 0.7, 1.7, 1.7)))</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7EA460-DFA6-9C4D-96C4-586937374B40}" name="Table1" displayName="Table1" ref="J1:J37" totalsRowShown="0">
  <autoFilter ref="J1:J37" xr:uid="{5D7EA460-DFA6-9C4D-96C4-586937374B40}"/>
  <sortState xmlns:xlrd2="http://schemas.microsoft.com/office/spreadsheetml/2017/richdata2" ref="J2:J37">
    <sortCondition ref="J1:J37"/>
  </sortState>
  <tableColumns count="1">
    <tableColumn id="1" xr3:uid="{809D7042-47A7-E84B-95B1-B85F85774F6E}"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8D48DF-E219-4275-B414-113ADC3417D4}" name="Table3" displayName="Table3" ref="A1:N50" totalsRowShown="0">
  <autoFilter ref="A1:N50" xr:uid="{1E8D48DF-E219-4275-B414-113ADC3417D4}"/>
  <sortState xmlns:xlrd2="http://schemas.microsoft.com/office/spreadsheetml/2017/richdata2" ref="A2:N50">
    <sortCondition ref="M1:M50"/>
  </sortState>
  <tableColumns count="14">
    <tableColumn id="1" xr3:uid="{A8908BBC-2D39-434D-B95B-35415780DC30}" name="Paper Name"/>
    <tableColumn id="2" xr3:uid="{6111103C-49F2-46B6-9ACF-9B49853B6E29}" name="Column1">
      <calculatedColumnFormula>IF(Papers!Y3&lt;&gt;"",2,"")</calculatedColumnFormula>
    </tableColumn>
    <tableColumn id="3" xr3:uid="{B85A3BDA-977B-485E-9449-083B6BF22599}" name="Column2">
      <calculatedColumnFormula>IF(Papers!Z3&lt;&gt;"",1,"")</calculatedColumnFormula>
    </tableColumn>
    <tableColumn id="4" xr3:uid="{3B9FBDE2-9D14-44D0-A9C7-E76CE8B7F875}" name="Column3">
      <calculatedColumnFormula>IF(Papers!AA3&lt;&gt;"",0,"")</calculatedColumnFormula>
    </tableColumn>
    <tableColumn id="5" xr3:uid="{B1233711-FDD3-44DA-B64D-3E1473F6A375}" name="Column4">
      <calculatedColumnFormula>IF(Papers!AB3&lt;&gt;"",-1,"")</calculatedColumnFormula>
    </tableColumn>
    <tableColumn id="6" xr3:uid="{3494584D-6916-49A7-87F2-A86D784A7F07}" name="Column5">
      <calculatedColumnFormula>IF(Papers!AC3&lt;&gt;"",-2,"")</calculatedColumnFormula>
    </tableColumn>
    <tableColumn id="7" xr3:uid="{33A491C1-BCCA-44AC-9522-44B1145C0EE7}" name="Score ML">
      <calculatedColumnFormula>MAX(B2:F2)</calculatedColumnFormula>
    </tableColumn>
    <tableColumn id="8" xr3:uid="{87F96C23-7B68-4A48-88BB-FD35AF579F1B}" name="Haptic Fidelity" dataDxfId="7">
      <calculatedColumnFormula>ROUND(Fidelity!Z5,2)</calculatedColumnFormula>
    </tableColumn>
    <tableColumn id="9" xr3:uid="{6E3D0DA2-AC4B-4A81-9B88-DB7202ABCC39}" name="Versatility" dataDxfId="6">
      <calculatedColumnFormula>Fidelity!AA5</calculatedColumnFormula>
    </tableColumn>
    <tableColumn id="10" xr3:uid="{4F16A367-4A2A-4AB7-827A-F2CD31D64363}" name="Latex Text" dataDxfId="5">
      <calculatedColumnFormula>"\node[" &amp; L2 &amp; ", fill=" &amp; Table3[[#This Row],[Color]] &amp; ", inner sep=" &amp; N2 &amp; "pt] at (" &amp; H2 &amp; "," &amp; Table3[[#This Row],[Versatility]]/2 &amp; ") {};"</calculatedColumnFormula>
    </tableColumn>
    <tableColumn id="14" xr3:uid="{709BD724-E3C4-418F-8E6A-98D98E23E7EA}" name="Assumed" dataDxfId="4">
      <calculatedColumnFormula>IF(ISTEXT(Papers!AD3), "\node[" &amp; L2 &amp; ", fill=" &amp; Table3[[#This Row],[Color]] &amp; ", inner sep=0.5pt] at (" &amp; H2 &amp; "," &amp; Table3[[#This Row],[Versatility]]/2 &amp; ") {};", "")</calculatedColumnFormula>
    </tableColumn>
    <tableColumn id="11" xr3:uid="{014A8931-464A-4408-80A9-6496B2F5F5C6}" name="Shape" dataDxfId="3">
      <calculatedColumnFormula>IF($G2=2,"circle",IF($G2=1,"diamond",IF($G2=0,"regular polygon, regular polygon sides=5",IF($G2=-1,"rectangle",IF($G2=-2,"star,star points=5,star point ratio=0.6")))))</calculatedColumnFormula>
    </tableColumn>
    <tableColumn id="12" xr3:uid="{CDE67AD5-F699-4D50-A5AC-E70D76CED041}" name="Color">
      <calculatedColumnFormula>IF($G2=2,"c1",IF($G2=1,"c2",IF($G2=0,"c3",IF($G2=-1,"c4",IF($G2=-2,"c5")))))</calculatedColumnFormula>
    </tableColumn>
    <tableColumn id="13" xr3:uid="{15512A87-B9FB-48BA-8CC2-F7FDBC22BA4D}" name="InnerSep" dataDxfId="2">
      <calculatedColumnFormula>IF($G2=2,1.7,IF($G2=1,1.2,IF($G2=0,1.3,IF($G2=-1,1.7,IF($G2=-2,1.6)))))</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951AD-3899-0448-B694-B69EC43BF775}">
  <dimension ref="A1:AD53"/>
  <sheetViews>
    <sheetView tabSelected="1" zoomScale="70" zoomScaleNormal="70" workbookViewId="0">
      <pane ySplit="1092" topLeftCell="A30" activePane="bottomLeft"/>
      <selection activeCell="E4" sqref="E4"/>
      <selection pane="bottomLeft" activeCell="G34" sqref="G34"/>
    </sheetView>
  </sheetViews>
  <sheetFormatPr defaultColWidth="11.19921875" defaultRowHeight="15.6" x14ac:dyDescent="0.3"/>
  <cols>
    <col min="1" max="1" width="3.19921875" style="9" bestFit="1" customWidth="1"/>
    <col min="2" max="2" width="6.69921875" customWidth="1"/>
    <col min="3" max="3" width="8.69921875" customWidth="1"/>
    <col min="4" max="4" width="6.19921875" style="1" bestFit="1" customWidth="1"/>
    <col min="5" max="5" width="17.69921875" customWidth="1"/>
    <col min="6" max="6" width="5.296875" style="1" customWidth="1"/>
    <col min="7" max="7" width="19.5" customWidth="1"/>
    <col min="8" max="8" width="19" bestFit="1" customWidth="1"/>
    <col min="9" max="9" width="19.296875" bestFit="1" customWidth="1"/>
    <col min="10" max="10" width="46.69921875" bestFit="1" customWidth="1"/>
    <col min="11" max="11" width="46.5" customWidth="1"/>
    <col min="12" max="12" width="14.5" bestFit="1" customWidth="1"/>
    <col min="13" max="13" width="8.8984375" style="1" bestFit="1" customWidth="1"/>
    <col min="14" max="14" width="8.69921875" style="1" bestFit="1" customWidth="1"/>
    <col min="15" max="15" width="8.59765625" style="1" bestFit="1" customWidth="1"/>
    <col min="16" max="16" width="44.296875" customWidth="1"/>
    <col min="17" max="17" width="42.8984375" customWidth="1"/>
    <col min="18" max="18" width="19.59765625" style="5" customWidth="1"/>
    <col min="19" max="19" width="5.09765625" bestFit="1" customWidth="1"/>
    <col min="20" max="20" width="5.796875" bestFit="1" customWidth="1"/>
    <col min="21" max="21" width="6.09765625" bestFit="1" customWidth="1"/>
    <col min="22" max="22" width="5.5" bestFit="1" customWidth="1"/>
    <col min="23" max="23" width="4.5" bestFit="1" customWidth="1"/>
    <col min="24" max="24" width="10" style="3" bestFit="1" customWidth="1"/>
    <col min="25" max="25" width="3" style="61" bestFit="1" customWidth="1"/>
    <col min="26" max="26" width="10.796875" style="62"/>
    <col min="27" max="27" width="10.796875" style="63"/>
    <col min="28" max="28" width="10.796875" style="62"/>
    <col min="29" max="29" width="10.796875" style="64"/>
    <col min="30" max="30" width="11.19921875" style="3"/>
  </cols>
  <sheetData>
    <row r="1" spans="1:29" ht="31.2" x14ac:dyDescent="0.3">
      <c r="B1" s="11" t="s">
        <v>0</v>
      </c>
      <c r="C1" s="12" t="s">
        <v>10</v>
      </c>
      <c r="D1" s="12" t="s">
        <v>11</v>
      </c>
      <c r="E1" s="12" t="s">
        <v>1</v>
      </c>
      <c r="F1" s="12" t="s">
        <v>13</v>
      </c>
      <c r="G1" s="12" t="s">
        <v>14</v>
      </c>
      <c r="H1" s="12" t="s">
        <v>2</v>
      </c>
      <c r="I1" s="12" t="s">
        <v>35</v>
      </c>
      <c r="J1" s="12" t="s">
        <v>3</v>
      </c>
      <c r="K1" s="12" t="s">
        <v>4</v>
      </c>
      <c r="L1" s="12" t="s">
        <v>113</v>
      </c>
      <c r="M1" s="154" t="s">
        <v>5</v>
      </c>
      <c r="N1" s="154"/>
      <c r="O1" s="12" t="s">
        <v>19</v>
      </c>
      <c r="P1" s="154" t="s">
        <v>6</v>
      </c>
      <c r="Q1" s="154"/>
      <c r="R1" s="12" t="s">
        <v>188</v>
      </c>
      <c r="S1" s="154" t="s">
        <v>452</v>
      </c>
      <c r="T1" s="154"/>
      <c r="U1" s="154"/>
      <c r="V1" s="154"/>
      <c r="W1" s="154"/>
      <c r="X1" s="154"/>
      <c r="Y1" s="153" t="s">
        <v>468</v>
      </c>
      <c r="Z1" s="153"/>
      <c r="AA1" s="153"/>
      <c r="AB1" s="153"/>
      <c r="AC1" s="153"/>
    </row>
    <row r="2" spans="1:29" ht="31.2" x14ac:dyDescent="0.3">
      <c r="B2" s="11"/>
      <c r="C2" s="12"/>
      <c r="D2" s="12"/>
      <c r="E2" s="12"/>
      <c r="F2" s="12"/>
      <c r="G2" s="12"/>
      <c r="H2" s="12"/>
      <c r="I2" s="12"/>
      <c r="J2" s="12"/>
      <c r="K2" s="12"/>
      <c r="L2" s="12"/>
      <c r="M2" s="12" t="s">
        <v>81</v>
      </c>
      <c r="N2" s="12" t="s">
        <v>80</v>
      </c>
      <c r="O2" s="12"/>
      <c r="P2" s="13" t="s">
        <v>25</v>
      </c>
      <c r="Q2" s="14" t="s">
        <v>26</v>
      </c>
      <c r="R2" s="34"/>
      <c r="S2" s="4" t="s">
        <v>454</v>
      </c>
      <c r="T2" s="4" t="s">
        <v>455</v>
      </c>
      <c r="U2" s="4" t="s">
        <v>453</v>
      </c>
      <c r="V2" s="4" t="s">
        <v>456</v>
      </c>
      <c r="W2" s="4" t="s">
        <v>458</v>
      </c>
      <c r="X2" s="4" t="s">
        <v>459</v>
      </c>
      <c r="Y2" s="52" t="s">
        <v>469</v>
      </c>
      <c r="Z2" s="53" t="s">
        <v>470</v>
      </c>
      <c r="AA2" s="54" t="s">
        <v>471</v>
      </c>
      <c r="AB2" s="53" t="s">
        <v>94</v>
      </c>
      <c r="AC2" s="55" t="s">
        <v>472</v>
      </c>
    </row>
    <row r="3" spans="1:29" ht="31.2" x14ac:dyDescent="0.3">
      <c r="A3" s="9">
        <v>1</v>
      </c>
      <c r="B3" s="6" t="s">
        <v>7</v>
      </c>
      <c r="C3" s="7" t="s">
        <v>82</v>
      </c>
      <c r="D3" s="8">
        <v>2019</v>
      </c>
      <c r="E3" s="7" t="s">
        <v>12</v>
      </c>
      <c r="F3" s="8">
        <v>3</v>
      </c>
      <c r="G3" s="7" t="s">
        <v>15</v>
      </c>
      <c r="H3" s="7" t="s">
        <v>16</v>
      </c>
      <c r="I3" s="7" t="s">
        <v>36</v>
      </c>
      <c r="J3" s="7" t="s">
        <v>17</v>
      </c>
      <c r="K3" s="7" t="s">
        <v>18</v>
      </c>
      <c r="L3" s="4" t="s">
        <v>94</v>
      </c>
      <c r="M3" s="32">
        <f>Fidelity!Z5</f>
        <v>3.5</v>
      </c>
      <c r="N3" s="32">
        <f>Fidelity!AA5</f>
        <v>2</v>
      </c>
      <c r="O3" s="8" t="s">
        <v>20</v>
      </c>
      <c r="P3" s="33" t="s">
        <v>21</v>
      </c>
      <c r="Q3" s="33"/>
      <c r="R3" s="34"/>
      <c r="S3" s="3"/>
      <c r="T3" s="3" t="s">
        <v>457</v>
      </c>
      <c r="U3" s="3"/>
      <c r="V3" s="3" t="s">
        <v>457</v>
      </c>
      <c r="W3" s="3"/>
      <c r="Y3" s="56" t="str">
        <f>IF(X3="x",X$2,"")</f>
        <v/>
      </c>
      <c r="Z3" s="57" t="s">
        <v>457</v>
      </c>
      <c r="AA3" s="58"/>
      <c r="AB3" s="57"/>
      <c r="AC3" s="59"/>
    </row>
    <row r="4" spans="1:29" ht="62.4" x14ac:dyDescent="0.3">
      <c r="A4" s="9">
        <v>2</v>
      </c>
      <c r="B4" s="6" t="s">
        <v>8</v>
      </c>
      <c r="C4" s="7" t="s">
        <v>9</v>
      </c>
      <c r="D4" s="8">
        <v>2021</v>
      </c>
      <c r="E4" s="7" t="s">
        <v>22</v>
      </c>
      <c r="F4" s="8">
        <v>14</v>
      </c>
      <c r="G4" s="7" t="s">
        <v>23</v>
      </c>
      <c r="H4" s="7" t="s">
        <v>24</v>
      </c>
      <c r="I4" s="7" t="s">
        <v>103</v>
      </c>
      <c r="J4" s="7" t="s">
        <v>29</v>
      </c>
      <c r="K4" s="7" t="s">
        <v>42</v>
      </c>
      <c r="L4" s="4" t="s">
        <v>94</v>
      </c>
      <c r="M4" s="32">
        <f>Fidelity!Z6</f>
        <v>3.2150888594943567</v>
      </c>
      <c r="N4" s="32">
        <f>Fidelity!AA6</f>
        <v>2</v>
      </c>
      <c r="O4" s="8" t="s">
        <v>27</v>
      </c>
      <c r="P4" s="33" t="s">
        <v>28</v>
      </c>
      <c r="Q4" s="33" t="s">
        <v>473</v>
      </c>
      <c r="R4" s="34"/>
      <c r="S4" s="3"/>
      <c r="T4" s="3" t="s">
        <v>457</v>
      </c>
      <c r="U4" s="3"/>
      <c r="V4" s="3" t="s">
        <v>457</v>
      </c>
      <c r="W4" s="3" t="s">
        <v>457</v>
      </c>
      <c r="Y4" s="56" t="str">
        <f t="shared" ref="Y4:Y50" si="0">IF(X4="x",X$2,"")</f>
        <v/>
      </c>
      <c r="Z4" s="57" t="s">
        <v>457</v>
      </c>
      <c r="AA4" s="58"/>
      <c r="AB4" s="57"/>
      <c r="AC4" s="59"/>
    </row>
    <row r="5" spans="1:29" ht="78" x14ac:dyDescent="0.3">
      <c r="A5" s="9">
        <v>3</v>
      </c>
      <c r="B5" s="6" t="s">
        <v>83</v>
      </c>
      <c r="C5" s="7" t="s">
        <v>84</v>
      </c>
      <c r="D5" s="8">
        <v>2022</v>
      </c>
      <c r="E5" s="7" t="s">
        <v>85</v>
      </c>
      <c r="F5" s="8">
        <v>8</v>
      </c>
      <c r="G5" s="7" t="s">
        <v>86</v>
      </c>
      <c r="H5" s="7" t="s">
        <v>87</v>
      </c>
      <c r="I5" s="7" t="s">
        <v>36</v>
      </c>
      <c r="J5" s="7" t="s">
        <v>89</v>
      </c>
      <c r="K5" s="7" t="s">
        <v>88</v>
      </c>
      <c r="L5" s="4" t="s">
        <v>94</v>
      </c>
      <c r="M5" s="32">
        <f>Fidelity!Z7</f>
        <v>2.2036238174847504</v>
      </c>
      <c r="N5" s="32">
        <f>Fidelity!AA7</f>
        <v>2</v>
      </c>
      <c r="O5" s="8" t="s">
        <v>20</v>
      </c>
      <c r="P5" s="33" t="s">
        <v>91</v>
      </c>
      <c r="Q5" s="33" t="s">
        <v>90</v>
      </c>
      <c r="R5" s="34"/>
      <c r="S5" s="3"/>
      <c r="T5" s="3"/>
      <c r="U5" s="3"/>
      <c r="V5" s="3" t="s">
        <v>457</v>
      </c>
      <c r="W5" s="3"/>
      <c r="Y5" s="56" t="str">
        <f t="shared" si="0"/>
        <v/>
      </c>
      <c r="Z5" s="57" t="s">
        <v>457</v>
      </c>
      <c r="AA5" s="58"/>
      <c r="AB5" s="57"/>
      <c r="AC5" s="59"/>
    </row>
    <row r="6" spans="1:29" ht="62.4" x14ac:dyDescent="0.3">
      <c r="A6" s="9">
        <v>4</v>
      </c>
      <c r="B6" s="6" t="s">
        <v>30</v>
      </c>
      <c r="C6" s="7" t="s">
        <v>31</v>
      </c>
      <c r="D6" s="8">
        <v>2017</v>
      </c>
      <c r="E6" s="7" t="s">
        <v>32</v>
      </c>
      <c r="F6" s="8">
        <v>6</v>
      </c>
      <c r="G6" s="7" t="s">
        <v>33</v>
      </c>
      <c r="H6" s="7" t="s">
        <v>34</v>
      </c>
      <c r="I6" s="7" t="s">
        <v>37</v>
      </c>
      <c r="J6" s="7" t="s">
        <v>38</v>
      </c>
      <c r="K6" s="7" t="s">
        <v>39</v>
      </c>
      <c r="L6" s="4" t="s">
        <v>94</v>
      </c>
      <c r="M6" s="32">
        <f>Fidelity!Z8</f>
        <v>2.8041831618480826</v>
      </c>
      <c r="N6" s="32">
        <f>Fidelity!AA8</f>
        <v>2</v>
      </c>
      <c r="O6" s="8" t="s">
        <v>27</v>
      </c>
      <c r="P6" s="33" t="s">
        <v>41</v>
      </c>
      <c r="Q6" s="33" t="s">
        <v>40</v>
      </c>
      <c r="R6" s="34"/>
      <c r="S6" s="3" t="s">
        <v>457</v>
      </c>
      <c r="T6" s="3" t="s">
        <v>457</v>
      </c>
      <c r="U6" s="3"/>
      <c r="V6" s="3"/>
      <c r="W6" s="3"/>
      <c r="Y6" s="56" t="str">
        <f t="shared" si="0"/>
        <v/>
      </c>
      <c r="Z6" s="57" t="s">
        <v>457</v>
      </c>
      <c r="AA6" s="58"/>
      <c r="AB6" s="57"/>
      <c r="AC6" s="59"/>
    </row>
    <row r="7" spans="1:29" ht="82.8" x14ac:dyDescent="0.3">
      <c r="A7" s="9">
        <v>5</v>
      </c>
      <c r="B7" s="6" t="s">
        <v>95</v>
      </c>
      <c r="C7" s="7" t="s">
        <v>96</v>
      </c>
      <c r="D7" s="9">
        <v>2015</v>
      </c>
      <c r="E7" s="7" t="s">
        <v>32</v>
      </c>
      <c r="F7" s="8">
        <v>1</v>
      </c>
      <c r="G7" s="7" t="s">
        <v>97</v>
      </c>
      <c r="H7" s="7" t="s">
        <v>98</v>
      </c>
      <c r="I7" s="7" t="s">
        <v>99</v>
      </c>
      <c r="J7" s="7" t="s">
        <v>104</v>
      </c>
      <c r="K7" s="7" t="s">
        <v>100</v>
      </c>
      <c r="L7" s="4" t="s">
        <v>94</v>
      </c>
      <c r="M7" s="32">
        <f>Fidelity!Z9</f>
        <v>0.62925474519862223</v>
      </c>
      <c r="N7" s="32">
        <f>Fidelity!AA9</f>
        <v>2</v>
      </c>
      <c r="O7" s="8" t="s">
        <v>27</v>
      </c>
      <c r="P7" s="33" t="s">
        <v>102</v>
      </c>
      <c r="Q7" s="33" t="s">
        <v>101</v>
      </c>
      <c r="R7" s="34"/>
      <c r="S7" s="3" t="s">
        <v>457</v>
      </c>
      <c r="T7" s="3"/>
      <c r="U7" s="3" t="s">
        <v>457</v>
      </c>
      <c r="V7" s="3"/>
      <c r="W7" s="3"/>
      <c r="Y7" s="56" t="str">
        <f t="shared" si="0"/>
        <v/>
      </c>
      <c r="Z7" s="57"/>
      <c r="AA7" s="58" t="s">
        <v>457</v>
      </c>
      <c r="AB7" s="57"/>
      <c r="AC7" s="59"/>
    </row>
    <row r="8" spans="1:29" ht="46.8" x14ac:dyDescent="0.3">
      <c r="A8" s="152">
        <v>6</v>
      </c>
      <c r="B8" s="6" t="s">
        <v>105</v>
      </c>
      <c r="C8" s="149" t="s">
        <v>106</v>
      </c>
      <c r="D8" s="150">
        <v>2023</v>
      </c>
      <c r="E8" s="149" t="s">
        <v>32</v>
      </c>
      <c r="F8" s="150">
        <v>2</v>
      </c>
      <c r="G8" s="149" t="s">
        <v>107</v>
      </c>
      <c r="H8" s="149" t="s">
        <v>108</v>
      </c>
      <c r="I8" s="149" t="s">
        <v>109</v>
      </c>
      <c r="J8" s="149" t="s">
        <v>110</v>
      </c>
      <c r="K8" s="149" t="s">
        <v>111</v>
      </c>
      <c r="L8" s="7" t="s">
        <v>114</v>
      </c>
      <c r="M8" s="32">
        <f>Fidelity!Z10</f>
        <v>3.2142510032886604</v>
      </c>
      <c r="N8" s="32">
        <f>Fidelity!AA10</f>
        <v>1</v>
      </c>
      <c r="O8" s="8" t="s">
        <v>20</v>
      </c>
      <c r="P8" s="148" t="s">
        <v>115</v>
      </c>
      <c r="Q8" s="155"/>
      <c r="R8" s="148" t="s">
        <v>117</v>
      </c>
      <c r="S8" s="3" t="s">
        <v>457</v>
      </c>
      <c r="T8" s="3" t="s">
        <v>457</v>
      </c>
      <c r="U8" s="3"/>
      <c r="V8" s="3" t="s">
        <v>457</v>
      </c>
      <c r="W8" s="3"/>
      <c r="Y8" s="56" t="s">
        <v>457</v>
      </c>
      <c r="Z8" s="57"/>
      <c r="AA8" s="58"/>
      <c r="AB8" s="57"/>
      <c r="AC8" s="59"/>
    </row>
    <row r="9" spans="1:29" ht="78" x14ac:dyDescent="0.3">
      <c r="A9" s="152"/>
      <c r="B9" s="6"/>
      <c r="C9" s="149"/>
      <c r="D9" s="150"/>
      <c r="E9" s="149"/>
      <c r="F9" s="150"/>
      <c r="G9" s="149"/>
      <c r="H9" s="149"/>
      <c r="I9" s="149"/>
      <c r="J9" s="149"/>
      <c r="K9" s="149"/>
      <c r="L9" s="7" t="s">
        <v>116</v>
      </c>
      <c r="M9" s="32">
        <f>Fidelity!Z11</f>
        <v>3.0133603155831192</v>
      </c>
      <c r="N9" s="32">
        <f>Fidelity!AA11</f>
        <v>2</v>
      </c>
      <c r="O9" s="8" t="s">
        <v>20</v>
      </c>
      <c r="P9" s="148"/>
      <c r="Q9" s="155"/>
      <c r="R9" s="148"/>
      <c r="S9" s="3"/>
      <c r="T9" s="3"/>
      <c r="U9" s="3"/>
      <c r="V9" s="3"/>
      <c r="W9" s="3"/>
      <c r="Y9" s="56" t="s">
        <v>457</v>
      </c>
      <c r="Z9" s="57"/>
      <c r="AA9" s="58"/>
      <c r="AB9" s="57"/>
      <c r="AC9" s="59"/>
    </row>
    <row r="10" spans="1:29" ht="46.8" x14ac:dyDescent="0.3">
      <c r="A10" s="6">
        <v>7</v>
      </c>
      <c r="B10" s="6" t="s">
        <v>122</v>
      </c>
      <c r="C10" s="7" t="s">
        <v>118</v>
      </c>
      <c r="D10" s="7">
        <v>2012</v>
      </c>
      <c r="E10" s="7" t="s">
        <v>119</v>
      </c>
      <c r="F10" s="7">
        <v>5</v>
      </c>
      <c r="G10" s="7" t="s">
        <v>120</v>
      </c>
      <c r="H10" s="7" t="s">
        <v>123</v>
      </c>
      <c r="I10" s="7" t="s">
        <v>37</v>
      </c>
      <c r="J10" s="7" t="s">
        <v>121</v>
      </c>
      <c r="K10" s="7" t="s">
        <v>131</v>
      </c>
      <c r="L10" s="7" t="s">
        <v>124</v>
      </c>
      <c r="M10" s="32">
        <f>Fidelity!Z12</f>
        <v>3.3387461233210627</v>
      </c>
      <c r="N10" s="32">
        <f>Fidelity!AA12</f>
        <v>1</v>
      </c>
      <c r="O10" s="8" t="s">
        <v>27</v>
      </c>
      <c r="P10" s="148"/>
      <c r="Q10" s="148"/>
      <c r="R10" s="148"/>
      <c r="S10" s="3" t="s">
        <v>457</v>
      </c>
      <c r="T10" s="3" t="s">
        <v>457</v>
      </c>
      <c r="U10" s="3"/>
      <c r="V10" s="3" t="s">
        <v>457</v>
      </c>
      <c r="W10" s="3"/>
      <c r="Y10" s="56"/>
      <c r="Z10" s="57" t="s">
        <v>457</v>
      </c>
      <c r="AA10" s="58"/>
      <c r="AB10" s="57"/>
      <c r="AC10" s="59"/>
    </row>
    <row r="11" spans="1:29" ht="124.8" x14ac:dyDescent="0.3">
      <c r="A11" s="6"/>
      <c r="B11" s="6"/>
      <c r="C11" s="7"/>
      <c r="D11" s="7"/>
      <c r="E11" s="7"/>
      <c r="F11" s="7"/>
      <c r="G11" s="7"/>
      <c r="H11" s="7"/>
      <c r="I11" s="7"/>
      <c r="J11" s="7"/>
      <c r="K11" s="7"/>
      <c r="L11" s="7" t="s">
        <v>125</v>
      </c>
      <c r="M11" s="32">
        <f>Fidelity!Z13</f>
        <v>3.3387461233210627</v>
      </c>
      <c r="N11" s="32">
        <f>Fidelity!AA13</f>
        <v>1</v>
      </c>
      <c r="O11" s="8" t="s">
        <v>20</v>
      </c>
      <c r="P11" s="148"/>
      <c r="Q11" s="148"/>
      <c r="R11" s="148"/>
      <c r="S11" s="3"/>
      <c r="T11" s="3"/>
      <c r="U11" s="3"/>
      <c r="V11" s="3"/>
      <c r="W11" s="3"/>
      <c r="Y11" s="56" t="str">
        <f t="shared" si="0"/>
        <v/>
      </c>
      <c r="Z11" s="57" t="s">
        <v>457</v>
      </c>
      <c r="AA11" s="58"/>
      <c r="AB11" s="57"/>
      <c r="AC11" s="59"/>
    </row>
    <row r="12" spans="1:29" ht="46.8" x14ac:dyDescent="0.3">
      <c r="A12" s="6"/>
      <c r="B12" s="6"/>
      <c r="C12" s="7"/>
      <c r="D12" s="7"/>
      <c r="E12" s="7"/>
      <c r="F12" s="7"/>
      <c r="G12" s="7"/>
      <c r="H12" s="7"/>
      <c r="I12" s="7"/>
      <c r="J12" s="7"/>
      <c r="K12" s="7"/>
      <c r="L12" s="7" t="s">
        <v>126</v>
      </c>
      <c r="M12" s="32">
        <f>Fidelity!Z14</f>
        <v>3.2150888594943567</v>
      </c>
      <c r="N12" s="32">
        <f>Fidelity!AA14</f>
        <v>1</v>
      </c>
      <c r="O12" s="8" t="s">
        <v>27</v>
      </c>
      <c r="P12" s="148"/>
      <c r="Q12" s="148"/>
      <c r="R12" s="148"/>
      <c r="S12" s="3"/>
      <c r="T12" s="3"/>
      <c r="U12" s="3"/>
      <c r="V12" s="3"/>
      <c r="W12" s="3"/>
      <c r="Y12" s="56" t="str">
        <f t="shared" si="0"/>
        <v/>
      </c>
      <c r="Z12" s="57" t="s">
        <v>457</v>
      </c>
      <c r="AA12" s="58"/>
      <c r="AB12" s="57"/>
      <c r="AC12" s="59"/>
    </row>
    <row r="13" spans="1:29" ht="62.4" x14ac:dyDescent="0.3">
      <c r="A13" s="6"/>
      <c r="B13" s="6"/>
      <c r="C13" s="7"/>
      <c r="D13" s="7"/>
      <c r="E13" s="7"/>
      <c r="F13" s="7"/>
      <c r="G13" s="7"/>
      <c r="H13" s="7"/>
      <c r="I13" s="7"/>
      <c r="J13" s="7"/>
      <c r="K13" s="7"/>
      <c r="L13" s="7" t="s">
        <v>127</v>
      </c>
      <c r="M13" s="32">
        <f>Fidelity!Z15</f>
        <v>3.75</v>
      </c>
      <c r="N13" s="32">
        <f>Fidelity!AA15</f>
        <v>2</v>
      </c>
      <c r="O13" s="8" t="s">
        <v>27</v>
      </c>
      <c r="P13" s="148"/>
      <c r="Q13" s="148"/>
      <c r="R13" s="148"/>
      <c r="S13" s="3"/>
      <c r="T13" s="3"/>
      <c r="U13" s="3"/>
      <c r="V13" s="3"/>
      <c r="W13" s="3"/>
      <c r="Y13" s="56" t="s">
        <v>457</v>
      </c>
      <c r="Z13" s="57"/>
      <c r="AA13" s="58"/>
      <c r="AB13" s="57"/>
      <c r="AC13" s="59"/>
    </row>
    <row r="14" spans="1:29" ht="62.4" x14ac:dyDescent="0.3">
      <c r="A14" s="6"/>
      <c r="B14" s="6"/>
      <c r="C14" s="7"/>
      <c r="D14" s="7"/>
      <c r="E14" s="7"/>
      <c r="F14" s="7"/>
      <c r="G14" s="7"/>
      <c r="H14" s="7"/>
      <c r="I14" s="7"/>
      <c r="J14" s="7"/>
      <c r="K14" s="7"/>
      <c r="L14" s="7" t="s">
        <v>128</v>
      </c>
      <c r="M14" s="32">
        <f>Fidelity!Z16</f>
        <v>3.6152257012412101</v>
      </c>
      <c r="N14" s="32">
        <f>Fidelity!AA16</f>
        <v>1</v>
      </c>
      <c r="O14" s="8" t="s">
        <v>27</v>
      </c>
      <c r="P14" s="148"/>
      <c r="Q14" s="148"/>
      <c r="R14" s="148"/>
      <c r="S14" s="3"/>
      <c r="T14" s="3"/>
      <c r="U14" s="3"/>
      <c r="V14" s="3"/>
      <c r="W14" s="3"/>
      <c r="Y14" s="56" t="s">
        <v>457</v>
      </c>
      <c r="Z14" s="57"/>
      <c r="AA14" s="58"/>
      <c r="AB14" s="57"/>
      <c r="AC14" s="59"/>
    </row>
    <row r="15" spans="1:29" ht="62.4" x14ac:dyDescent="0.3">
      <c r="A15" s="6"/>
      <c r="B15" s="6"/>
      <c r="C15" s="7"/>
      <c r="D15" s="7"/>
      <c r="E15" s="7"/>
      <c r="F15" s="7"/>
      <c r="G15" s="7"/>
      <c r="H15" s="7"/>
      <c r="I15" s="7"/>
      <c r="J15" s="7"/>
      <c r="K15" s="7"/>
      <c r="L15" s="7" t="s">
        <v>129</v>
      </c>
      <c r="M15" s="32">
        <f>Fidelity!Z17</f>
        <v>3.3387461233210627</v>
      </c>
      <c r="N15" s="32">
        <f>Fidelity!AA17</f>
        <v>1</v>
      </c>
      <c r="O15" s="8" t="s">
        <v>27</v>
      </c>
      <c r="P15" s="148"/>
      <c r="Q15" s="148"/>
      <c r="R15" s="148"/>
      <c r="S15" s="3"/>
      <c r="T15" s="3"/>
      <c r="U15" s="3"/>
      <c r="V15" s="3"/>
      <c r="W15" s="3"/>
      <c r="Y15" s="56" t="s">
        <v>457</v>
      </c>
      <c r="Z15" s="57"/>
      <c r="AA15" s="58"/>
      <c r="AB15" s="57"/>
      <c r="AC15" s="59"/>
    </row>
    <row r="16" spans="1:29" x14ac:dyDescent="0.3">
      <c r="A16" s="152">
        <v>8</v>
      </c>
      <c r="B16" s="6" t="s">
        <v>132</v>
      </c>
      <c r="C16" s="149" t="s">
        <v>133</v>
      </c>
      <c r="D16" s="150">
        <v>2002</v>
      </c>
      <c r="E16" s="149" t="s">
        <v>327</v>
      </c>
      <c r="F16" s="150">
        <v>3</v>
      </c>
      <c r="G16" s="149" t="s">
        <v>134</v>
      </c>
      <c r="H16" s="149" t="s">
        <v>135</v>
      </c>
      <c r="I16" s="149" t="s">
        <v>148</v>
      </c>
      <c r="J16" s="149" t="s">
        <v>136</v>
      </c>
      <c r="K16" s="149" t="s">
        <v>140</v>
      </c>
      <c r="L16" s="7" t="s">
        <v>141</v>
      </c>
      <c r="M16" s="32">
        <f>Fidelity!Z18</f>
        <v>3.375</v>
      </c>
      <c r="N16" s="32">
        <f>Fidelity!AA18</f>
        <v>2</v>
      </c>
      <c r="O16" s="8" t="s">
        <v>27</v>
      </c>
      <c r="P16" s="148" t="s">
        <v>139</v>
      </c>
      <c r="Q16" s="148" t="s">
        <v>138</v>
      </c>
      <c r="R16" s="34"/>
      <c r="S16" s="3"/>
      <c r="T16" s="3" t="s">
        <v>457</v>
      </c>
      <c r="U16" s="3"/>
      <c r="V16" s="3" t="s">
        <v>457</v>
      </c>
      <c r="W16" s="3"/>
      <c r="Y16" s="56" t="str">
        <f t="shared" si="0"/>
        <v/>
      </c>
      <c r="Z16" s="57"/>
      <c r="AA16" s="58" t="s">
        <v>457</v>
      </c>
      <c r="AB16" s="57"/>
      <c r="AC16" s="59"/>
    </row>
    <row r="17" spans="1:30" x14ac:dyDescent="0.3">
      <c r="A17" s="152"/>
      <c r="B17" s="6"/>
      <c r="C17" s="149"/>
      <c r="D17" s="150"/>
      <c r="E17" s="149"/>
      <c r="F17" s="150"/>
      <c r="G17" s="149"/>
      <c r="H17" s="149"/>
      <c r="I17" s="149"/>
      <c r="J17" s="149"/>
      <c r="K17" s="149"/>
      <c r="L17" s="7" t="s">
        <v>142</v>
      </c>
      <c r="M17" s="32">
        <f>Fidelity!Z19</f>
        <v>3.75</v>
      </c>
      <c r="N17" s="32">
        <f>Fidelity!AA19</f>
        <v>2</v>
      </c>
      <c r="O17" s="8" t="s">
        <v>27</v>
      </c>
      <c r="P17" s="148"/>
      <c r="Q17" s="148"/>
      <c r="R17" s="34"/>
      <c r="S17" s="3"/>
      <c r="T17" s="3"/>
      <c r="U17" s="3"/>
      <c r="V17" s="3"/>
      <c r="W17" s="3"/>
      <c r="Y17" s="56" t="str">
        <f t="shared" si="0"/>
        <v/>
      </c>
      <c r="Z17" s="57"/>
      <c r="AA17" s="58" t="s">
        <v>457</v>
      </c>
      <c r="AB17" s="57"/>
      <c r="AC17" s="59"/>
    </row>
    <row r="18" spans="1:30" ht="35.4" customHeight="1" x14ac:dyDescent="0.3">
      <c r="A18" s="152">
        <v>9</v>
      </c>
      <c r="B18" s="6" t="s">
        <v>143</v>
      </c>
      <c r="C18" s="149" t="s">
        <v>144</v>
      </c>
      <c r="D18" s="150">
        <v>2014</v>
      </c>
      <c r="E18" s="149" t="s">
        <v>145</v>
      </c>
      <c r="F18" s="150">
        <v>3</v>
      </c>
      <c r="G18" s="149" t="s">
        <v>146</v>
      </c>
      <c r="H18" s="149" t="s">
        <v>147</v>
      </c>
      <c r="I18" s="149" t="s">
        <v>149</v>
      </c>
      <c r="J18" s="149" t="s">
        <v>150</v>
      </c>
      <c r="K18" s="149" t="s">
        <v>151</v>
      </c>
      <c r="L18" s="7" t="s">
        <v>152</v>
      </c>
      <c r="M18" s="32">
        <f>Fidelity!Z20</f>
        <v>2.6337295241014118</v>
      </c>
      <c r="N18" s="32">
        <f>Fidelity!AA20</f>
        <v>2</v>
      </c>
      <c r="O18" s="8" t="s">
        <v>27</v>
      </c>
      <c r="P18" s="148" t="s">
        <v>504</v>
      </c>
      <c r="Q18" s="148" t="s">
        <v>155</v>
      </c>
      <c r="R18" s="34"/>
      <c r="S18" s="3"/>
      <c r="T18" s="3" t="s">
        <v>457</v>
      </c>
      <c r="U18" s="3" t="s">
        <v>457</v>
      </c>
      <c r="V18" s="3"/>
      <c r="W18" s="3"/>
      <c r="Y18" s="56" t="str">
        <f t="shared" si="0"/>
        <v/>
      </c>
      <c r="Z18" s="57" t="s">
        <v>457</v>
      </c>
      <c r="AA18" s="58"/>
      <c r="AB18" s="57"/>
      <c r="AC18" s="59"/>
    </row>
    <row r="19" spans="1:30" ht="31.2" x14ac:dyDescent="0.3">
      <c r="A19" s="152"/>
      <c r="B19" s="6"/>
      <c r="C19" s="149"/>
      <c r="D19" s="150"/>
      <c r="E19" s="149"/>
      <c r="F19" s="150"/>
      <c r="G19" s="149"/>
      <c r="H19" s="149"/>
      <c r="I19" s="149"/>
      <c r="J19" s="149"/>
      <c r="K19" s="149"/>
      <c r="L19" s="7" t="s">
        <v>153</v>
      </c>
      <c r="M19" s="32">
        <f>Fidelity!Z21</f>
        <v>2.7534445024696579</v>
      </c>
      <c r="N19" s="32">
        <f>Fidelity!AA21</f>
        <v>2</v>
      </c>
      <c r="O19" s="8" t="s">
        <v>27</v>
      </c>
      <c r="P19" s="148"/>
      <c r="Q19" s="148"/>
      <c r="R19" s="34"/>
      <c r="S19" s="3"/>
      <c r="T19" s="3"/>
      <c r="U19" s="3"/>
      <c r="V19" s="3"/>
      <c r="W19" s="3"/>
      <c r="Y19" s="56" t="str">
        <f t="shared" si="0"/>
        <v/>
      </c>
      <c r="Z19" s="57" t="s">
        <v>457</v>
      </c>
      <c r="AA19" s="58"/>
      <c r="AB19" s="57"/>
      <c r="AC19" s="59"/>
    </row>
    <row r="20" spans="1:30" ht="138" x14ac:dyDescent="0.3">
      <c r="A20" s="9">
        <v>10</v>
      </c>
      <c r="B20" s="6" t="s">
        <v>156</v>
      </c>
      <c r="C20" s="7" t="s">
        <v>157</v>
      </c>
      <c r="D20" s="8">
        <v>2008</v>
      </c>
      <c r="E20" s="7" t="s">
        <v>32</v>
      </c>
      <c r="F20" s="8">
        <v>1</v>
      </c>
      <c r="G20" s="7" t="s">
        <v>158</v>
      </c>
      <c r="H20" s="7" t="s">
        <v>160</v>
      </c>
      <c r="I20" s="7" t="s">
        <v>159</v>
      </c>
      <c r="J20" s="7" t="s">
        <v>161</v>
      </c>
      <c r="K20" s="7" t="s">
        <v>162</v>
      </c>
      <c r="L20" s="4" t="s">
        <v>94</v>
      </c>
      <c r="M20" s="32">
        <f>Fidelity!Z22</f>
        <v>3.2142510032886604</v>
      </c>
      <c r="N20" s="32">
        <f>Fidelity!AA22</f>
        <v>0</v>
      </c>
      <c r="O20" s="8" t="s">
        <v>27</v>
      </c>
      <c r="P20" s="33" t="s">
        <v>164</v>
      </c>
      <c r="Q20" s="33" t="s">
        <v>163</v>
      </c>
      <c r="R20" s="34" t="s">
        <v>474</v>
      </c>
      <c r="S20" s="3" t="s">
        <v>457</v>
      </c>
      <c r="T20" s="3" t="s">
        <v>457</v>
      </c>
      <c r="U20" s="3" t="s">
        <v>457</v>
      </c>
      <c r="V20" s="3"/>
      <c r="W20" s="3"/>
      <c r="Y20" s="56" t="str">
        <f t="shared" si="0"/>
        <v/>
      </c>
      <c r="Z20" s="57" t="s">
        <v>457</v>
      </c>
      <c r="AA20" s="58"/>
      <c r="AB20" s="57"/>
      <c r="AC20" s="59"/>
    </row>
    <row r="21" spans="1:30" ht="46.8" x14ac:dyDescent="0.3">
      <c r="A21" s="9">
        <v>11</v>
      </c>
      <c r="B21" s="6" t="s">
        <v>165</v>
      </c>
      <c r="C21" s="7" t="s">
        <v>166</v>
      </c>
      <c r="D21" s="8">
        <v>2019</v>
      </c>
      <c r="E21" s="7" t="s">
        <v>167</v>
      </c>
      <c r="F21" s="8">
        <v>3</v>
      </c>
      <c r="G21" s="7" t="s">
        <v>146</v>
      </c>
      <c r="H21" s="7" t="s">
        <v>168</v>
      </c>
      <c r="I21" s="7" t="s">
        <v>148</v>
      </c>
      <c r="J21" s="7" t="s">
        <v>169</v>
      </c>
      <c r="K21" s="7" t="s">
        <v>170</v>
      </c>
      <c r="L21" s="4" t="s">
        <v>94</v>
      </c>
      <c r="M21" s="32">
        <f>Fidelity!Z23</f>
        <v>3.0853803235318495</v>
      </c>
      <c r="N21" s="32">
        <f>Fidelity!AA23</f>
        <v>1</v>
      </c>
      <c r="O21" s="8"/>
      <c r="P21" s="33" t="s">
        <v>171</v>
      </c>
      <c r="Q21" s="33"/>
      <c r="R21" s="34"/>
      <c r="S21" s="3" t="s">
        <v>457</v>
      </c>
      <c r="T21" s="3" t="s">
        <v>457</v>
      </c>
      <c r="U21" s="3"/>
      <c r="V21" s="3" t="s">
        <v>457</v>
      </c>
      <c r="W21" s="3"/>
      <c r="Y21" s="56" t="s">
        <v>457</v>
      </c>
      <c r="Z21" s="57"/>
      <c r="AA21" s="58"/>
      <c r="AB21" s="57"/>
      <c r="AC21" s="59"/>
    </row>
    <row r="22" spans="1:30" ht="62.4" x14ac:dyDescent="0.3">
      <c r="A22" s="9">
        <v>12</v>
      </c>
      <c r="B22" s="6" t="s">
        <v>172</v>
      </c>
      <c r="C22" s="7" t="s">
        <v>426</v>
      </c>
      <c r="D22" s="8">
        <v>2022</v>
      </c>
      <c r="E22" s="7" t="s">
        <v>173</v>
      </c>
      <c r="F22" s="8">
        <v>12</v>
      </c>
      <c r="G22" s="7" t="s">
        <v>174</v>
      </c>
      <c r="H22" s="7" t="s">
        <v>175</v>
      </c>
      <c r="I22" s="7" t="s">
        <v>176</v>
      </c>
      <c r="J22" s="7" t="s">
        <v>177</v>
      </c>
      <c r="K22" s="7" t="s">
        <v>178</v>
      </c>
      <c r="L22" s="4" t="s">
        <v>94</v>
      </c>
      <c r="M22" s="32">
        <f>Fidelity!Z24</f>
        <v>3.25</v>
      </c>
      <c r="N22" s="32">
        <f>Fidelity!AA24</f>
        <v>2</v>
      </c>
      <c r="O22" s="8" t="s">
        <v>20</v>
      </c>
      <c r="P22" s="33" t="s">
        <v>179</v>
      </c>
      <c r="Q22" s="33"/>
      <c r="R22" s="34" t="s">
        <v>475</v>
      </c>
      <c r="S22" s="3"/>
      <c r="T22" s="3" t="s">
        <v>457</v>
      </c>
      <c r="U22" s="3" t="s">
        <v>457</v>
      </c>
      <c r="V22" s="3"/>
      <c r="W22" s="3"/>
      <c r="Y22" s="56" t="str">
        <f t="shared" si="0"/>
        <v/>
      </c>
      <c r="Z22" s="57" t="s">
        <v>457</v>
      </c>
      <c r="AA22" s="58"/>
      <c r="AB22" s="57"/>
      <c r="AC22" s="59"/>
      <c r="AD22" s="3" t="s">
        <v>476</v>
      </c>
    </row>
    <row r="23" spans="1:30" s="49" customFormat="1" ht="78" x14ac:dyDescent="0.3">
      <c r="A23" s="41">
        <v>13</v>
      </c>
      <c r="B23" s="42" t="s">
        <v>180</v>
      </c>
      <c r="C23" s="43" t="s">
        <v>181</v>
      </c>
      <c r="D23" s="44">
        <v>2023</v>
      </c>
      <c r="E23" s="43" t="s">
        <v>32</v>
      </c>
      <c r="F23" s="44">
        <v>46</v>
      </c>
      <c r="G23" s="43" t="s">
        <v>184</v>
      </c>
      <c r="H23" s="43" t="s">
        <v>182</v>
      </c>
      <c r="I23" s="43" t="s">
        <v>183</v>
      </c>
      <c r="J23" s="43" t="s">
        <v>194</v>
      </c>
      <c r="K23" s="43" t="s">
        <v>185</v>
      </c>
      <c r="L23" s="45" t="s">
        <v>94</v>
      </c>
      <c r="M23" s="46">
        <f>Fidelity!Z25</f>
        <v>1.2463036274880366</v>
      </c>
      <c r="N23" s="46">
        <f>Fidelity!AA25</f>
        <v>3</v>
      </c>
      <c r="O23" s="44" t="s">
        <v>20</v>
      </c>
      <c r="P23" s="47" t="s">
        <v>187</v>
      </c>
      <c r="Q23" s="47" t="s">
        <v>186</v>
      </c>
      <c r="R23" s="48" t="s">
        <v>189</v>
      </c>
      <c r="S23" s="50"/>
      <c r="T23" s="50"/>
      <c r="U23" s="50"/>
      <c r="V23" s="50"/>
      <c r="W23" s="50"/>
      <c r="X23" s="50" t="s">
        <v>457</v>
      </c>
      <c r="Y23" s="56"/>
      <c r="Z23" s="60"/>
      <c r="AA23" s="58" t="s">
        <v>457</v>
      </c>
      <c r="AB23" s="60"/>
      <c r="AC23" s="59"/>
      <c r="AD23" s="50"/>
    </row>
    <row r="24" spans="1:30" ht="124.2" x14ac:dyDescent="0.3">
      <c r="A24" s="9">
        <v>14</v>
      </c>
      <c r="B24" s="6" t="s">
        <v>190</v>
      </c>
      <c r="C24" s="7" t="s">
        <v>191</v>
      </c>
      <c r="D24" s="8">
        <v>2006</v>
      </c>
      <c r="E24" s="7" t="s">
        <v>32</v>
      </c>
      <c r="F24" s="8">
        <v>1</v>
      </c>
      <c r="G24" s="7" t="s">
        <v>192</v>
      </c>
      <c r="H24" s="7" t="s">
        <v>193</v>
      </c>
      <c r="I24" s="7" t="s">
        <v>196</v>
      </c>
      <c r="J24" s="7" t="s">
        <v>195</v>
      </c>
      <c r="K24" s="7" t="s">
        <v>197</v>
      </c>
      <c r="L24" s="4" t="s">
        <v>94</v>
      </c>
      <c r="M24" s="32">
        <f>Fidelity!Z26</f>
        <v>4</v>
      </c>
      <c r="N24" s="32">
        <f>Fidelity!AA26</f>
        <v>0</v>
      </c>
      <c r="O24" s="8" t="s">
        <v>20</v>
      </c>
      <c r="P24" s="33" t="s">
        <v>477</v>
      </c>
      <c r="Q24" s="33"/>
      <c r="R24" s="34"/>
      <c r="S24" s="3"/>
      <c r="T24" s="3" t="s">
        <v>457</v>
      </c>
      <c r="U24" s="3"/>
      <c r="V24" s="3" t="s">
        <v>457</v>
      </c>
      <c r="W24" s="3"/>
      <c r="Y24" s="56" t="s">
        <v>457</v>
      </c>
      <c r="Z24" s="57"/>
      <c r="AA24" s="58"/>
      <c r="AB24" s="57"/>
      <c r="AC24" s="59"/>
    </row>
    <row r="25" spans="1:30" ht="96.6" x14ac:dyDescent="0.3">
      <c r="A25" s="9">
        <v>15</v>
      </c>
      <c r="B25" s="6" t="s">
        <v>198</v>
      </c>
      <c r="C25" s="7" t="s">
        <v>191</v>
      </c>
      <c r="D25" s="8">
        <v>2007</v>
      </c>
      <c r="E25" s="7" t="s">
        <v>32</v>
      </c>
      <c r="F25" s="8">
        <v>1</v>
      </c>
      <c r="G25" s="7" t="s">
        <v>199</v>
      </c>
      <c r="H25" s="7" t="s">
        <v>200</v>
      </c>
      <c r="I25" s="7" t="s">
        <v>201</v>
      </c>
      <c r="J25" s="7" t="s">
        <v>202</v>
      </c>
      <c r="K25" s="7" t="s">
        <v>203</v>
      </c>
      <c r="L25" s="10" t="s">
        <v>206</v>
      </c>
      <c r="M25" s="32">
        <f>Fidelity!Z27</f>
        <v>4</v>
      </c>
      <c r="N25" s="32">
        <f>Fidelity!AA27</f>
        <v>1</v>
      </c>
      <c r="O25" s="8" t="s">
        <v>20</v>
      </c>
      <c r="P25" s="33" t="s">
        <v>205</v>
      </c>
      <c r="Q25" s="33" t="s">
        <v>204</v>
      </c>
      <c r="R25" s="34" t="s">
        <v>502</v>
      </c>
      <c r="S25" s="3"/>
      <c r="T25" s="3" t="s">
        <v>457</v>
      </c>
      <c r="U25" s="3" t="s">
        <v>457</v>
      </c>
      <c r="V25" s="3"/>
      <c r="W25" s="3"/>
      <c r="Y25" s="56" t="str">
        <f t="shared" si="0"/>
        <v/>
      </c>
      <c r="Z25" s="57" t="s">
        <v>457</v>
      </c>
      <c r="AA25" s="58"/>
      <c r="AB25" s="57"/>
      <c r="AC25" s="59"/>
    </row>
    <row r="26" spans="1:30" ht="276" x14ac:dyDescent="0.3">
      <c r="A26" s="9">
        <v>16</v>
      </c>
      <c r="B26" s="6" t="s">
        <v>207</v>
      </c>
      <c r="C26" s="7" t="s">
        <v>208</v>
      </c>
      <c r="D26" s="8">
        <v>2012</v>
      </c>
      <c r="E26" s="7" t="s">
        <v>32</v>
      </c>
      <c r="F26" s="8">
        <v>12</v>
      </c>
      <c r="G26" s="7" t="s">
        <v>209</v>
      </c>
      <c r="H26" s="7" t="s">
        <v>210</v>
      </c>
      <c r="I26" s="7" t="s">
        <v>201</v>
      </c>
      <c r="J26" s="7" t="s">
        <v>211</v>
      </c>
      <c r="K26" s="7" t="s">
        <v>212</v>
      </c>
      <c r="L26" s="4" t="s">
        <v>94</v>
      </c>
      <c r="M26" s="32">
        <f>Fidelity!Z28</f>
        <v>1.0753858312089739</v>
      </c>
      <c r="N26" s="32">
        <f>Fidelity!AA28</f>
        <v>1</v>
      </c>
      <c r="O26" s="8" t="s">
        <v>20</v>
      </c>
      <c r="P26" s="33" t="s">
        <v>213</v>
      </c>
      <c r="Q26" s="33" t="s">
        <v>214</v>
      </c>
      <c r="R26" s="34" t="s">
        <v>478</v>
      </c>
      <c r="S26" s="3" t="s">
        <v>457</v>
      </c>
      <c r="T26" s="3" t="s">
        <v>457</v>
      </c>
      <c r="U26" s="3" t="s">
        <v>457</v>
      </c>
      <c r="V26" s="3"/>
      <c r="W26" s="3"/>
      <c r="Y26" s="56" t="str">
        <f t="shared" si="0"/>
        <v/>
      </c>
      <c r="Z26" s="57"/>
      <c r="AA26" s="58"/>
      <c r="AB26" s="57" t="s">
        <v>457</v>
      </c>
      <c r="AC26" s="59"/>
    </row>
    <row r="27" spans="1:30" ht="234.6" x14ac:dyDescent="0.3">
      <c r="A27" s="9">
        <v>17</v>
      </c>
      <c r="B27" s="6" t="s">
        <v>215</v>
      </c>
      <c r="C27" s="7" t="s">
        <v>216</v>
      </c>
      <c r="D27" s="8">
        <v>2014</v>
      </c>
      <c r="E27" s="7" t="s">
        <v>217</v>
      </c>
      <c r="F27" s="8">
        <v>1</v>
      </c>
      <c r="G27" s="7" t="s">
        <v>218</v>
      </c>
      <c r="H27" s="7" t="s">
        <v>219</v>
      </c>
      <c r="I27" s="7" t="s">
        <v>149</v>
      </c>
      <c r="J27" s="7" t="s">
        <v>220</v>
      </c>
      <c r="K27" s="7" t="s">
        <v>221</v>
      </c>
      <c r="L27" s="4" t="s">
        <v>94</v>
      </c>
      <c r="M27" s="32">
        <f>Fidelity!Z29</f>
        <v>3.875</v>
      </c>
      <c r="N27" s="32">
        <f>Fidelity!AA29</f>
        <v>1</v>
      </c>
      <c r="O27" s="8" t="s">
        <v>27</v>
      </c>
      <c r="P27" s="33" t="s">
        <v>222</v>
      </c>
      <c r="Q27" s="33" t="s">
        <v>223</v>
      </c>
      <c r="R27" s="34" t="s">
        <v>479</v>
      </c>
      <c r="S27" s="3" t="s">
        <v>457</v>
      </c>
      <c r="T27" s="3" t="s">
        <v>457</v>
      </c>
      <c r="U27" s="3"/>
      <c r="V27" s="3" t="s">
        <v>457</v>
      </c>
      <c r="W27" s="3"/>
      <c r="Y27" s="56" t="str">
        <f t="shared" si="0"/>
        <v/>
      </c>
      <c r="Z27" s="57" t="s">
        <v>457</v>
      </c>
      <c r="AA27" s="58"/>
      <c r="AB27" s="57"/>
      <c r="AC27" s="59"/>
    </row>
    <row r="28" spans="1:30" ht="110.4" x14ac:dyDescent="0.3">
      <c r="A28" s="9">
        <v>18</v>
      </c>
      <c r="B28" s="6" t="s">
        <v>224</v>
      </c>
      <c r="C28" s="7" t="s">
        <v>225</v>
      </c>
      <c r="D28" s="8">
        <v>2019</v>
      </c>
      <c r="E28" s="7" t="s">
        <v>32</v>
      </c>
      <c r="F28" s="8">
        <v>9</v>
      </c>
      <c r="G28" s="7" t="s">
        <v>226</v>
      </c>
      <c r="H28" s="7" t="s">
        <v>228</v>
      </c>
      <c r="I28" s="7" t="s">
        <v>227</v>
      </c>
      <c r="J28" s="7" t="s">
        <v>229</v>
      </c>
      <c r="K28" s="7" t="s">
        <v>230</v>
      </c>
      <c r="L28" s="4" t="s">
        <v>94</v>
      </c>
      <c r="M28" s="32">
        <f>Fidelity!Z30</f>
        <v>2.8359696991451453</v>
      </c>
      <c r="N28" s="32">
        <f>Fidelity!AA30</f>
        <v>3</v>
      </c>
      <c r="O28" s="8" t="s">
        <v>20</v>
      </c>
      <c r="P28" s="33" t="s">
        <v>231</v>
      </c>
      <c r="Q28" s="33"/>
      <c r="R28" s="34" t="s">
        <v>480</v>
      </c>
      <c r="S28" s="3"/>
      <c r="T28" s="3" t="s">
        <v>457</v>
      </c>
      <c r="U28" s="3"/>
      <c r="V28" s="3"/>
      <c r="W28" s="3"/>
      <c r="Y28" s="56" t="str">
        <f t="shared" si="0"/>
        <v/>
      </c>
      <c r="Z28" s="57" t="s">
        <v>457</v>
      </c>
      <c r="AA28" s="58"/>
      <c r="AB28" s="57"/>
      <c r="AC28" s="59"/>
    </row>
    <row r="29" spans="1:30" ht="78" x14ac:dyDescent="0.3">
      <c r="A29" s="9">
        <v>19</v>
      </c>
      <c r="B29" s="6" t="s">
        <v>232</v>
      </c>
      <c r="C29" s="7" t="s">
        <v>239</v>
      </c>
      <c r="D29" s="8">
        <v>2014</v>
      </c>
      <c r="E29" s="7" t="s">
        <v>32</v>
      </c>
      <c r="F29" s="8">
        <v>2</v>
      </c>
      <c r="G29" s="7" t="s">
        <v>233</v>
      </c>
      <c r="H29" s="7" t="s">
        <v>235</v>
      </c>
      <c r="I29" s="7" t="s">
        <v>149</v>
      </c>
      <c r="J29" s="7" t="s">
        <v>236</v>
      </c>
      <c r="K29" s="7" t="s">
        <v>234</v>
      </c>
      <c r="L29" s="4" t="s">
        <v>94</v>
      </c>
      <c r="M29" s="32">
        <f>Fidelity!Z31</f>
        <v>3.7042706692520775</v>
      </c>
      <c r="N29" s="32">
        <f>Fidelity!AA31</f>
        <v>1</v>
      </c>
      <c r="O29" s="8" t="s">
        <v>27</v>
      </c>
      <c r="P29" s="33" t="s">
        <v>237</v>
      </c>
      <c r="Q29" s="33" t="s">
        <v>238</v>
      </c>
      <c r="R29" s="34"/>
      <c r="S29" s="3" t="s">
        <v>457</v>
      </c>
      <c r="T29" s="3" t="s">
        <v>457</v>
      </c>
      <c r="U29" s="3"/>
      <c r="V29" s="3" t="s">
        <v>457</v>
      </c>
      <c r="W29" s="3"/>
      <c r="Y29" s="56" t="str">
        <f t="shared" si="0"/>
        <v/>
      </c>
      <c r="Z29" s="57" t="s">
        <v>457</v>
      </c>
      <c r="AA29" s="58"/>
      <c r="AB29" s="57"/>
      <c r="AC29" s="59"/>
      <c r="AD29" s="3" t="s">
        <v>476</v>
      </c>
    </row>
    <row r="30" spans="1:30" ht="96.6" x14ac:dyDescent="0.3">
      <c r="A30" s="9">
        <v>20</v>
      </c>
      <c r="B30" s="6" t="s">
        <v>240</v>
      </c>
      <c r="C30" s="7" t="s">
        <v>241</v>
      </c>
      <c r="D30" s="8">
        <v>2019</v>
      </c>
      <c r="E30" s="7" t="s">
        <v>32</v>
      </c>
      <c r="F30" s="8">
        <v>6</v>
      </c>
      <c r="G30" s="7" t="s">
        <v>243</v>
      </c>
      <c r="H30" s="7" t="s">
        <v>242</v>
      </c>
      <c r="I30" s="7" t="s">
        <v>176</v>
      </c>
      <c r="J30" s="7" t="s">
        <v>244</v>
      </c>
      <c r="K30" s="7" t="s">
        <v>246</v>
      </c>
      <c r="L30" s="4" t="s">
        <v>94</v>
      </c>
      <c r="M30" s="32">
        <f>Fidelity!Z32</f>
        <v>1.5048563384822016</v>
      </c>
      <c r="N30" s="32">
        <f>Fidelity!AA32</f>
        <v>3</v>
      </c>
      <c r="O30" s="8" t="s">
        <v>20</v>
      </c>
      <c r="P30" s="33" t="s">
        <v>245</v>
      </c>
      <c r="Q30" s="33"/>
      <c r="R30" s="34" t="s">
        <v>481</v>
      </c>
      <c r="S30" s="3" t="s">
        <v>457</v>
      </c>
      <c r="T30" s="3" t="s">
        <v>457</v>
      </c>
      <c r="U30" s="3"/>
      <c r="V30" s="3"/>
      <c r="W30" s="3"/>
      <c r="Y30" s="52" t="s">
        <v>457</v>
      </c>
      <c r="Z30" s="53"/>
      <c r="AA30" s="54"/>
      <c r="AB30" s="53"/>
      <c r="AC30" s="55"/>
      <c r="AD30" s="3" t="s">
        <v>476</v>
      </c>
    </row>
    <row r="31" spans="1:30" s="79" customFormat="1" ht="82.8" x14ac:dyDescent="0.3">
      <c r="A31" s="66">
        <v>21</v>
      </c>
      <c r="B31" s="67" t="s">
        <v>247</v>
      </c>
      <c r="C31" s="68" t="s">
        <v>431</v>
      </c>
      <c r="D31" s="69">
        <v>2019</v>
      </c>
      <c r="E31" s="68" t="s">
        <v>32</v>
      </c>
      <c r="F31" s="69">
        <v>2</v>
      </c>
      <c r="G31" s="68" t="s">
        <v>248</v>
      </c>
      <c r="H31" s="68" t="s">
        <v>249</v>
      </c>
      <c r="I31" s="68" t="s">
        <v>149</v>
      </c>
      <c r="J31" s="68" t="s">
        <v>250</v>
      </c>
      <c r="K31" s="68" t="s">
        <v>251</v>
      </c>
      <c r="L31" s="70" t="s">
        <v>94</v>
      </c>
      <c r="M31" s="71">
        <f>Fidelity!Z33</f>
        <v>3.7142857142857144</v>
      </c>
      <c r="N31" s="71">
        <f>Fidelity!AA33</f>
        <v>1</v>
      </c>
      <c r="O31" s="69" t="s">
        <v>20</v>
      </c>
      <c r="P31" s="72" t="s">
        <v>252</v>
      </c>
      <c r="Q31" s="72"/>
      <c r="R31" s="73" t="s">
        <v>482</v>
      </c>
      <c r="S31" s="74"/>
      <c r="T31" s="74"/>
      <c r="U31" s="74"/>
      <c r="V31" s="74"/>
      <c r="W31" s="74"/>
      <c r="X31" s="74" t="s">
        <v>457</v>
      </c>
      <c r="Y31" s="75"/>
      <c r="Z31" s="76" t="s">
        <v>457</v>
      </c>
      <c r="AA31" s="77"/>
      <c r="AB31" s="76"/>
      <c r="AC31" s="78"/>
      <c r="AD31" s="74" t="s">
        <v>476</v>
      </c>
    </row>
    <row r="32" spans="1:30" ht="82.8" x14ac:dyDescent="0.3">
      <c r="A32" s="9">
        <v>22</v>
      </c>
      <c r="B32" s="6" t="s">
        <v>253</v>
      </c>
      <c r="C32" s="7" t="s">
        <v>254</v>
      </c>
      <c r="D32" s="8">
        <v>2008</v>
      </c>
      <c r="E32" s="7" t="s">
        <v>255</v>
      </c>
      <c r="F32" s="8">
        <v>12</v>
      </c>
      <c r="G32" s="7" t="s">
        <v>256</v>
      </c>
      <c r="H32" s="7" t="s">
        <v>257</v>
      </c>
      <c r="I32" s="7" t="s">
        <v>258</v>
      </c>
      <c r="J32" s="7" t="s">
        <v>259</v>
      </c>
      <c r="K32" s="7" t="s">
        <v>260</v>
      </c>
      <c r="L32" s="4" t="s">
        <v>94</v>
      </c>
      <c r="M32" s="32">
        <f>Fidelity!Z34</f>
        <v>4</v>
      </c>
      <c r="N32" s="32">
        <f>Fidelity!AA34</f>
        <v>1</v>
      </c>
      <c r="O32" s="8" t="s">
        <v>27</v>
      </c>
      <c r="P32" s="33" t="s">
        <v>261</v>
      </c>
      <c r="Q32" s="33"/>
      <c r="R32" s="34" t="s">
        <v>262</v>
      </c>
      <c r="S32" s="3"/>
      <c r="T32" s="3" t="s">
        <v>457</v>
      </c>
      <c r="U32" s="3"/>
      <c r="V32" s="3" t="s">
        <v>457</v>
      </c>
      <c r="W32" s="3"/>
      <c r="Y32" s="52" t="str">
        <f t="shared" si="0"/>
        <v/>
      </c>
      <c r="Z32" s="53" t="s">
        <v>457</v>
      </c>
      <c r="AA32" s="54"/>
      <c r="AB32" s="53"/>
      <c r="AC32" s="55"/>
      <c r="AD32" s="3" t="s">
        <v>476</v>
      </c>
    </row>
    <row r="33" spans="1:30" ht="96.6" x14ac:dyDescent="0.3">
      <c r="A33" s="9">
        <v>23</v>
      </c>
      <c r="B33" s="6" t="s">
        <v>263</v>
      </c>
      <c r="C33" s="7" t="s">
        <v>264</v>
      </c>
      <c r="D33" s="8">
        <v>2023</v>
      </c>
      <c r="E33" s="7" t="s">
        <v>265</v>
      </c>
      <c r="F33" s="8">
        <v>6</v>
      </c>
      <c r="G33" s="7" t="s">
        <v>266</v>
      </c>
      <c r="H33" s="7" t="s">
        <v>267</v>
      </c>
      <c r="I33" s="7" t="s">
        <v>370</v>
      </c>
      <c r="J33" s="7" t="s">
        <v>269</v>
      </c>
      <c r="K33" s="7" t="s">
        <v>270</v>
      </c>
      <c r="L33" s="4" t="s">
        <v>94</v>
      </c>
      <c r="M33" s="32">
        <f>Fidelity!Z35</f>
        <v>2.5705012316940756</v>
      </c>
      <c r="N33" s="32">
        <f>Fidelity!AA35</f>
        <v>4</v>
      </c>
      <c r="O33" s="8" t="s">
        <v>20</v>
      </c>
      <c r="P33" s="33" t="s">
        <v>272</v>
      </c>
      <c r="Q33" s="33" t="s">
        <v>483</v>
      </c>
      <c r="R33" s="34" t="s">
        <v>271</v>
      </c>
      <c r="S33" s="3" t="s">
        <v>457</v>
      </c>
      <c r="T33" s="3" t="s">
        <v>457</v>
      </c>
      <c r="U33" s="3"/>
      <c r="V33" s="3"/>
      <c r="W33" s="3"/>
      <c r="Y33" s="52" t="str">
        <f t="shared" si="0"/>
        <v/>
      </c>
      <c r="Z33" s="53" t="s">
        <v>457</v>
      </c>
      <c r="AA33" s="54"/>
      <c r="AB33" s="53"/>
      <c r="AC33" s="55"/>
    </row>
    <row r="34" spans="1:30" s="79" customFormat="1" ht="151.80000000000001" x14ac:dyDescent="0.3">
      <c r="A34" s="66">
        <v>24</v>
      </c>
      <c r="B34" s="67" t="s">
        <v>273</v>
      </c>
      <c r="C34" s="68" t="s">
        <v>274</v>
      </c>
      <c r="D34" s="69">
        <v>2023</v>
      </c>
      <c r="E34" s="68" t="s">
        <v>276</v>
      </c>
      <c r="F34" s="69">
        <v>12</v>
      </c>
      <c r="G34" s="68" t="s">
        <v>275</v>
      </c>
      <c r="H34" s="68" t="s">
        <v>277</v>
      </c>
      <c r="I34" s="68" t="s">
        <v>268</v>
      </c>
      <c r="J34" s="68" t="s">
        <v>278</v>
      </c>
      <c r="K34" s="68" t="s">
        <v>279</v>
      </c>
      <c r="L34" s="70" t="s">
        <v>94</v>
      </c>
      <c r="M34" s="71">
        <f>Fidelity!Z36</f>
        <v>3.5914493510473795</v>
      </c>
      <c r="N34" s="71">
        <f>Fidelity!AA36</f>
        <v>1</v>
      </c>
      <c r="O34" s="69" t="s">
        <v>20</v>
      </c>
      <c r="P34" s="72" t="s">
        <v>280</v>
      </c>
      <c r="Q34" s="72" t="s">
        <v>281</v>
      </c>
      <c r="R34" s="73" t="s">
        <v>484</v>
      </c>
      <c r="S34" s="74" t="s">
        <v>457</v>
      </c>
      <c r="T34" s="74" t="s">
        <v>457</v>
      </c>
      <c r="U34" s="74"/>
      <c r="V34" s="74" t="s">
        <v>457</v>
      </c>
      <c r="W34" s="74"/>
      <c r="X34" s="74"/>
      <c r="Y34" s="75" t="str">
        <f t="shared" si="0"/>
        <v/>
      </c>
      <c r="Z34" s="76" t="s">
        <v>457</v>
      </c>
      <c r="AA34" s="77"/>
      <c r="AB34" s="76"/>
      <c r="AC34" s="78"/>
      <c r="AD34" s="74"/>
    </row>
    <row r="35" spans="1:30" ht="62.4" x14ac:dyDescent="0.3">
      <c r="A35" s="9">
        <v>25</v>
      </c>
      <c r="B35" s="6" t="s">
        <v>282</v>
      </c>
      <c r="C35" s="7" t="s">
        <v>283</v>
      </c>
      <c r="D35" s="8">
        <v>2007</v>
      </c>
      <c r="E35" s="7" t="s">
        <v>284</v>
      </c>
      <c r="F35" s="8">
        <v>3</v>
      </c>
      <c r="G35" s="7" t="s">
        <v>285</v>
      </c>
      <c r="H35" s="7" t="s">
        <v>289</v>
      </c>
      <c r="I35" s="7" t="s">
        <v>286</v>
      </c>
      <c r="J35" s="7" t="s">
        <v>287</v>
      </c>
      <c r="K35" s="7" t="s">
        <v>288</v>
      </c>
      <c r="L35" s="4" t="s">
        <v>94</v>
      </c>
      <c r="M35" s="32">
        <f>Fidelity!Z37</f>
        <v>3.2857142857142856</v>
      </c>
      <c r="N35" s="32">
        <f>Fidelity!AA37</f>
        <v>2</v>
      </c>
      <c r="O35" s="8" t="s">
        <v>20</v>
      </c>
      <c r="P35" s="33" t="s">
        <v>290</v>
      </c>
      <c r="Q35" s="33" t="s">
        <v>485</v>
      </c>
      <c r="R35" s="34"/>
      <c r="S35" s="3"/>
      <c r="T35" s="3" t="s">
        <v>457</v>
      </c>
      <c r="U35" s="3"/>
      <c r="V35" s="3" t="s">
        <v>457</v>
      </c>
      <c r="W35" s="3"/>
      <c r="Y35" s="52" t="str">
        <f t="shared" si="0"/>
        <v/>
      </c>
      <c r="Z35" s="53"/>
      <c r="AA35" s="54"/>
      <c r="AB35" s="53"/>
      <c r="AC35" s="55" t="s">
        <v>457</v>
      </c>
    </row>
    <row r="36" spans="1:30" s="79" customFormat="1" ht="96.6" x14ac:dyDescent="0.3">
      <c r="A36" s="66">
        <v>26</v>
      </c>
      <c r="B36" s="67" t="s">
        <v>291</v>
      </c>
      <c r="C36" s="68" t="s">
        <v>292</v>
      </c>
      <c r="D36" s="69">
        <v>2020</v>
      </c>
      <c r="E36" s="68" t="s">
        <v>293</v>
      </c>
      <c r="F36" s="69">
        <v>1</v>
      </c>
      <c r="G36" s="68" t="s">
        <v>294</v>
      </c>
      <c r="H36" s="68" t="s">
        <v>296</v>
      </c>
      <c r="I36" s="68" t="s">
        <v>297</v>
      </c>
      <c r="J36" s="68" t="s">
        <v>295</v>
      </c>
      <c r="K36" s="68" t="s">
        <v>298</v>
      </c>
      <c r="L36" s="70" t="s">
        <v>94</v>
      </c>
      <c r="M36" s="71">
        <f>Fidelity!Z38</f>
        <v>2.2767611273294679</v>
      </c>
      <c r="N36" s="71">
        <f>Fidelity!AA38</f>
        <v>1</v>
      </c>
      <c r="O36" s="69" t="s">
        <v>20</v>
      </c>
      <c r="P36" s="72" t="s">
        <v>299</v>
      </c>
      <c r="Q36" s="72"/>
      <c r="R36" s="73"/>
      <c r="S36" s="74"/>
      <c r="T36" s="74" t="s">
        <v>457</v>
      </c>
      <c r="U36" s="74"/>
      <c r="V36" s="74"/>
      <c r="W36" s="74"/>
      <c r="X36" s="74"/>
      <c r="Y36" s="75" t="str">
        <f t="shared" si="0"/>
        <v/>
      </c>
      <c r="Z36" s="76" t="s">
        <v>457</v>
      </c>
      <c r="AA36" s="77"/>
      <c r="AB36" s="76"/>
      <c r="AC36" s="78"/>
      <c r="AD36" s="74" t="s">
        <v>476</v>
      </c>
    </row>
    <row r="37" spans="1:30" ht="78" x14ac:dyDescent="0.3">
      <c r="A37" s="152">
        <v>27</v>
      </c>
      <c r="B37" s="151" t="s">
        <v>300</v>
      </c>
      <c r="C37" s="149" t="s">
        <v>301</v>
      </c>
      <c r="D37" s="150">
        <v>2022</v>
      </c>
      <c r="E37" s="7" t="s">
        <v>302</v>
      </c>
      <c r="F37" s="8">
        <v>6</v>
      </c>
      <c r="G37" s="7" t="s">
        <v>303</v>
      </c>
      <c r="H37" s="7" t="s">
        <v>304</v>
      </c>
      <c r="I37" s="149" t="s">
        <v>196</v>
      </c>
      <c r="J37" s="149" t="s">
        <v>305</v>
      </c>
      <c r="K37" s="149" t="s">
        <v>306</v>
      </c>
      <c r="L37" s="4" t="s">
        <v>486</v>
      </c>
      <c r="M37" s="32">
        <f>Fidelity!Z39</f>
        <v>3.4193267716173019</v>
      </c>
      <c r="N37" s="32">
        <f>Fidelity!AA39</f>
        <v>3</v>
      </c>
      <c r="O37" s="8" t="s">
        <v>20</v>
      </c>
      <c r="P37" s="148" t="s">
        <v>488</v>
      </c>
      <c r="Q37" s="148" t="s">
        <v>489</v>
      </c>
      <c r="R37" s="148"/>
      <c r="S37" s="3" t="s">
        <v>457</v>
      </c>
      <c r="T37" s="3"/>
      <c r="U37" s="3"/>
      <c r="V37" s="3" t="s">
        <v>457</v>
      </c>
      <c r="W37" s="3"/>
      <c r="Y37" s="52" t="str">
        <f t="shared" si="0"/>
        <v/>
      </c>
      <c r="Z37" s="53" t="s">
        <v>457</v>
      </c>
      <c r="AA37" s="54"/>
      <c r="AB37" s="53"/>
      <c r="AC37" s="55"/>
    </row>
    <row r="38" spans="1:30" ht="46.8" x14ac:dyDescent="0.3">
      <c r="A38" s="152"/>
      <c r="B38" s="151"/>
      <c r="C38" s="149"/>
      <c r="D38" s="150"/>
      <c r="E38" s="7"/>
      <c r="F38" s="8"/>
      <c r="G38" s="7"/>
      <c r="H38" s="7"/>
      <c r="I38" s="149"/>
      <c r="J38" s="149"/>
      <c r="K38" s="149"/>
      <c r="L38" s="4" t="s">
        <v>487</v>
      </c>
      <c r="M38" s="32"/>
      <c r="N38" s="32"/>
      <c r="O38" s="8"/>
      <c r="P38" s="148"/>
      <c r="Q38" s="148"/>
      <c r="R38" s="148"/>
      <c r="S38" s="3"/>
      <c r="T38" s="3"/>
      <c r="U38" s="3"/>
      <c r="V38" s="3"/>
      <c r="W38" s="3"/>
      <c r="Y38" s="52"/>
      <c r="Z38" s="53"/>
      <c r="AA38" s="54"/>
      <c r="AB38" s="53" t="s">
        <v>457</v>
      </c>
      <c r="AC38" s="55"/>
    </row>
    <row r="39" spans="1:30" ht="46.8" x14ac:dyDescent="0.3">
      <c r="A39" s="152">
        <v>28</v>
      </c>
      <c r="B39" s="151" t="s">
        <v>307</v>
      </c>
      <c r="C39" s="149" t="s">
        <v>308</v>
      </c>
      <c r="D39" s="150">
        <v>2024</v>
      </c>
      <c r="E39" s="7" t="s">
        <v>22</v>
      </c>
      <c r="F39" s="8">
        <v>14</v>
      </c>
      <c r="G39" s="7" t="s">
        <v>23</v>
      </c>
      <c r="H39" s="7" t="s">
        <v>309</v>
      </c>
      <c r="I39" s="149" t="s">
        <v>312</v>
      </c>
      <c r="J39" s="149" t="s">
        <v>311</v>
      </c>
      <c r="K39" s="149" t="s">
        <v>310</v>
      </c>
      <c r="L39" s="4" t="s">
        <v>19</v>
      </c>
      <c r="M39" s="32">
        <f>Fidelity!Z41</f>
        <v>3.0914315956676508</v>
      </c>
      <c r="N39" s="32">
        <f>Fidelity!AA41</f>
        <v>2</v>
      </c>
      <c r="O39" s="8" t="s">
        <v>27</v>
      </c>
      <c r="P39" s="148" t="s">
        <v>313</v>
      </c>
      <c r="Q39" s="148" t="s">
        <v>314</v>
      </c>
      <c r="R39" s="148"/>
      <c r="S39" s="3"/>
      <c r="T39" s="3" t="s">
        <v>457</v>
      </c>
      <c r="U39" s="3"/>
      <c r="V39" s="3" t="s">
        <v>457</v>
      </c>
      <c r="W39" s="3" t="s">
        <v>457</v>
      </c>
      <c r="Y39" s="52" t="str">
        <f t="shared" si="0"/>
        <v/>
      </c>
      <c r="Z39" s="53"/>
      <c r="AA39" s="54"/>
      <c r="AB39" s="53" t="s">
        <v>457</v>
      </c>
      <c r="AC39" s="55"/>
    </row>
    <row r="40" spans="1:30" ht="31.2" x14ac:dyDescent="0.3">
      <c r="A40" s="152"/>
      <c r="B40" s="151"/>
      <c r="C40" s="149"/>
      <c r="D40" s="150"/>
      <c r="E40" s="7"/>
      <c r="F40" s="8"/>
      <c r="G40" s="7"/>
      <c r="H40" s="7"/>
      <c r="I40" s="149"/>
      <c r="J40" s="149"/>
      <c r="K40" s="149"/>
      <c r="L40" s="4" t="s">
        <v>490</v>
      </c>
      <c r="M40" s="32"/>
      <c r="N40" s="32"/>
      <c r="O40" s="8"/>
      <c r="P40" s="148"/>
      <c r="Q40" s="148"/>
      <c r="R40" s="148"/>
      <c r="S40" s="3"/>
      <c r="T40" s="3"/>
      <c r="U40" s="3"/>
      <c r="V40" s="3"/>
      <c r="W40" s="3"/>
      <c r="Y40" s="52"/>
      <c r="Z40" s="53" t="s">
        <v>457</v>
      </c>
      <c r="AA40" s="54"/>
      <c r="AB40" s="53"/>
      <c r="AC40" s="55"/>
    </row>
    <row r="41" spans="1:30" ht="46.8" x14ac:dyDescent="0.3">
      <c r="A41" s="9">
        <v>29</v>
      </c>
      <c r="B41" s="6" t="s">
        <v>315</v>
      </c>
      <c r="C41" s="7" t="s">
        <v>316</v>
      </c>
      <c r="D41" s="8">
        <v>2023</v>
      </c>
      <c r="E41" s="7" t="s">
        <v>317</v>
      </c>
      <c r="F41" s="8">
        <v>2</v>
      </c>
      <c r="G41" s="7" t="s">
        <v>318</v>
      </c>
      <c r="H41" s="7" t="s">
        <v>319</v>
      </c>
      <c r="I41" s="7" t="s">
        <v>325</v>
      </c>
      <c r="J41" s="7" t="s">
        <v>321</v>
      </c>
      <c r="K41" s="7" t="s">
        <v>320</v>
      </c>
      <c r="L41" s="4" t="s">
        <v>94</v>
      </c>
      <c r="M41" s="32">
        <f>Fidelity!Z43</f>
        <v>1.389818001400801</v>
      </c>
      <c r="N41" s="32">
        <f>Fidelity!AA43</f>
        <v>2</v>
      </c>
      <c r="O41" s="8" t="s">
        <v>20</v>
      </c>
      <c r="P41" s="33" t="s">
        <v>322</v>
      </c>
      <c r="Q41" s="33" t="s">
        <v>324</v>
      </c>
      <c r="R41" s="34" t="s">
        <v>323</v>
      </c>
      <c r="S41" s="3" t="s">
        <v>457</v>
      </c>
      <c r="T41" s="3"/>
      <c r="U41" s="3" t="s">
        <v>457</v>
      </c>
      <c r="V41" s="3"/>
      <c r="W41" s="3"/>
      <c r="Y41" s="52" t="str">
        <f t="shared" si="0"/>
        <v/>
      </c>
      <c r="Z41" s="53"/>
      <c r="AA41" s="54" t="s">
        <v>457</v>
      </c>
      <c r="AB41" s="53"/>
      <c r="AC41" s="55"/>
    </row>
    <row r="42" spans="1:30" ht="109.2" x14ac:dyDescent="0.3">
      <c r="A42" s="9">
        <v>30</v>
      </c>
      <c r="B42" s="6" t="s">
        <v>332</v>
      </c>
      <c r="C42" s="7" t="s">
        <v>334</v>
      </c>
      <c r="D42" s="8">
        <v>2010</v>
      </c>
      <c r="E42" s="7" t="s">
        <v>328</v>
      </c>
      <c r="F42" s="8">
        <v>3</v>
      </c>
      <c r="G42" s="7" t="s">
        <v>335</v>
      </c>
      <c r="H42" s="7" t="s">
        <v>333</v>
      </c>
      <c r="I42" s="7" t="s">
        <v>148</v>
      </c>
      <c r="J42" s="7" t="s">
        <v>326</v>
      </c>
      <c r="K42" s="7" t="s">
        <v>491</v>
      </c>
      <c r="L42" s="4" t="s">
        <v>94</v>
      </c>
      <c r="M42" s="32">
        <f>Fidelity!Z44</f>
        <v>3.5</v>
      </c>
      <c r="N42" s="32">
        <f>Fidelity!AA44</f>
        <v>2</v>
      </c>
      <c r="O42" s="8" t="s">
        <v>20</v>
      </c>
      <c r="P42" s="33" t="s">
        <v>329</v>
      </c>
      <c r="Q42" s="33" t="s">
        <v>330</v>
      </c>
      <c r="R42" s="34" t="s">
        <v>331</v>
      </c>
      <c r="S42" s="3"/>
      <c r="T42" s="3" t="s">
        <v>457</v>
      </c>
      <c r="U42" s="3" t="s">
        <v>457</v>
      </c>
      <c r="V42" s="3"/>
      <c r="W42" s="3"/>
      <c r="Y42" s="52" t="str">
        <f t="shared" si="0"/>
        <v/>
      </c>
      <c r="Z42" s="53" t="s">
        <v>457</v>
      </c>
      <c r="AA42" s="54"/>
      <c r="AB42" s="53"/>
      <c r="AC42" s="55"/>
      <c r="AD42" s="3" t="s">
        <v>476</v>
      </c>
    </row>
    <row r="43" spans="1:30" ht="109.2" x14ac:dyDescent="0.3">
      <c r="A43" s="9">
        <v>31</v>
      </c>
      <c r="B43" s="6" t="s">
        <v>336</v>
      </c>
      <c r="C43" s="7" t="s">
        <v>337</v>
      </c>
      <c r="D43" s="8">
        <v>2023</v>
      </c>
      <c r="E43" s="7" t="s">
        <v>338</v>
      </c>
      <c r="F43" s="8">
        <v>8</v>
      </c>
      <c r="G43" s="7" t="s">
        <v>339</v>
      </c>
      <c r="H43" s="7" t="s">
        <v>341</v>
      </c>
      <c r="I43" s="7" t="s">
        <v>342</v>
      </c>
      <c r="J43" s="7" t="s">
        <v>340</v>
      </c>
      <c r="K43" s="7" t="s">
        <v>343</v>
      </c>
      <c r="L43" s="4" t="s">
        <v>94</v>
      </c>
      <c r="M43" s="32">
        <f>Fidelity!Z45</f>
        <v>2.4926072549760732</v>
      </c>
      <c r="N43" s="32">
        <f>Fidelity!AA45</f>
        <v>3</v>
      </c>
      <c r="O43" s="8" t="s">
        <v>20</v>
      </c>
      <c r="P43" s="33" t="s">
        <v>346</v>
      </c>
      <c r="Q43" s="33" t="s">
        <v>344</v>
      </c>
      <c r="R43" s="34" t="s">
        <v>345</v>
      </c>
      <c r="S43" s="3" t="s">
        <v>457</v>
      </c>
      <c r="T43" s="3" t="s">
        <v>457</v>
      </c>
      <c r="U43" s="3"/>
      <c r="V43" s="3"/>
      <c r="W43" s="3"/>
      <c r="Y43" s="52" t="str">
        <f t="shared" si="0"/>
        <v/>
      </c>
      <c r="Z43" s="53" t="s">
        <v>457</v>
      </c>
      <c r="AA43" s="54"/>
      <c r="AB43" s="53"/>
      <c r="AC43" s="55"/>
      <c r="AD43" s="3" t="s">
        <v>476</v>
      </c>
    </row>
    <row r="44" spans="1:30" ht="171.6" x14ac:dyDescent="0.3">
      <c r="A44" s="152">
        <v>32</v>
      </c>
      <c r="B44" s="152" t="s">
        <v>347</v>
      </c>
      <c r="C44" s="150" t="s">
        <v>348</v>
      </c>
      <c r="D44" s="150">
        <v>2021</v>
      </c>
      <c r="E44" s="7" t="s">
        <v>350</v>
      </c>
      <c r="F44" s="8">
        <v>12</v>
      </c>
      <c r="G44" s="7" t="s">
        <v>360</v>
      </c>
      <c r="H44" s="149" t="s">
        <v>351</v>
      </c>
      <c r="I44" s="149" t="s">
        <v>361</v>
      </c>
      <c r="J44" s="149" t="s">
        <v>354</v>
      </c>
      <c r="K44" s="149" t="s">
        <v>355</v>
      </c>
      <c r="L44" s="10" t="s">
        <v>352</v>
      </c>
      <c r="M44" s="32">
        <f>Fidelity!Z46</f>
        <v>2.7642906802005309</v>
      </c>
      <c r="N44" s="32">
        <f>Fidelity!AA46</f>
        <v>1</v>
      </c>
      <c r="O44" s="8" t="s">
        <v>20</v>
      </c>
      <c r="P44" s="148" t="s">
        <v>357</v>
      </c>
      <c r="Q44" s="148" t="s">
        <v>358</v>
      </c>
      <c r="R44" s="148" t="s">
        <v>359</v>
      </c>
      <c r="S44" s="3" t="s">
        <v>457</v>
      </c>
      <c r="T44" s="3" t="s">
        <v>457</v>
      </c>
      <c r="U44" s="3"/>
      <c r="V44" s="3" t="s">
        <v>457</v>
      </c>
      <c r="W44" s="3"/>
      <c r="Y44" s="52" t="str">
        <f t="shared" si="0"/>
        <v/>
      </c>
      <c r="Z44" s="53"/>
      <c r="AA44" s="54" t="s">
        <v>457</v>
      </c>
      <c r="AB44" s="53"/>
      <c r="AC44" s="55"/>
      <c r="AD44" s="3" t="s">
        <v>476</v>
      </c>
    </row>
    <row r="45" spans="1:30" ht="109.2" x14ac:dyDescent="0.3">
      <c r="A45" s="152"/>
      <c r="B45" s="152"/>
      <c r="C45" s="150"/>
      <c r="D45" s="150"/>
      <c r="E45" s="7" t="s">
        <v>349</v>
      </c>
      <c r="F45" s="8">
        <v>12</v>
      </c>
      <c r="G45" s="7" t="s">
        <v>356</v>
      </c>
      <c r="H45" s="149"/>
      <c r="I45" s="149"/>
      <c r="J45" s="149"/>
      <c r="K45" s="149"/>
      <c r="L45" s="10" t="s">
        <v>353</v>
      </c>
      <c r="M45" s="32">
        <f>Fidelity!Z47</f>
        <v>3.6053783509475346</v>
      </c>
      <c r="N45" s="32">
        <f>Fidelity!AA47</f>
        <v>0</v>
      </c>
      <c r="O45" s="8" t="s">
        <v>20</v>
      </c>
      <c r="P45" s="148"/>
      <c r="Q45" s="148"/>
      <c r="R45" s="148"/>
      <c r="S45" s="3"/>
      <c r="T45" s="3"/>
      <c r="U45" s="3"/>
      <c r="V45" s="3"/>
      <c r="W45" s="3"/>
      <c r="Y45" s="52" t="str">
        <f t="shared" si="0"/>
        <v/>
      </c>
      <c r="Z45" s="53" t="s">
        <v>457</v>
      </c>
      <c r="AA45" s="54"/>
      <c r="AB45" s="53"/>
      <c r="AC45" s="55"/>
      <c r="AD45" s="3" t="s">
        <v>476</v>
      </c>
    </row>
    <row r="46" spans="1:30" ht="109.2" x14ac:dyDescent="0.3">
      <c r="A46" s="9">
        <v>33</v>
      </c>
      <c r="B46" s="6" t="s">
        <v>362</v>
      </c>
      <c r="C46" s="7" t="s">
        <v>363</v>
      </c>
      <c r="D46" s="8">
        <v>2020</v>
      </c>
      <c r="E46" s="7" t="s">
        <v>364</v>
      </c>
      <c r="F46" s="8">
        <v>6</v>
      </c>
      <c r="G46" s="7" t="s">
        <v>365</v>
      </c>
      <c r="H46" s="7" t="s">
        <v>366</v>
      </c>
      <c r="I46" s="7" t="s">
        <v>370</v>
      </c>
      <c r="J46" s="7" t="s">
        <v>386</v>
      </c>
      <c r="K46" s="7" t="s">
        <v>367</v>
      </c>
      <c r="L46" s="4" t="s">
        <v>94</v>
      </c>
      <c r="M46" s="32">
        <f>Fidelity!Z48</f>
        <v>2.5705012316940756</v>
      </c>
      <c r="N46" s="32">
        <f>Fidelity!AA48</f>
        <v>4</v>
      </c>
      <c r="O46" s="8" t="s">
        <v>20</v>
      </c>
      <c r="P46" s="33" t="s">
        <v>368</v>
      </c>
      <c r="Q46" s="33" t="s">
        <v>369</v>
      </c>
      <c r="R46" s="34" t="s">
        <v>492</v>
      </c>
      <c r="S46" s="3" t="s">
        <v>457</v>
      </c>
      <c r="T46" s="3"/>
      <c r="U46" s="3"/>
      <c r="V46" s="3"/>
      <c r="W46" s="3"/>
      <c r="Y46" s="52" t="str">
        <f t="shared" si="0"/>
        <v/>
      </c>
      <c r="Z46" s="53" t="s">
        <v>457</v>
      </c>
      <c r="AA46" s="54"/>
      <c r="AB46" s="53"/>
      <c r="AC46" s="55"/>
    </row>
    <row r="47" spans="1:30" ht="110.4" x14ac:dyDescent="0.3">
      <c r="A47" s="9">
        <v>34</v>
      </c>
      <c r="B47" s="6" t="s">
        <v>372</v>
      </c>
      <c r="C47" s="7" t="s">
        <v>373</v>
      </c>
      <c r="D47" s="8">
        <v>2000</v>
      </c>
      <c r="E47" s="7" t="s">
        <v>371</v>
      </c>
      <c r="F47" s="8">
        <v>3</v>
      </c>
      <c r="G47" s="7" t="s">
        <v>15</v>
      </c>
      <c r="H47" s="7" t="s">
        <v>374</v>
      </c>
      <c r="I47" s="7" t="s">
        <v>370</v>
      </c>
      <c r="J47" s="7" t="s">
        <v>375</v>
      </c>
      <c r="K47" s="7" t="s">
        <v>376</v>
      </c>
      <c r="L47" s="4" t="s">
        <v>94</v>
      </c>
      <c r="M47" s="32">
        <f>Fidelity!Z49</f>
        <v>3.7142857142857144</v>
      </c>
      <c r="N47" s="32">
        <f>Fidelity!AA49</f>
        <v>2</v>
      </c>
      <c r="O47" s="8" t="s">
        <v>20</v>
      </c>
      <c r="P47" s="33" t="s">
        <v>379</v>
      </c>
      <c r="Q47" s="33" t="s">
        <v>378</v>
      </c>
      <c r="R47" s="34" t="s">
        <v>377</v>
      </c>
      <c r="S47" s="3"/>
      <c r="T47" s="3" t="s">
        <v>457</v>
      </c>
      <c r="U47" s="3" t="s">
        <v>457</v>
      </c>
      <c r="V47" s="3"/>
      <c r="W47" s="3"/>
      <c r="Y47" s="52" t="str">
        <f t="shared" si="0"/>
        <v/>
      </c>
      <c r="Z47" s="53" t="s">
        <v>457</v>
      </c>
      <c r="AA47" s="54"/>
      <c r="AB47" s="53"/>
      <c r="AC47" s="55"/>
      <c r="AD47" s="3" t="s">
        <v>476</v>
      </c>
    </row>
    <row r="48" spans="1:30" ht="179.4" x14ac:dyDescent="0.3">
      <c r="A48" s="9">
        <v>35</v>
      </c>
      <c r="B48" s="6" t="s">
        <v>380</v>
      </c>
      <c r="C48" s="7" t="s">
        <v>381</v>
      </c>
      <c r="D48" s="8">
        <v>2023</v>
      </c>
      <c r="E48" s="7" t="s">
        <v>382</v>
      </c>
      <c r="F48" s="8">
        <v>40</v>
      </c>
      <c r="G48" s="7" t="s">
        <v>383</v>
      </c>
      <c r="H48" s="7" t="s">
        <v>384</v>
      </c>
      <c r="I48" s="7" t="s">
        <v>385</v>
      </c>
      <c r="J48" s="7" t="s">
        <v>387</v>
      </c>
      <c r="K48" s="7" t="s">
        <v>388</v>
      </c>
      <c r="L48" s="4" t="s">
        <v>94</v>
      </c>
      <c r="M48" s="32">
        <f>Fidelity!Z50</f>
        <v>2.3082689247651791</v>
      </c>
      <c r="N48" s="32">
        <f>Fidelity!AA50</f>
        <v>3</v>
      </c>
      <c r="O48" s="8" t="s">
        <v>20</v>
      </c>
      <c r="P48" s="33" t="s">
        <v>389</v>
      </c>
      <c r="Q48" s="33" t="s">
        <v>390</v>
      </c>
      <c r="R48" s="34"/>
      <c r="S48" s="3"/>
      <c r="T48" s="3"/>
      <c r="U48" s="3"/>
      <c r="V48" s="3"/>
      <c r="W48" s="3"/>
      <c r="X48" s="3" t="s">
        <v>457</v>
      </c>
      <c r="Y48" s="52"/>
      <c r="Z48" s="53" t="s">
        <v>457</v>
      </c>
      <c r="AA48" s="54"/>
      <c r="AB48" s="53"/>
      <c r="AC48" s="55"/>
    </row>
    <row r="49" spans="1:29" ht="93" customHeight="1" x14ac:dyDescent="0.3">
      <c r="A49" s="152">
        <v>36</v>
      </c>
      <c r="B49" s="151" t="s">
        <v>440</v>
      </c>
      <c r="C49" s="149" t="s">
        <v>441</v>
      </c>
      <c r="D49" s="150">
        <v>2023</v>
      </c>
      <c r="E49" s="149" t="s">
        <v>32</v>
      </c>
      <c r="F49" s="150">
        <v>6</v>
      </c>
      <c r="G49" s="149" t="s">
        <v>442</v>
      </c>
      <c r="H49" s="149" t="s">
        <v>443</v>
      </c>
      <c r="I49" s="149" t="s">
        <v>445</v>
      </c>
      <c r="J49" s="149" t="s">
        <v>444</v>
      </c>
      <c r="K49" s="149" t="s">
        <v>450</v>
      </c>
      <c r="L49" s="10" t="s">
        <v>446</v>
      </c>
      <c r="M49" s="32">
        <f>Fidelity!Z51</f>
        <v>2.6290808099733312</v>
      </c>
      <c r="N49" s="32">
        <f>Fidelity!AA51</f>
        <v>4</v>
      </c>
      <c r="O49" s="8" t="s">
        <v>20</v>
      </c>
      <c r="P49" s="148" t="s">
        <v>493</v>
      </c>
      <c r="Q49" s="148" t="s">
        <v>449</v>
      </c>
      <c r="R49" s="34"/>
      <c r="S49" s="3" t="s">
        <v>457</v>
      </c>
      <c r="T49" s="3" t="s">
        <v>457</v>
      </c>
      <c r="U49" s="3"/>
      <c r="V49" s="3" t="s">
        <v>457</v>
      </c>
      <c r="W49" s="3"/>
      <c r="Y49" s="52" t="s">
        <v>457</v>
      </c>
      <c r="Z49" s="53"/>
      <c r="AA49" s="54"/>
      <c r="AB49" s="53"/>
      <c r="AC49" s="55"/>
    </row>
    <row r="50" spans="1:29" ht="55.8" customHeight="1" x14ac:dyDescent="0.3">
      <c r="A50" s="152"/>
      <c r="B50" s="151"/>
      <c r="C50" s="149"/>
      <c r="D50" s="150"/>
      <c r="E50" s="149"/>
      <c r="F50" s="150"/>
      <c r="G50" s="149"/>
      <c r="H50" s="149"/>
      <c r="I50" s="149"/>
      <c r="J50" s="149"/>
      <c r="K50" s="149"/>
      <c r="L50" s="10" t="s">
        <v>447</v>
      </c>
      <c r="M50" s="32">
        <f>Fidelity!Z52</f>
        <v>2.8394072747711974</v>
      </c>
      <c r="N50" s="32">
        <f>Fidelity!AA52</f>
        <v>2</v>
      </c>
      <c r="O50" s="8" t="s">
        <v>20</v>
      </c>
      <c r="P50" s="148"/>
      <c r="Q50" s="148"/>
      <c r="R50" s="34"/>
      <c r="Y50" s="52" t="str">
        <f t="shared" si="0"/>
        <v/>
      </c>
      <c r="Z50" s="53" t="s">
        <v>457</v>
      </c>
      <c r="AA50" s="54"/>
      <c r="AB50" s="53"/>
      <c r="AC50" s="55"/>
    </row>
    <row r="51" spans="1:29" ht="55.8" customHeight="1" x14ac:dyDescent="0.3">
      <c r="A51" s="152"/>
      <c r="B51" s="151"/>
      <c r="C51" s="149"/>
      <c r="D51" s="150"/>
      <c r="E51" s="149"/>
      <c r="F51" s="150"/>
      <c r="G51" s="149"/>
      <c r="H51" s="149"/>
      <c r="I51" s="149"/>
      <c r="J51" s="149"/>
      <c r="K51" s="149"/>
      <c r="L51" s="10" t="s">
        <v>448</v>
      </c>
      <c r="M51" s="32">
        <f>Fidelity!Z53</f>
        <v>3.2715470221560961</v>
      </c>
      <c r="N51" s="32">
        <f>Fidelity!AA53</f>
        <v>2</v>
      </c>
      <c r="O51" s="8" t="s">
        <v>20</v>
      </c>
      <c r="P51" s="148"/>
      <c r="Q51" s="148"/>
      <c r="R51" s="34"/>
      <c r="Y51" s="52" t="s">
        <v>457</v>
      </c>
      <c r="Z51" s="53"/>
      <c r="AA51" s="54"/>
      <c r="AB51" s="53"/>
      <c r="AC51" s="55"/>
    </row>
    <row r="52" spans="1:29" x14ac:dyDescent="0.3">
      <c r="M52" s="32" t="str">
        <f>Fidelity!Z54</f>
        <v/>
      </c>
      <c r="N52" s="32" t="str">
        <f>Fidelity!AA54</f>
        <v xml:space="preserve"> </v>
      </c>
    </row>
    <row r="53" spans="1:29" x14ac:dyDescent="0.3">
      <c r="M53" s="32" t="str">
        <f>Fidelity!Z55</f>
        <v/>
      </c>
      <c r="N53" s="32" t="str">
        <f>Fidelity!AA55</f>
        <v xml:space="preserve"> </v>
      </c>
    </row>
  </sheetData>
  <mergeCells count="88">
    <mergeCell ref="Y1:AC1"/>
    <mergeCell ref="P1:Q1"/>
    <mergeCell ref="M1:N1"/>
    <mergeCell ref="S1:X1"/>
    <mergeCell ref="Q8:Q9"/>
    <mergeCell ref="R8:R9"/>
    <mergeCell ref="P8:P9"/>
    <mergeCell ref="K8:K9"/>
    <mergeCell ref="J8:J9"/>
    <mergeCell ref="I8:I9"/>
    <mergeCell ref="H8:H9"/>
    <mergeCell ref="G8:G9"/>
    <mergeCell ref="F8:F9"/>
    <mergeCell ref="E8:E9"/>
    <mergeCell ref="D8:D9"/>
    <mergeCell ref="C8:C9"/>
    <mergeCell ref="K16:K17"/>
    <mergeCell ref="J16:J17"/>
    <mergeCell ref="I16:I17"/>
    <mergeCell ref="Q18:Q19"/>
    <mergeCell ref="P18:P19"/>
    <mergeCell ref="K18:K19"/>
    <mergeCell ref="J18:J19"/>
    <mergeCell ref="I18:I19"/>
    <mergeCell ref="F16:F17"/>
    <mergeCell ref="H18:H19"/>
    <mergeCell ref="H16:H17"/>
    <mergeCell ref="A44:A45"/>
    <mergeCell ref="H44:H45"/>
    <mergeCell ref="I44:I45"/>
    <mergeCell ref="A8:A9"/>
    <mergeCell ref="A18:A19"/>
    <mergeCell ref="A16:A17"/>
    <mergeCell ref="G18:G19"/>
    <mergeCell ref="F18:F19"/>
    <mergeCell ref="E18:E19"/>
    <mergeCell ref="D18:D19"/>
    <mergeCell ref="C18:C19"/>
    <mergeCell ref="E16:E17"/>
    <mergeCell ref="D16:D17"/>
    <mergeCell ref="C16:C17"/>
    <mergeCell ref="G16:G17"/>
    <mergeCell ref="R44:R45"/>
    <mergeCell ref="Q44:Q45"/>
    <mergeCell ref="P44:P45"/>
    <mergeCell ref="C49:C51"/>
    <mergeCell ref="B49:B51"/>
    <mergeCell ref="Q49:Q51"/>
    <mergeCell ref="P49:P51"/>
    <mergeCell ref="K49:K51"/>
    <mergeCell ref="J49:J51"/>
    <mergeCell ref="D44:D45"/>
    <mergeCell ref="J44:J45"/>
    <mergeCell ref="K44:K45"/>
    <mergeCell ref="C44:C45"/>
    <mergeCell ref="B44:B45"/>
    <mergeCell ref="A49:A51"/>
    <mergeCell ref="I49:I51"/>
    <mergeCell ref="H49:H51"/>
    <mergeCell ref="G49:G51"/>
    <mergeCell ref="F49:F51"/>
    <mergeCell ref="E49:E51"/>
    <mergeCell ref="D49:D51"/>
    <mergeCell ref="I39:I40"/>
    <mergeCell ref="D39:D40"/>
    <mergeCell ref="C39:C40"/>
    <mergeCell ref="B39:B40"/>
    <mergeCell ref="A39:A40"/>
    <mergeCell ref="I37:I38"/>
    <mergeCell ref="D37:D38"/>
    <mergeCell ref="C37:C38"/>
    <mergeCell ref="B37:B38"/>
    <mergeCell ref="A37:A38"/>
    <mergeCell ref="K37:K38"/>
    <mergeCell ref="J37:J38"/>
    <mergeCell ref="R39:R40"/>
    <mergeCell ref="Q39:Q40"/>
    <mergeCell ref="P39:P40"/>
    <mergeCell ref="K39:K40"/>
    <mergeCell ref="J39:J40"/>
    <mergeCell ref="R10:R15"/>
    <mergeCell ref="Q10:Q15"/>
    <mergeCell ref="P10:P15"/>
    <mergeCell ref="R37:R38"/>
    <mergeCell ref="Q37:Q38"/>
    <mergeCell ref="P37:P38"/>
    <mergeCell ref="Q16:Q17"/>
    <mergeCell ref="P16:P1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409F-8E45-4874-BA37-FD006419C52E}">
  <dimension ref="A1:AD53"/>
  <sheetViews>
    <sheetView zoomScale="85" zoomScaleNormal="85" workbookViewId="0">
      <pane ySplit="1332" topLeftCell="A42" activePane="bottomLeft"/>
      <selection sqref="A1:R1"/>
      <selection pane="bottomLeft" activeCell="C16" sqref="C16:C17"/>
    </sheetView>
  </sheetViews>
  <sheetFormatPr defaultColWidth="11.19921875" defaultRowHeight="15.6" x14ac:dyDescent="0.3"/>
  <cols>
    <col min="1" max="1" width="3.19921875" style="80" bestFit="1" customWidth="1"/>
    <col min="2" max="2" width="6.69921875" style="39" customWidth="1"/>
    <col min="3" max="3" width="8.69921875" style="39" customWidth="1"/>
    <col min="4" max="4" width="6.19921875" style="125" bestFit="1" customWidth="1"/>
    <col min="5" max="5" width="17.69921875" style="39" customWidth="1"/>
    <col min="6" max="6" width="5.296875" style="125" customWidth="1"/>
    <col min="7" max="7" width="19.5" style="179" customWidth="1"/>
    <col min="8" max="8" width="19" style="179" bestFit="1" customWidth="1"/>
    <col min="9" max="9" width="19.296875" style="179" bestFit="1" customWidth="1"/>
    <col min="10" max="10" width="46.69921875" style="39" bestFit="1" customWidth="1"/>
    <col min="11" max="11" width="46.5" style="39" customWidth="1"/>
    <col min="12" max="12" width="14.5" style="39" bestFit="1" customWidth="1"/>
    <col min="13" max="13" width="8.8984375" style="125" bestFit="1" customWidth="1"/>
    <col min="14" max="14" width="8.69921875" style="125" bestFit="1" customWidth="1"/>
    <col min="15" max="15" width="8.59765625" style="125" bestFit="1" customWidth="1"/>
    <col min="16" max="16" width="44.296875" style="39" customWidth="1"/>
    <col min="17" max="17" width="42.8984375" style="39" customWidth="1"/>
    <col min="18" max="18" width="19.59765625" style="173" customWidth="1"/>
    <col min="19" max="19" width="5.09765625" style="39" bestFit="1" customWidth="1"/>
    <col min="20" max="20" width="5.796875" style="39" bestFit="1" customWidth="1"/>
    <col min="21" max="21" width="6.09765625" style="39" bestFit="1" customWidth="1"/>
    <col min="22" max="22" width="5.5" style="39" bestFit="1" customWidth="1"/>
    <col min="23" max="23" width="4.5" style="39" bestFit="1" customWidth="1"/>
    <col min="24" max="24" width="10" style="88" bestFit="1" customWidth="1"/>
    <col min="25" max="25" width="3" style="174" bestFit="1" customWidth="1"/>
    <col min="26" max="26" width="11.19921875" style="175"/>
    <col min="27" max="27" width="11.19921875" style="176"/>
    <col min="28" max="28" width="11.19921875" style="175"/>
    <col min="29" max="29" width="11.19921875" style="177"/>
    <col min="30" max="30" width="11.19921875" style="88"/>
    <col min="31" max="16384" width="11.19921875" style="39"/>
  </cols>
  <sheetData>
    <row r="1" spans="1:29" s="88" customFormat="1" ht="31.2" x14ac:dyDescent="0.3">
      <c r="A1" s="80"/>
      <c r="B1" s="126" t="s">
        <v>0</v>
      </c>
      <c r="C1" s="127" t="s">
        <v>10</v>
      </c>
      <c r="D1" s="127" t="s">
        <v>11</v>
      </c>
      <c r="E1" s="127" t="s">
        <v>1</v>
      </c>
      <c r="F1" s="127" t="s">
        <v>13</v>
      </c>
      <c r="G1" s="178" t="s">
        <v>14</v>
      </c>
      <c r="H1" s="178" t="s">
        <v>2</v>
      </c>
      <c r="I1" s="178" t="s">
        <v>35</v>
      </c>
      <c r="J1" s="127" t="s">
        <v>3</v>
      </c>
      <c r="K1" s="127" t="s">
        <v>4</v>
      </c>
      <c r="L1" s="127" t="s">
        <v>113</v>
      </c>
      <c r="M1" s="169" t="s">
        <v>5</v>
      </c>
      <c r="N1" s="169"/>
      <c r="O1" s="127" t="s">
        <v>19</v>
      </c>
      <c r="P1" s="169" t="s">
        <v>6</v>
      </c>
      <c r="Q1" s="169"/>
      <c r="R1" s="127" t="s">
        <v>188</v>
      </c>
      <c r="S1" s="169" t="s">
        <v>452</v>
      </c>
      <c r="T1" s="169"/>
      <c r="U1" s="169"/>
      <c r="V1" s="169"/>
      <c r="W1" s="169"/>
      <c r="X1" s="169"/>
      <c r="Y1" s="170" t="s">
        <v>468</v>
      </c>
      <c r="Z1" s="170"/>
      <c r="AA1" s="170"/>
      <c r="AB1" s="170"/>
      <c r="AC1" s="170"/>
    </row>
    <row r="2" spans="1:29" s="88" customFormat="1" ht="31.2" x14ac:dyDescent="0.3">
      <c r="A2" s="80"/>
      <c r="B2" s="126"/>
      <c r="C2" s="127"/>
      <c r="D2" s="127"/>
      <c r="E2" s="127"/>
      <c r="F2" s="127"/>
      <c r="G2" s="178"/>
      <c r="H2" s="178"/>
      <c r="I2" s="178"/>
      <c r="J2" s="127"/>
      <c r="K2" s="127"/>
      <c r="L2" s="127"/>
      <c r="M2" s="127" t="s">
        <v>81</v>
      </c>
      <c r="N2" s="127" t="s">
        <v>80</v>
      </c>
      <c r="O2" s="127"/>
      <c r="P2" s="127" t="s">
        <v>25</v>
      </c>
      <c r="Q2" s="127" t="s">
        <v>26</v>
      </c>
      <c r="R2" s="87"/>
      <c r="S2" s="84" t="s">
        <v>454</v>
      </c>
      <c r="T2" s="84" t="s">
        <v>455</v>
      </c>
      <c r="U2" s="84" t="s">
        <v>453</v>
      </c>
      <c r="V2" s="84" t="s">
        <v>456</v>
      </c>
      <c r="W2" s="84" t="s">
        <v>458</v>
      </c>
      <c r="X2" s="84" t="s">
        <v>459</v>
      </c>
      <c r="Y2" s="105" t="s">
        <v>469</v>
      </c>
      <c r="Z2" s="106" t="s">
        <v>470</v>
      </c>
      <c r="AA2" s="107" t="s">
        <v>471</v>
      </c>
      <c r="AB2" s="106" t="s">
        <v>94</v>
      </c>
      <c r="AC2" s="108" t="s">
        <v>472</v>
      </c>
    </row>
    <row r="3" spans="1:29" s="88" customFormat="1" ht="31.2" x14ac:dyDescent="0.3">
      <c r="A3" s="180">
        <v>1</v>
      </c>
      <c r="B3" s="181" t="s">
        <v>7</v>
      </c>
      <c r="C3" s="182" t="s">
        <v>82</v>
      </c>
      <c r="D3" s="183">
        <v>2019</v>
      </c>
      <c r="E3" s="182" t="s">
        <v>12</v>
      </c>
      <c r="F3" s="83">
        <v>3</v>
      </c>
      <c r="G3" s="93" t="s">
        <v>15</v>
      </c>
      <c r="H3" s="93" t="s">
        <v>16</v>
      </c>
      <c r="I3" s="93" t="s">
        <v>36</v>
      </c>
      <c r="J3" s="82" t="s">
        <v>17</v>
      </c>
      <c r="K3" s="82" t="s">
        <v>18</v>
      </c>
      <c r="L3" s="84" t="s">
        <v>94</v>
      </c>
      <c r="M3" s="85">
        <f>Fidelity!Z5</f>
        <v>3.5</v>
      </c>
      <c r="N3" s="85">
        <f>Fidelity!AA5</f>
        <v>2</v>
      </c>
      <c r="O3" s="83" t="s">
        <v>20</v>
      </c>
      <c r="P3" s="86" t="s">
        <v>21</v>
      </c>
      <c r="Q3" s="86"/>
      <c r="R3" s="87"/>
      <c r="T3" s="88" t="s">
        <v>457</v>
      </c>
      <c r="V3" s="88" t="s">
        <v>457</v>
      </c>
      <c r="Y3" s="89" t="str">
        <f>IF(X3="x",X$2,"")</f>
        <v/>
      </c>
      <c r="Z3" s="90" t="s">
        <v>457</v>
      </c>
      <c r="AA3" s="91"/>
      <c r="AB3" s="90"/>
      <c r="AC3" s="92"/>
    </row>
    <row r="4" spans="1:29" s="88" customFormat="1" ht="60" customHeight="1" x14ac:dyDescent="0.3">
      <c r="A4" s="80">
        <v>2</v>
      </c>
      <c r="B4" s="81" t="s">
        <v>8</v>
      </c>
      <c r="C4" s="82" t="s">
        <v>9</v>
      </c>
      <c r="D4" s="83">
        <v>2021</v>
      </c>
      <c r="E4" s="82" t="s">
        <v>22</v>
      </c>
      <c r="F4" s="83">
        <v>14</v>
      </c>
      <c r="G4" s="93" t="s">
        <v>23</v>
      </c>
      <c r="H4" s="93" t="s">
        <v>24</v>
      </c>
      <c r="I4" s="93" t="s">
        <v>103</v>
      </c>
      <c r="J4" s="82" t="s">
        <v>29</v>
      </c>
      <c r="K4" s="82" t="s">
        <v>42</v>
      </c>
      <c r="L4" s="84" t="s">
        <v>94</v>
      </c>
      <c r="M4" s="85">
        <f>Fidelity!Z6</f>
        <v>3.2150888594943567</v>
      </c>
      <c r="N4" s="85">
        <f>Fidelity!AA6</f>
        <v>2</v>
      </c>
      <c r="O4" s="83" t="s">
        <v>27</v>
      </c>
      <c r="P4" s="86" t="s">
        <v>28</v>
      </c>
      <c r="Q4" s="86" t="s">
        <v>473</v>
      </c>
      <c r="R4" s="87"/>
      <c r="T4" s="88" t="s">
        <v>457</v>
      </c>
      <c r="V4" s="88" t="s">
        <v>457</v>
      </c>
      <c r="W4" s="88" t="s">
        <v>457</v>
      </c>
      <c r="Y4" s="89" t="str">
        <f t="shared" ref="Y4:Y50" si="0">IF(X4="x",X$2,"")</f>
        <v/>
      </c>
      <c r="Z4" s="90" t="s">
        <v>457</v>
      </c>
      <c r="AA4" s="91"/>
      <c r="AB4" s="90"/>
      <c r="AC4" s="92"/>
    </row>
    <row r="5" spans="1:29" s="88" customFormat="1" ht="78" hidden="1" customHeight="1" x14ac:dyDescent="0.3">
      <c r="A5" s="80">
        <v>3</v>
      </c>
      <c r="B5" s="81" t="s">
        <v>83</v>
      </c>
      <c r="C5" s="82" t="s">
        <v>84</v>
      </c>
      <c r="D5" s="83">
        <v>2022</v>
      </c>
      <c r="E5" s="82" t="s">
        <v>85</v>
      </c>
      <c r="F5" s="83">
        <v>8</v>
      </c>
      <c r="G5" s="93" t="s">
        <v>86</v>
      </c>
      <c r="H5" s="93" t="s">
        <v>87</v>
      </c>
      <c r="I5" s="93" t="s">
        <v>36</v>
      </c>
      <c r="J5" s="82" t="s">
        <v>89</v>
      </c>
      <c r="K5" s="82" t="s">
        <v>88</v>
      </c>
      <c r="L5" s="84" t="s">
        <v>94</v>
      </c>
      <c r="M5" s="85">
        <f>Fidelity!Z7</f>
        <v>2.2036238174847504</v>
      </c>
      <c r="N5" s="85">
        <f>Fidelity!AA7</f>
        <v>2</v>
      </c>
      <c r="O5" s="83" t="s">
        <v>20</v>
      </c>
      <c r="P5" s="86" t="s">
        <v>91</v>
      </c>
      <c r="Q5" s="86" t="s">
        <v>90</v>
      </c>
      <c r="R5" s="87"/>
      <c r="V5" s="88" t="s">
        <v>457</v>
      </c>
      <c r="Y5" s="89" t="str">
        <f t="shared" si="0"/>
        <v/>
      </c>
      <c r="Z5" s="90" t="s">
        <v>457</v>
      </c>
      <c r="AA5" s="91"/>
      <c r="AB5" s="90"/>
      <c r="AC5" s="92"/>
    </row>
    <row r="6" spans="1:29" s="208" customFormat="1" ht="67.8" customHeight="1" x14ac:dyDescent="0.3">
      <c r="A6" s="195">
        <v>4</v>
      </c>
      <c r="B6" s="196" t="s">
        <v>30</v>
      </c>
      <c r="C6" s="197" t="s">
        <v>31</v>
      </c>
      <c r="D6" s="198">
        <v>2017</v>
      </c>
      <c r="E6" s="197" t="s">
        <v>32</v>
      </c>
      <c r="F6" s="198">
        <v>6</v>
      </c>
      <c r="G6" s="203" t="s">
        <v>33</v>
      </c>
      <c r="H6" s="203" t="s">
        <v>34</v>
      </c>
      <c r="I6" s="203" t="s">
        <v>37</v>
      </c>
      <c r="J6" s="197" t="s">
        <v>38</v>
      </c>
      <c r="K6" s="197" t="s">
        <v>39</v>
      </c>
      <c r="L6" s="204" t="s">
        <v>94</v>
      </c>
      <c r="M6" s="205">
        <f>Fidelity!Z8</f>
        <v>2.8041831618480826</v>
      </c>
      <c r="N6" s="205">
        <f>Fidelity!AA8</f>
        <v>2</v>
      </c>
      <c r="O6" s="198" t="s">
        <v>27</v>
      </c>
      <c r="P6" s="206" t="s">
        <v>41</v>
      </c>
      <c r="Q6" s="206" t="s">
        <v>40</v>
      </c>
      <c r="R6" s="207"/>
      <c r="S6" s="208" t="s">
        <v>457</v>
      </c>
      <c r="T6" s="208" t="s">
        <v>457</v>
      </c>
      <c r="Y6" s="209" t="str">
        <f t="shared" si="0"/>
        <v/>
      </c>
      <c r="Z6" s="210" t="s">
        <v>457</v>
      </c>
      <c r="AA6" s="211"/>
      <c r="AB6" s="210"/>
      <c r="AC6" s="212"/>
    </row>
    <row r="7" spans="1:29" s="208" customFormat="1" ht="82.8" hidden="1" customHeight="1" x14ac:dyDescent="0.3">
      <c r="A7" s="195">
        <v>5</v>
      </c>
      <c r="B7" s="196" t="s">
        <v>95</v>
      </c>
      <c r="C7" s="197" t="s">
        <v>96</v>
      </c>
      <c r="D7" s="198">
        <v>2015</v>
      </c>
      <c r="E7" s="197" t="s">
        <v>32</v>
      </c>
      <c r="F7" s="198">
        <v>1</v>
      </c>
      <c r="G7" s="203" t="s">
        <v>97</v>
      </c>
      <c r="H7" s="203" t="s">
        <v>98</v>
      </c>
      <c r="I7" s="203" t="s">
        <v>99</v>
      </c>
      <c r="J7" s="197" t="s">
        <v>104</v>
      </c>
      <c r="K7" s="197" t="s">
        <v>100</v>
      </c>
      <c r="L7" s="204" t="s">
        <v>94</v>
      </c>
      <c r="M7" s="205">
        <f>Fidelity!Z9</f>
        <v>0.62925474519862223</v>
      </c>
      <c r="N7" s="205">
        <f>Fidelity!AA9</f>
        <v>2</v>
      </c>
      <c r="O7" s="198" t="s">
        <v>27</v>
      </c>
      <c r="P7" s="206" t="s">
        <v>102</v>
      </c>
      <c r="Q7" s="206" t="s">
        <v>101</v>
      </c>
      <c r="R7" s="207"/>
      <c r="S7" s="208" t="s">
        <v>457</v>
      </c>
      <c r="U7" s="208" t="s">
        <v>457</v>
      </c>
      <c r="Y7" s="209" t="str">
        <f t="shared" si="0"/>
        <v/>
      </c>
      <c r="Z7" s="210"/>
      <c r="AA7" s="211" t="s">
        <v>457</v>
      </c>
      <c r="AB7" s="210"/>
      <c r="AC7" s="212"/>
    </row>
    <row r="8" spans="1:29" s="208" customFormat="1" ht="46.8" hidden="1" customHeight="1" x14ac:dyDescent="0.3">
      <c r="A8" s="199">
        <v>6</v>
      </c>
      <c r="B8" s="199" t="s">
        <v>105</v>
      </c>
      <c r="C8" s="200" t="s">
        <v>106</v>
      </c>
      <c r="D8" s="200">
        <v>2023</v>
      </c>
      <c r="E8" s="201" t="s">
        <v>32</v>
      </c>
      <c r="F8" s="200">
        <v>2</v>
      </c>
      <c r="G8" s="201" t="s">
        <v>107</v>
      </c>
      <c r="H8" s="201" t="s">
        <v>108</v>
      </c>
      <c r="I8" s="201" t="s">
        <v>109</v>
      </c>
      <c r="J8" s="200" t="s">
        <v>110</v>
      </c>
      <c r="K8" s="200" t="s">
        <v>111</v>
      </c>
      <c r="L8" s="204" t="s">
        <v>114</v>
      </c>
      <c r="M8" s="205">
        <f>Fidelity!Z10</f>
        <v>3.2142510032886604</v>
      </c>
      <c r="N8" s="205">
        <f>Fidelity!AA10</f>
        <v>1</v>
      </c>
      <c r="O8" s="198" t="s">
        <v>20</v>
      </c>
      <c r="P8" s="213" t="s">
        <v>115</v>
      </c>
      <c r="Q8" s="213"/>
      <c r="R8" s="213" t="s">
        <v>117</v>
      </c>
      <c r="S8" s="208" t="s">
        <v>457</v>
      </c>
      <c r="T8" s="208" t="s">
        <v>457</v>
      </c>
      <c r="V8" s="208" t="s">
        <v>457</v>
      </c>
      <c r="Y8" s="209" t="s">
        <v>457</v>
      </c>
      <c r="Z8" s="210"/>
      <c r="AA8" s="211"/>
      <c r="AB8" s="210"/>
      <c r="AC8" s="212"/>
    </row>
    <row r="9" spans="1:29" s="208" customFormat="1" ht="76.8" customHeight="1" x14ac:dyDescent="0.3">
      <c r="A9" s="199"/>
      <c r="B9" s="199"/>
      <c r="C9" s="200"/>
      <c r="D9" s="200"/>
      <c r="E9" s="201"/>
      <c r="F9" s="200"/>
      <c r="G9" s="201"/>
      <c r="H9" s="201"/>
      <c r="I9" s="201"/>
      <c r="J9" s="200"/>
      <c r="K9" s="200"/>
      <c r="L9" s="204" t="s">
        <v>116</v>
      </c>
      <c r="M9" s="205">
        <f>Fidelity!Z11</f>
        <v>3.0133603155831192</v>
      </c>
      <c r="N9" s="205">
        <f>Fidelity!AA11</f>
        <v>2</v>
      </c>
      <c r="O9" s="198" t="s">
        <v>20</v>
      </c>
      <c r="P9" s="213"/>
      <c r="Q9" s="213"/>
      <c r="R9" s="213"/>
      <c r="Y9" s="209" t="s">
        <v>457</v>
      </c>
      <c r="Z9" s="210"/>
      <c r="AA9" s="211"/>
      <c r="AB9" s="210"/>
      <c r="AC9" s="212"/>
    </row>
    <row r="10" spans="1:29" s="88" customFormat="1" ht="42.6" hidden="1" customHeight="1" x14ac:dyDescent="0.3">
      <c r="A10" s="80">
        <v>7</v>
      </c>
      <c r="B10" s="81" t="s">
        <v>122</v>
      </c>
      <c r="C10" s="82" t="s">
        <v>118</v>
      </c>
      <c r="D10" s="83">
        <v>2012</v>
      </c>
      <c r="E10" s="82" t="s">
        <v>119</v>
      </c>
      <c r="F10" s="83">
        <v>5</v>
      </c>
      <c r="G10" s="93" t="s">
        <v>120</v>
      </c>
      <c r="H10" s="93" t="s">
        <v>123</v>
      </c>
      <c r="I10" s="93" t="s">
        <v>37</v>
      </c>
      <c r="J10" s="82" t="s">
        <v>121</v>
      </c>
      <c r="K10" s="82" t="s">
        <v>131</v>
      </c>
      <c r="L10" s="84" t="s">
        <v>124</v>
      </c>
      <c r="M10" s="85">
        <f>Fidelity!Z12</f>
        <v>3.3387461233210627</v>
      </c>
      <c r="N10" s="85">
        <f>Fidelity!AA12</f>
        <v>1</v>
      </c>
      <c r="O10" s="83" t="s">
        <v>27</v>
      </c>
      <c r="P10" s="86"/>
      <c r="Q10" s="86"/>
      <c r="R10" s="87"/>
      <c r="S10" s="88" t="s">
        <v>457</v>
      </c>
      <c r="T10" s="88" t="s">
        <v>457</v>
      </c>
      <c r="V10" s="88" t="s">
        <v>457</v>
      </c>
      <c r="Y10" s="89"/>
      <c r="Z10" s="90" t="s">
        <v>457</v>
      </c>
      <c r="AA10" s="91"/>
      <c r="AB10" s="90"/>
      <c r="AC10" s="92"/>
    </row>
    <row r="11" spans="1:29" s="88" customFormat="1" ht="117.6" hidden="1" customHeight="1" x14ac:dyDescent="0.3">
      <c r="A11" s="80"/>
      <c r="B11" s="81"/>
      <c r="C11" s="82"/>
      <c r="D11" s="83"/>
      <c r="E11" s="82"/>
      <c r="F11" s="83"/>
      <c r="G11" s="93"/>
      <c r="H11" s="93"/>
      <c r="I11" s="93"/>
      <c r="J11" s="82"/>
      <c r="K11" s="82"/>
      <c r="L11" s="84" t="s">
        <v>125</v>
      </c>
      <c r="M11" s="85">
        <f>Fidelity!Z13</f>
        <v>3.3387461233210627</v>
      </c>
      <c r="N11" s="85">
        <f>Fidelity!AA13</f>
        <v>1</v>
      </c>
      <c r="O11" s="83" t="s">
        <v>20</v>
      </c>
      <c r="P11" s="86"/>
      <c r="Q11" s="86"/>
      <c r="R11" s="87"/>
      <c r="Y11" s="89" t="str">
        <f t="shared" si="0"/>
        <v/>
      </c>
      <c r="Z11" s="90" t="s">
        <v>457</v>
      </c>
      <c r="AA11" s="91"/>
      <c r="AB11" s="90"/>
      <c r="AC11" s="92"/>
    </row>
    <row r="12" spans="1:29" s="88" customFormat="1" ht="46.8" hidden="1" customHeight="1" x14ac:dyDescent="0.3">
      <c r="A12" s="80"/>
      <c r="B12" s="81"/>
      <c r="C12" s="82"/>
      <c r="D12" s="83"/>
      <c r="E12" s="82"/>
      <c r="F12" s="83"/>
      <c r="G12" s="93"/>
      <c r="H12" s="93"/>
      <c r="I12" s="93"/>
      <c r="J12" s="82"/>
      <c r="K12" s="82"/>
      <c r="L12" s="84" t="s">
        <v>126</v>
      </c>
      <c r="M12" s="85">
        <f>Fidelity!Z14</f>
        <v>3.2150888594943567</v>
      </c>
      <c r="N12" s="85">
        <f>Fidelity!AA14</f>
        <v>1</v>
      </c>
      <c r="O12" s="83" t="s">
        <v>27</v>
      </c>
      <c r="P12" s="86"/>
      <c r="Q12" s="86"/>
      <c r="R12" s="87"/>
      <c r="Y12" s="89" t="str">
        <f t="shared" si="0"/>
        <v/>
      </c>
      <c r="Z12" s="90" t="s">
        <v>457</v>
      </c>
      <c r="AA12" s="91"/>
      <c r="AB12" s="90"/>
      <c r="AC12" s="92"/>
    </row>
    <row r="13" spans="1:29" s="88" customFormat="1" ht="62.4" x14ac:dyDescent="0.3">
      <c r="A13" s="184">
        <v>7</v>
      </c>
      <c r="B13" s="184" t="s">
        <v>122</v>
      </c>
      <c r="C13" s="185" t="s">
        <v>118</v>
      </c>
      <c r="D13" s="186">
        <v>2012</v>
      </c>
      <c r="E13" s="185" t="s">
        <v>119</v>
      </c>
      <c r="F13" s="8">
        <v>5</v>
      </c>
      <c r="G13" s="10" t="s">
        <v>120</v>
      </c>
      <c r="H13" s="10" t="s">
        <v>123</v>
      </c>
      <c r="I13" s="10" t="s">
        <v>37</v>
      </c>
      <c r="J13" s="7" t="s">
        <v>121</v>
      </c>
      <c r="K13" s="7" t="s">
        <v>131</v>
      </c>
      <c r="L13" s="84" t="s">
        <v>127</v>
      </c>
      <c r="M13" s="85">
        <f>Fidelity!Z15</f>
        <v>3.75</v>
      </c>
      <c r="N13" s="85">
        <f>Fidelity!AA15</f>
        <v>2</v>
      </c>
      <c r="O13" s="83" t="s">
        <v>27</v>
      </c>
      <c r="P13" s="86"/>
      <c r="Q13" s="86"/>
      <c r="R13" s="87"/>
      <c r="Y13" s="89" t="s">
        <v>457</v>
      </c>
      <c r="Z13" s="90"/>
      <c r="AA13" s="91"/>
      <c r="AB13" s="90"/>
      <c r="AC13" s="92"/>
    </row>
    <row r="14" spans="1:29" s="88" customFormat="1" ht="62.4" hidden="1" customHeight="1" x14ac:dyDescent="0.3">
      <c r="A14" s="80"/>
      <c r="B14" s="81"/>
      <c r="C14" s="82"/>
      <c r="D14" s="83"/>
      <c r="E14" s="82"/>
      <c r="F14" s="83"/>
      <c r="G14" s="93"/>
      <c r="H14" s="93"/>
      <c r="I14" s="93"/>
      <c r="J14" s="82"/>
      <c r="K14" s="82"/>
      <c r="L14" s="84" t="s">
        <v>128</v>
      </c>
      <c r="M14" s="85">
        <f>Fidelity!Z16</f>
        <v>3.6152257012412101</v>
      </c>
      <c r="N14" s="85">
        <f>Fidelity!AA16</f>
        <v>1</v>
      </c>
      <c r="O14" s="83" t="s">
        <v>27</v>
      </c>
      <c r="P14" s="86"/>
      <c r="Q14" s="86"/>
      <c r="R14" s="87"/>
      <c r="Y14" s="89" t="s">
        <v>457</v>
      </c>
      <c r="Z14" s="90"/>
      <c r="AA14" s="91"/>
      <c r="AB14" s="90"/>
      <c r="AC14" s="92"/>
    </row>
    <row r="15" spans="1:29" s="88" customFormat="1" ht="62.4" hidden="1" customHeight="1" x14ac:dyDescent="0.3">
      <c r="A15" s="80"/>
      <c r="B15" s="81"/>
      <c r="C15" s="82"/>
      <c r="D15" s="83"/>
      <c r="E15" s="82"/>
      <c r="F15" s="83"/>
      <c r="G15" s="93"/>
      <c r="H15" s="93"/>
      <c r="I15" s="93"/>
      <c r="J15" s="82"/>
      <c r="K15" s="82"/>
      <c r="L15" s="84" t="s">
        <v>129</v>
      </c>
      <c r="M15" s="85">
        <f>Fidelity!Z17</f>
        <v>3.3387461233210627</v>
      </c>
      <c r="N15" s="85">
        <f>Fidelity!AA17</f>
        <v>1</v>
      </c>
      <c r="O15" s="83" t="s">
        <v>27</v>
      </c>
      <c r="P15" s="86"/>
      <c r="Q15" s="86"/>
      <c r="R15" s="87"/>
      <c r="Y15" s="89" t="s">
        <v>457</v>
      </c>
      <c r="Z15" s="90"/>
      <c r="AA15" s="91"/>
      <c r="AB15" s="90"/>
      <c r="AC15" s="92"/>
    </row>
    <row r="16" spans="1:29" s="88" customFormat="1" ht="42.6" customHeight="1" x14ac:dyDescent="0.3">
      <c r="A16" s="187">
        <v>8</v>
      </c>
      <c r="B16" s="188" t="s">
        <v>132</v>
      </c>
      <c r="C16" s="189" t="s">
        <v>518</v>
      </c>
      <c r="D16" s="190">
        <v>2002</v>
      </c>
      <c r="E16" s="189" t="s">
        <v>327</v>
      </c>
      <c r="F16" s="167">
        <v>3</v>
      </c>
      <c r="G16" s="163" t="s">
        <v>134</v>
      </c>
      <c r="H16" s="163" t="s">
        <v>135</v>
      </c>
      <c r="I16" s="163" t="s">
        <v>148</v>
      </c>
      <c r="J16" s="163" t="s">
        <v>136</v>
      </c>
      <c r="K16" s="163" t="s">
        <v>140</v>
      </c>
      <c r="L16" s="84" t="s">
        <v>141</v>
      </c>
      <c r="M16" s="85">
        <f>Fidelity!Z18</f>
        <v>3.375</v>
      </c>
      <c r="N16" s="85">
        <f>Fidelity!AA18</f>
        <v>2</v>
      </c>
      <c r="O16" s="83" t="s">
        <v>27</v>
      </c>
      <c r="P16" s="86" t="s">
        <v>139</v>
      </c>
      <c r="Q16" s="86" t="s">
        <v>138</v>
      </c>
      <c r="R16" s="87"/>
      <c r="T16" s="88" t="s">
        <v>457</v>
      </c>
      <c r="V16" s="88" t="s">
        <v>457</v>
      </c>
      <c r="Y16" s="89" t="str">
        <f t="shared" si="0"/>
        <v/>
      </c>
      <c r="Z16" s="90"/>
      <c r="AA16" s="91" t="s">
        <v>457</v>
      </c>
      <c r="AB16" s="90"/>
      <c r="AC16" s="92"/>
    </row>
    <row r="17" spans="1:30" ht="42.6" customHeight="1" x14ac:dyDescent="0.3">
      <c r="A17" s="187"/>
      <c r="B17" s="188"/>
      <c r="C17" s="189"/>
      <c r="D17" s="190"/>
      <c r="E17" s="189"/>
      <c r="F17" s="167"/>
      <c r="G17" s="163"/>
      <c r="H17" s="163"/>
      <c r="I17" s="163"/>
      <c r="J17" s="163"/>
      <c r="K17" s="163"/>
      <c r="L17" s="84" t="s">
        <v>142</v>
      </c>
      <c r="M17" s="85">
        <f>Fidelity!Z19</f>
        <v>3.75</v>
      </c>
      <c r="N17" s="85">
        <f>Fidelity!AA19</f>
        <v>2</v>
      </c>
      <c r="O17" s="83" t="s">
        <v>27</v>
      </c>
      <c r="P17" s="86"/>
      <c r="Q17" s="86"/>
      <c r="R17" s="87"/>
      <c r="S17" s="88"/>
      <c r="T17" s="88"/>
      <c r="U17" s="88"/>
      <c r="V17" s="88"/>
      <c r="W17" s="88"/>
      <c r="Y17" s="89" t="str">
        <f t="shared" si="0"/>
        <v/>
      </c>
      <c r="Z17" s="90"/>
      <c r="AA17" s="91" t="s">
        <v>457</v>
      </c>
      <c r="AB17" s="90"/>
      <c r="AC17" s="92"/>
    </row>
    <row r="18" spans="1:30" s="122" customFormat="1" ht="47.4" customHeight="1" x14ac:dyDescent="0.3">
      <c r="A18" s="191">
        <v>9</v>
      </c>
      <c r="B18" s="192" t="s">
        <v>143</v>
      </c>
      <c r="C18" s="193" t="s">
        <v>144</v>
      </c>
      <c r="D18" s="194">
        <v>2014</v>
      </c>
      <c r="E18" s="193" t="s">
        <v>145</v>
      </c>
      <c r="F18" s="194">
        <v>3</v>
      </c>
      <c r="G18" s="193" t="s">
        <v>146</v>
      </c>
      <c r="H18" s="193" t="s">
        <v>147</v>
      </c>
      <c r="I18" s="193" t="s">
        <v>149</v>
      </c>
      <c r="J18" s="193" t="s">
        <v>150</v>
      </c>
      <c r="K18" s="193" t="s">
        <v>151</v>
      </c>
      <c r="L18" s="113" t="s">
        <v>152</v>
      </c>
      <c r="M18" s="114">
        <f>Fidelity!Z20</f>
        <v>2.6337295241014118</v>
      </c>
      <c r="N18" s="114">
        <f>Fidelity!AA20</f>
        <v>2</v>
      </c>
      <c r="O18" s="112" t="s">
        <v>27</v>
      </c>
      <c r="P18" s="115" t="s">
        <v>504</v>
      </c>
      <c r="Q18" s="115" t="s">
        <v>155</v>
      </c>
      <c r="R18" s="116"/>
      <c r="S18" s="117"/>
      <c r="T18" s="117" t="s">
        <v>457</v>
      </c>
      <c r="U18" s="117" t="s">
        <v>457</v>
      </c>
      <c r="V18" s="117"/>
      <c r="W18" s="117"/>
      <c r="X18" s="117"/>
      <c r="Y18" s="219" t="str">
        <f t="shared" si="0"/>
        <v/>
      </c>
      <c r="Z18" s="220" t="s">
        <v>457</v>
      </c>
      <c r="AA18" s="221"/>
      <c r="AB18" s="220"/>
      <c r="AC18" s="222"/>
      <c r="AD18" s="117"/>
    </row>
    <row r="19" spans="1:30" s="122" customFormat="1" ht="47.4" customHeight="1" x14ac:dyDescent="0.3">
      <c r="A19" s="191"/>
      <c r="B19" s="192"/>
      <c r="C19" s="193"/>
      <c r="D19" s="194"/>
      <c r="E19" s="193"/>
      <c r="F19" s="194"/>
      <c r="G19" s="193"/>
      <c r="H19" s="193"/>
      <c r="I19" s="193"/>
      <c r="J19" s="193"/>
      <c r="K19" s="193"/>
      <c r="L19" s="113" t="s">
        <v>153</v>
      </c>
      <c r="M19" s="114">
        <f>Fidelity!Z21</f>
        <v>2.7534445024696579</v>
      </c>
      <c r="N19" s="114">
        <f>Fidelity!AA21</f>
        <v>2</v>
      </c>
      <c r="O19" s="112" t="s">
        <v>27</v>
      </c>
      <c r="P19" s="115"/>
      <c r="Q19" s="115"/>
      <c r="R19" s="116"/>
      <c r="S19" s="117"/>
      <c r="T19" s="117"/>
      <c r="U19" s="117"/>
      <c r="V19" s="117"/>
      <c r="W19" s="117"/>
      <c r="X19" s="117"/>
      <c r="Y19" s="219" t="str">
        <f t="shared" si="0"/>
        <v/>
      </c>
      <c r="Z19" s="220" t="s">
        <v>457</v>
      </c>
      <c r="AA19" s="221"/>
      <c r="AB19" s="220"/>
      <c r="AC19" s="222"/>
      <c r="AD19" s="117"/>
    </row>
    <row r="20" spans="1:30" ht="151.80000000000001" hidden="1" customHeight="1" x14ac:dyDescent="0.3">
      <c r="A20" s="80">
        <v>10</v>
      </c>
      <c r="B20" s="81" t="s">
        <v>156</v>
      </c>
      <c r="C20" s="82" t="s">
        <v>157</v>
      </c>
      <c r="D20" s="83">
        <v>2008</v>
      </c>
      <c r="E20" s="82" t="s">
        <v>32</v>
      </c>
      <c r="F20" s="83">
        <v>1</v>
      </c>
      <c r="G20" s="93" t="s">
        <v>158</v>
      </c>
      <c r="H20" s="93" t="s">
        <v>160</v>
      </c>
      <c r="I20" s="93" t="s">
        <v>159</v>
      </c>
      <c r="J20" s="82" t="s">
        <v>161</v>
      </c>
      <c r="K20" s="82" t="s">
        <v>162</v>
      </c>
      <c r="L20" s="84" t="s">
        <v>94</v>
      </c>
      <c r="M20" s="85">
        <f>Fidelity!Z22</f>
        <v>3.2142510032886604</v>
      </c>
      <c r="N20" s="85">
        <f>Fidelity!AA22</f>
        <v>0</v>
      </c>
      <c r="O20" s="83" t="s">
        <v>27</v>
      </c>
      <c r="P20" s="86" t="s">
        <v>164</v>
      </c>
      <c r="Q20" s="86" t="s">
        <v>163</v>
      </c>
      <c r="R20" s="87" t="s">
        <v>474</v>
      </c>
      <c r="S20" s="88" t="s">
        <v>457</v>
      </c>
      <c r="T20" s="88" t="s">
        <v>457</v>
      </c>
      <c r="U20" s="88" t="s">
        <v>457</v>
      </c>
      <c r="V20" s="88"/>
      <c r="W20" s="88"/>
      <c r="Y20" s="89" t="str">
        <f t="shared" si="0"/>
        <v/>
      </c>
      <c r="Z20" s="90" t="s">
        <v>457</v>
      </c>
      <c r="AA20" s="91"/>
      <c r="AB20" s="90"/>
      <c r="AC20" s="92"/>
    </row>
    <row r="21" spans="1:30" ht="36" hidden="1" customHeight="1" x14ac:dyDescent="0.3">
      <c r="A21" s="80">
        <v>11</v>
      </c>
      <c r="B21" s="81" t="s">
        <v>165</v>
      </c>
      <c r="C21" s="82" t="s">
        <v>166</v>
      </c>
      <c r="D21" s="83">
        <v>2019</v>
      </c>
      <c r="E21" s="82" t="s">
        <v>167</v>
      </c>
      <c r="F21" s="83">
        <v>3</v>
      </c>
      <c r="G21" s="93" t="s">
        <v>146</v>
      </c>
      <c r="H21" s="93" t="s">
        <v>168</v>
      </c>
      <c r="I21" s="93" t="s">
        <v>148</v>
      </c>
      <c r="J21" s="82" t="s">
        <v>169</v>
      </c>
      <c r="K21" s="82" t="s">
        <v>170</v>
      </c>
      <c r="L21" s="84" t="s">
        <v>94</v>
      </c>
      <c r="M21" s="85">
        <f>Fidelity!Z23</f>
        <v>3.0853803235318495</v>
      </c>
      <c r="N21" s="85">
        <f>Fidelity!AA23</f>
        <v>1</v>
      </c>
      <c r="O21" s="83"/>
      <c r="P21" s="86" t="s">
        <v>171</v>
      </c>
      <c r="Q21" s="86"/>
      <c r="R21" s="87"/>
      <c r="S21" s="88" t="s">
        <v>457</v>
      </c>
      <c r="T21" s="88" t="s">
        <v>457</v>
      </c>
      <c r="U21" s="88"/>
      <c r="V21" s="88" t="s">
        <v>457</v>
      </c>
      <c r="W21" s="88"/>
      <c r="Y21" s="89" t="s">
        <v>457</v>
      </c>
      <c r="Z21" s="90"/>
      <c r="AA21" s="91"/>
      <c r="AB21" s="90"/>
      <c r="AC21" s="92"/>
    </row>
    <row r="22" spans="1:30" ht="62.4" x14ac:dyDescent="0.3">
      <c r="A22" s="180">
        <v>12</v>
      </c>
      <c r="B22" s="181" t="s">
        <v>172</v>
      </c>
      <c r="C22" s="182" t="s">
        <v>426</v>
      </c>
      <c r="D22" s="183">
        <v>2022</v>
      </c>
      <c r="E22" s="182" t="s">
        <v>173</v>
      </c>
      <c r="F22" s="83">
        <v>12</v>
      </c>
      <c r="G22" s="93" t="s">
        <v>174</v>
      </c>
      <c r="H22" s="93" t="s">
        <v>175</v>
      </c>
      <c r="I22" s="93" t="s">
        <v>176</v>
      </c>
      <c r="J22" s="82" t="s">
        <v>177</v>
      </c>
      <c r="K22" s="82" t="s">
        <v>178</v>
      </c>
      <c r="L22" s="84" t="s">
        <v>94</v>
      </c>
      <c r="M22" s="85">
        <f>Fidelity!Z24</f>
        <v>3.25</v>
      </c>
      <c r="N22" s="85">
        <f>Fidelity!AA24</f>
        <v>2</v>
      </c>
      <c r="O22" s="83" t="s">
        <v>20</v>
      </c>
      <c r="P22" s="86" t="s">
        <v>179</v>
      </c>
      <c r="Q22" s="86"/>
      <c r="R22" s="87" t="s">
        <v>475</v>
      </c>
      <c r="S22" s="88"/>
      <c r="T22" s="88" t="s">
        <v>457</v>
      </c>
      <c r="U22" s="88" t="s">
        <v>457</v>
      </c>
      <c r="V22" s="88"/>
      <c r="W22" s="88"/>
      <c r="Y22" s="89" t="str">
        <f t="shared" si="0"/>
        <v/>
      </c>
      <c r="Z22" s="90" t="s">
        <v>457</v>
      </c>
      <c r="AA22" s="91"/>
      <c r="AB22" s="90"/>
      <c r="AC22" s="92"/>
      <c r="AD22" s="88" t="s">
        <v>476</v>
      </c>
    </row>
    <row r="23" spans="1:30" s="104" customFormat="1" ht="78" hidden="1" customHeight="1" x14ac:dyDescent="0.3">
      <c r="A23" s="80">
        <v>13</v>
      </c>
      <c r="B23" s="81" t="s">
        <v>180</v>
      </c>
      <c r="C23" s="82" t="s">
        <v>181</v>
      </c>
      <c r="D23" s="83">
        <v>2023</v>
      </c>
      <c r="E23" s="82" t="s">
        <v>32</v>
      </c>
      <c r="F23" s="83">
        <v>46</v>
      </c>
      <c r="G23" s="93" t="s">
        <v>184</v>
      </c>
      <c r="H23" s="93" t="s">
        <v>182</v>
      </c>
      <c r="I23" s="93" t="s">
        <v>183</v>
      </c>
      <c r="J23" s="82" t="s">
        <v>194</v>
      </c>
      <c r="K23" s="82" t="s">
        <v>185</v>
      </c>
      <c r="L23" s="84" t="s">
        <v>94</v>
      </c>
      <c r="M23" s="85">
        <f>Fidelity!Z25</f>
        <v>1.2463036274880366</v>
      </c>
      <c r="N23" s="85">
        <f>Fidelity!AA25</f>
        <v>3</v>
      </c>
      <c r="O23" s="83" t="s">
        <v>20</v>
      </c>
      <c r="P23" s="86" t="s">
        <v>187</v>
      </c>
      <c r="Q23" s="86" t="s">
        <v>186</v>
      </c>
      <c r="R23" s="87" t="s">
        <v>189</v>
      </c>
      <c r="S23" s="88"/>
      <c r="T23" s="88"/>
      <c r="U23" s="88"/>
      <c r="V23" s="88"/>
      <c r="W23" s="88"/>
      <c r="X23" s="88" t="s">
        <v>457</v>
      </c>
      <c r="Y23" s="89"/>
      <c r="Z23" s="90"/>
      <c r="AA23" s="91" t="s">
        <v>457</v>
      </c>
      <c r="AB23" s="90"/>
      <c r="AC23" s="92"/>
      <c r="AD23" s="102"/>
    </row>
    <row r="24" spans="1:30" ht="124.2" hidden="1" customHeight="1" x14ac:dyDescent="0.3">
      <c r="A24" s="80">
        <v>14</v>
      </c>
      <c r="B24" s="81" t="s">
        <v>190</v>
      </c>
      <c r="C24" s="82" t="s">
        <v>191</v>
      </c>
      <c r="D24" s="83">
        <v>2006</v>
      </c>
      <c r="E24" s="82" t="s">
        <v>32</v>
      </c>
      <c r="F24" s="83">
        <v>1</v>
      </c>
      <c r="G24" s="93" t="s">
        <v>192</v>
      </c>
      <c r="H24" s="93" t="s">
        <v>193</v>
      </c>
      <c r="I24" s="93" t="s">
        <v>196</v>
      </c>
      <c r="J24" s="82" t="s">
        <v>195</v>
      </c>
      <c r="K24" s="82" t="s">
        <v>197</v>
      </c>
      <c r="L24" s="84" t="s">
        <v>94</v>
      </c>
      <c r="M24" s="85">
        <f>Fidelity!Z26</f>
        <v>4</v>
      </c>
      <c r="N24" s="85">
        <f>Fidelity!AA26</f>
        <v>0</v>
      </c>
      <c r="O24" s="83" t="s">
        <v>20</v>
      </c>
      <c r="P24" s="86" t="s">
        <v>477</v>
      </c>
      <c r="Q24" s="86"/>
      <c r="R24" s="87"/>
      <c r="S24" s="88"/>
      <c r="T24" s="88" t="s">
        <v>457</v>
      </c>
      <c r="U24" s="88"/>
      <c r="V24" s="88" t="s">
        <v>457</v>
      </c>
      <c r="W24" s="88"/>
      <c r="Y24" s="89" t="s">
        <v>457</v>
      </c>
      <c r="Z24" s="90"/>
      <c r="AA24" s="91"/>
      <c r="AB24" s="90"/>
      <c r="AC24" s="92"/>
    </row>
    <row r="25" spans="1:30" ht="96.6" hidden="1" customHeight="1" x14ac:dyDescent="0.3">
      <c r="A25" s="80">
        <v>15</v>
      </c>
      <c r="B25" s="81" t="s">
        <v>198</v>
      </c>
      <c r="C25" s="82" t="s">
        <v>191</v>
      </c>
      <c r="D25" s="83">
        <v>2007</v>
      </c>
      <c r="E25" s="82" t="s">
        <v>32</v>
      </c>
      <c r="F25" s="83">
        <v>1</v>
      </c>
      <c r="G25" s="93" t="s">
        <v>199</v>
      </c>
      <c r="H25" s="93" t="s">
        <v>200</v>
      </c>
      <c r="I25" s="93" t="s">
        <v>201</v>
      </c>
      <c r="J25" s="82" t="s">
        <v>202</v>
      </c>
      <c r="K25" s="82" t="s">
        <v>203</v>
      </c>
      <c r="L25" s="84" t="s">
        <v>206</v>
      </c>
      <c r="M25" s="85">
        <f>Fidelity!Z27</f>
        <v>4</v>
      </c>
      <c r="N25" s="85">
        <f>Fidelity!AA27</f>
        <v>1</v>
      </c>
      <c r="O25" s="83" t="s">
        <v>20</v>
      </c>
      <c r="P25" s="86" t="s">
        <v>205</v>
      </c>
      <c r="Q25" s="86" t="s">
        <v>204</v>
      </c>
      <c r="R25" s="87" t="s">
        <v>502</v>
      </c>
      <c r="S25" s="88"/>
      <c r="T25" s="88" t="s">
        <v>457</v>
      </c>
      <c r="U25" s="88" t="s">
        <v>457</v>
      </c>
      <c r="V25" s="88"/>
      <c r="W25" s="88"/>
      <c r="Y25" s="89" t="str">
        <f t="shared" si="0"/>
        <v/>
      </c>
      <c r="Z25" s="90" t="s">
        <v>457</v>
      </c>
      <c r="AA25" s="91"/>
      <c r="AB25" s="90"/>
      <c r="AC25" s="92"/>
    </row>
    <row r="26" spans="1:30" ht="276" hidden="1" customHeight="1" x14ac:dyDescent="0.3">
      <c r="A26" s="80">
        <v>16</v>
      </c>
      <c r="B26" s="81" t="s">
        <v>207</v>
      </c>
      <c r="C26" s="82" t="s">
        <v>208</v>
      </c>
      <c r="D26" s="83">
        <v>2012</v>
      </c>
      <c r="E26" s="82" t="s">
        <v>32</v>
      </c>
      <c r="F26" s="83">
        <v>12</v>
      </c>
      <c r="G26" s="93" t="s">
        <v>209</v>
      </c>
      <c r="H26" s="93" t="s">
        <v>210</v>
      </c>
      <c r="I26" s="93" t="s">
        <v>201</v>
      </c>
      <c r="J26" s="82" t="s">
        <v>211</v>
      </c>
      <c r="K26" s="82" t="s">
        <v>212</v>
      </c>
      <c r="L26" s="84" t="s">
        <v>94</v>
      </c>
      <c r="M26" s="85">
        <f>Fidelity!Z28</f>
        <v>1.0753858312089739</v>
      </c>
      <c r="N26" s="85">
        <f>Fidelity!AA28</f>
        <v>1</v>
      </c>
      <c r="O26" s="83" t="s">
        <v>20</v>
      </c>
      <c r="P26" s="86" t="s">
        <v>213</v>
      </c>
      <c r="Q26" s="86" t="s">
        <v>214</v>
      </c>
      <c r="R26" s="87" t="s">
        <v>478</v>
      </c>
      <c r="S26" s="88" t="s">
        <v>457</v>
      </c>
      <c r="T26" s="88" t="s">
        <v>457</v>
      </c>
      <c r="U26" s="88" t="s">
        <v>457</v>
      </c>
      <c r="V26" s="88"/>
      <c r="W26" s="88"/>
      <c r="Y26" s="89" t="str">
        <f t="shared" si="0"/>
        <v/>
      </c>
      <c r="Z26" s="90"/>
      <c r="AA26" s="91"/>
      <c r="AB26" s="90" t="s">
        <v>457</v>
      </c>
      <c r="AC26" s="92"/>
    </row>
    <row r="27" spans="1:30" ht="234.6" hidden="1" customHeight="1" x14ac:dyDescent="0.3">
      <c r="A27" s="80">
        <v>17</v>
      </c>
      <c r="B27" s="81" t="s">
        <v>215</v>
      </c>
      <c r="C27" s="82" t="s">
        <v>216</v>
      </c>
      <c r="D27" s="83">
        <v>2014</v>
      </c>
      <c r="E27" s="82" t="s">
        <v>217</v>
      </c>
      <c r="F27" s="83">
        <v>1</v>
      </c>
      <c r="G27" s="93" t="s">
        <v>218</v>
      </c>
      <c r="H27" s="93" t="s">
        <v>219</v>
      </c>
      <c r="I27" s="93" t="s">
        <v>149</v>
      </c>
      <c r="J27" s="82" t="s">
        <v>220</v>
      </c>
      <c r="K27" s="82" t="s">
        <v>221</v>
      </c>
      <c r="L27" s="84" t="s">
        <v>94</v>
      </c>
      <c r="M27" s="85">
        <f>Fidelity!Z29</f>
        <v>3.875</v>
      </c>
      <c r="N27" s="85">
        <f>Fidelity!AA29</f>
        <v>1</v>
      </c>
      <c r="O27" s="83" t="s">
        <v>27</v>
      </c>
      <c r="P27" s="86" t="s">
        <v>222</v>
      </c>
      <c r="Q27" s="86" t="s">
        <v>223</v>
      </c>
      <c r="R27" s="87" t="s">
        <v>479</v>
      </c>
      <c r="S27" s="88" t="s">
        <v>457</v>
      </c>
      <c r="T27" s="88" t="s">
        <v>457</v>
      </c>
      <c r="U27" s="88"/>
      <c r="V27" s="88" t="s">
        <v>457</v>
      </c>
      <c r="W27" s="88"/>
      <c r="Y27" s="89" t="str">
        <f t="shared" si="0"/>
        <v/>
      </c>
      <c r="Z27" s="90" t="s">
        <v>457</v>
      </c>
      <c r="AA27" s="91"/>
      <c r="AB27" s="90"/>
      <c r="AC27" s="92"/>
    </row>
    <row r="28" spans="1:30" ht="110.4" hidden="1" customHeight="1" x14ac:dyDescent="0.3">
      <c r="A28" s="80">
        <v>18</v>
      </c>
      <c r="B28" s="81" t="s">
        <v>224</v>
      </c>
      <c r="C28" s="82" t="s">
        <v>225</v>
      </c>
      <c r="D28" s="83">
        <v>2019</v>
      </c>
      <c r="E28" s="82" t="s">
        <v>32</v>
      </c>
      <c r="F28" s="83">
        <v>9</v>
      </c>
      <c r="G28" s="93" t="s">
        <v>226</v>
      </c>
      <c r="H28" s="93" t="s">
        <v>228</v>
      </c>
      <c r="I28" s="93" t="s">
        <v>227</v>
      </c>
      <c r="J28" s="82" t="s">
        <v>229</v>
      </c>
      <c r="K28" s="82" t="s">
        <v>230</v>
      </c>
      <c r="L28" s="84" t="s">
        <v>94</v>
      </c>
      <c r="M28" s="85">
        <f>Fidelity!Z30</f>
        <v>2.8359696991451453</v>
      </c>
      <c r="N28" s="85">
        <f>Fidelity!AA30</f>
        <v>3</v>
      </c>
      <c r="O28" s="83" t="s">
        <v>20</v>
      </c>
      <c r="P28" s="86" t="s">
        <v>231</v>
      </c>
      <c r="Q28" s="86"/>
      <c r="R28" s="87" t="s">
        <v>480</v>
      </c>
      <c r="S28" s="88"/>
      <c r="T28" s="88" t="s">
        <v>457</v>
      </c>
      <c r="U28" s="88"/>
      <c r="V28" s="88"/>
      <c r="W28" s="88"/>
      <c r="Y28" s="89" t="str">
        <f t="shared" si="0"/>
        <v/>
      </c>
      <c r="Z28" s="90" t="s">
        <v>457</v>
      </c>
      <c r="AA28" s="91"/>
      <c r="AB28" s="90"/>
      <c r="AC28" s="92"/>
    </row>
    <row r="29" spans="1:30" ht="78" hidden="1" customHeight="1" x14ac:dyDescent="0.3">
      <c r="A29" s="80">
        <v>19</v>
      </c>
      <c r="B29" s="81" t="s">
        <v>232</v>
      </c>
      <c r="C29" s="82" t="s">
        <v>239</v>
      </c>
      <c r="D29" s="83">
        <v>2014</v>
      </c>
      <c r="E29" s="82" t="s">
        <v>32</v>
      </c>
      <c r="F29" s="83">
        <v>2</v>
      </c>
      <c r="G29" s="93" t="s">
        <v>233</v>
      </c>
      <c r="H29" s="93" t="s">
        <v>235</v>
      </c>
      <c r="I29" s="93" t="s">
        <v>149</v>
      </c>
      <c r="J29" s="82" t="s">
        <v>236</v>
      </c>
      <c r="K29" s="82" t="s">
        <v>234</v>
      </c>
      <c r="L29" s="84" t="s">
        <v>94</v>
      </c>
      <c r="M29" s="85">
        <f>Fidelity!Z31</f>
        <v>3.7042706692520775</v>
      </c>
      <c r="N29" s="85">
        <f>Fidelity!AA31</f>
        <v>1</v>
      </c>
      <c r="O29" s="83" t="s">
        <v>27</v>
      </c>
      <c r="P29" s="86" t="s">
        <v>237</v>
      </c>
      <c r="Q29" s="86" t="s">
        <v>238</v>
      </c>
      <c r="R29" s="87"/>
      <c r="S29" s="88" t="s">
        <v>457</v>
      </c>
      <c r="T29" s="88" t="s">
        <v>457</v>
      </c>
      <c r="U29" s="88"/>
      <c r="V29" s="88" t="s">
        <v>457</v>
      </c>
      <c r="W29" s="88"/>
      <c r="Y29" s="89" t="str">
        <f t="shared" si="0"/>
        <v/>
      </c>
      <c r="Z29" s="90" t="s">
        <v>457</v>
      </c>
      <c r="AA29" s="91"/>
      <c r="AB29" s="90"/>
      <c r="AC29" s="92"/>
      <c r="AD29" s="88" t="s">
        <v>476</v>
      </c>
    </row>
    <row r="30" spans="1:30" ht="96.6" hidden="1" customHeight="1" x14ac:dyDescent="0.3">
      <c r="A30" s="80">
        <v>20</v>
      </c>
      <c r="B30" s="81" t="s">
        <v>240</v>
      </c>
      <c r="C30" s="82" t="s">
        <v>241</v>
      </c>
      <c r="D30" s="83">
        <v>2019</v>
      </c>
      <c r="E30" s="82" t="s">
        <v>32</v>
      </c>
      <c r="F30" s="83">
        <v>6</v>
      </c>
      <c r="G30" s="93" t="s">
        <v>243</v>
      </c>
      <c r="H30" s="93" t="s">
        <v>242</v>
      </c>
      <c r="I30" s="93" t="s">
        <v>176</v>
      </c>
      <c r="J30" s="82" t="s">
        <v>244</v>
      </c>
      <c r="K30" s="82" t="s">
        <v>246</v>
      </c>
      <c r="L30" s="84" t="s">
        <v>94</v>
      </c>
      <c r="M30" s="85">
        <f>Fidelity!Z32</f>
        <v>1.5048563384822016</v>
      </c>
      <c r="N30" s="85">
        <f>Fidelity!AA32</f>
        <v>3</v>
      </c>
      <c r="O30" s="83" t="s">
        <v>20</v>
      </c>
      <c r="P30" s="86" t="s">
        <v>245</v>
      </c>
      <c r="Q30" s="86"/>
      <c r="R30" s="87" t="s">
        <v>481</v>
      </c>
      <c r="S30" s="88" t="s">
        <v>457</v>
      </c>
      <c r="T30" s="88" t="s">
        <v>457</v>
      </c>
      <c r="U30" s="88"/>
      <c r="V30" s="88"/>
      <c r="W30" s="88"/>
      <c r="Y30" s="89" t="s">
        <v>457</v>
      </c>
      <c r="Z30" s="90"/>
      <c r="AA30" s="91"/>
      <c r="AB30" s="90"/>
      <c r="AC30" s="92"/>
      <c r="AD30" s="88" t="s">
        <v>476</v>
      </c>
    </row>
    <row r="31" spans="1:30" ht="82.8" hidden="1" customHeight="1" x14ac:dyDescent="0.3">
      <c r="A31" s="80">
        <v>21</v>
      </c>
      <c r="B31" s="81" t="s">
        <v>247</v>
      </c>
      <c r="C31" s="82" t="s">
        <v>431</v>
      </c>
      <c r="D31" s="83">
        <v>2019</v>
      </c>
      <c r="E31" s="82" t="s">
        <v>32</v>
      </c>
      <c r="F31" s="83">
        <v>2</v>
      </c>
      <c r="G31" s="93" t="s">
        <v>248</v>
      </c>
      <c r="H31" s="93" t="s">
        <v>249</v>
      </c>
      <c r="I31" s="93" t="s">
        <v>149</v>
      </c>
      <c r="J31" s="82" t="s">
        <v>250</v>
      </c>
      <c r="K31" s="82" t="s">
        <v>251</v>
      </c>
      <c r="L31" s="84" t="s">
        <v>94</v>
      </c>
      <c r="M31" s="85">
        <f>Fidelity!Z33</f>
        <v>3.7142857142857144</v>
      </c>
      <c r="N31" s="85">
        <f>Fidelity!AA33</f>
        <v>1</v>
      </c>
      <c r="O31" s="83" t="s">
        <v>20</v>
      </c>
      <c r="P31" s="86" t="s">
        <v>252</v>
      </c>
      <c r="Q31" s="86"/>
      <c r="R31" s="87" t="s">
        <v>482</v>
      </c>
      <c r="S31" s="88"/>
      <c r="T31" s="88"/>
      <c r="U31" s="88"/>
      <c r="V31" s="88"/>
      <c r="W31" s="88"/>
      <c r="X31" s="88" t="s">
        <v>457</v>
      </c>
      <c r="Y31" s="89"/>
      <c r="Z31" s="90" t="s">
        <v>457</v>
      </c>
      <c r="AA31" s="91"/>
      <c r="AB31" s="90"/>
      <c r="AC31" s="92"/>
      <c r="AD31" s="88" t="s">
        <v>476</v>
      </c>
    </row>
    <row r="32" spans="1:30" ht="96.6" hidden="1" customHeight="1" x14ac:dyDescent="0.3">
      <c r="A32" s="80">
        <v>22</v>
      </c>
      <c r="B32" s="81" t="s">
        <v>253</v>
      </c>
      <c r="C32" s="82" t="s">
        <v>254</v>
      </c>
      <c r="D32" s="83">
        <v>2008</v>
      </c>
      <c r="E32" s="82" t="s">
        <v>255</v>
      </c>
      <c r="F32" s="83">
        <v>12</v>
      </c>
      <c r="G32" s="93" t="s">
        <v>256</v>
      </c>
      <c r="H32" s="93" t="s">
        <v>257</v>
      </c>
      <c r="I32" s="93" t="s">
        <v>258</v>
      </c>
      <c r="J32" s="82" t="s">
        <v>259</v>
      </c>
      <c r="K32" s="82" t="s">
        <v>260</v>
      </c>
      <c r="L32" s="84" t="s">
        <v>94</v>
      </c>
      <c r="M32" s="85">
        <f>Fidelity!Z34</f>
        <v>4</v>
      </c>
      <c r="N32" s="85">
        <f>Fidelity!AA34</f>
        <v>1</v>
      </c>
      <c r="O32" s="83" t="s">
        <v>27</v>
      </c>
      <c r="P32" s="86" t="s">
        <v>261</v>
      </c>
      <c r="Q32" s="86"/>
      <c r="R32" s="87" t="s">
        <v>262</v>
      </c>
      <c r="S32" s="88"/>
      <c r="T32" s="88" t="s">
        <v>457</v>
      </c>
      <c r="U32" s="88"/>
      <c r="V32" s="88" t="s">
        <v>457</v>
      </c>
      <c r="W32" s="88"/>
      <c r="Y32" s="89" t="str">
        <f t="shared" si="0"/>
        <v/>
      </c>
      <c r="Z32" s="90" t="s">
        <v>457</v>
      </c>
      <c r="AA32" s="91"/>
      <c r="AB32" s="90"/>
      <c r="AC32" s="92"/>
      <c r="AD32" s="88" t="s">
        <v>476</v>
      </c>
    </row>
    <row r="33" spans="1:30" ht="96.6" hidden="1" customHeight="1" x14ac:dyDescent="0.3">
      <c r="A33" s="80">
        <v>23</v>
      </c>
      <c r="B33" s="81" t="s">
        <v>263</v>
      </c>
      <c r="C33" s="82" t="s">
        <v>264</v>
      </c>
      <c r="D33" s="83">
        <v>2023</v>
      </c>
      <c r="E33" s="82" t="s">
        <v>265</v>
      </c>
      <c r="F33" s="83">
        <v>6</v>
      </c>
      <c r="G33" s="93" t="s">
        <v>266</v>
      </c>
      <c r="H33" s="93" t="s">
        <v>267</v>
      </c>
      <c r="I33" s="93" t="s">
        <v>370</v>
      </c>
      <c r="J33" s="82" t="s">
        <v>269</v>
      </c>
      <c r="K33" s="82" t="s">
        <v>270</v>
      </c>
      <c r="L33" s="84" t="s">
        <v>94</v>
      </c>
      <c r="M33" s="85">
        <f>Fidelity!Z35</f>
        <v>2.5705012316940756</v>
      </c>
      <c r="N33" s="85">
        <f>Fidelity!AA35</f>
        <v>4</v>
      </c>
      <c r="O33" s="83" t="s">
        <v>20</v>
      </c>
      <c r="P33" s="86" t="s">
        <v>272</v>
      </c>
      <c r="Q33" s="86" t="s">
        <v>483</v>
      </c>
      <c r="R33" s="87" t="s">
        <v>271</v>
      </c>
      <c r="S33" s="88" t="s">
        <v>457</v>
      </c>
      <c r="T33" s="88" t="s">
        <v>457</v>
      </c>
      <c r="U33" s="88"/>
      <c r="V33" s="88"/>
      <c r="W33" s="88"/>
      <c r="Y33" s="89" t="str">
        <f t="shared" si="0"/>
        <v/>
      </c>
      <c r="Z33" s="90" t="s">
        <v>457</v>
      </c>
      <c r="AA33" s="91"/>
      <c r="AB33" s="90"/>
      <c r="AC33" s="92"/>
    </row>
    <row r="34" spans="1:30" ht="151.80000000000001" hidden="1" customHeight="1" x14ac:dyDescent="0.3">
      <c r="A34" s="80">
        <v>24</v>
      </c>
      <c r="B34" s="81" t="s">
        <v>273</v>
      </c>
      <c r="C34" s="82" t="s">
        <v>274</v>
      </c>
      <c r="D34" s="83">
        <v>2023</v>
      </c>
      <c r="E34" s="82" t="s">
        <v>276</v>
      </c>
      <c r="F34" s="83">
        <v>12</v>
      </c>
      <c r="G34" s="93" t="s">
        <v>275</v>
      </c>
      <c r="H34" s="93" t="s">
        <v>277</v>
      </c>
      <c r="I34" s="93" t="s">
        <v>268</v>
      </c>
      <c r="J34" s="82" t="s">
        <v>278</v>
      </c>
      <c r="K34" s="82" t="s">
        <v>279</v>
      </c>
      <c r="L34" s="84" t="s">
        <v>94</v>
      </c>
      <c r="M34" s="85">
        <f>Fidelity!Z36</f>
        <v>3.5914493510473795</v>
      </c>
      <c r="N34" s="85">
        <f>Fidelity!AA36</f>
        <v>1</v>
      </c>
      <c r="O34" s="83" t="s">
        <v>20</v>
      </c>
      <c r="P34" s="86" t="s">
        <v>280</v>
      </c>
      <c r="Q34" s="86" t="s">
        <v>281</v>
      </c>
      <c r="R34" s="87" t="s">
        <v>484</v>
      </c>
      <c r="S34" s="88" t="s">
        <v>457</v>
      </c>
      <c r="T34" s="88" t="s">
        <v>457</v>
      </c>
      <c r="U34" s="88"/>
      <c r="V34" s="88" t="s">
        <v>457</v>
      </c>
      <c r="W34" s="88"/>
      <c r="Y34" s="89" t="str">
        <f t="shared" si="0"/>
        <v/>
      </c>
      <c r="Z34" s="90" t="s">
        <v>457</v>
      </c>
      <c r="AA34" s="91"/>
      <c r="AB34" s="90"/>
      <c r="AC34" s="92"/>
    </row>
    <row r="35" spans="1:30" s="122" customFormat="1" ht="61.2" customHeight="1" x14ac:dyDescent="0.3">
      <c r="A35" s="109">
        <v>25</v>
      </c>
      <c r="B35" s="110" t="s">
        <v>282</v>
      </c>
      <c r="C35" s="111" t="s">
        <v>283</v>
      </c>
      <c r="D35" s="112">
        <v>2007</v>
      </c>
      <c r="E35" s="111" t="s">
        <v>284</v>
      </c>
      <c r="F35" s="112">
        <v>3</v>
      </c>
      <c r="G35" s="223" t="s">
        <v>285</v>
      </c>
      <c r="H35" s="223" t="s">
        <v>289</v>
      </c>
      <c r="I35" s="223" t="s">
        <v>286</v>
      </c>
      <c r="J35" s="111" t="s">
        <v>287</v>
      </c>
      <c r="K35" s="111" t="s">
        <v>288</v>
      </c>
      <c r="L35" s="113" t="s">
        <v>94</v>
      </c>
      <c r="M35" s="114">
        <f>Fidelity!Z37</f>
        <v>3.2857142857142856</v>
      </c>
      <c r="N35" s="114">
        <f>Fidelity!AA37</f>
        <v>2</v>
      </c>
      <c r="O35" s="112" t="s">
        <v>20</v>
      </c>
      <c r="P35" s="115" t="s">
        <v>290</v>
      </c>
      <c r="Q35" s="115" t="s">
        <v>485</v>
      </c>
      <c r="R35" s="116"/>
      <c r="S35" s="117"/>
      <c r="T35" s="117" t="s">
        <v>457</v>
      </c>
      <c r="U35" s="117"/>
      <c r="V35" s="117" t="s">
        <v>457</v>
      </c>
      <c r="W35" s="117"/>
      <c r="X35" s="117"/>
      <c r="Y35" s="219" t="str">
        <f t="shared" si="0"/>
        <v/>
      </c>
      <c r="Z35" s="220"/>
      <c r="AA35" s="221"/>
      <c r="AB35" s="220"/>
      <c r="AC35" s="222" t="s">
        <v>457</v>
      </c>
      <c r="AD35" s="117"/>
    </row>
    <row r="36" spans="1:30" s="122" customFormat="1" ht="96.6" hidden="1" x14ac:dyDescent="0.3">
      <c r="A36" s="80">
        <v>26</v>
      </c>
      <c r="B36" s="81" t="s">
        <v>291</v>
      </c>
      <c r="C36" s="82" t="s">
        <v>292</v>
      </c>
      <c r="D36" s="83">
        <v>2020</v>
      </c>
      <c r="E36" s="82" t="s">
        <v>293</v>
      </c>
      <c r="F36" s="83">
        <v>1</v>
      </c>
      <c r="G36" s="93" t="s">
        <v>294</v>
      </c>
      <c r="H36" s="93" t="s">
        <v>296</v>
      </c>
      <c r="I36" s="93" t="s">
        <v>297</v>
      </c>
      <c r="J36" s="82" t="s">
        <v>295</v>
      </c>
      <c r="K36" s="82" t="s">
        <v>298</v>
      </c>
      <c r="L36" s="84" t="s">
        <v>94</v>
      </c>
      <c r="M36" s="85">
        <f>Fidelity!Z38</f>
        <v>2.2767611273294679</v>
      </c>
      <c r="N36" s="85">
        <f>Fidelity!AA38</f>
        <v>1</v>
      </c>
      <c r="O36" s="83" t="s">
        <v>20</v>
      </c>
      <c r="P36" s="86" t="s">
        <v>299</v>
      </c>
      <c r="Q36" s="86"/>
      <c r="R36" s="87"/>
      <c r="S36" s="88"/>
      <c r="T36" s="88" t="s">
        <v>457</v>
      </c>
      <c r="U36" s="88"/>
      <c r="V36" s="88"/>
      <c r="W36" s="88"/>
      <c r="X36" s="88"/>
      <c r="Y36" s="89" t="str">
        <f t="shared" si="0"/>
        <v/>
      </c>
      <c r="Z36" s="90" t="s">
        <v>457</v>
      </c>
      <c r="AA36" s="91"/>
      <c r="AB36" s="90"/>
      <c r="AC36" s="92"/>
      <c r="AD36" s="117" t="s">
        <v>476</v>
      </c>
    </row>
    <row r="37" spans="1:30" ht="78" hidden="1" customHeight="1" x14ac:dyDescent="0.3">
      <c r="A37" s="80">
        <v>27</v>
      </c>
      <c r="B37" s="81" t="s">
        <v>300</v>
      </c>
      <c r="C37" s="82" t="s">
        <v>301</v>
      </c>
      <c r="D37" s="83">
        <v>2022</v>
      </c>
      <c r="E37" s="82" t="s">
        <v>302</v>
      </c>
      <c r="F37" s="83">
        <v>6</v>
      </c>
      <c r="G37" s="93" t="s">
        <v>303</v>
      </c>
      <c r="H37" s="93" t="s">
        <v>304</v>
      </c>
      <c r="I37" s="93" t="s">
        <v>196</v>
      </c>
      <c r="J37" s="82" t="s">
        <v>305</v>
      </c>
      <c r="K37" s="82" t="s">
        <v>306</v>
      </c>
      <c r="L37" s="84" t="s">
        <v>486</v>
      </c>
      <c r="M37" s="85">
        <f>Fidelity!Z39</f>
        <v>3.4193267716173019</v>
      </c>
      <c r="N37" s="85">
        <f>Fidelity!AA39</f>
        <v>3</v>
      </c>
      <c r="O37" s="83" t="s">
        <v>20</v>
      </c>
      <c r="P37" s="86" t="s">
        <v>488</v>
      </c>
      <c r="Q37" s="86" t="s">
        <v>489</v>
      </c>
      <c r="R37" s="87"/>
      <c r="S37" s="88" t="s">
        <v>457</v>
      </c>
      <c r="T37" s="88"/>
      <c r="U37" s="88"/>
      <c r="V37" s="88" t="s">
        <v>457</v>
      </c>
      <c r="W37" s="88"/>
      <c r="Y37" s="89" t="str">
        <f t="shared" si="0"/>
        <v/>
      </c>
      <c r="Z37" s="90" t="s">
        <v>457</v>
      </c>
      <c r="AA37" s="91"/>
      <c r="AB37" s="90"/>
      <c r="AC37" s="92"/>
    </row>
    <row r="38" spans="1:30" ht="46.8" hidden="1" customHeight="1" x14ac:dyDescent="0.3">
      <c r="B38" s="81"/>
      <c r="C38" s="82"/>
      <c r="D38" s="83"/>
      <c r="E38" s="82"/>
      <c r="F38" s="83"/>
      <c r="G38" s="93"/>
      <c r="H38" s="93"/>
      <c r="I38" s="93"/>
      <c r="J38" s="82"/>
      <c r="K38" s="82"/>
      <c r="L38" s="84" t="s">
        <v>487</v>
      </c>
      <c r="M38" s="85">
        <f>Fidelity!Z40</f>
        <v>2.9919109251651395</v>
      </c>
      <c r="N38" s="85">
        <f>Fidelity!AA40</f>
        <v>3</v>
      </c>
      <c r="O38" s="83"/>
      <c r="P38" s="86"/>
      <c r="Q38" s="86"/>
      <c r="R38" s="87"/>
      <c r="S38" s="88"/>
      <c r="T38" s="88"/>
      <c r="U38" s="88"/>
      <c r="V38" s="88"/>
      <c r="W38" s="88"/>
      <c r="Y38" s="89"/>
      <c r="Z38" s="90"/>
      <c r="AA38" s="91"/>
      <c r="AB38" s="90" t="s">
        <v>457</v>
      </c>
      <c r="AC38" s="92"/>
    </row>
    <row r="39" spans="1:30" ht="46.8" customHeight="1" x14ac:dyDescent="0.3">
      <c r="A39" s="80">
        <v>28</v>
      </c>
      <c r="B39" s="81" t="s">
        <v>307</v>
      </c>
      <c r="C39" s="82" t="s">
        <v>308</v>
      </c>
      <c r="D39" s="83">
        <v>2024</v>
      </c>
      <c r="E39" s="82" t="s">
        <v>22</v>
      </c>
      <c r="F39" s="83">
        <v>14</v>
      </c>
      <c r="G39" s="93" t="s">
        <v>23</v>
      </c>
      <c r="H39" s="93" t="s">
        <v>309</v>
      </c>
      <c r="I39" s="93" t="s">
        <v>312</v>
      </c>
      <c r="J39" s="82" t="s">
        <v>311</v>
      </c>
      <c r="K39" s="82" t="s">
        <v>310</v>
      </c>
      <c r="L39" s="84" t="s">
        <v>19</v>
      </c>
      <c r="M39" s="85">
        <f>Fidelity!Z41</f>
        <v>3.0914315956676508</v>
      </c>
      <c r="N39" s="85">
        <f>Fidelity!AA41</f>
        <v>2</v>
      </c>
      <c r="O39" s="83" t="s">
        <v>27</v>
      </c>
      <c r="P39" s="86" t="s">
        <v>313</v>
      </c>
      <c r="Q39" s="86" t="s">
        <v>314</v>
      </c>
      <c r="R39" s="87"/>
      <c r="S39" s="88"/>
      <c r="T39" s="88" t="s">
        <v>457</v>
      </c>
      <c r="U39" s="88"/>
      <c r="V39" s="88" t="s">
        <v>457</v>
      </c>
      <c r="W39" s="88" t="s">
        <v>457</v>
      </c>
      <c r="Y39" s="89" t="str">
        <f t="shared" si="0"/>
        <v/>
      </c>
      <c r="Z39" s="90"/>
      <c r="AA39" s="91"/>
      <c r="AB39" s="90" t="s">
        <v>457</v>
      </c>
      <c r="AC39" s="92"/>
    </row>
    <row r="40" spans="1:30" ht="27.6" customHeight="1" x14ac:dyDescent="0.3">
      <c r="B40" s="81"/>
      <c r="C40" s="82"/>
      <c r="D40" s="83"/>
      <c r="E40" s="82"/>
      <c r="F40" s="83"/>
      <c r="G40" s="93"/>
      <c r="H40" s="93"/>
      <c r="I40" s="93"/>
      <c r="J40" s="82"/>
      <c r="K40" s="82"/>
      <c r="L40" s="84" t="s">
        <v>490</v>
      </c>
      <c r="M40" s="85">
        <f>Fidelity!Z42</f>
        <v>2.7204598041875325</v>
      </c>
      <c r="N40" s="85">
        <f>Fidelity!AA42</f>
        <v>2</v>
      </c>
      <c r="O40" s="83"/>
      <c r="P40" s="86"/>
      <c r="Q40" s="86"/>
      <c r="R40" s="87"/>
      <c r="S40" s="88"/>
      <c r="T40" s="88"/>
      <c r="U40" s="88"/>
      <c r="V40" s="88"/>
      <c r="W40" s="88"/>
      <c r="Y40" s="89"/>
      <c r="Z40" s="90" t="s">
        <v>457</v>
      </c>
      <c r="AA40" s="91"/>
      <c r="AB40" s="90"/>
      <c r="AC40" s="92"/>
    </row>
    <row r="41" spans="1:30" ht="46.8" hidden="1" x14ac:dyDescent="0.3">
      <c r="A41" s="80">
        <v>29</v>
      </c>
      <c r="B41" s="81" t="s">
        <v>315</v>
      </c>
      <c r="C41" s="82" t="s">
        <v>316</v>
      </c>
      <c r="D41" s="83">
        <v>2023</v>
      </c>
      <c r="E41" s="82" t="s">
        <v>317</v>
      </c>
      <c r="F41" s="83">
        <v>2</v>
      </c>
      <c r="G41" s="93" t="s">
        <v>318</v>
      </c>
      <c r="H41" s="93" t="s">
        <v>319</v>
      </c>
      <c r="I41" s="93" t="s">
        <v>325</v>
      </c>
      <c r="J41" s="82" t="s">
        <v>321</v>
      </c>
      <c r="K41" s="82" t="s">
        <v>320</v>
      </c>
      <c r="L41" s="84" t="s">
        <v>94</v>
      </c>
      <c r="M41" s="85">
        <f>Fidelity!Z43</f>
        <v>1.389818001400801</v>
      </c>
      <c r="N41" s="85">
        <f>Fidelity!AA43</f>
        <v>2</v>
      </c>
      <c r="O41" s="83" t="s">
        <v>20</v>
      </c>
      <c r="P41" s="86" t="s">
        <v>322</v>
      </c>
      <c r="Q41" s="86" t="s">
        <v>324</v>
      </c>
      <c r="R41" s="87" t="s">
        <v>323</v>
      </c>
      <c r="S41" s="88" t="s">
        <v>457</v>
      </c>
      <c r="T41" s="88"/>
      <c r="U41" s="88" t="s">
        <v>457</v>
      </c>
      <c r="V41" s="88"/>
      <c r="W41" s="88"/>
      <c r="Y41" s="105" t="str">
        <f t="shared" si="0"/>
        <v/>
      </c>
      <c r="Z41" s="106"/>
      <c r="AA41" s="107" t="s">
        <v>457</v>
      </c>
      <c r="AB41" s="106"/>
      <c r="AC41" s="108"/>
    </row>
    <row r="42" spans="1:30" ht="109.2" x14ac:dyDescent="0.3">
      <c r="A42" s="180">
        <v>30</v>
      </c>
      <c r="B42" s="181" t="s">
        <v>332</v>
      </c>
      <c r="C42" s="182" t="s">
        <v>334</v>
      </c>
      <c r="D42" s="183">
        <v>2010</v>
      </c>
      <c r="E42" s="182" t="s">
        <v>328</v>
      </c>
      <c r="F42" s="83">
        <v>3</v>
      </c>
      <c r="G42" s="93" t="s">
        <v>335</v>
      </c>
      <c r="H42" s="93" t="s">
        <v>333</v>
      </c>
      <c r="I42" s="93" t="s">
        <v>148</v>
      </c>
      <c r="J42" s="82" t="s">
        <v>326</v>
      </c>
      <c r="K42" s="82" t="s">
        <v>491</v>
      </c>
      <c r="L42" s="84" t="s">
        <v>94</v>
      </c>
      <c r="M42" s="85">
        <f>Fidelity!Z44</f>
        <v>3.5</v>
      </c>
      <c r="N42" s="85">
        <f>Fidelity!AA44</f>
        <v>2</v>
      </c>
      <c r="O42" s="83" t="s">
        <v>20</v>
      </c>
      <c r="P42" s="86" t="s">
        <v>329</v>
      </c>
      <c r="Q42" s="86" t="s">
        <v>330</v>
      </c>
      <c r="R42" s="87" t="s">
        <v>331</v>
      </c>
      <c r="S42" s="88"/>
      <c r="T42" s="88" t="s">
        <v>457</v>
      </c>
      <c r="U42" s="88" t="s">
        <v>457</v>
      </c>
      <c r="V42" s="88"/>
      <c r="W42" s="88"/>
      <c r="Y42" s="105" t="str">
        <f t="shared" si="0"/>
        <v/>
      </c>
      <c r="Z42" s="106" t="s">
        <v>457</v>
      </c>
      <c r="AA42" s="107"/>
      <c r="AB42" s="106"/>
      <c r="AC42" s="108"/>
      <c r="AD42" s="88" t="s">
        <v>476</v>
      </c>
    </row>
    <row r="43" spans="1:30" ht="109.2" hidden="1" x14ac:dyDescent="0.3">
      <c r="A43" s="80">
        <v>31</v>
      </c>
      <c r="B43" s="81" t="s">
        <v>336</v>
      </c>
      <c r="C43" s="82" t="s">
        <v>337</v>
      </c>
      <c r="D43" s="83">
        <v>2023</v>
      </c>
      <c r="E43" s="82" t="s">
        <v>338</v>
      </c>
      <c r="F43" s="83">
        <v>8</v>
      </c>
      <c r="G43" s="93" t="s">
        <v>339</v>
      </c>
      <c r="H43" s="93" t="s">
        <v>341</v>
      </c>
      <c r="I43" s="93" t="s">
        <v>342</v>
      </c>
      <c r="J43" s="82" t="s">
        <v>340</v>
      </c>
      <c r="K43" s="82" t="s">
        <v>343</v>
      </c>
      <c r="L43" s="84" t="s">
        <v>94</v>
      </c>
      <c r="M43" s="85">
        <f>Fidelity!Z45</f>
        <v>2.4926072549760732</v>
      </c>
      <c r="N43" s="85">
        <f>Fidelity!AA45</f>
        <v>3</v>
      </c>
      <c r="O43" s="83" t="s">
        <v>20</v>
      </c>
      <c r="P43" s="86" t="s">
        <v>346</v>
      </c>
      <c r="Q43" s="86" t="s">
        <v>344</v>
      </c>
      <c r="R43" s="87" t="s">
        <v>345</v>
      </c>
      <c r="S43" s="88" t="s">
        <v>457</v>
      </c>
      <c r="T43" s="88" t="s">
        <v>457</v>
      </c>
      <c r="U43" s="88"/>
      <c r="V43" s="88"/>
      <c r="W43" s="88"/>
      <c r="Y43" s="105" t="str">
        <f t="shared" si="0"/>
        <v/>
      </c>
      <c r="Z43" s="106" t="s">
        <v>457</v>
      </c>
      <c r="AA43" s="107"/>
      <c r="AB43" s="106"/>
      <c r="AC43" s="108"/>
      <c r="AD43" s="88" t="s">
        <v>476</v>
      </c>
    </row>
    <row r="44" spans="1:30" ht="171.6" hidden="1" x14ac:dyDescent="0.3">
      <c r="A44" s="165">
        <v>32</v>
      </c>
      <c r="B44" s="165" t="s">
        <v>347</v>
      </c>
      <c r="C44" s="167" t="s">
        <v>348</v>
      </c>
      <c r="D44" s="167">
        <v>2021</v>
      </c>
      <c r="E44" s="82" t="s">
        <v>350</v>
      </c>
      <c r="F44" s="83">
        <v>12</v>
      </c>
      <c r="G44" s="93" t="s">
        <v>360</v>
      </c>
      <c r="H44" s="163" t="s">
        <v>351</v>
      </c>
      <c r="I44" s="163" t="s">
        <v>361</v>
      </c>
      <c r="J44" s="163" t="s">
        <v>354</v>
      </c>
      <c r="K44" s="163" t="s">
        <v>355</v>
      </c>
      <c r="L44" s="93" t="s">
        <v>352</v>
      </c>
      <c r="M44" s="85">
        <f>Fidelity!Z46</f>
        <v>2.7642906802005309</v>
      </c>
      <c r="N44" s="85">
        <f>Fidelity!AA46</f>
        <v>1</v>
      </c>
      <c r="O44" s="83" t="s">
        <v>20</v>
      </c>
      <c r="P44" s="164" t="s">
        <v>357</v>
      </c>
      <c r="Q44" s="164" t="s">
        <v>358</v>
      </c>
      <c r="R44" s="164" t="s">
        <v>359</v>
      </c>
      <c r="S44" s="88" t="s">
        <v>457</v>
      </c>
      <c r="T44" s="88" t="s">
        <v>457</v>
      </c>
      <c r="U44" s="88"/>
      <c r="V44" s="88" t="s">
        <v>457</v>
      </c>
      <c r="W44" s="88"/>
      <c r="Y44" s="105" t="str">
        <f t="shared" si="0"/>
        <v/>
      </c>
      <c r="Z44" s="106"/>
      <c r="AA44" s="107" t="s">
        <v>457</v>
      </c>
      <c r="AB44" s="106"/>
      <c r="AC44" s="108"/>
      <c r="AD44" s="88" t="s">
        <v>476</v>
      </c>
    </row>
    <row r="45" spans="1:30" ht="109.2" hidden="1" x14ac:dyDescent="0.3">
      <c r="A45" s="165"/>
      <c r="B45" s="165"/>
      <c r="C45" s="167"/>
      <c r="D45" s="167"/>
      <c r="E45" s="82" t="s">
        <v>349</v>
      </c>
      <c r="F45" s="83">
        <v>12</v>
      </c>
      <c r="G45" s="93" t="s">
        <v>356</v>
      </c>
      <c r="H45" s="163"/>
      <c r="I45" s="163"/>
      <c r="J45" s="163"/>
      <c r="K45" s="163"/>
      <c r="L45" s="93" t="s">
        <v>353</v>
      </c>
      <c r="M45" s="85">
        <f>Fidelity!Z47</f>
        <v>3.6053783509475346</v>
      </c>
      <c r="N45" s="85">
        <f>Fidelity!AA47</f>
        <v>0</v>
      </c>
      <c r="O45" s="83" t="s">
        <v>20</v>
      </c>
      <c r="P45" s="164"/>
      <c r="Q45" s="164"/>
      <c r="R45" s="164"/>
      <c r="S45" s="88"/>
      <c r="T45" s="88"/>
      <c r="U45" s="88"/>
      <c r="V45" s="88"/>
      <c r="W45" s="88"/>
      <c r="Y45" s="105" t="str">
        <f t="shared" si="0"/>
        <v/>
      </c>
      <c r="Z45" s="106" t="s">
        <v>457</v>
      </c>
      <c r="AA45" s="107"/>
      <c r="AB45" s="106"/>
      <c r="AC45" s="108"/>
      <c r="AD45" s="88" t="s">
        <v>476</v>
      </c>
    </row>
    <row r="46" spans="1:30" ht="109.2" hidden="1" x14ac:dyDescent="0.3">
      <c r="A46" s="80">
        <v>33</v>
      </c>
      <c r="B46" s="81" t="s">
        <v>362</v>
      </c>
      <c r="C46" s="82" t="s">
        <v>363</v>
      </c>
      <c r="D46" s="83">
        <v>2020</v>
      </c>
      <c r="E46" s="82" t="s">
        <v>364</v>
      </c>
      <c r="F46" s="83">
        <v>6</v>
      </c>
      <c r="G46" s="93" t="s">
        <v>365</v>
      </c>
      <c r="H46" s="93" t="s">
        <v>366</v>
      </c>
      <c r="I46" s="93" t="s">
        <v>370</v>
      </c>
      <c r="J46" s="82" t="s">
        <v>386</v>
      </c>
      <c r="K46" s="82" t="s">
        <v>367</v>
      </c>
      <c r="L46" s="84" t="s">
        <v>94</v>
      </c>
      <c r="M46" s="85">
        <f>Fidelity!Z48</f>
        <v>2.5705012316940756</v>
      </c>
      <c r="N46" s="85">
        <f>Fidelity!AA48</f>
        <v>4</v>
      </c>
      <c r="O46" s="83" t="s">
        <v>20</v>
      </c>
      <c r="P46" s="86" t="s">
        <v>368</v>
      </c>
      <c r="Q46" s="86" t="s">
        <v>369</v>
      </c>
      <c r="R46" s="87" t="s">
        <v>492</v>
      </c>
      <c r="S46" s="88" t="s">
        <v>457</v>
      </c>
      <c r="T46" s="88"/>
      <c r="U46" s="88"/>
      <c r="V46" s="88"/>
      <c r="W46" s="88"/>
      <c r="Y46" s="105" t="str">
        <f t="shared" si="0"/>
        <v/>
      </c>
      <c r="Z46" s="106" t="s">
        <v>457</v>
      </c>
      <c r="AA46" s="107"/>
      <c r="AB46" s="106"/>
      <c r="AC46" s="108"/>
    </row>
    <row r="47" spans="1:30" ht="110.4" x14ac:dyDescent="0.3">
      <c r="A47" s="180">
        <v>34</v>
      </c>
      <c r="B47" s="181" t="s">
        <v>372</v>
      </c>
      <c r="C47" s="182" t="s">
        <v>373</v>
      </c>
      <c r="D47" s="183">
        <v>2000</v>
      </c>
      <c r="E47" s="182" t="s">
        <v>371</v>
      </c>
      <c r="F47" s="83">
        <v>3</v>
      </c>
      <c r="G47" s="93" t="s">
        <v>15</v>
      </c>
      <c r="H47" s="93" t="s">
        <v>374</v>
      </c>
      <c r="I47" s="93" t="s">
        <v>370</v>
      </c>
      <c r="J47" s="82" t="s">
        <v>375</v>
      </c>
      <c r="K47" s="82" t="s">
        <v>376</v>
      </c>
      <c r="L47" s="84" t="s">
        <v>94</v>
      </c>
      <c r="M47" s="85">
        <f>Fidelity!Z49</f>
        <v>3.7142857142857144</v>
      </c>
      <c r="N47" s="85">
        <f>Fidelity!AA49</f>
        <v>2</v>
      </c>
      <c r="O47" s="83" t="s">
        <v>20</v>
      </c>
      <c r="P47" s="86" t="s">
        <v>379</v>
      </c>
      <c r="Q47" s="86" t="s">
        <v>378</v>
      </c>
      <c r="R47" s="87" t="s">
        <v>377</v>
      </c>
      <c r="S47" s="88"/>
      <c r="T47" s="88" t="s">
        <v>457</v>
      </c>
      <c r="U47" s="88" t="s">
        <v>457</v>
      </c>
      <c r="V47" s="88"/>
      <c r="W47" s="88"/>
      <c r="Y47" s="105" t="str">
        <f t="shared" si="0"/>
        <v/>
      </c>
      <c r="Z47" s="106" t="s">
        <v>457</v>
      </c>
      <c r="AA47" s="107"/>
      <c r="AB47" s="106"/>
      <c r="AC47" s="108"/>
      <c r="AD47" s="88" t="s">
        <v>476</v>
      </c>
    </row>
    <row r="48" spans="1:30" ht="178.2" hidden="1" customHeight="1" x14ac:dyDescent="0.3">
      <c r="A48" s="80">
        <v>35</v>
      </c>
      <c r="B48" s="81" t="s">
        <v>380</v>
      </c>
      <c r="C48" s="82" t="s">
        <v>381</v>
      </c>
      <c r="D48" s="83">
        <v>2023</v>
      </c>
      <c r="E48" s="82" t="s">
        <v>382</v>
      </c>
      <c r="F48" s="83">
        <v>40</v>
      </c>
      <c r="G48" s="93" t="s">
        <v>383</v>
      </c>
      <c r="H48" s="93" t="s">
        <v>384</v>
      </c>
      <c r="I48" s="93" t="s">
        <v>385</v>
      </c>
      <c r="J48" s="82" t="s">
        <v>387</v>
      </c>
      <c r="K48" s="82" t="s">
        <v>388</v>
      </c>
      <c r="L48" s="84" t="s">
        <v>94</v>
      </c>
      <c r="M48" s="85">
        <f>Fidelity!Z50</f>
        <v>2.3082689247651791</v>
      </c>
      <c r="N48" s="85">
        <f>Fidelity!AA50</f>
        <v>3</v>
      </c>
      <c r="O48" s="83" t="s">
        <v>20</v>
      </c>
      <c r="P48" s="86" t="s">
        <v>389</v>
      </c>
      <c r="Q48" s="86" t="s">
        <v>390</v>
      </c>
      <c r="R48" s="87"/>
      <c r="S48" s="88"/>
      <c r="T48" s="88"/>
      <c r="U48" s="88"/>
      <c r="V48" s="88"/>
      <c r="W48" s="88"/>
      <c r="X48" s="88" t="s">
        <v>457</v>
      </c>
      <c r="Y48" s="105"/>
      <c r="Z48" s="106" t="s">
        <v>457</v>
      </c>
      <c r="AA48" s="107"/>
      <c r="AB48" s="106"/>
      <c r="AC48" s="108"/>
    </row>
    <row r="49" spans="1:29" s="88" customFormat="1" ht="93" hidden="1" customHeight="1" x14ac:dyDescent="0.3">
      <c r="A49" s="199">
        <v>36</v>
      </c>
      <c r="B49" s="202" t="s">
        <v>440</v>
      </c>
      <c r="C49" s="201" t="s">
        <v>441</v>
      </c>
      <c r="D49" s="200">
        <v>2023</v>
      </c>
      <c r="E49" s="201" t="s">
        <v>32</v>
      </c>
      <c r="F49" s="200">
        <v>6</v>
      </c>
      <c r="G49" s="201" t="s">
        <v>442</v>
      </c>
      <c r="H49" s="201" t="s">
        <v>443</v>
      </c>
      <c r="I49" s="201" t="s">
        <v>445</v>
      </c>
      <c r="J49" s="201" t="s">
        <v>444</v>
      </c>
      <c r="K49" s="201" t="s">
        <v>450</v>
      </c>
      <c r="L49" s="93" t="s">
        <v>446</v>
      </c>
      <c r="M49" s="85">
        <f>Fidelity!Z51</f>
        <v>2.6290808099733312</v>
      </c>
      <c r="N49" s="85">
        <f>Fidelity!AA51</f>
        <v>4</v>
      </c>
      <c r="O49" s="83" t="s">
        <v>20</v>
      </c>
      <c r="P49" s="164" t="s">
        <v>493</v>
      </c>
      <c r="Q49" s="164" t="s">
        <v>449</v>
      </c>
      <c r="R49" s="87"/>
      <c r="S49" s="88" t="s">
        <v>457</v>
      </c>
      <c r="T49" s="88" t="s">
        <v>457</v>
      </c>
      <c r="V49" s="88" t="s">
        <v>457</v>
      </c>
      <c r="Y49" s="105" t="s">
        <v>457</v>
      </c>
      <c r="Z49" s="106"/>
      <c r="AA49" s="107"/>
      <c r="AB49" s="106"/>
      <c r="AC49" s="108"/>
    </row>
    <row r="50" spans="1:29" s="208" customFormat="1" ht="55.8" customHeight="1" x14ac:dyDescent="0.3">
      <c r="A50" s="199"/>
      <c r="B50" s="202"/>
      <c r="C50" s="201"/>
      <c r="D50" s="200"/>
      <c r="E50" s="201"/>
      <c r="F50" s="200"/>
      <c r="G50" s="201"/>
      <c r="H50" s="201"/>
      <c r="I50" s="201"/>
      <c r="J50" s="201"/>
      <c r="K50" s="201"/>
      <c r="L50" s="203" t="s">
        <v>447</v>
      </c>
      <c r="M50" s="205">
        <f>Fidelity!Z52</f>
        <v>2.8394072747711974</v>
      </c>
      <c r="N50" s="205">
        <f>Fidelity!AA52</f>
        <v>2</v>
      </c>
      <c r="O50" s="198" t="s">
        <v>20</v>
      </c>
      <c r="P50" s="164"/>
      <c r="Q50" s="164"/>
      <c r="R50" s="207"/>
      <c r="S50" s="214"/>
      <c r="T50" s="214"/>
      <c r="U50" s="214"/>
      <c r="V50" s="214"/>
      <c r="W50" s="214"/>
      <c r="Y50" s="215" t="str">
        <f t="shared" si="0"/>
        <v/>
      </c>
      <c r="Z50" s="216" t="s">
        <v>457</v>
      </c>
      <c r="AA50" s="217"/>
      <c r="AB50" s="216"/>
      <c r="AC50" s="218"/>
    </row>
    <row r="51" spans="1:29" s="208" customFormat="1" ht="55.8" customHeight="1" x14ac:dyDescent="0.3">
      <c r="A51" s="199"/>
      <c r="B51" s="202"/>
      <c r="C51" s="201"/>
      <c r="D51" s="200"/>
      <c r="E51" s="201"/>
      <c r="F51" s="200"/>
      <c r="G51" s="201"/>
      <c r="H51" s="201"/>
      <c r="I51" s="201"/>
      <c r="J51" s="201"/>
      <c r="K51" s="201"/>
      <c r="L51" s="203" t="s">
        <v>448</v>
      </c>
      <c r="M51" s="205">
        <f>Fidelity!Z53</f>
        <v>3.2715470221560961</v>
      </c>
      <c r="N51" s="205">
        <f>Fidelity!AA53</f>
        <v>2</v>
      </c>
      <c r="O51" s="198" t="s">
        <v>20</v>
      </c>
      <c r="P51" s="164"/>
      <c r="Q51" s="164"/>
      <c r="R51" s="207"/>
      <c r="S51" s="214"/>
      <c r="T51" s="214"/>
      <c r="U51" s="214"/>
      <c r="V51" s="214"/>
      <c r="W51" s="214"/>
      <c r="Y51" s="215" t="s">
        <v>457</v>
      </c>
      <c r="Z51" s="216"/>
      <c r="AA51" s="217"/>
      <c r="AB51" s="216"/>
      <c r="AC51" s="218"/>
    </row>
    <row r="52" spans="1:29" s="88" customFormat="1" x14ac:dyDescent="0.3">
      <c r="A52" s="80"/>
      <c r="B52" s="39"/>
      <c r="C52" s="39"/>
      <c r="D52" s="125"/>
      <c r="E52" s="39"/>
      <c r="F52" s="125"/>
      <c r="G52" s="179"/>
      <c r="H52" s="179"/>
      <c r="I52" s="179"/>
      <c r="J52" s="39"/>
      <c r="K52" s="39"/>
      <c r="L52" s="39"/>
      <c r="M52" s="85" t="str">
        <f>Fidelity!Z54</f>
        <v/>
      </c>
      <c r="N52" s="85" t="str">
        <f>Fidelity!AA54</f>
        <v xml:space="preserve"> </v>
      </c>
      <c r="O52" s="125"/>
      <c r="P52" s="39"/>
      <c r="Q52" s="39"/>
      <c r="R52" s="173"/>
      <c r="S52" s="39"/>
      <c r="T52" s="39"/>
      <c r="U52" s="39"/>
      <c r="V52" s="39"/>
      <c r="W52" s="39"/>
      <c r="Y52" s="174"/>
      <c r="Z52" s="175"/>
      <c r="AA52" s="176"/>
      <c r="AB52" s="175"/>
      <c r="AC52" s="177"/>
    </row>
    <row r="53" spans="1:29" s="88" customFormat="1" x14ac:dyDescent="0.3">
      <c r="A53" s="80"/>
      <c r="B53" s="39"/>
      <c r="C53" s="39"/>
      <c r="D53" s="125"/>
      <c r="E53" s="39"/>
      <c r="F53" s="125"/>
      <c r="G53" s="179"/>
      <c r="H53" s="179"/>
      <c r="I53" s="179"/>
      <c r="J53" s="39"/>
      <c r="K53" s="39"/>
      <c r="L53" s="39"/>
      <c r="M53" s="85" t="str">
        <f>Fidelity!Z55</f>
        <v/>
      </c>
      <c r="N53" s="85" t="str">
        <f>Fidelity!AA55</f>
        <v xml:space="preserve"> </v>
      </c>
      <c r="O53" s="125"/>
      <c r="P53" s="39"/>
      <c r="Q53" s="39"/>
      <c r="R53" s="173"/>
      <c r="S53" s="39"/>
      <c r="T53" s="39"/>
      <c r="U53" s="39"/>
      <c r="V53" s="39"/>
      <c r="W53" s="39"/>
      <c r="Y53" s="174"/>
      <c r="Z53" s="175"/>
      <c r="AA53" s="176"/>
      <c r="AB53" s="175"/>
      <c r="AC53" s="177"/>
    </row>
  </sheetData>
  <mergeCells count="64">
    <mergeCell ref="P49:P51"/>
    <mergeCell ref="Q49:Q51"/>
    <mergeCell ref="B8:B9"/>
    <mergeCell ref="B18:B19"/>
    <mergeCell ref="B16:B17"/>
    <mergeCell ref="F49:F51"/>
    <mergeCell ref="G49:G51"/>
    <mergeCell ref="H49:H51"/>
    <mergeCell ref="I49:I51"/>
    <mergeCell ref="J49:J51"/>
    <mergeCell ref="K49:K51"/>
    <mergeCell ref="J44:J45"/>
    <mergeCell ref="K44:K45"/>
    <mergeCell ref="P44:P45"/>
    <mergeCell ref="Q44:Q45"/>
    <mergeCell ref="R44:R45"/>
    <mergeCell ref="A49:A51"/>
    <mergeCell ref="B49:B51"/>
    <mergeCell ref="C49:C51"/>
    <mergeCell ref="D49:D51"/>
    <mergeCell ref="E49:E51"/>
    <mergeCell ref="A44:A45"/>
    <mergeCell ref="B44:B45"/>
    <mergeCell ref="C44:C45"/>
    <mergeCell ref="D44:D45"/>
    <mergeCell ref="H44:H45"/>
    <mergeCell ref="I44:I45"/>
    <mergeCell ref="H18:H19"/>
    <mergeCell ref="I18:I19"/>
    <mergeCell ref="J18:J19"/>
    <mergeCell ref="K18:K19"/>
    <mergeCell ref="A18:A19"/>
    <mergeCell ref="C18:C19"/>
    <mergeCell ref="D18:D19"/>
    <mergeCell ref="E18:E19"/>
    <mergeCell ref="F18:F19"/>
    <mergeCell ref="G18:G19"/>
    <mergeCell ref="H16:H17"/>
    <mergeCell ref="I16:I17"/>
    <mergeCell ref="J16:J17"/>
    <mergeCell ref="K16:K17"/>
    <mergeCell ref="A16:A17"/>
    <mergeCell ref="C16:C17"/>
    <mergeCell ref="D16:D17"/>
    <mergeCell ref="E16:E17"/>
    <mergeCell ref="F16:F17"/>
    <mergeCell ref="G16:G17"/>
    <mergeCell ref="R8:R9"/>
    <mergeCell ref="H8:H9"/>
    <mergeCell ref="I8:I9"/>
    <mergeCell ref="J8:J9"/>
    <mergeCell ref="K8:K9"/>
    <mergeCell ref="P8:P9"/>
    <mergeCell ref="Q8:Q9"/>
    <mergeCell ref="M1:N1"/>
    <mergeCell ref="P1:Q1"/>
    <mergeCell ref="S1:X1"/>
    <mergeCell ref="Y1:AC1"/>
    <mergeCell ref="A8:A9"/>
    <mergeCell ref="C8:C9"/>
    <mergeCell ref="D8:D9"/>
    <mergeCell ref="E8:E9"/>
    <mergeCell ref="F8:F9"/>
    <mergeCell ref="G8:G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1ADD2-D5F1-4FAF-84FD-2F54806B50C7}">
  <dimension ref="A1:AD51"/>
  <sheetViews>
    <sheetView zoomScale="70" zoomScaleNormal="70" workbookViewId="0">
      <pane ySplit="1092" activePane="bottomLeft"/>
      <selection activeCell="H1" sqref="H1:Y1048576"/>
      <selection pane="bottomLeft" activeCell="K28" sqref="K28"/>
    </sheetView>
  </sheetViews>
  <sheetFormatPr defaultColWidth="11.19921875" defaultRowHeight="15.6" x14ac:dyDescent="0.3"/>
  <cols>
    <col min="1" max="1" width="3.19921875" style="9" bestFit="1" customWidth="1"/>
    <col min="2" max="2" width="6.69921875" customWidth="1"/>
    <col min="3" max="3" width="8.69921875" customWidth="1"/>
    <col min="4" max="4" width="6.19921875" style="1" bestFit="1" customWidth="1"/>
    <col min="5" max="5" width="17.69921875" customWidth="1"/>
    <col min="6" max="6" width="5.296875" style="1" customWidth="1"/>
    <col min="7" max="7" width="19.5" customWidth="1"/>
    <col min="8" max="8" width="19" bestFit="1" customWidth="1"/>
    <col min="9" max="9" width="19.296875" bestFit="1" customWidth="1"/>
    <col min="10" max="10" width="46.69921875" bestFit="1" customWidth="1"/>
    <col min="11" max="11" width="46.5" customWidth="1"/>
    <col min="12" max="12" width="14.5" bestFit="1" customWidth="1"/>
    <col min="13" max="13" width="8.8984375" style="1" bestFit="1" customWidth="1"/>
    <col min="14" max="14" width="8.69921875" style="1" bestFit="1" customWidth="1"/>
    <col min="15" max="15" width="8.59765625" style="1" bestFit="1" customWidth="1"/>
    <col min="16" max="16" width="44.296875" customWidth="1"/>
    <col min="17" max="17" width="42.8984375" customWidth="1"/>
    <col min="18" max="18" width="19.59765625" style="5" customWidth="1"/>
    <col min="19" max="19" width="5.09765625" bestFit="1" customWidth="1"/>
    <col min="20" max="20" width="5.796875" bestFit="1" customWidth="1"/>
    <col min="21" max="21" width="6.09765625" bestFit="1" customWidth="1"/>
    <col min="22" max="22" width="5.5" bestFit="1" customWidth="1"/>
    <col min="23" max="23" width="4.5" bestFit="1" customWidth="1"/>
    <col min="24" max="24" width="10" style="3" bestFit="1" customWidth="1"/>
    <col min="25" max="25" width="3" style="61" bestFit="1" customWidth="1"/>
    <col min="26" max="26" width="11.19921875" style="62"/>
    <col min="27" max="27" width="11.19921875" style="63"/>
    <col min="28" max="28" width="11.19921875" style="62"/>
    <col min="29" max="29" width="11.19921875" style="64"/>
    <col min="30" max="30" width="11.19921875" style="3"/>
  </cols>
  <sheetData>
    <row r="1" spans="1:29" ht="31.2" x14ac:dyDescent="0.3">
      <c r="B1" s="11" t="s">
        <v>0</v>
      </c>
      <c r="C1" s="12" t="s">
        <v>10</v>
      </c>
      <c r="D1" s="12" t="s">
        <v>11</v>
      </c>
      <c r="E1" s="12" t="s">
        <v>1</v>
      </c>
      <c r="F1" s="12" t="s">
        <v>13</v>
      </c>
      <c r="G1" s="12" t="s">
        <v>14</v>
      </c>
      <c r="H1" s="12" t="s">
        <v>2</v>
      </c>
      <c r="I1" s="12" t="s">
        <v>35</v>
      </c>
      <c r="J1" s="12" t="s">
        <v>3</v>
      </c>
      <c r="K1" s="12" t="s">
        <v>4</v>
      </c>
      <c r="L1" s="12" t="s">
        <v>113</v>
      </c>
      <c r="M1" s="154" t="s">
        <v>5</v>
      </c>
      <c r="N1" s="154"/>
      <c r="O1" s="12" t="s">
        <v>19</v>
      </c>
      <c r="P1" s="154" t="s">
        <v>6</v>
      </c>
      <c r="Q1" s="154"/>
      <c r="R1" s="12" t="s">
        <v>188</v>
      </c>
      <c r="S1" s="154" t="s">
        <v>452</v>
      </c>
      <c r="T1" s="154"/>
      <c r="U1" s="154"/>
      <c r="V1" s="154"/>
      <c r="W1" s="154"/>
      <c r="X1" s="154"/>
      <c r="Y1" s="153" t="s">
        <v>468</v>
      </c>
      <c r="Z1" s="153"/>
      <c r="AA1" s="153"/>
      <c r="AB1" s="153"/>
      <c r="AC1" s="153"/>
    </row>
    <row r="2" spans="1:29" ht="31.2" x14ac:dyDescent="0.3">
      <c r="B2" s="11"/>
      <c r="C2" s="12"/>
      <c r="D2" s="12"/>
      <c r="E2" s="12"/>
      <c r="F2" s="12"/>
      <c r="G2" s="12"/>
      <c r="H2" s="12"/>
      <c r="I2" s="12"/>
      <c r="J2" s="12"/>
      <c r="K2" s="12"/>
      <c r="L2" s="12"/>
      <c r="M2" s="12" t="s">
        <v>81</v>
      </c>
      <c r="N2" s="12" t="s">
        <v>80</v>
      </c>
      <c r="O2" s="12"/>
      <c r="P2" s="13" t="s">
        <v>25</v>
      </c>
      <c r="Q2" s="14" t="s">
        <v>26</v>
      </c>
      <c r="R2" s="34"/>
      <c r="S2" s="4" t="s">
        <v>454</v>
      </c>
      <c r="T2" s="4" t="s">
        <v>455</v>
      </c>
      <c r="U2" s="4" t="s">
        <v>453</v>
      </c>
      <c r="V2" s="4" t="s">
        <v>456</v>
      </c>
      <c r="W2" s="4" t="s">
        <v>458</v>
      </c>
      <c r="X2" s="4" t="s">
        <v>459</v>
      </c>
      <c r="Y2" s="52" t="s">
        <v>469</v>
      </c>
      <c r="Z2" s="53" t="s">
        <v>470</v>
      </c>
      <c r="AA2" s="54" t="s">
        <v>471</v>
      </c>
      <c r="AB2" s="53" t="s">
        <v>94</v>
      </c>
      <c r="AC2" s="55" t="s">
        <v>472</v>
      </c>
    </row>
    <row r="3" spans="1:29" ht="31.2" hidden="1" x14ac:dyDescent="0.3">
      <c r="A3" s="9">
        <v>1</v>
      </c>
      <c r="B3" s="6" t="s">
        <v>7</v>
      </c>
      <c r="C3" s="7" t="s">
        <v>82</v>
      </c>
      <c r="D3" s="8">
        <v>2019</v>
      </c>
      <c r="E3" s="7" t="s">
        <v>12</v>
      </c>
      <c r="F3" s="8">
        <v>3</v>
      </c>
      <c r="G3" s="7" t="s">
        <v>15</v>
      </c>
      <c r="H3" s="7" t="s">
        <v>16</v>
      </c>
      <c r="I3" s="7" t="s">
        <v>36</v>
      </c>
      <c r="J3" s="7" t="s">
        <v>17</v>
      </c>
      <c r="K3" s="7" t="s">
        <v>18</v>
      </c>
      <c r="L3" s="4" t="s">
        <v>94</v>
      </c>
      <c r="M3" s="32">
        <f>Fidelity!Z5</f>
        <v>3.5</v>
      </c>
      <c r="N3" s="32">
        <f>Fidelity!AA5</f>
        <v>2</v>
      </c>
      <c r="O3" s="8" t="s">
        <v>20</v>
      </c>
      <c r="P3" s="33" t="s">
        <v>21</v>
      </c>
      <c r="Q3" s="33"/>
      <c r="R3" s="34"/>
      <c r="S3" s="3"/>
      <c r="T3" s="3" t="s">
        <v>457</v>
      </c>
      <c r="U3" s="3"/>
      <c r="V3" s="3" t="s">
        <v>457</v>
      </c>
      <c r="W3" s="3"/>
      <c r="Y3" s="56" t="str">
        <f>IF(X3="x",X$2,"")</f>
        <v/>
      </c>
      <c r="Z3" s="57" t="s">
        <v>457</v>
      </c>
      <c r="AA3" s="58"/>
      <c r="AB3" s="57"/>
      <c r="AC3" s="59"/>
    </row>
    <row r="4" spans="1:29" ht="62.4" hidden="1" x14ac:dyDescent="0.3">
      <c r="A4" s="9">
        <v>2</v>
      </c>
      <c r="B4" s="6" t="s">
        <v>8</v>
      </c>
      <c r="C4" s="7" t="s">
        <v>9</v>
      </c>
      <c r="D4" s="8">
        <v>2021</v>
      </c>
      <c r="E4" s="7" t="s">
        <v>22</v>
      </c>
      <c r="F4" s="8">
        <v>14</v>
      </c>
      <c r="G4" s="7" t="s">
        <v>23</v>
      </c>
      <c r="H4" s="7" t="s">
        <v>24</v>
      </c>
      <c r="I4" s="7" t="s">
        <v>103</v>
      </c>
      <c r="J4" s="7" t="s">
        <v>29</v>
      </c>
      <c r="K4" s="7" t="s">
        <v>42</v>
      </c>
      <c r="L4" s="4" t="s">
        <v>94</v>
      </c>
      <c r="M4" s="32">
        <f>Fidelity!Z6</f>
        <v>3.2150888594943567</v>
      </c>
      <c r="N4" s="32">
        <f>Fidelity!AA6</f>
        <v>2</v>
      </c>
      <c r="O4" s="8" t="s">
        <v>27</v>
      </c>
      <c r="P4" s="33" t="s">
        <v>28</v>
      </c>
      <c r="Q4" s="33" t="s">
        <v>473</v>
      </c>
      <c r="R4" s="34"/>
      <c r="S4" s="3"/>
      <c r="T4" s="3" t="s">
        <v>457</v>
      </c>
      <c r="U4" s="3"/>
      <c r="V4" s="3" t="s">
        <v>457</v>
      </c>
      <c r="W4" s="3" t="s">
        <v>457</v>
      </c>
      <c r="Y4" s="56" t="str">
        <f t="shared" ref="Y4:Y50" si="0">IF(X4="x",X$2,"")</f>
        <v/>
      </c>
      <c r="Z4" s="57" t="s">
        <v>457</v>
      </c>
      <c r="AA4" s="58"/>
      <c r="AB4" s="57"/>
      <c r="AC4" s="59"/>
    </row>
    <row r="5" spans="1:29" ht="78" hidden="1" x14ac:dyDescent="0.3">
      <c r="A5" s="9">
        <v>3</v>
      </c>
      <c r="B5" s="6" t="s">
        <v>83</v>
      </c>
      <c r="C5" s="7" t="s">
        <v>84</v>
      </c>
      <c r="D5" s="8">
        <v>2022</v>
      </c>
      <c r="E5" s="7" t="s">
        <v>85</v>
      </c>
      <c r="F5" s="8">
        <v>8</v>
      </c>
      <c r="G5" s="7" t="s">
        <v>86</v>
      </c>
      <c r="H5" s="7" t="s">
        <v>87</v>
      </c>
      <c r="I5" s="7" t="s">
        <v>36</v>
      </c>
      <c r="J5" s="7" t="s">
        <v>89</v>
      </c>
      <c r="K5" s="7" t="s">
        <v>88</v>
      </c>
      <c r="L5" s="4" t="s">
        <v>94</v>
      </c>
      <c r="M5" s="32">
        <f>Fidelity!Z7</f>
        <v>2.2036238174847504</v>
      </c>
      <c r="N5" s="32">
        <f>Fidelity!AA7</f>
        <v>2</v>
      </c>
      <c r="O5" s="8" t="s">
        <v>20</v>
      </c>
      <c r="P5" s="33" t="s">
        <v>91</v>
      </c>
      <c r="Q5" s="33" t="s">
        <v>90</v>
      </c>
      <c r="R5" s="34"/>
      <c r="S5" s="3"/>
      <c r="T5" s="3"/>
      <c r="U5" s="3"/>
      <c r="V5" s="3" t="s">
        <v>457</v>
      </c>
      <c r="W5" s="3"/>
      <c r="Y5" s="56" t="str">
        <f t="shared" si="0"/>
        <v/>
      </c>
      <c r="Z5" s="57" t="s">
        <v>457</v>
      </c>
      <c r="AA5" s="58"/>
      <c r="AB5" s="57"/>
      <c r="AC5" s="59"/>
    </row>
    <row r="6" spans="1:29" ht="62.4" hidden="1" x14ac:dyDescent="0.3">
      <c r="A6" s="9">
        <v>4</v>
      </c>
      <c r="B6" s="6" t="s">
        <v>30</v>
      </c>
      <c r="C6" s="7" t="s">
        <v>31</v>
      </c>
      <c r="D6" s="8">
        <v>2017</v>
      </c>
      <c r="E6" s="7" t="s">
        <v>32</v>
      </c>
      <c r="F6" s="8">
        <v>6</v>
      </c>
      <c r="G6" s="7" t="s">
        <v>33</v>
      </c>
      <c r="H6" s="7" t="s">
        <v>34</v>
      </c>
      <c r="I6" s="7" t="s">
        <v>37</v>
      </c>
      <c r="J6" s="7" t="s">
        <v>38</v>
      </c>
      <c r="K6" s="7" t="s">
        <v>39</v>
      </c>
      <c r="L6" s="4" t="s">
        <v>94</v>
      </c>
      <c r="M6" s="32">
        <f>Fidelity!Z8</f>
        <v>2.8041831618480826</v>
      </c>
      <c r="N6" s="32">
        <f>Fidelity!AA8</f>
        <v>2</v>
      </c>
      <c r="O6" s="8" t="s">
        <v>27</v>
      </c>
      <c r="P6" s="33" t="s">
        <v>41</v>
      </c>
      <c r="Q6" s="33" t="s">
        <v>40</v>
      </c>
      <c r="R6" s="34"/>
      <c r="S6" s="3" t="s">
        <v>457</v>
      </c>
      <c r="T6" s="3" t="s">
        <v>457</v>
      </c>
      <c r="U6" s="3"/>
      <c r="V6" s="3"/>
      <c r="W6" s="3"/>
      <c r="Y6" s="56" t="str">
        <f t="shared" si="0"/>
        <v/>
      </c>
      <c r="Z6" s="57" t="s">
        <v>457</v>
      </c>
      <c r="AA6" s="58"/>
      <c r="AB6" s="57"/>
      <c r="AC6" s="59"/>
    </row>
    <row r="7" spans="1:29" ht="82.8" hidden="1" x14ac:dyDescent="0.3">
      <c r="A7" s="9">
        <v>5</v>
      </c>
      <c r="B7" s="6" t="s">
        <v>95</v>
      </c>
      <c r="C7" s="7" t="s">
        <v>96</v>
      </c>
      <c r="D7" s="9">
        <v>2015</v>
      </c>
      <c r="E7" s="7" t="s">
        <v>32</v>
      </c>
      <c r="F7" s="8">
        <v>1</v>
      </c>
      <c r="G7" s="7" t="s">
        <v>97</v>
      </c>
      <c r="H7" s="7" t="s">
        <v>98</v>
      </c>
      <c r="I7" s="7" t="s">
        <v>99</v>
      </c>
      <c r="J7" s="7" t="s">
        <v>104</v>
      </c>
      <c r="K7" s="7" t="s">
        <v>100</v>
      </c>
      <c r="L7" s="4" t="s">
        <v>94</v>
      </c>
      <c r="M7" s="32">
        <f>Fidelity!Z9</f>
        <v>0.62925474519862223</v>
      </c>
      <c r="N7" s="32">
        <f>Fidelity!AA9</f>
        <v>2</v>
      </c>
      <c r="O7" s="8" t="s">
        <v>27</v>
      </c>
      <c r="P7" s="33" t="s">
        <v>102</v>
      </c>
      <c r="Q7" s="33" t="s">
        <v>101</v>
      </c>
      <c r="R7" s="34"/>
      <c r="S7" s="3" t="s">
        <v>457</v>
      </c>
      <c r="T7" s="3"/>
      <c r="U7" s="3" t="s">
        <v>457</v>
      </c>
      <c r="V7" s="3"/>
      <c r="W7" s="3"/>
      <c r="Y7" s="56" t="str">
        <f t="shared" si="0"/>
        <v/>
      </c>
      <c r="Z7" s="57"/>
      <c r="AA7" s="58" t="s">
        <v>457</v>
      </c>
      <c r="AB7" s="57"/>
      <c r="AC7" s="59"/>
    </row>
    <row r="8" spans="1:29" ht="46.8" hidden="1" x14ac:dyDescent="0.3">
      <c r="A8" s="152">
        <v>6</v>
      </c>
      <c r="B8" s="6" t="s">
        <v>105</v>
      </c>
      <c r="C8" s="149" t="s">
        <v>106</v>
      </c>
      <c r="D8" s="150">
        <v>2023</v>
      </c>
      <c r="E8" s="149" t="s">
        <v>32</v>
      </c>
      <c r="F8" s="150">
        <v>2</v>
      </c>
      <c r="G8" s="149" t="s">
        <v>107</v>
      </c>
      <c r="H8" s="149" t="s">
        <v>108</v>
      </c>
      <c r="I8" s="149" t="s">
        <v>109</v>
      </c>
      <c r="J8" s="149" t="s">
        <v>110</v>
      </c>
      <c r="K8" s="149" t="s">
        <v>111</v>
      </c>
      <c r="L8" s="7" t="s">
        <v>114</v>
      </c>
      <c r="M8" s="32">
        <f>Fidelity!Z10</f>
        <v>3.2142510032886604</v>
      </c>
      <c r="N8" s="32">
        <f>Fidelity!AA10</f>
        <v>1</v>
      </c>
      <c r="O8" s="8" t="s">
        <v>20</v>
      </c>
      <c r="P8" s="148" t="s">
        <v>115</v>
      </c>
      <c r="Q8" s="155"/>
      <c r="R8" s="148" t="s">
        <v>117</v>
      </c>
      <c r="S8" s="3" t="s">
        <v>457</v>
      </c>
      <c r="T8" s="3" t="s">
        <v>457</v>
      </c>
      <c r="U8" s="3"/>
      <c r="V8" s="3" t="s">
        <v>457</v>
      </c>
      <c r="W8" s="3"/>
      <c r="Y8" s="56" t="s">
        <v>457</v>
      </c>
      <c r="Z8" s="57"/>
      <c r="AA8" s="58"/>
      <c r="AB8" s="57"/>
      <c r="AC8" s="59"/>
    </row>
    <row r="9" spans="1:29" ht="78" hidden="1" x14ac:dyDescent="0.3">
      <c r="A9" s="152"/>
      <c r="B9" s="6"/>
      <c r="C9" s="149"/>
      <c r="D9" s="150"/>
      <c r="E9" s="149"/>
      <c r="F9" s="150"/>
      <c r="G9" s="149"/>
      <c r="H9" s="149"/>
      <c r="I9" s="149"/>
      <c r="J9" s="149"/>
      <c r="K9" s="149"/>
      <c r="L9" s="7" t="s">
        <v>116</v>
      </c>
      <c r="M9" s="32">
        <f>Fidelity!Z11</f>
        <v>3.0133603155831192</v>
      </c>
      <c r="N9" s="32">
        <f>Fidelity!AA11</f>
        <v>2</v>
      </c>
      <c r="O9" s="8" t="s">
        <v>20</v>
      </c>
      <c r="P9" s="148"/>
      <c r="Q9" s="155"/>
      <c r="R9" s="148"/>
      <c r="S9" s="3"/>
      <c r="T9" s="3"/>
      <c r="U9" s="3"/>
      <c r="V9" s="3"/>
      <c r="W9" s="3"/>
      <c r="Y9" s="56" t="s">
        <v>457</v>
      </c>
      <c r="Z9" s="57"/>
      <c r="AA9" s="58"/>
      <c r="AB9" s="57"/>
      <c r="AC9" s="59"/>
    </row>
    <row r="10" spans="1:29" ht="46.8" hidden="1" x14ac:dyDescent="0.3">
      <c r="A10" s="152">
        <v>7</v>
      </c>
      <c r="B10" s="6" t="s">
        <v>122</v>
      </c>
      <c r="C10" s="149" t="s">
        <v>118</v>
      </c>
      <c r="D10" s="150">
        <v>2012</v>
      </c>
      <c r="E10" s="149" t="s">
        <v>119</v>
      </c>
      <c r="F10" s="150">
        <v>5</v>
      </c>
      <c r="G10" s="149" t="s">
        <v>120</v>
      </c>
      <c r="H10" s="149" t="s">
        <v>123</v>
      </c>
      <c r="I10" s="149" t="s">
        <v>37</v>
      </c>
      <c r="J10" s="149" t="s">
        <v>121</v>
      </c>
      <c r="K10" s="149" t="s">
        <v>131</v>
      </c>
      <c r="L10" s="7" t="s">
        <v>124</v>
      </c>
      <c r="M10" s="32">
        <f>Fidelity!Z12</f>
        <v>3.3387461233210627</v>
      </c>
      <c r="N10" s="32">
        <f>Fidelity!AA12</f>
        <v>1</v>
      </c>
      <c r="O10" s="8" t="s">
        <v>27</v>
      </c>
      <c r="P10" s="148"/>
      <c r="Q10" s="148"/>
      <c r="R10" s="148"/>
      <c r="S10" s="3" t="s">
        <v>457</v>
      </c>
      <c r="T10" s="3" t="s">
        <v>457</v>
      </c>
      <c r="U10" s="3"/>
      <c r="V10" s="3" t="s">
        <v>457</v>
      </c>
      <c r="W10" s="3"/>
      <c r="Y10" s="56"/>
      <c r="Z10" s="57" t="s">
        <v>457</v>
      </c>
      <c r="AA10" s="58"/>
      <c r="AB10" s="57"/>
      <c r="AC10" s="59"/>
    </row>
    <row r="11" spans="1:29" ht="124.8" hidden="1" x14ac:dyDescent="0.3">
      <c r="A11" s="152"/>
      <c r="B11" s="6"/>
      <c r="C11" s="149"/>
      <c r="D11" s="150"/>
      <c r="E11" s="149"/>
      <c r="F11" s="150"/>
      <c r="G11" s="149"/>
      <c r="H11" s="149"/>
      <c r="I11" s="149"/>
      <c r="J11" s="149"/>
      <c r="K11" s="149"/>
      <c r="L11" s="7" t="s">
        <v>125</v>
      </c>
      <c r="M11" s="32">
        <f>Fidelity!Z13</f>
        <v>3.3387461233210627</v>
      </c>
      <c r="N11" s="32">
        <f>Fidelity!AA13</f>
        <v>1</v>
      </c>
      <c r="O11" s="8" t="s">
        <v>20</v>
      </c>
      <c r="P11" s="148"/>
      <c r="Q11" s="148"/>
      <c r="R11" s="148"/>
      <c r="S11" s="3"/>
      <c r="T11" s="3"/>
      <c r="U11" s="3"/>
      <c r="V11" s="3"/>
      <c r="W11" s="3"/>
      <c r="Y11" s="56" t="str">
        <f t="shared" si="0"/>
        <v/>
      </c>
      <c r="Z11" s="57" t="s">
        <v>457</v>
      </c>
      <c r="AA11" s="58"/>
      <c r="AB11" s="57"/>
      <c r="AC11" s="59"/>
    </row>
    <row r="12" spans="1:29" ht="46.8" hidden="1" x14ac:dyDescent="0.3">
      <c r="A12" s="152"/>
      <c r="B12" s="6"/>
      <c r="C12" s="149"/>
      <c r="D12" s="150"/>
      <c r="E12" s="149"/>
      <c r="F12" s="150"/>
      <c r="G12" s="149"/>
      <c r="H12" s="149"/>
      <c r="I12" s="149"/>
      <c r="J12" s="149"/>
      <c r="K12" s="149"/>
      <c r="L12" s="7" t="s">
        <v>126</v>
      </c>
      <c r="M12" s="32">
        <f>Fidelity!Z14</f>
        <v>3.2150888594943567</v>
      </c>
      <c r="N12" s="32">
        <f>Fidelity!AA14</f>
        <v>1</v>
      </c>
      <c r="O12" s="8" t="s">
        <v>27</v>
      </c>
      <c r="P12" s="148"/>
      <c r="Q12" s="148"/>
      <c r="R12" s="148"/>
      <c r="S12" s="3"/>
      <c r="T12" s="3"/>
      <c r="U12" s="3"/>
      <c r="V12" s="3"/>
      <c r="W12" s="3"/>
      <c r="Y12" s="56" t="str">
        <f t="shared" si="0"/>
        <v/>
      </c>
      <c r="Z12" s="57" t="s">
        <v>457</v>
      </c>
      <c r="AA12" s="58"/>
      <c r="AB12" s="57"/>
      <c r="AC12" s="59"/>
    </row>
    <row r="13" spans="1:29" ht="62.4" hidden="1" x14ac:dyDescent="0.3">
      <c r="A13" s="152"/>
      <c r="B13" s="6"/>
      <c r="C13" s="149"/>
      <c r="D13" s="150"/>
      <c r="E13" s="149"/>
      <c r="F13" s="150"/>
      <c r="G13" s="149"/>
      <c r="H13" s="149"/>
      <c r="I13" s="149"/>
      <c r="J13" s="149"/>
      <c r="K13" s="149"/>
      <c r="L13" s="7" t="s">
        <v>127</v>
      </c>
      <c r="M13" s="32">
        <f>Fidelity!Z15</f>
        <v>3.75</v>
      </c>
      <c r="N13" s="32">
        <f>Fidelity!AA15</f>
        <v>2</v>
      </c>
      <c r="O13" s="8" t="s">
        <v>27</v>
      </c>
      <c r="P13" s="148"/>
      <c r="Q13" s="148"/>
      <c r="R13" s="148"/>
      <c r="S13" s="3"/>
      <c r="T13" s="3"/>
      <c r="U13" s="3"/>
      <c r="V13" s="3"/>
      <c r="W13" s="3"/>
      <c r="Y13" s="56" t="s">
        <v>457</v>
      </c>
      <c r="Z13" s="57"/>
      <c r="AA13" s="58"/>
      <c r="AB13" s="57"/>
      <c r="AC13" s="59"/>
    </row>
    <row r="14" spans="1:29" ht="62.4" hidden="1" x14ac:dyDescent="0.3">
      <c r="A14" s="152"/>
      <c r="B14" s="6"/>
      <c r="C14" s="149"/>
      <c r="D14" s="150"/>
      <c r="E14" s="149"/>
      <c r="F14" s="150"/>
      <c r="G14" s="149"/>
      <c r="H14" s="149"/>
      <c r="I14" s="149"/>
      <c r="J14" s="149"/>
      <c r="K14" s="149"/>
      <c r="L14" s="7" t="s">
        <v>128</v>
      </c>
      <c r="M14" s="32">
        <f>Fidelity!Z16</f>
        <v>3.6152257012412101</v>
      </c>
      <c r="N14" s="32">
        <f>Fidelity!AA16</f>
        <v>1</v>
      </c>
      <c r="O14" s="8" t="s">
        <v>27</v>
      </c>
      <c r="P14" s="148"/>
      <c r="Q14" s="148"/>
      <c r="R14" s="148"/>
      <c r="S14" s="3"/>
      <c r="T14" s="3"/>
      <c r="U14" s="3"/>
      <c r="V14" s="3"/>
      <c r="W14" s="3"/>
      <c r="Y14" s="56" t="s">
        <v>457</v>
      </c>
      <c r="Z14" s="57"/>
      <c r="AA14" s="58"/>
      <c r="AB14" s="57"/>
      <c r="AC14" s="59"/>
    </row>
    <row r="15" spans="1:29" ht="62.4" hidden="1" x14ac:dyDescent="0.3">
      <c r="A15" s="152"/>
      <c r="B15" s="6"/>
      <c r="C15" s="149"/>
      <c r="D15" s="150"/>
      <c r="E15" s="149"/>
      <c r="F15" s="150"/>
      <c r="G15" s="149"/>
      <c r="H15" s="149"/>
      <c r="I15" s="149"/>
      <c r="J15" s="149"/>
      <c r="K15" s="149"/>
      <c r="L15" s="7" t="s">
        <v>129</v>
      </c>
      <c r="M15" s="32">
        <f>Fidelity!Z17</f>
        <v>3.3387461233210627</v>
      </c>
      <c r="N15" s="32">
        <f>Fidelity!AA17</f>
        <v>1</v>
      </c>
      <c r="O15" s="8" t="s">
        <v>27</v>
      </c>
      <c r="P15" s="148"/>
      <c r="Q15" s="148"/>
      <c r="R15" s="148"/>
      <c r="S15" s="3"/>
      <c r="T15" s="3"/>
      <c r="U15" s="3"/>
      <c r="V15" s="3"/>
      <c r="W15" s="3"/>
      <c r="Y15" s="56" t="s">
        <v>457</v>
      </c>
      <c r="Z15" s="57"/>
      <c r="AA15" s="58"/>
      <c r="AB15" s="57"/>
      <c r="AC15" s="59"/>
    </row>
    <row r="16" spans="1:29" hidden="1" x14ac:dyDescent="0.3">
      <c r="A16" s="152">
        <v>8</v>
      </c>
      <c r="B16" s="6" t="s">
        <v>132</v>
      </c>
      <c r="C16" s="149" t="s">
        <v>133</v>
      </c>
      <c r="D16" s="150">
        <v>2002</v>
      </c>
      <c r="E16" s="149" t="s">
        <v>327</v>
      </c>
      <c r="F16" s="150">
        <v>3</v>
      </c>
      <c r="G16" s="149" t="s">
        <v>134</v>
      </c>
      <c r="H16" s="149" t="s">
        <v>135</v>
      </c>
      <c r="I16" s="149" t="s">
        <v>148</v>
      </c>
      <c r="J16" s="149" t="s">
        <v>136</v>
      </c>
      <c r="K16" s="149" t="s">
        <v>140</v>
      </c>
      <c r="L16" s="7" t="s">
        <v>141</v>
      </c>
      <c r="M16" s="32">
        <f>Fidelity!Z18</f>
        <v>3.375</v>
      </c>
      <c r="N16" s="32">
        <f>Fidelity!AA18</f>
        <v>2</v>
      </c>
      <c r="O16" s="8" t="s">
        <v>27</v>
      </c>
      <c r="P16" s="148" t="s">
        <v>139</v>
      </c>
      <c r="Q16" s="148" t="s">
        <v>138</v>
      </c>
      <c r="R16" s="34"/>
      <c r="S16" s="3"/>
      <c r="T16" s="3" t="s">
        <v>457</v>
      </c>
      <c r="U16" s="3"/>
      <c r="V16" s="3" t="s">
        <v>457</v>
      </c>
      <c r="W16" s="3"/>
      <c r="Y16" s="56" t="str">
        <f t="shared" si="0"/>
        <v/>
      </c>
      <c r="Z16" s="57"/>
      <c r="AA16" s="58" t="s">
        <v>457</v>
      </c>
      <c r="AB16" s="57"/>
      <c r="AC16" s="59"/>
    </row>
    <row r="17" spans="1:30" hidden="1" x14ac:dyDescent="0.3">
      <c r="A17" s="152"/>
      <c r="B17" s="6"/>
      <c r="C17" s="149"/>
      <c r="D17" s="150"/>
      <c r="E17" s="149"/>
      <c r="F17" s="150"/>
      <c r="G17" s="149"/>
      <c r="H17" s="149"/>
      <c r="I17" s="149"/>
      <c r="J17" s="149"/>
      <c r="K17" s="149"/>
      <c r="L17" s="7" t="s">
        <v>142</v>
      </c>
      <c r="M17" s="32">
        <f>Fidelity!Z19</f>
        <v>3.75</v>
      </c>
      <c r="N17" s="32">
        <f>Fidelity!AA19</f>
        <v>2</v>
      </c>
      <c r="O17" s="8" t="s">
        <v>27</v>
      </c>
      <c r="P17" s="148"/>
      <c r="Q17" s="148"/>
      <c r="R17" s="34"/>
      <c r="S17" s="3"/>
      <c r="T17" s="3"/>
      <c r="U17" s="3"/>
      <c r="V17" s="3"/>
      <c r="W17" s="3"/>
      <c r="Y17" s="56" t="str">
        <f t="shared" si="0"/>
        <v/>
      </c>
      <c r="Z17" s="57"/>
      <c r="AA17" s="58" t="s">
        <v>457</v>
      </c>
      <c r="AB17" s="57"/>
      <c r="AC17" s="59"/>
    </row>
    <row r="18" spans="1:30" ht="35.4" hidden="1" customHeight="1" x14ac:dyDescent="0.3">
      <c r="A18" s="152">
        <v>9</v>
      </c>
      <c r="B18" s="6" t="s">
        <v>143</v>
      </c>
      <c r="C18" s="149" t="s">
        <v>144</v>
      </c>
      <c r="D18" s="150">
        <v>2014</v>
      </c>
      <c r="E18" s="149" t="s">
        <v>145</v>
      </c>
      <c r="F18" s="150">
        <v>3</v>
      </c>
      <c r="G18" s="149" t="s">
        <v>146</v>
      </c>
      <c r="H18" s="149" t="s">
        <v>147</v>
      </c>
      <c r="I18" s="149" t="s">
        <v>149</v>
      </c>
      <c r="J18" s="149" t="s">
        <v>150</v>
      </c>
      <c r="K18" s="149" t="s">
        <v>151</v>
      </c>
      <c r="L18" s="7" t="s">
        <v>152</v>
      </c>
      <c r="M18" s="32">
        <f>Fidelity!Z20</f>
        <v>2.6337295241014118</v>
      </c>
      <c r="N18" s="32">
        <f>Fidelity!AA20</f>
        <v>2</v>
      </c>
      <c r="O18" s="8" t="s">
        <v>27</v>
      </c>
      <c r="P18" s="148" t="s">
        <v>504</v>
      </c>
      <c r="Q18" s="148" t="s">
        <v>155</v>
      </c>
      <c r="R18" s="34"/>
      <c r="S18" s="3"/>
      <c r="T18" s="3" t="s">
        <v>457</v>
      </c>
      <c r="U18" s="3" t="s">
        <v>457</v>
      </c>
      <c r="V18" s="3"/>
      <c r="W18" s="3"/>
      <c r="Y18" s="56" t="str">
        <f t="shared" si="0"/>
        <v/>
      </c>
      <c r="Z18" s="57" t="s">
        <v>457</v>
      </c>
      <c r="AA18" s="58"/>
      <c r="AB18" s="57"/>
      <c r="AC18" s="59"/>
    </row>
    <row r="19" spans="1:30" ht="31.2" hidden="1" x14ac:dyDescent="0.3">
      <c r="A19" s="152"/>
      <c r="B19" s="6"/>
      <c r="C19" s="149"/>
      <c r="D19" s="150"/>
      <c r="E19" s="149"/>
      <c r="F19" s="150"/>
      <c r="G19" s="149"/>
      <c r="H19" s="149"/>
      <c r="I19" s="149"/>
      <c r="J19" s="149"/>
      <c r="K19" s="149"/>
      <c r="L19" s="7" t="s">
        <v>153</v>
      </c>
      <c r="M19" s="32">
        <f>Fidelity!Z21</f>
        <v>2.7534445024696579</v>
      </c>
      <c r="N19" s="32">
        <f>Fidelity!AA21</f>
        <v>2</v>
      </c>
      <c r="O19" s="8" t="s">
        <v>27</v>
      </c>
      <c r="P19" s="148"/>
      <c r="Q19" s="148"/>
      <c r="R19" s="34"/>
      <c r="S19" s="3"/>
      <c r="T19" s="3"/>
      <c r="U19" s="3"/>
      <c r="V19" s="3"/>
      <c r="W19" s="3"/>
      <c r="Y19" s="56" t="str">
        <f t="shared" si="0"/>
        <v/>
      </c>
      <c r="Z19" s="57" t="s">
        <v>457</v>
      </c>
      <c r="AA19" s="58"/>
      <c r="AB19" s="57"/>
      <c r="AC19" s="59"/>
    </row>
    <row r="20" spans="1:30" ht="138" hidden="1" x14ac:dyDescent="0.3">
      <c r="A20" s="9">
        <v>10</v>
      </c>
      <c r="B20" s="6" t="s">
        <v>156</v>
      </c>
      <c r="C20" s="7" t="s">
        <v>157</v>
      </c>
      <c r="D20" s="8">
        <v>2008</v>
      </c>
      <c r="E20" s="7" t="s">
        <v>32</v>
      </c>
      <c r="F20" s="8">
        <v>1</v>
      </c>
      <c r="G20" s="7" t="s">
        <v>158</v>
      </c>
      <c r="H20" s="7" t="s">
        <v>160</v>
      </c>
      <c r="I20" s="7" t="s">
        <v>159</v>
      </c>
      <c r="J20" s="7" t="s">
        <v>161</v>
      </c>
      <c r="K20" s="7" t="s">
        <v>162</v>
      </c>
      <c r="L20" s="4" t="s">
        <v>94</v>
      </c>
      <c r="M20" s="32">
        <f>Fidelity!Z22</f>
        <v>3.2142510032886604</v>
      </c>
      <c r="N20" s="32">
        <f>Fidelity!AA22</f>
        <v>0</v>
      </c>
      <c r="O20" s="8" t="s">
        <v>27</v>
      </c>
      <c r="P20" s="33" t="s">
        <v>164</v>
      </c>
      <c r="Q20" s="33" t="s">
        <v>163</v>
      </c>
      <c r="R20" s="34" t="s">
        <v>474</v>
      </c>
      <c r="S20" s="3" t="s">
        <v>457</v>
      </c>
      <c r="T20" s="3" t="s">
        <v>457</v>
      </c>
      <c r="U20" s="3" t="s">
        <v>457</v>
      </c>
      <c r="V20" s="3"/>
      <c r="W20" s="3"/>
      <c r="Y20" s="56" t="str">
        <f t="shared" si="0"/>
        <v/>
      </c>
      <c r="Z20" s="57" t="s">
        <v>457</v>
      </c>
      <c r="AA20" s="58"/>
      <c r="AB20" s="57"/>
      <c r="AC20" s="59"/>
    </row>
    <row r="21" spans="1:30" ht="46.8" hidden="1" x14ac:dyDescent="0.3">
      <c r="A21" s="9">
        <v>11</v>
      </c>
      <c r="B21" s="6" t="s">
        <v>165</v>
      </c>
      <c r="C21" s="7" t="s">
        <v>166</v>
      </c>
      <c r="D21" s="8">
        <v>2019</v>
      </c>
      <c r="E21" s="7" t="s">
        <v>167</v>
      </c>
      <c r="F21" s="8">
        <v>3</v>
      </c>
      <c r="G21" s="7" t="s">
        <v>146</v>
      </c>
      <c r="H21" s="7" t="s">
        <v>168</v>
      </c>
      <c r="I21" s="7" t="s">
        <v>148</v>
      </c>
      <c r="J21" s="7" t="s">
        <v>169</v>
      </c>
      <c r="K21" s="7" t="s">
        <v>170</v>
      </c>
      <c r="L21" s="4" t="s">
        <v>94</v>
      </c>
      <c r="M21" s="32">
        <f>Fidelity!Z23</f>
        <v>3.0853803235318495</v>
      </c>
      <c r="N21" s="32">
        <f>Fidelity!AA23</f>
        <v>1</v>
      </c>
      <c r="O21" s="8"/>
      <c r="P21" s="33" t="s">
        <v>171</v>
      </c>
      <c r="Q21" s="33"/>
      <c r="R21" s="34"/>
      <c r="S21" s="3" t="s">
        <v>457</v>
      </c>
      <c r="T21" s="3" t="s">
        <v>457</v>
      </c>
      <c r="U21" s="3"/>
      <c r="V21" s="3" t="s">
        <v>457</v>
      </c>
      <c r="W21" s="3"/>
      <c r="Y21" s="56" t="s">
        <v>457</v>
      </c>
      <c r="Z21" s="57"/>
      <c r="AA21" s="58"/>
      <c r="AB21" s="57"/>
      <c r="AC21" s="59"/>
    </row>
    <row r="22" spans="1:30" ht="62.4" hidden="1" x14ac:dyDescent="0.3">
      <c r="A22" s="9">
        <v>12</v>
      </c>
      <c r="B22" s="6" t="s">
        <v>172</v>
      </c>
      <c r="C22" s="7" t="s">
        <v>426</v>
      </c>
      <c r="D22" s="8">
        <v>2022</v>
      </c>
      <c r="E22" s="7" t="s">
        <v>173</v>
      </c>
      <c r="F22" s="8">
        <v>12</v>
      </c>
      <c r="G22" s="7" t="s">
        <v>174</v>
      </c>
      <c r="H22" s="7" t="s">
        <v>175</v>
      </c>
      <c r="I22" s="7" t="s">
        <v>176</v>
      </c>
      <c r="J22" s="7" t="s">
        <v>177</v>
      </c>
      <c r="K22" s="7" t="s">
        <v>178</v>
      </c>
      <c r="L22" s="4" t="s">
        <v>94</v>
      </c>
      <c r="M22" s="32">
        <f>Fidelity!Z24</f>
        <v>3.25</v>
      </c>
      <c r="N22" s="32">
        <f>Fidelity!AA24</f>
        <v>2</v>
      </c>
      <c r="O22" s="8" t="s">
        <v>20</v>
      </c>
      <c r="P22" s="33" t="s">
        <v>179</v>
      </c>
      <c r="Q22" s="33"/>
      <c r="R22" s="34" t="s">
        <v>475</v>
      </c>
      <c r="S22" s="3"/>
      <c r="T22" s="3" t="s">
        <v>457</v>
      </c>
      <c r="U22" s="3" t="s">
        <v>457</v>
      </c>
      <c r="V22" s="3"/>
      <c r="W22" s="3"/>
      <c r="Y22" s="56" t="str">
        <f t="shared" si="0"/>
        <v/>
      </c>
      <c r="Z22" s="57" t="s">
        <v>457</v>
      </c>
      <c r="AA22" s="58"/>
      <c r="AB22" s="57"/>
      <c r="AC22" s="59"/>
      <c r="AD22" s="3" t="s">
        <v>476</v>
      </c>
    </row>
    <row r="23" spans="1:30" s="49" customFormat="1" ht="78" hidden="1" x14ac:dyDescent="0.3">
      <c r="A23" s="41">
        <v>13</v>
      </c>
      <c r="B23" s="42" t="s">
        <v>180</v>
      </c>
      <c r="C23" s="43" t="s">
        <v>181</v>
      </c>
      <c r="D23" s="44">
        <v>2023</v>
      </c>
      <c r="E23" s="43" t="s">
        <v>32</v>
      </c>
      <c r="F23" s="44">
        <v>46</v>
      </c>
      <c r="G23" s="43" t="s">
        <v>184</v>
      </c>
      <c r="H23" s="43" t="s">
        <v>182</v>
      </c>
      <c r="I23" s="43" t="s">
        <v>183</v>
      </c>
      <c r="J23" s="43" t="s">
        <v>194</v>
      </c>
      <c r="K23" s="43" t="s">
        <v>185</v>
      </c>
      <c r="L23" s="45" t="s">
        <v>94</v>
      </c>
      <c r="M23" s="46">
        <f>Fidelity!Z25</f>
        <v>1.2463036274880366</v>
      </c>
      <c r="N23" s="46">
        <f>Fidelity!AA25</f>
        <v>3</v>
      </c>
      <c r="O23" s="44" t="s">
        <v>20</v>
      </c>
      <c r="P23" s="47" t="s">
        <v>187</v>
      </c>
      <c r="Q23" s="47" t="s">
        <v>186</v>
      </c>
      <c r="R23" s="48" t="s">
        <v>189</v>
      </c>
      <c r="S23" s="50"/>
      <c r="T23" s="50"/>
      <c r="U23" s="50"/>
      <c r="V23" s="50"/>
      <c r="W23" s="50"/>
      <c r="X23" s="50" t="s">
        <v>457</v>
      </c>
      <c r="Y23" s="56"/>
      <c r="Z23" s="60"/>
      <c r="AA23" s="58" t="s">
        <v>457</v>
      </c>
      <c r="AB23" s="60"/>
      <c r="AC23" s="59"/>
      <c r="AD23" s="50"/>
    </row>
    <row r="24" spans="1:30" ht="124.2" hidden="1" x14ac:dyDescent="0.3">
      <c r="A24" s="9">
        <v>14</v>
      </c>
      <c r="B24" s="6" t="s">
        <v>190</v>
      </c>
      <c r="C24" s="7" t="s">
        <v>191</v>
      </c>
      <c r="D24" s="8">
        <v>2006</v>
      </c>
      <c r="E24" s="7" t="s">
        <v>32</v>
      </c>
      <c r="F24" s="8">
        <v>1</v>
      </c>
      <c r="G24" s="7" t="s">
        <v>192</v>
      </c>
      <c r="H24" s="7" t="s">
        <v>193</v>
      </c>
      <c r="I24" s="7" t="s">
        <v>196</v>
      </c>
      <c r="J24" s="7" t="s">
        <v>195</v>
      </c>
      <c r="K24" s="7" t="s">
        <v>197</v>
      </c>
      <c r="L24" s="4" t="s">
        <v>94</v>
      </c>
      <c r="M24" s="32">
        <f>Fidelity!Z26</f>
        <v>4</v>
      </c>
      <c r="N24" s="32">
        <f>Fidelity!AA26</f>
        <v>0</v>
      </c>
      <c r="O24" s="8" t="s">
        <v>20</v>
      </c>
      <c r="P24" s="33" t="s">
        <v>477</v>
      </c>
      <c r="Q24" s="33"/>
      <c r="R24" s="34"/>
      <c r="S24" s="3"/>
      <c r="T24" s="3" t="s">
        <v>457</v>
      </c>
      <c r="U24" s="3"/>
      <c r="V24" s="3" t="s">
        <v>457</v>
      </c>
      <c r="W24" s="3"/>
      <c r="Y24" s="56" t="s">
        <v>457</v>
      </c>
      <c r="Z24" s="57"/>
      <c r="AA24" s="58"/>
      <c r="AB24" s="57"/>
      <c r="AC24" s="59"/>
    </row>
    <row r="25" spans="1:30" ht="96.6" hidden="1" x14ac:dyDescent="0.3">
      <c r="A25" s="9">
        <v>15</v>
      </c>
      <c r="B25" s="6" t="s">
        <v>198</v>
      </c>
      <c r="C25" s="7" t="s">
        <v>191</v>
      </c>
      <c r="D25" s="8">
        <v>2007</v>
      </c>
      <c r="E25" s="7" t="s">
        <v>32</v>
      </c>
      <c r="F25" s="8">
        <v>1</v>
      </c>
      <c r="G25" s="7" t="s">
        <v>199</v>
      </c>
      <c r="H25" s="7" t="s">
        <v>200</v>
      </c>
      <c r="I25" s="7" t="s">
        <v>201</v>
      </c>
      <c r="J25" s="7" t="s">
        <v>202</v>
      </c>
      <c r="K25" s="7" t="s">
        <v>203</v>
      </c>
      <c r="L25" s="10" t="s">
        <v>206</v>
      </c>
      <c r="M25" s="32">
        <f>Fidelity!Z27</f>
        <v>4</v>
      </c>
      <c r="N25" s="32">
        <f>Fidelity!AA27</f>
        <v>1</v>
      </c>
      <c r="O25" s="8" t="s">
        <v>20</v>
      </c>
      <c r="P25" s="33" t="s">
        <v>205</v>
      </c>
      <c r="Q25" s="33" t="s">
        <v>204</v>
      </c>
      <c r="R25" s="34" t="s">
        <v>502</v>
      </c>
      <c r="S25" s="3"/>
      <c r="T25" s="3" t="s">
        <v>457</v>
      </c>
      <c r="U25" s="3" t="s">
        <v>457</v>
      </c>
      <c r="V25" s="3"/>
      <c r="W25" s="3"/>
      <c r="Y25" s="56" t="str">
        <f t="shared" si="0"/>
        <v/>
      </c>
      <c r="Z25" s="57" t="s">
        <v>457</v>
      </c>
      <c r="AA25" s="58"/>
      <c r="AB25" s="57"/>
      <c r="AC25" s="59"/>
    </row>
    <row r="26" spans="1:30" ht="276" hidden="1" x14ac:dyDescent="0.3">
      <c r="A26" s="9">
        <v>16</v>
      </c>
      <c r="B26" s="6" t="s">
        <v>207</v>
      </c>
      <c r="C26" s="7" t="s">
        <v>208</v>
      </c>
      <c r="D26" s="8">
        <v>2012</v>
      </c>
      <c r="E26" s="7" t="s">
        <v>32</v>
      </c>
      <c r="F26" s="8">
        <v>12</v>
      </c>
      <c r="G26" s="7" t="s">
        <v>209</v>
      </c>
      <c r="H26" s="7" t="s">
        <v>210</v>
      </c>
      <c r="I26" s="7" t="s">
        <v>201</v>
      </c>
      <c r="J26" s="7" t="s">
        <v>211</v>
      </c>
      <c r="K26" s="7" t="s">
        <v>212</v>
      </c>
      <c r="L26" s="4" t="s">
        <v>94</v>
      </c>
      <c r="M26" s="32">
        <f>Fidelity!Z28</f>
        <v>1.0753858312089739</v>
      </c>
      <c r="N26" s="32">
        <f>Fidelity!AA28</f>
        <v>1</v>
      </c>
      <c r="O26" s="8" t="s">
        <v>20</v>
      </c>
      <c r="P26" s="33" t="s">
        <v>213</v>
      </c>
      <c r="Q26" s="33" t="s">
        <v>214</v>
      </c>
      <c r="R26" s="34" t="s">
        <v>478</v>
      </c>
      <c r="S26" s="3" t="s">
        <v>457</v>
      </c>
      <c r="T26" s="3" t="s">
        <v>457</v>
      </c>
      <c r="U26" s="3" t="s">
        <v>457</v>
      </c>
      <c r="V26" s="3"/>
      <c r="W26" s="3"/>
      <c r="Y26" s="56" t="str">
        <f t="shared" si="0"/>
        <v/>
      </c>
      <c r="Z26" s="57"/>
      <c r="AA26" s="58"/>
      <c r="AB26" s="57" t="s">
        <v>457</v>
      </c>
      <c r="AC26" s="59"/>
    </row>
    <row r="27" spans="1:30" ht="234.6" hidden="1" x14ac:dyDescent="0.3">
      <c r="A27" s="9">
        <v>17</v>
      </c>
      <c r="B27" s="6" t="s">
        <v>215</v>
      </c>
      <c r="C27" s="7" t="s">
        <v>216</v>
      </c>
      <c r="D27" s="8">
        <v>2014</v>
      </c>
      <c r="E27" s="7" t="s">
        <v>217</v>
      </c>
      <c r="F27" s="8">
        <v>1</v>
      </c>
      <c r="G27" s="7" t="s">
        <v>218</v>
      </c>
      <c r="H27" s="7" t="s">
        <v>219</v>
      </c>
      <c r="I27" s="7" t="s">
        <v>149</v>
      </c>
      <c r="J27" s="7" t="s">
        <v>220</v>
      </c>
      <c r="K27" s="7" t="s">
        <v>221</v>
      </c>
      <c r="L27" s="4" t="s">
        <v>94</v>
      </c>
      <c r="M27" s="32">
        <f>Fidelity!Z29</f>
        <v>3.875</v>
      </c>
      <c r="N27" s="32">
        <f>Fidelity!AA29</f>
        <v>1</v>
      </c>
      <c r="O27" s="8" t="s">
        <v>27</v>
      </c>
      <c r="P27" s="33" t="s">
        <v>222</v>
      </c>
      <c r="Q27" s="33" t="s">
        <v>223</v>
      </c>
      <c r="R27" s="34" t="s">
        <v>479</v>
      </c>
      <c r="S27" s="3" t="s">
        <v>457</v>
      </c>
      <c r="T27" s="3" t="s">
        <v>457</v>
      </c>
      <c r="U27" s="3"/>
      <c r="V27" s="3" t="s">
        <v>457</v>
      </c>
      <c r="W27" s="3"/>
      <c r="Y27" s="56" t="str">
        <f t="shared" si="0"/>
        <v/>
      </c>
      <c r="Z27" s="57" t="s">
        <v>457</v>
      </c>
      <c r="AA27" s="58"/>
      <c r="AB27" s="57"/>
      <c r="AC27" s="59"/>
    </row>
    <row r="28" spans="1:30" s="39" customFormat="1" ht="110.4" x14ac:dyDescent="0.3">
      <c r="A28" s="80">
        <v>18</v>
      </c>
      <c r="B28" s="81" t="s">
        <v>224</v>
      </c>
      <c r="C28" s="82" t="s">
        <v>225</v>
      </c>
      <c r="D28" s="83">
        <v>2019</v>
      </c>
      <c r="E28" s="82" t="s">
        <v>32</v>
      </c>
      <c r="F28" s="83">
        <v>9</v>
      </c>
      <c r="G28" s="82" t="s">
        <v>226</v>
      </c>
      <c r="H28" s="82" t="s">
        <v>228</v>
      </c>
      <c r="I28" s="82" t="s">
        <v>227</v>
      </c>
      <c r="J28" s="82" t="s">
        <v>229</v>
      </c>
      <c r="K28" s="82" t="s">
        <v>230</v>
      </c>
      <c r="L28" s="84" t="s">
        <v>94</v>
      </c>
      <c r="M28" s="85">
        <f>Fidelity!Z30</f>
        <v>2.8359696991451453</v>
      </c>
      <c r="N28" s="85">
        <f>Fidelity!AA30</f>
        <v>3</v>
      </c>
      <c r="O28" s="83" t="s">
        <v>20</v>
      </c>
      <c r="P28" s="86" t="s">
        <v>231</v>
      </c>
      <c r="Q28" s="86"/>
      <c r="R28" s="87" t="s">
        <v>480</v>
      </c>
      <c r="S28" s="88"/>
      <c r="T28" s="88" t="s">
        <v>457</v>
      </c>
      <c r="U28" s="88"/>
      <c r="V28" s="88"/>
      <c r="W28" s="88"/>
      <c r="X28" s="88"/>
      <c r="Y28" s="89" t="str">
        <f t="shared" si="0"/>
        <v/>
      </c>
      <c r="Z28" s="90" t="s">
        <v>457</v>
      </c>
      <c r="AA28" s="91"/>
      <c r="AB28" s="90"/>
      <c r="AC28" s="92"/>
      <c r="AD28" s="88"/>
    </row>
    <row r="29" spans="1:30" s="39" customFormat="1" ht="78" hidden="1" x14ac:dyDescent="0.3">
      <c r="A29" s="80">
        <v>19</v>
      </c>
      <c r="B29" s="81" t="s">
        <v>232</v>
      </c>
      <c r="C29" s="82" t="s">
        <v>239</v>
      </c>
      <c r="D29" s="83">
        <v>2014</v>
      </c>
      <c r="E29" s="82" t="s">
        <v>32</v>
      </c>
      <c r="F29" s="83">
        <v>2</v>
      </c>
      <c r="G29" s="82" t="s">
        <v>233</v>
      </c>
      <c r="H29" s="82" t="s">
        <v>235</v>
      </c>
      <c r="I29" s="82" t="s">
        <v>149</v>
      </c>
      <c r="J29" s="82" t="s">
        <v>236</v>
      </c>
      <c r="K29" s="82" t="s">
        <v>234</v>
      </c>
      <c r="L29" s="84" t="s">
        <v>94</v>
      </c>
      <c r="M29" s="85">
        <f>Fidelity!Z31</f>
        <v>3.7042706692520775</v>
      </c>
      <c r="N29" s="85">
        <f>Fidelity!AA31</f>
        <v>1</v>
      </c>
      <c r="O29" s="83" t="s">
        <v>27</v>
      </c>
      <c r="P29" s="86" t="s">
        <v>237</v>
      </c>
      <c r="Q29" s="86" t="s">
        <v>238</v>
      </c>
      <c r="R29" s="87"/>
      <c r="S29" s="88" t="s">
        <v>457</v>
      </c>
      <c r="T29" s="88" t="s">
        <v>457</v>
      </c>
      <c r="U29" s="88"/>
      <c r="V29" s="88" t="s">
        <v>457</v>
      </c>
      <c r="W29" s="88"/>
      <c r="X29" s="88"/>
      <c r="Y29" s="89" t="str">
        <f t="shared" si="0"/>
        <v/>
      </c>
      <c r="Z29" s="90" t="s">
        <v>457</v>
      </c>
      <c r="AA29" s="91"/>
      <c r="AB29" s="90"/>
      <c r="AC29" s="92"/>
      <c r="AD29" s="88" t="s">
        <v>476</v>
      </c>
    </row>
    <row r="30" spans="1:30" s="39" customFormat="1" ht="96.6" hidden="1" x14ac:dyDescent="0.3">
      <c r="A30" s="80">
        <v>20</v>
      </c>
      <c r="B30" s="81" t="s">
        <v>240</v>
      </c>
      <c r="C30" s="82" t="s">
        <v>241</v>
      </c>
      <c r="D30" s="83">
        <v>2019</v>
      </c>
      <c r="E30" s="82" t="s">
        <v>32</v>
      </c>
      <c r="F30" s="83">
        <v>6</v>
      </c>
      <c r="G30" s="82" t="s">
        <v>243</v>
      </c>
      <c r="H30" s="82" t="s">
        <v>242</v>
      </c>
      <c r="I30" s="82" t="s">
        <v>176</v>
      </c>
      <c r="J30" s="82" t="s">
        <v>244</v>
      </c>
      <c r="K30" s="82" t="s">
        <v>246</v>
      </c>
      <c r="L30" s="84" t="s">
        <v>94</v>
      </c>
      <c r="M30" s="85">
        <f>Fidelity!Z32</f>
        <v>1.5048563384822016</v>
      </c>
      <c r="N30" s="85">
        <f>Fidelity!AA32</f>
        <v>3</v>
      </c>
      <c r="O30" s="83" t="s">
        <v>20</v>
      </c>
      <c r="P30" s="86" t="s">
        <v>245</v>
      </c>
      <c r="Q30" s="86"/>
      <c r="R30" s="87" t="s">
        <v>481</v>
      </c>
      <c r="S30" s="88" t="s">
        <v>457</v>
      </c>
      <c r="T30" s="88" t="s">
        <v>457</v>
      </c>
      <c r="U30" s="88"/>
      <c r="V30" s="88"/>
      <c r="W30" s="88"/>
      <c r="X30" s="88"/>
      <c r="Y30" s="105" t="s">
        <v>457</v>
      </c>
      <c r="Z30" s="106"/>
      <c r="AA30" s="107"/>
      <c r="AB30" s="106"/>
      <c r="AC30" s="108"/>
      <c r="AD30" s="88" t="s">
        <v>476</v>
      </c>
    </row>
    <row r="31" spans="1:30" s="39" customFormat="1" ht="82.8" hidden="1" x14ac:dyDescent="0.3">
      <c r="A31" s="80">
        <v>21</v>
      </c>
      <c r="B31" s="81" t="s">
        <v>247</v>
      </c>
      <c r="C31" s="82" t="s">
        <v>431</v>
      </c>
      <c r="D31" s="83">
        <v>2019</v>
      </c>
      <c r="E31" s="82" t="s">
        <v>32</v>
      </c>
      <c r="F31" s="83">
        <v>2</v>
      </c>
      <c r="G31" s="82" t="s">
        <v>248</v>
      </c>
      <c r="H31" s="82" t="s">
        <v>249</v>
      </c>
      <c r="I31" s="82" t="s">
        <v>149</v>
      </c>
      <c r="J31" s="82" t="s">
        <v>250</v>
      </c>
      <c r="K31" s="82" t="s">
        <v>251</v>
      </c>
      <c r="L31" s="84" t="s">
        <v>94</v>
      </c>
      <c r="M31" s="85">
        <f>Fidelity!Z33</f>
        <v>3.7142857142857144</v>
      </c>
      <c r="N31" s="85">
        <f>Fidelity!AA33</f>
        <v>1</v>
      </c>
      <c r="O31" s="83" t="s">
        <v>20</v>
      </c>
      <c r="P31" s="86" t="s">
        <v>252</v>
      </c>
      <c r="Q31" s="86"/>
      <c r="R31" s="87" t="s">
        <v>482</v>
      </c>
      <c r="S31" s="88"/>
      <c r="T31" s="88"/>
      <c r="U31" s="88"/>
      <c r="V31" s="88"/>
      <c r="W31" s="88"/>
      <c r="X31" s="88" t="s">
        <v>457</v>
      </c>
      <c r="Y31" s="105"/>
      <c r="Z31" s="106" t="s">
        <v>457</v>
      </c>
      <c r="AA31" s="107"/>
      <c r="AB31" s="106"/>
      <c r="AC31" s="108"/>
      <c r="AD31" s="88" t="s">
        <v>476</v>
      </c>
    </row>
    <row r="32" spans="1:30" s="39" customFormat="1" ht="96.6" hidden="1" x14ac:dyDescent="0.3">
      <c r="A32" s="80">
        <v>22</v>
      </c>
      <c r="B32" s="81" t="s">
        <v>253</v>
      </c>
      <c r="C32" s="82" t="s">
        <v>254</v>
      </c>
      <c r="D32" s="83">
        <v>2008</v>
      </c>
      <c r="E32" s="82" t="s">
        <v>255</v>
      </c>
      <c r="F32" s="83">
        <v>12</v>
      </c>
      <c r="G32" s="82" t="s">
        <v>256</v>
      </c>
      <c r="H32" s="82" t="s">
        <v>257</v>
      </c>
      <c r="I32" s="82" t="s">
        <v>258</v>
      </c>
      <c r="J32" s="82" t="s">
        <v>259</v>
      </c>
      <c r="K32" s="82" t="s">
        <v>260</v>
      </c>
      <c r="L32" s="84" t="s">
        <v>94</v>
      </c>
      <c r="M32" s="85">
        <f>Fidelity!Z34</f>
        <v>4</v>
      </c>
      <c r="N32" s="85">
        <f>Fidelity!AA34</f>
        <v>1</v>
      </c>
      <c r="O32" s="83" t="s">
        <v>27</v>
      </c>
      <c r="P32" s="86" t="s">
        <v>261</v>
      </c>
      <c r="Q32" s="86"/>
      <c r="R32" s="87" t="s">
        <v>262</v>
      </c>
      <c r="S32" s="88"/>
      <c r="T32" s="88" t="s">
        <v>457</v>
      </c>
      <c r="U32" s="88"/>
      <c r="V32" s="88" t="s">
        <v>457</v>
      </c>
      <c r="W32" s="88"/>
      <c r="X32" s="88"/>
      <c r="Y32" s="105" t="str">
        <f t="shared" si="0"/>
        <v/>
      </c>
      <c r="Z32" s="106" t="s">
        <v>457</v>
      </c>
      <c r="AA32" s="107"/>
      <c r="AB32" s="106"/>
      <c r="AC32" s="108"/>
      <c r="AD32" s="88" t="s">
        <v>476</v>
      </c>
    </row>
    <row r="33" spans="1:30" s="39" customFormat="1" ht="96.6" hidden="1" x14ac:dyDescent="0.3">
      <c r="A33" s="80">
        <v>23</v>
      </c>
      <c r="B33" s="81" t="s">
        <v>263</v>
      </c>
      <c r="C33" s="82" t="s">
        <v>264</v>
      </c>
      <c r="D33" s="83">
        <v>2023</v>
      </c>
      <c r="E33" s="82" t="s">
        <v>265</v>
      </c>
      <c r="F33" s="83">
        <v>6</v>
      </c>
      <c r="G33" s="82" t="s">
        <v>266</v>
      </c>
      <c r="H33" s="82" t="s">
        <v>267</v>
      </c>
      <c r="I33" s="82" t="s">
        <v>370</v>
      </c>
      <c r="J33" s="82" t="s">
        <v>269</v>
      </c>
      <c r="K33" s="82" t="s">
        <v>270</v>
      </c>
      <c r="L33" s="84" t="s">
        <v>94</v>
      </c>
      <c r="M33" s="85">
        <f>Fidelity!Z35</f>
        <v>2.5705012316940756</v>
      </c>
      <c r="N33" s="85">
        <f>Fidelity!AA35</f>
        <v>4</v>
      </c>
      <c r="O33" s="83" t="s">
        <v>20</v>
      </c>
      <c r="P33" s="86" t="s">
        <v>272</v>
      </c>
      <c r="Q33" s="86" t="s">
        <v>483</v>
      </c>
      <c r="R33" s="87" t="s">
        <v>271</v>
      </c>
      <c r="S33" s="88" t="s">
        <v>457</v>
      </c>
      <c r="T33" s="88" t="s">
        <v>457</v>
      </c>
      <c r="U33" s="88"/>
      <c r="V33" s="88"/>
      <c r="W33" s="88"/>
      <c r="X33" s="88"/>
      <c r="Y33" s="105" t="str">
        <f t="shared" si="0"/>
        <v/>
      </c>
      <c r="Z33" s="106" t="s">
        <v>457</v>
      </c>
      <c r="AA33" s="107"/>
      <c r="AB33" s="106"/>
      <c r="AC33" s="108"/>
      <c r="AD33" s="88"/>
    </row>
    <row r="34" spans="1:30" s="39" customFormat="1" ht="151.80000000000001" hidden="1" x14ac:dyDescent="0.3">
      <c r="A34" s="80">
        <v>24</v>
      </c>
      <c r="B34" s="81" t="s">
        <v>273</v>
      </c>
      <c r="C34" s="82" t="s">
        <v>274</v>
      </c>
      <c r="D34" s="83">
        <v>2023</v>
      </c>
      <c r="E34" s="82" t="s">
        <v>276</v>
      </c>
      <c r="F34" s="83">
        <v>12</v>
      </c>
      <c r="G34" s="82" t="s">
        <v>275</v>
      </c>
      <c r="H34" s="82" t="s">
        <v>277</v>
      </c>
      <c r="I34" s="82" t="s">
        <v>268</v>
      </c>
      <c r="J34" s="82" t="s">
        <v>278</v>
      </c>
      <c r="K34" s="82" t="s">
        <v>279</v>
      </c>
      <c r="L34" s="84" t="s">
        <v>94</v>
      </c>
      <c r="M34" s="85">
        <f>Fidelity!Z36</f>
        <v>3.5914493510473795</v>
      </c>
      <c r="N34" s="85">
        <f>Fidelity!AA36</f>
        <v>1</v>
      </c>
      <c r="O34" s="83" t="s">
        <v>20</v>
      </c>
      <c r="P34" s="86" t="s">
        <v>280</v>
      </c>
      <c r="Q34" s="86" t="s">
        <v>281</v>
      </c>
      <c r="R34" s="87" t="s">
        <v>484</v>
      </c>
      <c r="S34" s="88" t="s">
        <v>457</v>
      </c>
      <c r="T34" s="88" t="s">
        <v>457</v>
      </c>
      <c r="U34" s="88"/>
      <c r="V34" s="88" t="s">
        <v>457</v>
      </c>
      <c r="W34" s="88"/>
      <c r="X34" s="88"/>
      <c r="Y34" s="105" t="str">
        <f t="shared" si="0"/>
        <v/>
      </c>
      <c r="Z34" s="106" t="s">
        <v>457</v>
      </c>
      <c r="AA34" s="107"/>
      <c r="AB34" s="106"/>
      <c r="AC34" s="108"/>
      <c r="AD34" s="88"/>
    </row>
    <row r="35" spans="1:30" s="39" customFormat="1" ht="62.4" hidden="1" x14ac:dyDescent="0.3">
      <c r="A35" s="80">
        <v>25</v>
      </c>
      <c r="B35" s="81" t="s">
        <v>282</v>
      </c>
      <c r="C35" s="82" t="s">
        <v>283</v>
      </c>
      <c r="D35" s="83">
        <v>2007</v>
      </c>
      <c r="E35" s="82" t="s">
        <v>284</v>
      </c>
      <c r="F35" s="83">
        <v>3</v>
      </c>
      <c r="G35" s="82" t="s">
        <v>285</v>
      </c>
      <c r="H35" s="82" t="s">
        <v>289</v>
      </c>
      <c r="I35" s="82" t="s">
        <v>286</v>
      </c>
      <c r="J35" s="82" t="s">
        <v>287</v>
      </c>
      <c r="K35" s="82" t="s">
        <v>288</v>
      </c>
      <c r="L35" s="84" t="s">
        <v>94</v>
      </c>
      <c r="M35" s="85">
        <f>Fidelity!Z37</f>
        <v>3.2857142857142856</v>
      </c>
      <c r="N35" s="85">
        <f>Fidelity!AA37</f>
        <v>2</v>
      </c>
      <c r="O35" s="83" t="s">
        <v>20</v>
      </c>
      <c r="P35" s="86" t="s">
        <v>290</v>
      </c>
      <c r="Q35" s="86" t="s">
        <v>485</v>
      </c>
      <c r="R35" s="87"/>
      <c r="S35" s="88"/>
      <c r="T35" s="88" t="s">
        <v>457</v>
      </c>
      <c r="U35" s="88"/>
      <c r="V35" s="88" t="s">
        <v>457</v>
      </c>
      <c r="W35" s="88"/>
      <c r="X35" s="88"/>
      <c r="Y35" s="105" t="str">
        <f t="shared" si="0"/>
        <v/>
      </c>
      <c r="Z35" s="106"/>
      <c r="AA35" s="107"/>
      <c r="AB35" s="106"/>
      <c r="AC35" s="108" t="s">
        <v>457</v>
      </c>
      <c r="AD35" s="88"/>
    </row>
    <row r="36" spans="1:30" s="122" customFormat="1" ht="96.6" hidden="1" x14ac:dyDescent="0.3">
      <c r="A36" s="109">
        <v>26</v>
      </c>
      <c r="B36" s="110" t="s">
        <v>291</v>
      </c>
      <c r="C36" s="111" t="s">
        <v>292</v>
      </c>
      <c r="D36" s="112">
        <v>2020</v>
      </c>
      <c r="E36" s="111" t="s">
        <v>293</v>
      </c>
      <c r="F36" s="112">
        <v>1</v>
      </c>
      <c r="G36" s="111" t="s">
        <v>294</v>
      </c>
      <c r="H36" s="111" t="s">
        <v>296</v>
      </c>
      <c r="I36" s="111" t="s">
        <v>297</v>
      </c>
      <c r="J36" s="111" t="s">
        <v>295</v>
      </c>
      <c r="K36" s="111" t="s">
        <v>298</v>
      </c>
      <c r="L36" s="113" t="s">
        <v>94</v>
      </c>
      <c r="M36" s="114">
        <f>Fidelity!Z38</f>
        <v>2.2767611273294679</v>
      </c>
      <c r="N36" s="114">
        <f>Fidelity!AA38</f>
        <v>1</v>
      </c>
      <c r="O36" s="112" t="s">
        <v>20</v>
      </c>
      <c r="P36" s="115" t="s">
        <v>299</v>
      </c>
      <c r="Q36" s="115"/>
      <c r="R36" s="116"/>
      <c r="S36" s="117"/>
      <c r="T36" s="117" t="s">
        <v>457</v>
      </c>
      <c r="U36" s="117"/>
      <c r="V36" s="117"/>
      <c r="W36" s="117"/>
      <c r="X36" s="117"/>
      <c r="Y36" s="118" t="str">
        <f t="shared" si="0"/>
        <v/>
      </c>
      <c r="Z36" s="119" t="s">
        <v>457</v>
      </c>
      <c r="AA36" s="120"/>
      <c r="AB36" s="119"/>
      <c r="AC36" s="121"/>
      <c r="AD36" s="117" t="s">
        <v>476</v>
      </c>
    </row>
    <row r="37" spans="1:30" s="39" customFormat="1" ht="78" x14ac:dyDescent="0.3">
      <c r="A37" s="165">
        <v>27</v>
      </c>
      <c r="B37" s="166" t="s">
        <v>300</v>
      </c>
      <c r="C37" s="163" t="s">
        <v>301</v>
      </c>
      <c r="D37" s="167">
        <v>2022</v>
      </c>
      <c r="E37" s="82" t="s">
        <v>302</v>
      </c>
      <c r="F37" s="83">
        <v>6</v>
      </c>
      <c r="G37" s="82" t="s">
        <v>303</v>
      </c>
      <c r="H37" s="82" t="s">
        <v>304</v>
      </c>
      <c r="I37" s="163" t="s">
        <v>196</v>
      </c>
      <c r="J37" s="163" t="s">
        <v>305</v>
      </c>
      <c r="K37" s="163" t="s">
        <v>306</v>
      </c>
      <c r="L37" s="84" t="s">
        <v>486</v>
      </c>
      <c r="M37" s="85">
        <f>Fidelity!Z39</f>
        <v>3.4193267716173019</v>
      </c>
      <c r="N37" s="85">
        <f>Fidelity!AA39</f>
        <v>3</v>
      </c>
      <c r="O37" s="83" t="s">
        <v>20</v>
      </c>
      <c r="P37" s="164" t="s">
        <v>488</v>
      </c>
      <c r="Q37" s="164" t="s">
        <v>489</v>
      </c>
      <c r="R37" s="164"/>
      <c r="S37" s="88" t="s">
        <v>457</v>
      </c>
      <c r="T37" s="88"/>
      <c r="U37" s="88"/>
      <c r="V37" s="88" t="s">
        <v>457</v>
      </c>
      <c r="W37" s="88"/>
      <c r="X37" s="88"/>
      <c r="Y37" s="105" t="str">
        <f t="shared" si="0"/>
        <v/>
      </c>
      <c r="Z37" s="106" t="s">
        <v>457</v>
      </c>
      <c r="AA37" s="107"/>
      <c r="AB37" s="106"/>
      <c r="AC37" s="108"/>
      <c r="AD37" s="88"/>
    </row>
    <row r="38" spans="1:30" s="39" customFormat="1" ht="82.8" customHeight="1" x14ac:dyDescent="0.3">
      <c r="A38" s="165"/>
      <c r="B38" s="166"/>
      <c r="C38" s="163"/>
      <c r="D38" s="167"/>
      <c r="E38" s="82"/>
      <c r="F38" s="83"/>
      <c r="G38" s="82"/>
      <c r="H38" s="82"/>
      <c r="I38" s="163"/>
      <c r="J38" s="163"/>
      <c r="K38" s="163"/>
      <c r="L38" s="84" t="s">
        <v>487</v>
      </c>
      <c r="M38" s="85">
        <f>Fidelity!Z40</f>
        <v>2.9919109251651395</v>
      </c>
      <c r="N38" s="85">
        <f>Fidelity!AA40</f>
        <v>3</v>
      </c>
      <c r="O38" s="83"/>
      <c r="P38" s="164"/>
      <c r="Q38" s="164"/>
      <c r="R38" s="164"/>
      <c r="S38" s="88"/>
      <c r="T38" s="88"/>
      <c r="U38" s="88"/>
      <c r="V38" s="88"/>
      <c r="W38" s="88"/>
      <c r="X38" s="88"/>
      <c r="Y38" s="105"/>
      <c r="Z38" s="106"/>
      <c r="AA38" s="107"/>
      <c r="AB38" s="106" t="s">
        <v>457</v>
      </c>
      <c r="AC38" s="108"/>
      <c r="AD38" s="88"/>
    </row>
    <row r="39" spans="1:30" ht="46.8" hidden="1" x14ac:dyDescent="0.3">
      <c r="A39" s="152">
        <v>28</v>
      </c>
      <c r="B39" s="151" t="s">
        <v>307</v>
      </c>
      <c r="C39" s="149" t="s">
        <v>308</v>
      </c>
      <c r="D39" s="150">
        <v>2024</v>
      </c>
      <c r="E39" s="7" t="s">
        <v>22</v>
      </c>
      <c r="F39" s="8">
        <v>14</v>
      </c>
      <c r="G39" s="7" t="s">
        <v>23</v>
      </c>
      <c r="H39" s="7" t="s">
        <v>309</v>
      </c>
      <c r="I39" s="149" t="s">
        <v>312</v>
      </c>
      <c r="J39" s="149" t="s">
        <v>311</v>
      </c>
      <c r="K39" s="149" t="s">
        <v>310</v>
      </c>
      <c r="L39" s="4" t="s">
        <v>19</v>
      </c>
      <c r="M39" s="32">
        <f>Fidelity!Z41</f>
        <v>3.0914315956676508</v>
      </c>
      <c r="N39" s="32">
        <f>Fidelity!AA41</f>
        <v>2</v>
      </c>
      <c r="O39" s="8" t="s">
        <v>27</v>
      </c>
      <c r="P39" s="148" t="s">
        <v>313</v>
      </c>
      <c r="Q39" s="148" t="s">
        <v>314</v>
      </c>
      <c r="R39" s="148"/>
      <c r="S39" s="3"/>
      <c r="T39" s="3" t="s">
        <v>457</v>
      </c>
      <c r="U39" s="3"/>
      <c r="V39" s="3" t="s">
        <v>457</v>
      </c>
      <c r="W39" s="3" t="s">
        <v>457</v>
      </c>
      <c r="Y39" s="52" t="str">
        <f t="shared" si="0"/>
        <v/>
      </c>
      <c r="Z39" s="53"/>
      <c r="AA39" s="54"/>
      <c r="AB39" s="53" t="s">
        <v>457</v>
      </c>
      <c r="AC39" s="55"/>
    </row>
    <row r="40" spans="1:30" ht="31.2" hidden="1" x14ac:dyDescent="0.3">
      <c r="A40" s="152"/>
      <c r="B40" s="151"/>
      <c r="C40" s="149"/>
      <c r="D40" s="150"/>
      <c r="E40" s="7"/>
      <c r="F40" s="8"/>
      <c r="G40" s="7"/>
      <c r="H40" s="7"/>
      <c r="I40" s="149"/>
      <c r="J40" s="149"/>
      <c r="K40" s="149"/>
      <c r="L40" s="4" t="s">
        <v>490</v>
      </c>
      <c r="M40" s="32"/>
      <c r="N40" s="32"/>
      <c r="O40" s="8"/>
      <c r="P40" s="148"/>
      <c r="Q40" s="148"/>
      <c r="R40" s="148"/>
      <c r="S40" s="3"/>
      <c r="T40" s="3"/>
      <c r="U40" s="3"/>
      <c r="V40" s="3"/>
      <c r="W40" s="3"/>
      <c r="Y40" s="52"/>
      <c r="Z40" s="53" t="s">
        <v>457</v>
      </c>
      <c r="AA40" s="54"/>
      <c r="AB40" s="53"/>
      <c r="AC40" s="55"/>
    </row>
    <row r="41" spans="1:30" ht="46.8" hidden="1" x14ac:dyDescent="0.3">
      <c r="A41" s="9">
        <v>29</v>
      </c>
      <c r="B41" s="6" t="s">
        <v>315</v>
      </c>
      <c r="C41" s="7" t="s">
        <v>316</v>
      </c>
      <c r="D41" s="8">
        <v>2023</v>
      </c>
      <c r="E41" s="7" t="s">
        <v>317</v>
      </c>
      <c r="F41" s="8">
        <v>2</v>
      </c>
      <c r="G41" s="7" t="s">
        <v>318</v>
      </c>
      <c r="H41" s="7" t="s">
        <v>319</v>
      </c>
      <c r="I41" s="7" t="s">
        <v>325</v>
      </c>
      <c r="J41" s="7" t="s">
        <v>321</v>
      </c>
      <c r="K41" s="7" t="s">
        <v>320</v>
      </c>
      <c r="L41" s="4" t="s">
        <v>94</v>
      </c>
      <c r="M41" s="32">
        <f>Fidelity!Z43</f>
        <v>1.389818001400801</v>
      </c>
      <c r="N41" s="32">
        <f>Fidelity!AA43</f>
        <v>2</v>
      </c>
      <c r="O41" s="8" t="s">
        <v>20</v>
      </c>
      <c r="P41" s="33" t="s">
        <v>322</v>
      </c>
      <c r="Q41" s="33" t="s">
        <v>324</v>
      </c>
      <c r="R41" s="34" t="s">
        <v>323</v>
      </c>
      <c r="S41" s="3" t="s">
        <v>457</v>
      </c>
      <c r="T41" s="3"/>
      <c r="U41" s="3" t="s">
        <v>457</v>
      </c>
      <c r="V41" s="3"/>
      <c r="W41" s="3"/>
      <c r="Y41" s="52" t="str">
        <f t="shared" si="0"/>
        <v/>
      </c>
      <c r="Z41" s="53"/>
      <c r="AA41" s="54" t="s">
        <v>457</v>
      </c>
      <c r="AB41" s="53"/>
      <c r="AC41" s="55"/>
    </row>
    <row r="42" spans="1:30" ht="109.2" hidden="1" x14ac:dyDescent="0.3">
      <c r="A42" s="9">
        <v>30</v>
      </c>
      <c r="B42" s="6" t="s">
        <v>332</v>
      </c>
      <c r="C42" s="7" t="s">
        <v>334</v>
      </c>
      <c r="D42" s="8">
        <v>2010</v>
      </c>
      <c r="E42" s="7" t="s">
        <v>328</v>
      </c>
      <c r="F42" s="8">
        <v>3</v>
      </c>
      <c r="G42" s="7" t="s">
        <v>335</v>
      </c>
      <c r="H42" s="7" t="s">
        <v>333</v>
      </c>
      <c r="I42" s="7" t="s">
        <v>148</v>
      </c>
      <c r="J42" s="7" t="s">
        <v>326</v>
      </c>
      <c r="K42" s="7" t="s">
        <v>491</v>
      </c>
      <c r="L42" s="4" t="s">
        <v>94</v>
      </c>
      <c r="M42" s="32">
        <f>Fidelity!Z44</f>
        <v>3.5</v>
      </c>
      <c r="N42" s="32">
        <f>Fidelity!AA44</f>
        <v>2</v>
      </c>
      <c r="O42" s="8" t="s">
        <v>20</v>
      </c>
      <c r="P42" s="33" t="s">
        <v>329</v>
      </c>
      <c r="Q42" s="33" t="s">
        <v>330</v>
      </c>
      <c r="R42" s="34" t="s">
        <v>331</v>
      </c>
      <c r="S42" s="3"/>
      <c r="T42" s="3" t="s">
        <v>457</v>
      </c>
      <c r="U42" s="3" t="s">
        <v>457</v>
      </c>
      <c r="V42" s="3"/>
      <c r="W42" s="3"/>
      <c r="Y42" s="52" t="str">
        <f t="shared" si="0"/>
        <v/>
      </c>
      <c r="Z42" s="53" t="s">
        <v>457</v>
      </c>
      <c r="AA42" s="54"/>
      <c r="AB42" s="53"/>
      <c r="AC42" s="55"/>
      <c r="AD42" s="3" t="s">
        <v>476</v>
      </c>
    </row>
    <row r="43" spans="1:30" ht="109.2" hidden="1" x14ac:dyDescent="0.3">
      <c r="A43" s="9">
        <v>31</v>
      </c>
      <c r="B43" s="6" t="s">
        <v>336</v>
      </c>
      <c r="C43" s="7" t="s">
        <v>337</v>
      </c>
      <c r="D43" s="8">
        <v>2023</v>
      </c>
      <c r="E43" s="7" t="s">
        <v>338</v>
      </c>
      <c r="F43" s="8">
        <v>8</v>
      </c>
      <c r="G43" s="7" t="s">
        <v>339</v>
      </c>
      <c r="H43" s="7" t="s">
        <v>341</v>
      </c>
      <c r="I43" s="7" t="s">
        <v>342</v>
      </c>
      <c r="J43" s="7" t="s">
        <v>340</v>
      </c>
      <c r="K43" s="7" t="s">
        <v>343</v>
      </c>
      <c r="L43" s="4" t="s">
        <v>94</v>
      </c>
      <c r="M43" s="32">
        <f>Fidelity!Z45</f>
        <v>2.4926072549760732</v>
      </c>
      <c r="N43" s="32">
        <f>Fidelity!AA45</f>
        <v>3</v>
      </c>
      <c r="O43" s="8" t="s">
        <v>20</v>
      </c>
      <c r="P43" s="33" t="s">
        <v>346</v>
      </c>
      <c r="Q43" s="33" t="s">
        <v>344</v>
      </c>
      <c r="R43" s="34" t="s">
        <v>345</v>
      </c>
      <c r="S43" s="3" t="s">
        <v>457</v>
      </c>
      <c r="T43" s="3" t="s">
        <v>457</v>
      </c>
      <c r="U43" s="3"/>
      <c r="V43" s="3"/>
      <c r="W43" s="3"/>
      <c r="Y43" s="52" t="str">
        <f t="shared" si="0"/>
        <v/>
      </c>
      <c r="Z43" s="53" t="s">
        <v>457</v>
      </c>
      <c r="AA43" s="54"/>
      <c r="AB43" s="53"/>
      <c r="AC43" s="55"/>
      <c r="AD43" s="3" t="s">
        <v>476</v>
      </c>
    </row>
    <row r="44" spans="1:30" ht="171.6" hidden="1" x14ac:dyDescent="0.3">
      <c r="A44" s="152">
        <v>32</v>
      </c>
      <c r="B44" s="152" t="s">
        <v>347</v>
      </c>
      <c r="C44" s="150" t="s">
        <v>348</v>
      </c>
      <c r="D44" s="150">
        <v>2021</v>
      </c>
      <c r="E44" s="7" t="s">
        <v>350</v>
      </c>
      <c r="F44" s="8">
        <v>12</v>
      </c>
      <c r="G44" s="7" t="s">
        <v>360</v>
      </c>
      <c r="H44" s="149" t="s">
        <v>351</v>
      </c>
      <c r="I44" s="149" t="s">
        <v>361</v>
      </c>
      <c r="J44" s="149" t="s">
        <v>354</v>
      </c>
      <c r="K44" s="149" t="s">
        <v>355</v>
      </c>
      <c r="L44" s="10" t="s">
        <v>352</v>
      </c>
      <c r="M44" s="32">
        <f>Fidelity!Z46</f>
        <v>2.7642906802005309</v>
      </c>
      <c r="N44" s="32">
        <f>Fidelity!AA46</f>
        <v>1</v>
      </c>
      <c r="O44" s="8" t="s">
        <v>20</v>
      </c>
      <c r="P44" s="148" t="s">
        <v>357</v>
      </c>
      <c r="Q44" s="148" t="s">
        <v>358</v>
      </c>
      <c r="R44" s="148" t="s">
        <v>359</v>
      </c>
      <c r="S44" s="3" t="s">
        <v>457</v>
      </c>
      <c r="T44" s="3" t="s">
        <v>457</v>
      </c>
      <c r="U44" s="3"/>
      <c r="V44" s="3" t="s">
        <v>457</v>
      </c>
      <c r="W44" s="3"/>
      <c r="Y44" s="52" t="str">
        <f t="shared" si="0"/>
        <v/>
      </c>
      <c r="Z44" s="53"/>
      <c r="AA44" s="54" t="s">
        <v>457</v>
      </c>
      <c r="AB44" s="53"/>
      <c r="AC44" s="55"/>
      <c r="AD44" s="3" t="s">
        <v>476</v>
      </c>
    </row>
    <row r="45" spans="1:30" ht="109.2" hidden="1" x14ac:dyDescent="0.3">
      <c r="A45" s="152"/>
      <c r="B45" s="152"/>
      <c r="C45" s="150"/>
      <c r="D45" s="150"/>
      <c r="E45" s="7" t="s">
        <v>349</v>
      </c>
      <c r="F45" s="8">
        <v>12</v>
      </c>
      <c r="G45" s="7" t="s">
        <v>356</v>
      </c>
      <c r="H45" s="149"/>
      <c r="I45" s="149"/>
      <c r="J45" s="149"/>
      <c r="K45" s="149"/>
      <c r="L45" s="10" t="s">
        <v>353</v>
      </c>
      <c r="M45" s="32">
        <f>Fidelity!Z47</f>
        <v>3.6053783509475346</v>
      </c>
      <c r="N45" s="32">
        <f>Fidelity!AA47</f>
        <v>0</v>
      </c>
      <c r="O45" s="8" t="s">
        <v>20</v>
      </c>
      <c r="P45" s="148"/>
      <c r="Q45" s="148"/>
      <c r="R45" s="148"/>
      <c r="S45" s="3"/>
      <c r="T45" s="3"/>
      <c r="U45" s="3"/>
      <c r="V45" s="3"/>
      <c r="W45" s="3"/>
      <c r="Y45" s="52" t="str">
        <f t="shared" si="0"/>
        <v/>
      </c>
      <c r="Z45" s="53" t="s">
        <v>457</v>
      </c>
      <c r="AA45" s="54"/>
      <c r="AB45" s="53"/>
      <c r="AC45" s="55"/>
      <c r="AD45" s="3" t="s">
        <v>476</v>
      </c>
    </row>
    <row r="46" spans="1:30" ht="109.2" hidden="1" x14ac:dyDescent="0.3">
      <c r="A46" s="9">
        <v>33</v>
      </c>
      <c r="B46" s="6" t="s">
        <v>362</v>
      </c>
      <c r="C46" s="7" t="s">
        <v>363</v>
      </c>
      <c r="D46" s="8">
        <v>2020</v>
      </c>
      <c r="E46" s="7" t="s">
        <v>364</v>
      </c>
      <c r="F46" s="8">
        <v>6</v>
      </c>
      <c r="G46" s="7" t="s">
        <v>365</v>
      </c>
      <c r="H46" s="7" t="s">
        <v>366</v>
      </c>
      <c r="I46" s="7" t="s">
        <v>370</v>
      </c>
      <c r="J46" s="7" t="s">
        <v>386</v>
      </c>
      <c r="K46" s="7" t="s">
        <v>367</v>
      </c>
      <c r="L46" s="4" t="s">
        <v>94</v>
      </c>
      <c r="M46" s="32">
        <f>Fidelity!Z48</f>
        <v>2.5705012316940756</v>
      </c>
      <c r="N46" s="32">
        <f>Fidelity!AA48</f>
        <v>4</v>
      </c>
      <c r="O46" s="8" t="s">
        <v>20</v>
      </c>
      <c r="P46" s="33" t="s">
        <v>368</v>
      </c>
      <c r="Q46" s="33" t="s">
        <v>369</v>
      </c>
      <c r="R46" s="34" t="s">
        <v>492</v>
      </c>
      <c r="S46" s="3" t="s">
        <v>457</v>
      </c>
      <c r="T46" s="3"/>
      <c r="U46" s="3"/>
      <c r="V46" s="3"/>
      <c r="W46" s="3"/>
      <c r="Y46" s="52" t="str">
        <f t="shared" si="0"/>
        <v/>
      </c>
      <c r="Z46" s="53" t="s">
        <v>457</v>
      </c>
      <c r="AA46" s="54"/>
      <c r="AB46" s="53"/>
      <c r="AC46" s="55"/>
    </row>
    <row r="47" spans="1:30" ht="110.4" hidden="1" x14ac:dyDescent="0.3">
      <c r="A47" s="9">
        <v>34</v>
      </c>
      <c r="B47" s="6" t="s">
        <v>372</v>
      </c>
      <c r="C47" s="7" t="s">
        <v>373</v>
      </c>
      <c r="D47" s="8">
        <v>2000</v>
      </c>
      <c r="E47" s="7" t="s">
        <v>371</v>
      </c>
      <c r="F47" s="8">
        <v>3</v>
      </c>
      <c r="G47" s="7" t="s">
        <v>15</v>
      </c>
      <c r="H47" s="7" t="s">
        <v>374</v>
      </c>
      <c r="I47" s="7" t="s">
        <v>370</v>
      </c>
      <c r="J47" s="7" t="s">
        <v>375</v>
      </c>
      <c r="K47" s="7" t="s">
        <v>376</v>
      </c>
      <c r="L47" s="4" t="s">
        <v>94</v>
      </c>
      <c r="M47" s="32">
        <f>Fidelity!Z49</f>
        <v>3.7142857142857144</v>
      </c>
      <c r="N47" s="32">
        <f>Fidelity!AA49</f>
        <v>2</v>
      </c>
      <c r="O47" s="8" t="s">
        <v>20</v>
      </c>
      <c r="P47" s="33" t="s">
        <v>379</v>
      </c>
      <c r="Q47" s="33" t="s">
        <v>378</v>
      </c>
      <c r="R47" s="34" t="s">
        <v>377</v>
      </c>
      <c r="S47" s="3"/>
      <c r="T47" s="3" t="s">
        <v>457</v>
      </c>
      <c r="U47" s="3" t="s">
        <v>457</v>
      </c>
      <c r="V47" s="3"/>
      <c r="W47" s="3"/>
      <c r="Y47" s="52" t="str">
        <f t="shared" si="0"/>
        <v/>
      </c>
      <c r="Z47" s="53" t="s">
        <v>457</v>
      </c>
      <c r="AA47" s="54"/>
      <c r="AB47" s="53"/>
      <c r="AC47" s="55"/>
      <c r="AD47" s="3" t="s">
        <v>476</v>
      </c>
    </row>
    <row r="48" spans="1:30" ht="179.4" hidden="1" x14ac:dyDescent="0.3">
      <c r="A48" s="9">
        <v>35</v>
      </c>
      <c r="B48" s="6" t="s">
        <v>380</v>
      </c>
      <c r="C48" s="7" t="s">
        <v>381</v>
      </c>
      <c r="D48" s="8">
        <v>2023</v>
      </c>
      <c r="E48" s="7" t="s">
        <v>382</v>
      </c>
      <c r="F48" s="8">
        <v>40</v>
      </c>
      <c r="G48" s="7" t="s">
        <v>383</v>
      </c>
      <c r="H48" s="7" t="s">
        <v>384</v>
      </c>
      <c r="I48" s="7" t="s">
        <v>385</v>
      </c>
      <c r="J48" s="7" t="s">
        <v>387</v>
      </c>
      <c r="K48" s="7" t="s">
        <v>388</v>
      </c>
      <c r="L48" s="4" t="s">
        <v>94</v>
      </c>
      <c r="M48" s="32">
        <f>Fidelity!Z50</f>
        <v>2.3082689247651791</v>
      </c>
      <c r="N48" s="32">
        <f>Fidelity!AA50</f>
        <v>3</v>
      </c>
      <c r="O48" s="8" t="s">
        <v>20</v>
      </c>
      <c r="P48" s="33" t="s">
        <v>389</v>
      </c>
      <c r="Q48" s="33" t="s">
        <v>390</v>
      </c>
      <c r="R48" s="34"/>
      <c r="S48" s="3"/>
      <c r="T48" s="3"/>
      <c r="U48" s="3"/>
      <c r="V48" s="3"/>
      <c r="W48" s="3"/>
      <c r="X48" s="3" t="s">
        <v>457</v>
      </c>
      <c r="Y48" s="52"/>
      <c r="Z48" s="53" t="s">
        <v>457</v>
      </c>
      <c r="AA48" s="54"/>
      <c r="AB48" s="53"/>
      <c r="AC48" s="55"/>
    </row>
    <row r="49" spans="1:29" ht="46.8" hidden="1" x14ac:dyDescent="0.3">
      <c r="A49" s="152">
        <v>36</v>
      </c>
      <c r="B49" s="151" t="s">
        <v>440</v>
      </c>
      <c r="C49" s="149" t="s">
        <v>441</v>
      </c>
      <c r="D49" s="150">
        <v>2023</v>
      </c>
      <c r="E49" s="149" t="s">
        <v>32</v>
      </c>
      <c r="F49" s="150">
        <v>6</v>
      </c>
      <c r="G49" s="149" t="s">
        <v>442</v>
      </c>
      <c r="H49" s="149" t="s">
        <v>443</v>
      </c>
      <c r="I49" s="149" t="s">
        <v>445</v>
      </c>
      <c r="J49" s="149" t="s">
        <v>444</v>
      </c>
      <c r="K49" s="149" t="s">
        <v>450</v>
      </c>
      <c r="L49" s="10" t="s">
        <v>446</v>
      </c>
      <c r="M49" s="32">
        <f>Fidelity!Z51</f>
        <v>2.6290808099733312</v>
      </c>
      <c r="N49" s="32">
        <f>Fidelity!AA51</f>
        <v>4</v>
      </c>
      <c r="O49" s="8" t="s">
        <v>20</v>
      </c>
      <c r="P49" s="148" t="s">
        <v>493</v>
      </c>
      <c r="Q49" s="148" t="s">
        <v>449</v>
      </c>
      <c r="R49" s="34"/>
      <c r="S49" s="3" t="s">
        <v>457</v>
      </c>
      <c r="T49" s="3" t="s">
        <v>457</v>
      </c>
      <c r="U49" s="3"/>
      <c r="V49" s="3" t="s">
        <v>457</v>
      </c>
      <c r="W49" s="3"/>
      <c r="Y49" s="52" t="s">
        <v>457</v>
      </c>
      <c r="Z49" s="53"/>
      <c r="AA49" s="54"/>
      <c r="AB49" s="53"/>
      <c r="AC49" s="55"/>
    </row>
    <row r="50" spans="1:29" ht="93.6" hidden="1" customHeight="1" x14ac:dyDescent="0.3">
      <c r="A50" s="152"/>
      <c r="B50" s="151"/>
      <c r="C50" s="149"/>
      <c r="D50" s="150"/>
      <c r="E50" s="149"/>
      <c r="F50" s="150"/>
      <c r="G50" s="149"/>
      <c r="H50" s="149"/>
      <c r="I50" s="149"/>
      <c r="J50" s="149"/>
      <c r="K50" s="149"/>
      <c r="L50" s="10" t="s">
        <v>447</v>
      </c>
      <c r="M50" s="32">
        <f>Fidelity!Z52</f>
        <v>2.8394072747711974</v>
      </c>
      <c r="N50" s="32">
        <f>Fidelity!AA52</f>
        <v>2</v>
      </c>
      <c r="O50" s="8" t="s">
        <v>20</v>
      </c>
      <c r="P50" s="148"/>
      <c r="Q50" s="148"/>
      <c r="R50" s="34"/>
      <c r="Y50" s="52" t="str">
        <f t="shared" si="0"/>
        <v/>
      </c>
      <c r="Z50" s="53" t="s">
        <v>457</v>
      </c>
      <c r="AA50" s="54"/>
      <c r="AB50" s="53"/>
      <c r="AC50" s="55"/>
    </row>
    <row r="51" spans="1:29" ht="93.6" hidden="1" customHeight="1" x14ac:dyDescent="0.3">
      <c r="A51" s="152"/>
      <c r="B51" s="151"/>
      <c r="C51" s="149"/>
      <c r="D51" s="150"/>
      <c r="E51" s="149"/>
      <c r="F51" s="150"/>
      <c r="G51" s="149"/>
      <c r="H51" s="149"/>
      <c r="I51" s="149"/>
      <c r="J51" s="149"/>
      <c r="K51" s="149"/>
      <c r="L51" s="10" t="s">
        <v>448</v>
      </c>
      <c r="M51" s="32">
        <f>Fidelity!Z53</f>
        <v>3.2715470221560961</v>
      </c>
      <c r="N51" s="32">
        <f>Fidelity!AA53</f>
        <v>2</v>
      </c>
      <c r="O51" s="8" t="s">
        <v>20</v>
      </c>
      <c r="P51" s="148"/>
      <c r="Q51" s="148"/>
      <c r="R51" s="34"/>
      <c r="Y51" s="52" t="s">
        <v>457</v>
      </c>
      <c r="Z51" s="53"/>
      <c r="AA51" s="54"/>
      <c r="AB51" s="53"/>
      <c r="AC51" s="55"/>
    </row>
  </sheetData>
  <mergeCells count="98">
    <mergeCell ref="P49:P51"/>
    <mergeCell ref="Q49:Q51"/>
    <mergeCell ref="F49:F51"/>
    <mergeCell ref="G49:G51"/>
    <mergeCell ref="H49:H51"/>
    <mergeCell ref="I49:I51"/>
    <mergeCell ref="J49:J51"/>
    <mergeCell ref="K49:K51"/>
    <mergeCell ref="J44:J45"/>
    <mergeCell ref="K44:K45"/>
    <mergeCell ref="P44:P45"/>
    <mergeCell ref="Q44:Q45"/>
    <mergeCell ref="R44:R45"/>
    <mergeCell ref="A49:A51"/>
    <mergeCell ref="B49:B51"/>
    <mergeCell ref="C49:C51"/>
    <mergeCell ref="D49:D51"/>
    <mergeCell ref="E49:E51"/>
    <mergeCell ref="K39:K40"/>
    <mergeCell ref="P39:P40"/>
    <mergeCell ref="Q39:Q40"/>
    <mergeCell ref="R39:R40"/>
    <mergeCell ref="A44:A45"/>
    <mergeCell ref="B44:B45"/>
    <mergeCell ref="C44:C45"/>
    <mergeCell ref="D44:D45"/>
    <mergeCell ref="H44:H45"/>
    <mergeCell ref="I44:I45"/>
    <mergeCell ref="K37:K38"/>
    <mergeCell ref="P37:P38"/>
    <mergeCell ref="Q37:Q38"/>
    <mergeCell ref="R37:R38"/>
    <mergeCell ref="A39:A40"/>
    <mergeCell ref="B39:B40"/>
    <mergeCell ref="C39:C40"/>
    <mergeCell ref="D39:D40"/>
    <mergeCell ref="I39:I40"/>
    <mergeCell ref="J39:J40"/>
    <mergeCell ref="A37:A38"/>
    <mergeCell ref="B37:B38"/>
    <mergeCell ref="C37:C38"/>
    <mergeCell ref="D37:D38"/>
    <mergeCell ref="I37:I38"/>
    <mergeCell ref="J37:J38"/>
    <mergeCell ref="H18:H19"/>
    <mergeCell ref="I18:I19"/>
    <mergeCell ref="J18:J19"/>
    <mergeCell ref="K18:K19"/>
    <mergeCell ref="P18:P19"/>
    <mergeCell ref="Q18:Q19"/>
    <mergeCell ref="A18:A19"/>
    <mergeCell ref="C18:C19"/>
    <mergeCell ref="D18:D19"/>
    <mergeCell ref="E18:E19"/>
    <mergeCell ref="F18:F19"/>
    <mergeCell ref="G18:G19"/>
    <mergeCell ref="H16:H17"/>
    <mergeCell ref="I16:I17"/>
    <mergeCell ref="J16:J17"/>
    <mergeCell ref="K16:K17"/>
    <mergeCell ref="P16:P17"/>
    <mergeCell ref="Q16:Q17"/>
    <mergeCell ref="K10:K15"/>
    <mergeCell ref="P10:P15"/>
    <mergeCell ref="Q10:Q15"/>
    <mergeCell ref="R10:R15"/>
    <mergeCell ref="A16:A17"/>
    <mergeCell ref="C16:C17"/>
    <mergeCell ref="D16:D17"/>
    <mergeCell ref="E16:E17"/>
    <mergeCell ref="F16:F17"/>
    <mergeCell ref="G16:G17"/>
    <mergeCell ref="R8:R9"/>
    <mergeCell ref="A10:A15"/>
    <mergeCell ref="C10:C15"/>
    <mergeCell ref="D10:D15"/>
    <mergeCell ref="E10:E15"/>
    <mergeCell ref="F10:F15"/>
    <mergeCell ref="G10:G15"/>
    <mergeCell ref="H10:H15"/>
    <mergeCell ref="I10:I15"/>
    <mergeCell ref="J10:J15"/>
    <mergeCell ref="H8:H9"/>
    <mergeCell ref="I8:I9"/>
    <mergeCell ref="J8:J9"/>
    <mergeCell ref="K8:K9"/>
    <mergeCell ref="P8:P9"/>
    <mergeCell ref="Q8:Q9"/>
    <mergeCell ref="M1:N1"/>
    <mergeCell ref="P1:Q1"/>
    <mergeCell ref="S1:X1"/>
    <mergeCell ref="Y1:AC1"/>
    <mergeCell ref="A8:A9"/>
    <mergeCell ref="C8:C9"/>
    <mergeCell ref="D8:D9"/>
    <mergeCell ref="E8:E9"/>
    <mergeCell ref="F8:F9"/>
    <mergeCell ref="G8:G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06BAB-E196-E548-87B7-DCF2FAC51A47}">
  <dimension ref="A1:AD81"/>
  <sheetViews>
    <sheetView topLeftCell="E1" zoomScale="71" zoomScaleNormal="71" workbookViewId="0">
      <selection activeCell="M16" sqref="A16:XFD16"/>
    </sheetView>
  </sheetViews>
  <sheetFormatPr defaultColWidth="11.19921875" defaultRowHeight="15.6" x14ac:dyDescent="0.3"/>
  <cols>
    <col min="1" max="1" width="14.19921875" customWidth="1"/>
    <col min="2" max="2" width="53.796875" customWidth="1"/>
    <col min="3" max="3" width="3.296875" customWidth="1"/>
    <col min="4" max="4" width="11.69921875" customWidth="1"/>
    <col min="5" max="5" width="9.296875" bestFit="1" customWidth="1"/>
    <col min="6" max="6" width="9.296875" customWidth="1"/>
    <col min="7" max="7" width="13.796875" bestFit="1" customWidth="1"/>
    <col min="8" max="8" width="12.796875" bestFit="1" customWidth="1"/>
    <col min="9" max="10" width="15.796875" customWidth="1"/>
    <col min="11" max="11" width="18.5" customWidth="1"/>
    <col min="12" max="12" width="11.69921875" customWidth="1"/>
    <col min="13" max="15" width="8.796875" customWidth="1"/>
    <col min="16" max="16" width="17.19921875" bestFit="1" customWidth="1"/>
    <col min="17" max="17" width="11.69921875" customWidth="1"/>
    <col min="18" max="18" width="13" bestFit="1" customWidth="1"/>
    <col min="19" max="20" width="11.69921875" customWidth="1"/>
    <col min="21" max="21" width="15.796875" bestFit="1" customWidth="1"/>
    <col min="22" max="24" width="11.69921875" customWidth="1"/>
    <col min="25" max="25" width="13" bestFit="1" customWidth="1"/>
    <col min="26" max="26" width="15.5" bestFit="1" customWidth="1"/>
    <col min="27" max="27" width="9" customWidth="1"/>
    <col min="28" max="29" width="2.5" style="1" customWidth="1"/>
    <col min="30" max="30" width="9.796875" customWidth="1"/>
  </cols>
  <sheetData>
    <row r="1" spans="1:30" s="15" customFormat="1" ht="33" customHeight="1" thickBot="1" x14ac:dyDescent="0.35">
      <c r="A1" s="157" t="s">
        <v>130</v>
      </c>
      <c r="B1" s="157" t="s">
        <v>112</v>
      </c>
      <c r="D1" s="161" t="s">
        <v>57</v>
      </c>
      <c r="E1" s="161"/>
      <c r="F1" s="161"/>
      <c r="G1" s="161"/>
      <c r="H1" s="161"/>
      <c r="I1" s="161"/>
      <c r="J1" s="161"/>
      <c r="K1" s="161"/>
      <c r="L1" s="161"/>
      <c r="M1" s="161"/>
      <c r="N1" s="161"/>
      <c r="O1" s="161"/>
      <c r="P1" s="161"/>
      <c r="Q1" s="161"/>
      <c r="R1" s="161"/>
      <c r="S1" s="160" t="s">
        <v>58</v>
      </c>
      <c r="T1" s="160"/>
      <c r="U1" s="160"/>
      <c r="V1" s="160"/>
      <c r="W1" s="160"/>
      <c r="X1" s="160"/>
      <c r="Y1" s="160"/>
      <c r="Z1" s="11" t="s">
        <v>77</v>
      </c>
      <c r="AA1" s="11" t="s">
        <v>79</v>
      </c>
      <c r="AB1" s="11" t="s">
        <v>92</v>
      </c>
      <c r="AC1" s="11" t="s">
        <v>93</v>
      </c>
      <c r="AD1" s="11" t="s">
        <v>78</v>
      </c>
    </row>
    <row r="2" spans="1:30" ht="34.049999999999997" customHeight="1" x14ac:dyDescent="0.3">
      <c r="A2" s="157"/>
      <c r="B2" s="157"/>
      <c r="D2" s="158" t="s">
        <v>43</v>
      </c>
      <c r="E2" s="158"/>
      <c r="F2" s="158"/>
      <c r="G2" s="20" t="s">
        <v>44</v>
      </c>
      <c r="H2" s="158" t="s">
        <v>45</v>
      </c>
      <c r="I2" s="158"/>
      <c r="J2" s="158"/>
      <c r="K2" s="20" t="s">
        <v>46</v>
      </c>
      <c r="L2" s="20" t="s">
        <v>47</v>
      </c>
      <c r="M2" s="158" t="s">
        <v>48</v>
      </c>
      <c r="N2" s="158"/>
      <c r="O2" s="158"/>
      <c r="P2" s="20" t="s">
        <v>49</v>
      </c>
      <c r="Q2" s="20" t="s">
        <v>50</v>
      </c>
      <c r="R2" s="21" t="s">
        <v>76</v>
      </c>
      <c r="S2" s="22" t="s">
        <v>51</v>
      </c>
      <c r="T2" s="22" t="s">
        <v>52</v>
      </c>
      <c r="U2" s="22" t="s">
        <v>53</v>
      </c>
      <c r="V2" s="22" t="s">
        <v>54</v>
      </c>
      <c r="W2" s="22" t="s">
        <v>55</v>
      </c>
      <c r="X2" s="22" t="s">
        <v>56</v>
      </c>
      <c r="Y2" s="23" t="s">
        <v>391</v>
      </c>
    </row>
    <row r="3" spans="1:30" ht="74.400000000000006" x14ac:dyDescent="0.3">
      <c r="A3" s="157"/>
      <c r="B3" s="157"/>
      <c r="C3" s="35" t="s">
        <v>60</v>
      </c>
      <c r="D3" s="162" t="s">
        <v>61</v>
      </c>
      <c r="E3" s="162"/>
      <c r="F3" s="162"/>
      <c r="G3" s="16" t="s">
        <v>59</v>
      </c>
      <c r="H3" s="159" t="s">
        <v>69</v>
      </c>
      <c r="I3" s="159"/>
      <c r="J3" s="159"/>
      <c r="K3" s="16" t="s">
        <v>64</v>
      </c>
      <c r="L3" s="16" t="s">
        <v>65</v>
      </c>
      <c r="M3" s="159" t="s">
        <v>66</v>
      </c>
      <c r="N3" s="159"/>
      <c r="O3" s="159"/>
      <c r="P3" s="16" t="s">
        <v>72</v>
      </c>
      <c r="Q3" s="16"/>
      <c r="R3" s="17"/>
      <c r="S3" s="18"/>
      <c r="T3" s="18"/>
      <c r="U3" s="18" t="s">
        <v>73</v>
      </c>
      <c r="V3" s="18" t="s">
        <v>74</v>
      </c>
      <c r="W3" s="18"/>
      <c r="X3" s="18" t="s">
        <v>73</v>
      </c>
      <c r="Y3" s="19"/>
    </row>
    <row r="4" spans="1:30" ht="46.8" x14ac:dyDescent="0.3">
      <c r="A4" s="157"/>
      <c r="B4" s="157"/>
      <c r="C4" s="2"/>
      <c r="D4" s="24" t="s">
        <v>62</v>
      </c>
      <c r="E4" s="24" t="s">
        <v>63</v>
      </c>
      <c r="F4" s="24" t="s">
        <v>75</v>
      </c>
      <c r="G4" s="24"/>
      <c r="H4" s="24" t="s">
        <v>68</v>
      </c>
      <c r="I4" s="24" t="s">
        <v>67</v>
      </c>
      <c r="J4" s="24" t="s">
        <v>75</v>
      </c>
      <c r="K4" s="24"/>
      <c r="L4" s="24"/>
      <c r="M4" s="24" t="s">
        <v>71</v>
      </c>
      <c r="N4" s="24" t="s">
        <v>70</v>
      </c>
      <c r="O4" s="24" t="s">
        <v>75</v>
      </c>
      <c r="P4" s="24"/>
      <c r="Q4" s="24"/>
      <c r="R4" s="25"/>
      <c r="S4" s="26"/>
      <c r="T4" s="26"/>
      <c r="U4" s="26"/>
      <c r="V4" s="26"/>
      <c r="W4" s="26"/>
      <c r="X4" s="26"/>
      <c r="Y4" s="27"/>
    </row>
    <row r="5" spans="1:30" x14ac:dyDescent="0.3">
      <c r="A5" s="2" t="str">
        <f>IF(ISBLANK(Papers!C3), "", _xlfn.CONCAT(Papers!C3, Papers!D3))</f>
        <v>Brickler2019</v>
      </c>
      <c r="B5" s="2" t="str">
        <f>IF(ISBLANK(Papers!L3), "", Papers!L3)</f>
        <v>-</v>
      </c>
      <c r="C5" s="2" t="s">
        <v>137</v>
      </c>
      <c r="D5">
        <v>0</v>
      </c>
      <c r="E5">
        <v>1</v>
      </c>
      <c r="F5">
        <f>IF(ISBLANK(E5), "", ROUND(4*(1-(D5/E5)),0))</f>
        <v>4</v>
      </c>
      <c r="G5">
        <v>4</v>
      </c>
      <c r="H5">
        <v>1</v>
      </c>
      <c r="I5">
        <v>6</v>
      </c>
      <c r="J5">
        <f>IF(ISBLANK(I5), "", ROUND(4*(1-(H5/I5)),0))</f>
        <v>3</v>
      </c>
      <c r="K5">
        <v>2</v>
      </c>
      <c r="L5">
        <v>3</v>
      </c>
      <c r="M5">
        <f>Papers!F3</f>
        <v>3</v>
      </c>
      <c r="N5">
        <v>3</v>
      </c>
      <c r="O5">
        <f>IF(ISBLANK(N5), "", ROUND(4*(1-(ABS(N5-M5)/N5)),0))</f>
        <v>4</v>
      </c>
      <c r="P5">
        <v>4</v>
      </c>
      <c r="Q5">
        <v>4</v>
      </c>
      <c r="R5" s="28">
        <f>IF(ISBLANK(D5), "", SUM(F5,G5,J5:L5,O5:Q5)/(8-AB5))</f>
        <v>3.5</v>
      </c>
      <c r="S5">
        <v>0</v>
      </c>
      <c r="T5">
        <v>0</v>
      </c>
      <c r="U5">
        <v>0</v>
      </c>
      <c r="V5">
        <v>0</v>
      </c>
      <c r="W5">
        <v>0</v>
      </c>
      <c r="X5">
        <v>0</v>
      </c>
      <c r="Y5" s="28">
        <f>IF(ISBLANK(D5),"",SUMSQ(S5:X5))</f>
        <v>0</v>
      </c>
      <c r="Z5" s="28">
        <f>IF(ISBLANK(D5),"",R5*EXP(-0.0027*Y5^2))</f>
        <v>3.5</v>
      </c>
      <c r="AA5" s="2">
        <v>2</v>
      </c>
      <c r="AB5" s="3">
        <f>IF(ISBLANK(D5),"",(SUM(IF(ISBLANK(F5),1),IF(ISBLANK(G5),1,0),COUNTBLANK(J5:L5),COUNTBLANK(O5:Q5))))</f>
        <v>0</v>
      </c>
      <c r="AC5" s="3">
        <f>IF(ISBLANK(D5),"",(COUNTBLANK(S5:X5)))</f>
        <v>0</v>
      </c>
      <c r="AD5" s="30">
        <f>IF(ISBLANK(D5),"",((14-SUM(AB5,AC5))/14))</f>
        <v>1</v>
      </c>
    </row>
    <row r="6" spans="1:30" x14ac:dyDescent="0.3">
      <c r="A6" s="2" t="str">
        <f>IF(ISBLANK(Papers!C4), "", _xlfn.CONCAT(Papers!C4, Papers!D4))</f>
        <v>Caccianiga2021</v>
      </c>
      <c r="B6" s="2" t="str">
        <f>IF(ISBLANK(Papers!L4), "", Papers!L4)</f>
        <v>-</v>
      </c>
      <c r="C6" s="2" t="s">
        <v>137</v>
      </c>
      <c r="D6">
        <v>2</v>
      </c>
      <c r="E6">
        <v>8</v>
      </c>
      <c r="F6">
        <f t="shared" ref="F6:F48" si="0">IF(ISBLANK(E6), "", ROUND(4*(1-(D6/E6)),0))</f>
        <v>3</v>
      </c>
      <c r="G6">
        <v>3</v>
      </c>
      <c r="H6">
        <v>3</v>
      </c>
      <c r="I6">
        <v>8</v>
      </c>
      <c r="J6">
        <f t="shared" ref="J6:J53" si="1">IF(ISBLANK(I6), "", ROUND(4*(1-(H6/I6)),0))</f>
        <v>3</v>
      </c>
      <c r="K6">
        <v>2</v>
      </c>
      <c r="L6">
        <v>3</v>
      </c>
      <c r="M6">
        <f>Papers!F4</f>
        <v>14</v>
      </c>
      <c r="N6">
        <v>14</v>
      </c>
      <c r="O6">
        <f t="shared" ref="O6:O53" si="2">IF(ISBLANK(N6), "", ROUND(4*(1-(ABS(N6-M6)/N6)),0))</f>
        <v>4</v>
      </c>
      <c r="P6">
        <v>4</v>
      </c>
      <c r="Q6">
        <v>4</v>
      </c>
      <c r="R6" s="28">
        <f t="shared" ref="R6:R49" si="3">IF(ISBLANK(D6), "", SUM(F6,G6,J6:L6,O6:Q6)/(8-AB6))</f>
        <v>3.25</v>
      </c>
      <c r="S6">
        <v>1</v>
      </c>
      <c r="T6">
        <v>0</v>
      </c>
      <c r="U6">
        <v>0</v>
      </c>
      <c r="V6">
        <v>0</v>
      </c>
      <c r="W6">
        <v>1</v>
      </c>
      <c r="X6">
        <v>0</v>
      </c>
      <c r="Y6" s="28">
        <f t="shared" ref="Y6:Y56" si="4">IF(ISBLANK(D6),"",SUMSQ(S6:X6))</f>
        <v>2</v>
      </c>
      <c r="Z6" s="28">
        <f t="shared" ref="Z6:Z71" si="5">IF(ISBLANK(D6),"",R6*EXP(-0.0027*Y6^2))</f>
        <v>3.2150888594943567</v>
      </c>
      <c r="AA6" s="2">
        <v>2</v>
      </c>
      <c r="AB6" s="3">
        <f t="shared" ref="AB6:AB39" si="6">IF(ISBLANK(D6),"",(SUM(IF(ISBLANK(F6),1),IF(ISBLANK(G6),1,0),COUNTBLANK(J6:L6),COUNTBLANK(O6:Q6))))</f>
        <v>0</v>
      </c>
      <c r="AC6" s="3">
        <f t="shared" ref="AC6:AC50" si="7">IF(ISBLANK(D6),"",(COUNTBLANK(S6:X6)))</f>
        <v>0</v>
      </c>
      <c r="AD6" s="30">
        <f t="shared" ref="AD6:AD50" si="8">IF(ISBLANK(D6),"",((14-SUM(AB6,AC6))/14))</f>
        <v>1</v>
      </c>
    </row>
    <row r="7" spans="1:30" x14ac:dyDescent="0.3">
      <c r="A7" s="2" t="str">
        <f>IF(ISBLANK(Papers!C5), "", _xlfn.CONCAT(Papers!C5, Papers!D5))</f>
        <v>Chappell2022</v>
      </c>
      <c r="B7" s="2" t="str">
        <f>IF(ISBLANK(Papers!L5), "", Papers!L5)</f>
        <v>-</v>
      </c>
      <c r="C7" s="2" t="s">
        <v>137</v>
      </c>
      <c r="D7">
        <v>2</v>
      </c>
      <c r="E7">
        <v>4</v>
      </c>
      <c r="F7">
        <f t="shared" si="0"/>
        <v>2</v>
      </c>
      <c r="G7">
        <v>1</v>
      </c>
      <c r="H7">
        <v>6</v>
      </c>
      <c r="I7">
        <v>9</v>
      </c>
      <c r="J7">
        <f t="shared" si="1"/>
        <v>1</v>
      </c>
      <c r="L7">
        <v>3</v>
      </c>
      <c r="M7">
        <f>Papers!F5</f>
        <v>8</v>
      </c>
      <c r="N7">
        <v>12</v>
      </c>
      <c r="O7">
        <f t="shared" si="2"/>
        <v>3</v>
      </c>
      <c r="P7">
        <v>3</v>
      </c>
      <c r="Q7">
        <v>4</v>
      </c>
      <c r="R7" s="28">
        <f t="shared" si="3"/>
        <v>2.4285714285714284</v>
      </c>
      <c r="S7">
        <v>2</v>
      </c>
      <c r="T7">
        <v>1</v>
      </c>
      <c r="V7">
        <v>1</v>
      </c>
      <c r="W7">
        <v>0</v>
      </c>
      <c r="Y7" s="28">
        <f t="shared" si="4"/>
        <v>6</v>
      </c>
      <c r="Z7" s="28">
        <f t="shared" si="5"/>
        <v>2.2036238174847504</v>
      </c>
      <c r="AA7" s="2">
        <v>2</v>
      </c>
      <c r="AB7" s="3">
        <f t="shared" si="6"/>
        <v>1</v>
      </c>
      <c r="AC7" s="3">
        <f t="shared" si="7"/>
        <v>2</v>
      </c>
      <c r="AD7" s="30">
        <f t="shared" si="8"/>
        <v>0.7857142857142857</v>
      </c>
    </row>
    <row r="8" spans="1:30" x14ac:dyDescent="0.3">
      <c r="A8" s="2" t="str">
        <f>IF(ISBLANK(Papers!C6), "", _xlfn.CONCAT(Papers!C6, Papers!D6))</f>
        <v>Chi2017</v>
      </c>
      <c r="B8" s="2" t="str">
        <f>IF(ISBLANK(Papers!L6), "", Papers!L6)</f>
        <v>-</v>
      </c>
      <c r="C8" s="2" t="s">
        <v>137</v>
      </c>
      <c r="D8">
        <v>0</v>
      </c>
      <c r="E8">
        <v>2</v>
      </c>
      <c r="F8">
        <f t="shared" si="0"/>
        <v>4</v>
      </c>
      <c r="G8">
        <v>3</v>
      </c>
      <c r="H8">
        <v>3</v>
      </c>
      <c r="I8">
        <v>8</v>
      </c>
      <c r="J8">
        <f t="shared" si="1"/>
        <v>3</v>
      </c>
      <c r="K8">
        <v>1</v>
      </c>
      <c r="L8">
        <v>3</v>
      </c>
      <c r="M8">
        <f>Papers!F6</f>
        <v>6</v>
      </c>
      <c r="N8">
        <v>6</v>
      </c>
      <c r="O8">
        <f t="shared" si="2"/>
        <v>4</v>
      </c>
      <c r="Q8">
        <v>3</v>
      </c>
      <c r="R8" s="28">
        <f t="shared" si="3"/>
        <v>3</v>
      </c>
      <c r="S8">
        <v>2</v>
      </c>
      <c r="T8">
        <v>1</v>
      </c>
      <c r="V8">
        <v>0</v>
      </c>
      <c r="W8">
        <v>0</v>
      </c>
      <c r="Y8" s="28">
        <f t="shared" si="4"/>
        <v>5</v>
      </c>
      <c r="Z8" s="28">
        <f t="shared" si="5"/>
        <v>2.8041831618480826</v>
      </c>
      <c r="AA8" s="2">
        <v>2</v>
      </c>
      <c r="AB8" s="3">
        <f t="shared" si="6"/>
        <v>1</v>
      </c>
      <c r="AC8" s="3">
        <f t="shared" si="7"/>
        <v>2</v>
      </c>
      <c r="AD8" s="30">
        <f t="shared" si="8"/>
        <v>0.7857142857142857</v>
      </c>
    </row>
    <row r="9" spans="1:30" x14ac:dyDescent="0.3">
      <c r="A9" s="2" t="str">
        <f>IF(ISBLANK(Papers!C7), "", _xlfn.CONCAT(Papers!C7, Papers!D7))</f>
        <v>Crespo2015</v>
      </c>
      <c r="B9" s="2" t="str">
        <f>IF(ISBLANK(Papers!L7), "", Papers!L7)</f>
        <v>-</v>
      </c>
      <c r="C9" s="2" t="s">
        <v>137</v>
      </c>
      <c r="D9">
        <v>2</v>
      </c>
      <c r="E9">
        <v>4</v>
      </c>
      <c r="F9">
        <f t="shared" si="0"/>
        <v>2</v>
      </c>
      <c r="G9">
        <v>4</v>
      </c>
      <c r="H9">
        <v>2</v>
      </c>
      <c r="I9">
        <v>3</v>
      </c>
      <c r="J9">
        <f t="shared" si="1"/>
        <v>1</v>
      </c>
      <c r="K9">
        <v>3</v>
      </c>
      <c r="L9">
        <v>2</v>
      </c>
      <c r="M9">
        <f>Papers!F7</f>
        <v>1</v>
      </c>
      <c r="N9">
        <v>4</v>
      </c>
      <c r="O9">
        <f t="shared" si="2"/>
        <v>1</v>
      </c>
      <c r="P9">
        <v>4</v>
      </c>
      <c r="Q9">
        <v>4</v>
      </c>
      <c r="R9" s="28">
        <f t="shared" si="3"/>
        <v>2.625</v>
      </c>
      <c r="S9">
        <v>1</v>
      </c>
      <c r="T9">
        <v>0</v>
      </c>
      <c r="U9">
        <v>2</v>
      </c>
      <c r="V9">
        <v>3</v>
      </c>
      <c r="W9">
        <v>3</v>
      </c>
      <c r="X9">
        <v>0</v>
      </c>
      <c r="Y9" s="28">
        <f t="shared" si="4"/>
        <v>23</v>
      </c>
      <c r="Z9" s="28">
        <f t="shared" si="5"/>
        <v>0.62925474519862223</v>
      </c>
      <c r="AA9" s="2">
        <v>2</v>
      </c>
      <c r="AB9" s="3">
        <f t="shared" si="6"/>
        <v>0</v>
      </c>
      <c r="AC9" s="3">
        <f t="shared" si="7"/>
        <v>0</v>
      </c>
      <c r="AD9" s="30">
        <f t="shared" si="8"/>
        <v>1</v>
      </c>
    </row>
    <row r="10" spans="1:30" x14ac:dyDescent="0.3">
      <c r="A10" s="156" t="str">
        <f>IF(ISBLANK(Papers!C8), "", _xlfn.CONCAT(Papers!C8, Papers!D8))</f>
        <v>Dai2023</v>
      </c>
      <c r="B10" s="2" t="str">
        <f>IF(ISBLANK(Papers!L8), "", Papers!L8)</f>
        <v>Physical: haptic feedback from physical slider</v>
      </c>
      <c r="C10" s="2" t="s">
        <v>137</v>
      </c>
      <c r="D10">
        <v>0</v>
      </c>
      <c r="E10">
        <v>4</v>
      </c>
      <c r="F10">
        <f t="shared" si="0"/>
        <v>4</v>
      </c>
      <c r="G10">
        <v>4</v>
      </c>
      <c r="H10">
        <v>0</v>
      </c>
      <c r="I10">
        <v>6</v>
      </c>
      <c r="J10">
        <f t="shared" si="1"/>
        <v>4</v>
      </c>
      <c r="K10">
        <v>4</v>
      </c>
      <c r="L10">
        <v>4</v>
      </c>
      <c r="M10">
        <f>Papers!F8</f>
        <v>2</v>
      </c>
      <c r="N10">
        <v>2</v>
      </c>
      <c r="O10">
        <f t="shared" si="2"/>
        <v>4</v>
      </c>
      <c r="P10">
        <v>4</v>
      </c>
      <c r="Q10">
        <v>4</v>
      </c>
      <c r="R10" s="28">
        <f t="shared" si="3"/>
        <v>4</v>
      </c>
      <c r="S10">
        <v>0</v>
      </c>
      <c r="T10">
        <v>0</v>
      </c>
      <c r="V10">
        <v>0</v>
      </c>
      <c r="W10">
        <v>3</v>
      </c>
      <c r="X10">
        <v>0</v>
      </c>
      <c r="Y10" s="28">
        <f t="shared" si="4"/>
        <v>9</v>
      </c>
      <c r="Z10" s="28">
        <f t="shared" si="5"/>
        <v>3.2142510032886604</v>
      </c>
      <c r="AA10" s="2">
        <v>1</v>
      </c>
      <c r="AB10" s="3">
        <f t="shared" si="6"/>
        <v>0</v>
      </c>
      <c r="AC10" s="3">
        <f t="shared" si="7"/>
        <v>1</v>
      </c>
      <c r="AD10" s="30">
        <f t="shared" si="8"/>
        <v>0.9285714285714286</v>
      </c>
    </row>
    <row r="11" spans="1:30" x14ac:dyDescent="0.3">
      <c r="A11" s="156"/>
      <c r="B11" s="2" t="str">
        <f>IF(ISBLANK(Papers!L9), "", Papers!L9)</f>
        <v>Dynamic: haptic feedback from short physical slider and robotic arm</v>
      </c>
      <c r="C11" s="2" t="s">
        <v>137</v>
      </c>
      <c r="D11">
        <v>0</v>
      </c>
      <c r="E11">
        <v>4</v>
      </c>
      <c r="F11">
        <f t="shared" si="0"/>
        <v>4</v>
      </c>
      <c r="G11">
        <v>4</v>
      </c>
      <c r="H11">
        <v>0</v>
      </c>
      <c r="I11">
        <v>6</v>
      </c>
      <c r="J11">
        <f t="shared" si="1"/>
        <v>4</v>
      </c>
      <c r="K11">
        <v>4</v>
      </c>
      <c r="L11">
        <v>3</v>
      </c>
      <c r="M11">
        <f>Papers!F8</f>
        <v>2</v>
      </c>
      <c r="N11">
        <v>2</v>
      </c>
      <c r="O11">
        <f t="shared" si="2"/>
        <v>4</v>
      </c>
      <c r="P11">
        <v>3</v>
      </c>
      <c r="Q11">
        <v>4</v>
      </c>
      <c r="R11" s="28">
        <f t="shared" si="3"/>
        <v>3.75</v>
      </c>
      <c r="S11">
        <v>0</v>
      </c>
      <c r="T11">
        <v>0</v>
      </c>
      <c r="V11">
        <v>0</v>
      </c>
      <c r="W11">
        <v>3</v>
      </c>
      <c r="X11">
        <v>0</v>
      </c>
      <c r="Y11" s="28">
        <f t="shared" si="4"/>
        <v>9</v>
      </c>
      <c r="Z11" s="28">
        <f t="shared" si="5"/>
        <v>3.0133603155831192</v>
      </c>
      <c r="AA11" s="2">
        <v>2</v>
      </c>
      <c r="AB11" s="3">
        <f t="shared" si="6"/>
        <v>0</v>
      </c>
      <c r="AC11" s="3">
        <f t="shared" si="7"/>
        <v>1</v>
      </c>
      <c r="AD11" s="30">
        <f t="shared" si="8"/>
        <v>0.9285714285714286</v>
      </c>
    </row>
    <row r="12" spans="1:30" x14ac:dyDescent="0.3">
      <c r="A12" s="156" t="str">
        <f>IF(ISBLANK(Papers!C10), "", _xlfn.CONCAT(Papers!C10, Papers!D10))</f>
        <v>Fehlberg2012</v>
      </c>
      <c r="B12" s="2" t="str">
        <f>IF(ISBLANK(Papers!L10), "", Papers!L10)</f>
        <v>Active Handrest with Cobot fixture</v>
      </c>
      <c r="C12" s="2" t="s">
        <v>137</v>
      </c>
      <c r="D12">
        <v>1</v>
      </c>
      <c r="E12">
        <v>3</v>
      </c>
      <c r="F12">
        <f t="shared" si="0"/>
        <v>3</v>
      </c>
      <c r="G12">
        <v>4</v>
      </c>
      <c r="H12">
        <v>1</v>
      </c>
      <c r="I12">
        <v>6</v>
      </c>
      <c r="J12">
        <f t="shared" si="1"/>
        <v>3</v>
      </c>
      <c r="K12">
        <v>3</v>
      </c>
      <c r="L12">
        <v>3</v>
      </c>
      <c r="M12">
        <f>Papers!F10</f>
        <v>5</v>
      </c>
      <c r="N12">
        <v>6</v>
      </c>
      <c r="O12">
        <f t="shared" si="2"/>
        <v>3</v>
      </c>
      <c r="P12">
        <v>4</v>
      </c>
      <c r="Q12">
        <v>4</v>
      </c>
      <c r="R12" s="28">
        <f t="shared" si="3"/>
        <v>3.375</v>
      </c>
      <c r="S12">
        <v>0</v>
      </c>
      <c r="T12">
        <v>1</v>
      </c>
      <c r="V12">
        <v>0</v>
      </c>
      <c r="W12">
        <v>1</v>
      </c>
      <c r="Y12" s="28">
        <f t="shared" si="4"/>
        <v>2</v>
      </c>
      <c r="Z12" s="28">
        <f t="shared" si="5"/>
        <v>3.3387461233210627</v>
      </c>
      <c r="AA12" s="2">
        <v>1</v>
      </c>
      <c r="AB12" s="3">
        <f t="shared" si="6"/>
        <v>0</v>
      </c>
      <c r="AC12" s="3">
        <f t="shared" si="7"/>
        <v>2</v>
      </c>
      <c r="AD12" s="30">
        <f t="shared" si="8"/>
        <v>0.8571428571428571</v>
      </c>
    </row>
    <row r="13" spans="1:30" x14ac:dyDescent="0.3">
      <c r="A13" s="156"/>
      <c r="B13" s="2" t="str">
        <f>IF(ISBLANK(Papers!L11), "", Papers!L11)</f>
        <v>Active Handrest with adaptive admittance strategy where admittance gain was adjusted by time derivative of force input</v>
      </c>
      <c r="C13" s="2" t="s">
        <v>137</v>
      </c>
      <c r="D13">
        <v>1</v>
      </c>
      <c r="E13">
        <v>3</v>
      </c>
      <c r="F13">
        <f t="shared" si="0"/>
        <v>3</v>
      </c>
      <c r="G13">
        <v>4</v>
      </c>
      <c r="H13">
        <v>2</v>
      </c>
      <c r="I13">
        <v>6</v>
      </c>
      <c r="J13">
        <f t="shared" si="1"/>
        <v>3</v>
      </c>
      <c r="K13">
        <v>3</v>
      </c>
      <c r="L13">
        <v>3</v>
      </c>
      <c r="M13">
        <f>Papers!F10</f>
        <v>5</v>
      </c>
      <c r="N13">
        <v>6</v>
      </c>
      <c r="O13">
        <f t="shared" si="2"/>
        <v>3</v>
      </c>
      <c r="P13">
        <v>4</v>
      </c>
      <c r="Q13">
        <v>4</v>
      </c>
      <c r="R13" s="28">
        <f t="shared" si="3"/>
        <v>3.375</v>
      </c>
      <c r="S13">
        <v>0</v>
      </c>
      <c r="T13">
        <v>1</v>
      </c>
      <c r="V13">
        <v>0</v>
      </c>
      <c r="W13">
        <v>1</v>
      </c>
      <c r="Y13" s="28">
        <f t="shared" si="4"/>
        <v>2</v>
      </c>
      <c r="Z13" s="28">
        <f t="shared" si="5"/>
        <v>3.3387461233210627</v>
      </c>
      <c r="AA13" s="2">
        <v>1</v>
      </c>
      <c r="AB13" s="3">
        <f t="shared" si="6"/>
        <v>0</v>
      </c>
      <c r="AC13" s="3">
        <f t="shared" si="7"/>
        <v>2</v>
      </c>
      <c r="AD13" s="30">
        <f t="shared" si="8"/>
        <v>0.8571428571428571</v>
      </c>
    </row>
    <row r="14" spans="1:30" x14ac:dyDescent="0.3">
      <c r="A14" s="156"/>
      <c r="B14" s="2" t="str">
        <f>IF(ISBLANK(Papers!L12), "", Papers!L12)</f>
        <v>Active handrest with look-ahead fixture</v>
      </c>
      <c r="C14" s="2" t="s">
        <v>137</v>
      </c>
      <c r="D14">
        <v>1</v>
      </c>
      <c r="E14">
        <v>3</v>
      </c>
      <c r="F14">
        <f t="shared" si="0"/>
        <v>3</v>
      </c>
      <c r="G14">
        <v>4</v>
      </c>
      <c r="H14">
        <v>2</v>
      </c>
      <c r="I14">
        <v>6</v>
      </c>
      <c r="J14">
        <f t="shared" si="1"/>
        <v>3</v>
      </c>
      <c r="K14">
        <v>3</v>
      </c>
      <c r="L14">
        <v>2</v>
      </c>
      <c r="M14">
        <f>Papers!F10</f>
        <v>5</v>
      </c>
      <c r="N14">
        <v>6</v>
      </c>
      <c r="O14">
        <f t="shared" si="2"/>
        <v>3</v>
      </c>
      <c r="P14">
        <v>4</v>
      </c>
      <c r="Q14">
        <v>4</v>
      </c>
      <c r="R14" s="28">
        <f t="shared" si="3"/>
        <v>3.25</v>
      </c>
      <c r="S14">
        <v>0</v>
      </c>
      <c r="T14">
        <v>1</v>
      </c>
      <c r="V14">
        <v>0</v>
      </c>
      <c r="W14">
        <v>1</v>
      </c>
      <c r="Y14" s="28">
        <f t="shared" si="4"/>
        <v>2</v>
      </c>
      <c r="Z14" s="28">
        <f t="shared" si="5"/>
        <v>3.2150888594943567</v>
      </c>
      <c r="AA14" s="2">
        <v>1</v>
      </c>
      <c r="AB14" s="3">
        <f t="shared" si="6"/>
        <v>0</v>
      </c>
      <c r="AC14" s="3">
        <f t="shared" si="7"/>
        <v>2</v>
      </c>
      <c r="AD14" s="30">
        <f t="shared" si="8"/>
        <v>0.8571428571428571</v>
      </c>
    </row>
    <row r="15" spans="1:30" x14ac:dyDescent="0.3">
      <c r="A15" s="156"/>
      <c r="B15" s="2" t="str">
        <f>IF(ISBLANK(Papers!L13), "", Papers!L13)</f>
        <v>Freehand with virtual-spring fixture on Omni Stylus</v>
      </c>
      <c r="C15" s="2" t="s">
        <v>137</v>
      </c>
      <c r="D15">
        <v>0</v>
      </c>
      <c r="E15">
        <v>3</v>
      </c>
      <c r="F15">
        <f t="shared" si="0"/>
        <v>4</v>
      </c>
      <c r="G15">
        <v>4</v>
      </c>
      <c r="H15">
        <v>1</v>
      </c>
      <c r="I15">
        <v>6</v>
      </c>
      <c r="J15">
        <f t="shared" si="1"/>
        <v>3</v>
      </c>
      <c r="K15">
        <v>4</v>
      </c>
      <c r="L15">
        <v>4</v>
      </c>
      <c r="M15">
        <f>Papers!F10</f>
        <v>5</v>
      </c>
      <c r="N15">
        <v>6</v>
      </c>
      <c r="O15">
        <f t="shared" si="2"/>
        <v>3</v>
      </c>
      <c r="P15">
        <v>4</v>
      </c>
      <c r="Q15">
        <v>4</v>
      </c>
      <c r="R15" s="28">
        <f t="shared" si="3"/>
        <v>3.75</v>
      </c>
      <c r="S15">
        <v>0</v>
      </c>
      <c r="T15">
        <v>0</v>
      </c>
      <c r="V15">
        <v>0</v>
      </c>
      <c r="W15">
        <v>0</v>
      </c>
      <c r="Y15" s="28">
        <f t="shared" si="4"/>
        <v>0</v>
      </c>
      <c r="Z15" s="28">
        <f t="shared" si="5"/>
        <v>3.75</v>
      </c>
      <c r="AA15" s="2">
        <v>2</v>
      </c>
      <c r="AB15" s="3">
        <f t="shared" si="6"/>
        <v>0</v>
      </c>
      <c r="AC15" s="3">
        <f t="shared" si="7"/>
        <v>2</v>
      </c>
      <c r="AD15" s="30">
        <f t="shared" si="8"/>
        <v>0.8571428571428571</v>
      </c>
    </row>
    <row r="16" spans="1:30" x14ac:dyDescent="0.3">
      <c r="A16" s="156"/>
      <c r="B16" s="2" t="str">
        <f>IF(ISBLANK(Papers!L14), "", Papers!L14)</f>
        <v>Active Handrest with virtual-spring fixture on Omni Stylus</v>
      </c>
      <c r="C16" s="2" t="s">
        <v>137</v>
      </c>
      <c r="D16">
        <v>1</v>
      </c>
      <c r="E16">
        <v>3</v>
      </c>
      <c r="F16">
        <f t="shared" si="0"/>
        <v>3</v>
      </c>
      <c r="G16">
        <v>4</v>
      </c>
      <c r="H16">
        <v>1</v>
      </c>
      <c r="I16">
        <v>6</v>
      </c>
      <c r="J16">
        <f t="shared" si="1"/>
        <v>3</v>
      </c>
      <c r="K16">
        <v>4</v>
      </c>
      <c r="L16">
        <v>4</v>
      </c>
      <c r="M16">
        <f>Papers!F10</f>
        <v>5</v>
      </c>
      <c r="N16">
        <v>6</v>
      </c>
      <c r="O16">
        <f t="shared" si="2"/>
        <v>3</v>
      </c>
      <c r="P16">
        <v>4</v>
      </c>
      <c r="Q16">
        <v>4</v>
      </c>
      <c r="R16" s="28">
        <f t="shared" si="3"/>
        <v>3.625</v>
      </c>
      <c r="S16">
        <v>0</v>
      </c>
      <c r="T16">
        <v>0</v>
      </c>
      <c r="V16">
        <v>0</v>
      </c>
      <c r="W16">
        <v>1</v>
      </c>
      <c r="Y16" s="28">
        <f t="shared" si="4"/>
        <v>1</v>
      </c>
      <c r="Z16" s="28">
        <f t="shared" si="5"/>
        <v>3.6152257012412101</v>
      </c>
      <c r="AA16" s="2">
        <v>1</v>
      </c>
      <c r="AB16" s="3">
        <f t="shared" si="6"/>
        <v>0</v>
      </c>
      <c r="AC16" s="3">
        <f t="shared" si="7"/>
        <v>2</v>
      </c>
      <c r="AD16" s="30">
        <f t="shared" si="8"/>
        <v>0.8571428571428571</v>
      </c>
    </row>
    <row r="17" spans="1:30" x14ac:dyDescent="0.3">
      <c r="A17" s="156"/>
      <c r="B17" s="2" t="str">
        <f>IF(ISBLANK(Papers!L15), "", Papers!L15)</f>
        <v>Active Handrest with virtual-spring fixture on Active Handrest</v>
      </c>
      <c r="C17" s="2" t="s">
        <v>137</v>
      </c>
      <c r="D17">
        <v>1</v>
      </c>
      <c r="E17">
        <v>3</v>
      </c>
      <c r="F17">
        <f t="shared" si="0"/>
        <v>3</v>
      </c>
      <c r="G17">
        <v>4</v>
      </c>
      <c r="H17">
        <v>1</v>
      </c>
      <c r="I17">
        <v>6</v>
      </c>
      <c r="J17">
        <f t="shared" si="1"/>
        <v>3</v>
      </c>
      <c r="K17">
        <v>3</v>
      </c>
      <c r="L17">
        <v>3</v>
      </c>
      <c r="M17">
        <f>Papers!F10</f>
        <v>5</v>
      </c>
      <c r="N17">
        <v>6</v>
      </c>
      <c r="O17">
        <f t="shared" si="2"/>
        <v>3</v>
      </c>
      <c r="P17">
        <v>4</v>
      </c>
      <c r="Q17">
        <v>4</v>
      </c>
      <c r="R17" s="28">
        <f t="shared" si="3"/>
        <v>3.375</v>
      </c>
      <c r="S17">
        <v>0</v>
      </c>
      <c r="T17">
        <v>1</v>
      </c>
      <c r="V17">
        <v>0</v>
      </c>
      <c r="W17">
        <v>1</v>
      </c>
      <c r="Y17" s="28">
        <f t="shared" si="4"/>
        <v>2</v>
      </c>
      <c r="Z17" s="28">
        <f t="shared" si="5"/>
        <v>3.3387461233210627</v>
      </c>
      <c r="AA17" s="2">
        <v>1</v>
      </c>
      <c r="AB17" s="3">
        <f t="shared" si="6"/>
        <v>0</v>
      </c>
      <c r="AC17" s="3">
        <f t="shared" si="7"/>
        <v>2</v>
      </c>
      <c r="AD17" s="30">
        <f t="shared" si="8"/>
        <v>0.8571428571428571</v>
      </c>
    </row>
    <row r="18" spans="1:30" x14ac:dyDescent="0.3">
      <c r="A18" s="156" t="str">
        <f>IF(ISBLANK(Papers!C16), "", _xlfn.CONCAT(Papers!C16, Papers!D16))</f>
        <v>Keehner2002</v>
      </c>
      <c r="B18" s="2" t="str">
        <f>IF(ISBLANK(Papers!L16), "", Papers!L16)</f>
        <v>Haptic</v>
      </c>
      <c r="C18" s="2" t="s">
        <v>137</v>
      </c>
      <c r="D18">
        <v>0</v>
      </c>
      <c r="E18">
        <v>2</v>
      </c>
      <c r="F18">
        <f t="shared" si="0"/>
        <v>4</v>
      </c>
      <c r="G18">
        <v>4</v>
      </c>
      <c r="H18">
        <v>0</v>
      </c>
      <c r="I18">
        <v>4</v>
      </c>
      <c r="J18">
        <f t="shared" si="1"/>
        <v>4</v>
      </c>
      <c r="K18">
        <v>3</v>
      </c>
      <c r="L18">
        <v>2</v>
      </c>
      <c r="M18">
        <f>Papers!F16</f>
        <v>3</v>
      </c>
      <c r="N18">
        <v>6</v>
      </c>
      <c r="O18">
        <f t="shared" si="2"/>
        <v>2</v>
      </c>
      <c r="P18">
        <v>4</v>
      </c>
      <c r="Q18">
        <v>4</v>
      </c>
      <c r="R18" s="28">
        <f t="shared" si="3"/>
        <v>3.375</v>
      </c>
      <c r="S18">
        <v>0</v>
      </c>
      <c r="T18">
        <v>0</v>
      </c>
      <c r="U18">
        <v>0</v>
      </c>
      <c r="V18">
        <v>0</v>
      </c>
      <c r="W18">
        <v>0</v>
      </c>
      <c r="X18">
        <v>0</v>
      </c>
      <c r="Y18" s="28">
        <f t="shared" si="4"/>
        <v>0</v>
      </c>
      <c r="Z18" s="28">
        <f t="shared" si="5"/>
        <v>3.375</v>
      </c>
      <c r="AA18">
        <v>2</v>
      </c>
      <c r="AB18" s="3">
        <f t="shared" si="6"/>
        <v>0</v>
      </c>
      <c r="AC18" s="3">
        <f t="shared" si="7"/>
        <v>0</v>
      </c>
      <c r="AD18" s="30">
        <f t="shared" si="8"/>
        <v>1</v>
      </c>
    </row>
    <row r="19" spans="1:30" x14ac:dyDescent="0.3">
      <c r="A19" s="156"/>
      <c r="B19" t="str">
        <f>IF(ISBLANK(Papers!L17), "", Papers!L17)</f>
        <v>Haptic-Visual</v>
      </c>
      <c r="C19" s="2" t="s">
        <v>137</v>
      </c>
      <c r="D19">
        <v>0</v>
      </c>
      <c r="E19">
        <v>2</v>
      </c>
      <c r="F19">
        <f t="shared" si="0"/>
        <v>4</v>
      </c>
      <c r="G19">
        <v>4</v>
      </c>
      <c r="H19">
        <v>0</v>
      </c>
      <c r="I19">
        <v>4</v>
      </c>
      <c r="J19">
        <f t="shared" si="1"/>
        <v>4</v>
      </c>
      <c r="K19">
        <v>4</v>
      </c>
      <c r="L19">
        <v>4</v>
      </c>
      <c r="M19">
        <f>Papers!F16</f>
        <v>3</v>
      </c>
      <c r="N19">
        <v>6</v>
      </c>
      <c r="O19">
        <f t="shared" si="2"/>
        <v>2</v>
      </c>
      <c r="P19">
        <v>4</v>
      </c>
      <c r="Q19">
        <v>4</v>
      </c>
      <c r="R19">
        <f t="shared" si="3"/>
        <v>3.75</v>
      </c>
      <c r="S19">
        <v>0</v>
      </c>
      <c r="T19">
        <v>0</v>
      </c>
      <c r="U19">
        <v>0</v>
      </c>
      <c r="V19">
        <v>0</v>
      </c>
      <c r="W19">
        <v>0</v>
      </c>
      <c r="X19">
        <v>0</v>
      </c>
      <c r="Y19">
        <f t="shared" si="4"/>
        <v>0</v>
      </c>
      <c r="Z19">
        <f t="shared" si="5"/>
        <v>3.75</v>
      </c>
      <c r="AA19">
        <v>2</v>
      </c>
      <c r="AB19">
        <f t="shared" si="6"/>
        <v>0</v>
      </c>
      <c r="AC19">
        <f t="shared" si="7"/>
        <v>0</v>
      </c>
      <c r="AD19">
        <f t="shared" si="8"/>
        <v>1</v>
      </c>
    </row>
    <row r="20" spans="1:30" x14ac:dyDescent="0.3">
      <c r="A20" s="156" t="str">
        <f>IF(ISBLANK(Papers!C18), "", _xlfn.CONCAT(Papers!C18, Papers!D18))</f>
        <v>Gambaro2014</v>
      </c>
      <c r="B20" s="2" t="str">
        <f>IF(ISBLANK(Papers!L18), "", Papers!L18)</f>
        <v>Vibrotactile</v>
      </c>
      <c r="C20" s="2" t="s">
        <v>137</v>
      </c>
      <c r="D20">
        <v>0</v>
      </c>
      <c r="E20">
        <v>1</v>
      </c>
      <c r="F20">
        <f t="shared" si="0"/>
        <v>4</v>
      </c>
      <c r="G20">
        <v>4</v>
      </c>
      <c r="H20">
        <v>3</v>
      </c>
      <c r="I20">
        <v>3</v>
      </c>
      <c r="J20">
        <f t="shared" si="1"/>
        <v>0</v>
      </c>
      <c r="K20">
        <v>3</v>
      </c>
      <c r="L20">
        <v>1</v>
      </c>
      <c r="M20">
        <f>Papers!F18</f>
        <v>3</v>
      </c>
      <c r="N20">
        <v>2</v>
      </c>
      <c r="O20">
        <f t="shared" si="2"/>
        <v>2</v>
      </c>
      <c r="P20">
        <v>4</v>
      </c>
      <c r="Q20">
        <v>4</v>
      </c>
      <c r="R20" s="28">
        <f t="shared" si="3"/>
        <v>2.75</v>
      </c>
      <c r="S20">
        <v>0</v>
      </c>
      <c r="T20">
        <v>2</v>
      </c>
      <c r="U20">
        <v>0</v>
      </c>
      <c r="V20">
        <v>0</v>
      </c>
      <c r="W20">
        <v>0</v>
      </c>
      <c r="X20">
        <v>0</v>
      </c>
      <c r="Y20" s="28">
        <f>IF(ISBLANK(D20),"",SUMSQ(T20:X20))</f>
        <v>4</v>
      </c>
      <c r="Z20" s="28">
        <f t="shared" si="5"/>
        <v>2.6337295241014118</v>
      </c>
      <c r="AA20">
        <v>2</v>
      </c>
      <c r="AB20" s="3">
        <f t="shared" si="6"/>
        <v>0</v>
      </c>
      <c r="AC20" s="3">
        <f>IF(ISBLANK(D20),"",(COUNTBLANK(T20:X20)))</f>
        <v>0</v>
      </c>
      <c r="AD20" s="30">
        <f t="shared" si="8"/>
        <v>1</v>
      </c>
    </row>
    <row r="21" spans="1:30" x14ac:dyDescent="0.3">
      <c r="A21" s="156"/>
      <c r="B21" s="2" t="str">
        <f>IF(ISBLANK(Papers!L19), "", Papers!L19)</f>
        <v>Visual+Vibrotactile</v>
      </c>
      <c r="C21" s="2" t="s">
        <v>137</v>
      </c>
      <c r="D21">
        <v>0</v>
      </c>
      <c r="E21">
        <v>1</v>
      </c>
      <c r="F21">
        <f t="shared" si="0"/>
        <v>4</v>
      </c>
      <c r="G21">
        <v>4</v>
      </c>
      <c r="H21">
        <v>3</v>
      </c>
      <c r="I21">
        <v>3</v>
      </c>
      <c r="J21">
        <f t="shared" si="1"/>
        <v>0</v>
      </c>
      <c r="K21">
        <v>3</v>
      </c>
      <c r="L21">
        <v>2</v>
      </c>
      <c r="M21">
        <f>Papers!F18</f>
        <v>3</v>
      </c>
      <c r="N21">
        <v>2</v>
      </c>
      <c r="O21">
        <f t="shared" si="2"/>
        <v>2</v>
      </c>
      <c r="P21">
        <v>4</v>
      </c>
      <c r="Q21">
        <v>4</v>
      </c>
      <c r="R21" s="28">
        <f t="shared" si="3"/>
        <v>2.875</v>
      </c>
      <c r="S21">
        <v>0</v>
      </c>
      <c r="T21">
        <v>2</v>
      </c>
      <c r="U21">
        <v>0</v>
      </c>
      <c r="V21">
        <v>0</v>
      </c>
      <c r="W21">
        <v>0</v>
      </c>
      <c r="X21">
        <v>0</v>
      </c>
      <c r="Y21" s="28">
        <f>IF(ISBLANK(D21),"",SUMSQ(T21:X21))</f>
        <v>4</v>
      </c>
      <c r="Z21" s="28">
        <f t="shared" si="5"/>
        <v>2.7534445024696579</v>
      </c>
      <c r="AA21">
        <v>2</v>
      </c>
      <c r="AB21" s="3">
        <f t="shared" si="6"/>
        <v>0</v>
      </c>
      <c r="AC21" s="3">
        <f>IF(ISBLANK(D21),"",(COUNTBLANK(T21:X21)))</f>
        <v>0</v>
      </c>
      <c r="AD21" s="30">
        <f t="shared" si="8"/>
        <v>1</v>
      </c>
    </row>
    <row r="22" spans="1:30" x14ac:dyDescent="0.3">
      <c r="A22" s="2" t="str">
        <f>IF(ISBLANK(Papers!C20), "", _xlfn.CONCAT(Papers!C20, Papers!D20))</f>
        <v>Graham2008</v>
      </c>
      <c r="B22" s="2" t="str">
        <f>IF(ISBLANK(Papers!L20), "", Papers!L20)</f>
        <v>-</v>
      </c>
      <c r="C22" s="2" t="s">
        <v>137</v>
      </c>
      <c r="D22">
        <v>0</v>
      </c>
      <c r="E22">
        <v>2</v>
      </c>
      <c r="F22">
        <f t="shared" si="0"/>
        <v>4</v>
      </c>
      <c r="G22">
        <v>4</v>
      </c>
      <c r="H22">
        <v>0</v>
      </c>
      <c r="I22">
        <v>6</v>
      </c>
      <c r="J22">
        <f t="shared" si="1"/>
        <v>4</v>
      </c>
      <c r="K22">
        <v>4</v>
      </c>
      <c r="L22">
        <v>4</v>
      </c>
      <c r="M22">
        <f>Papers!F20</f>
        <v>1</v>
      </c>
      <c r="N22">
        <v>1</v>
      </c>
      <c r="O22">
        <f t="shared" si="2"/>
        <v>4</v>
      </c>
      <c r="P22">
        <v>4</v>
      </c>
      <c r="Q22">
        <v>4</v>
      </c>
      <c r="R22" s="28">
        <f t="shared" si="3"/>
        <v>4</v>
      </c>
      <c r="S22">
        <v>0</v>
      </c>
      <c r="T22">
        <v>0</v>
      </c>
      <c r="U22">
        <v>0</v>
      </c>
      <c r="V22">
        <v>0</v>
      </c>
      <c r="W22">
        <v>3</v>
      </c>
      <c r="X22">
        <v>0</v>
      </c>
      <c r="Y22" s="28">
        <f t="shared" si="4"/>
        <v>9</v>
      </c>
      <c r="Z22" s="28">
        <f t="shared" si="5"/>
        <v>3.2142510032886604</v>
      </c>
      <c r="AA22">
        <v>0</v>
      </c>
      <c r="AB22" s="3">
        <f t="shared" si="6"/>
        <v>0</v>
      </c>
      <c r="AC22" s="3">
        <f t="shared" si="7"/>
        <v>0</v>
      </c>
      <c r="AD22" s="30">
        <f t="shared" si="8"/>
        <v>1</v>
      </c>
    </row>
    <row r="23" spans="1:30" x14ac:dyDescent="0.3">
      <c r="A23" s="2" t="str">
        <f>IF(ISBLANK(Papers!C21), "", _xlfn.CONCAT(Papers!C21, Papers!D21))</f>
        <v>Grant2019</v>
      </c>
      <c r="B23" s="2" t="str">
        <f>IF(ISBLANK(Papers!L21), "", Papers!L21)</f>
        <v>-</v>
      </c>
      <c r="C23" s="2" t="s">
        <v>137</v>
      </c>
      <c r="D23">
        <v>0</v>
      </c>
      <c r="E23">
        <v>4</v>
      </c>
      <c r="F23">
        <f t="shared" si="0"/>
        <v>4</v>
      </c>
      <c r="G23">
        <v>4</v>
      </c>
      <c r="H23">
        <v>4</v>
      </c>
      <c r="I23">
        <v>7</v>
      </c>
      <c r="J23">
        <f t="shared" si="1"/>
        <v>2</v>
      </c>
      <c r="K23">
        <v>3</v>
      </c>
      <c r="L23">
        <v>3</v>
      </c>
      <c r="M23">
        <f>Papers!F21</f>
        <v>3</v>
      </c>
      <c r="N23">
        <v>3</v>
      </c>
      <c r="O23">
        <f t="shared" si="2"/>
        <v>4</v>
      </c>
      <c r="P23">
        <v>4</v>
      </c>
      <c r="R23" s="28">
        <f t="shared" si="3"/>
        <v>3.4285714285714284</v>
      </c>
      <c r="S23">
        <v>0</v>
      </c>
      <c r="T23">
        <v>1.5</v>
      </c>
      <c r="U23">
        <v>0</v>
      </c>
      <c r="V23">
        <v>0</v>
      </c>
      <c r="W23">
        <v>2</v>
      </c>
      <c r="Y23" s="28">
        <f>IF(ISBLANK(D23),"",SUMSQ(T23:X23))</f>
        <v>6.25</v>
      </c>
      <c r="Z23" s="28">
        <f t="shared" si="5"/>
        <v>3.0853803235318495</v>
      </c>
      <c r="AA23">
        <v>1</v>
      </c>
      <c r="AB23" s="3">
        <f t="shared" si="6"/>
        <v>1</v>
      </c>
      <c r="AC23" s="3">
        <f>IF(ISBLANK(D23),"",(COUNTBLANK(T23:X23)))</f>
        <v>1</v>
      </c>
      <c r="AD23" s="30">
        <f t="shared" si="8"/>
        <v>0.8571428571428571</v>
      </c>
    </row>
    <row r="24" spans="1:30" x14ac:dyDescent="0.3">
      <c r="A24" s="2" t="str">
        <f>IF(ISBLANK(Papers!C22), "", _xlfn.CONCAT(Papers!C22, Papers!D22))</f>
        <v>Gunter2022</v>
      </c>
      <c r="B24" s="2" t="str">
        <f>IF(ISBLANK(Papers!L22), "", Papers!L22)</f>
        <v>-</v>
      </c>
      <c r="C24" s="2" t="s">
        <v>137</v>
      </c>
      <c r="D24">
        <v>0</v>
      </c>
      <c r="E24">
        <v>2</v>
      </c>
      <c r="F24">
        <f t="shared" si="0"/>
        <v>4</v>
      </c>
      <c r="G24">
        <v>0</v>
      </c>
      <c r="H24">
        <v>2</v>
      </c>
      <c r="I24">
        <v>7</v>
      </c>
      <c r="J24">
        <f t="shared" si="1"/>
        <v>3</v>
      </c>
      <c r="K24">
        <v>3</v>
      </c>
      <c r="L24">
        <v>4</v>
      </c>
      <c r="M24">
        <f>Papers!F22</f>
        <v>12</v>
      </c>
      <c r="N24">
        <v>12</v>
      </c>
      <c r="O24">
        <f t="shared" si="2"/>
        <v>4</v>
      </c>
      <c r="P24">
        <v>4</v>
      </c>
      <c r="Q24">
        <v>4</v>
      </c>
      <c r="R24" s="28">
        <f t="shared" si="3"/>
        <v>3.25</v>
      </c>
      <c r="S24">
        <v>0</v>
      </c>
      <c r="T24">
        <v>0</v>
      </c>
      <c r="U24">
        <v>0</v>
      </c>
      <c r="V24">
        <v>0</v>
      </c>
      <c r="W24">
        <v>0</v>
      </c>
      <c r="Y24" s="28">
        <f t="shared" si="4"/>
        <v>0</v>
      </c>
      <c r="Z24" s="28">
        <f t="shared" si="5"/>
        <v>3.25</v>
      </c>
      <c r="AA24">
        <v>2</v>
      </c>
      <c r="AB24" s="3">
        <f t="shared" si="6"/>
        <v>0</v>
      </c>
      <c r="AC24" s="3">
        <f t="shared" si="7"/>
        <v>1</v>
      </c>
      <c r="AD24" s="30">
        <f t="shared" si="8"/>
        <v>0.9285714285714286</v>
      </c>
    </row>
    <row r="25" spans="1:30" x14ac:dyDescent="0.3">
      <c r="A25" s="2" t="str">
        <f>IF(ISBLANK(Papers!C23), "", _xlfn.CONCAT(Papers!C23, Papers!D23))</f>
        <v>Hanashima2023</v>
      </c>
      <c r="B25" s="2" t="str">
        <f>IF(ISBLANK(Papers!L23), "", Papers!L23)</f>
        <v>-</v>
      </c>
      <c r="C25" s="2" t="s">
        <v>137</v>
      </c>
      <c r="D25">
        <v>14</v>
      </c>
      <c r="E25">
        <v>18</v>
      </c>
      <c r="F25">
        <f t="shared" si="0"/>
        <v>1</v>
      </c>
      <c r="G25">
        <v>1</v>
      </c>
      <c r="H25">
        <v>1</v>
      </c>
      <c r="I25">
        <v>1</v>
      </c>
      <c r="J25">
        <f t="shared" si="1"/>
        <v>0</v>
      </c>
      <c r="K25">
        <v>1</v>
      </c>
      <c r="L25">
        <v>1</v>
      </c>
      <c r="M25">
        <f>Papers!F23</f>
        <v>46</v>
      </c>
      <c r="N25">
        <v>46</v>
      </c>
      <c r="O25">
        <f t="shared" si="2"/>
        <v>4</v>
      </c>
      <c r="R25" s="28">
        <f t="shared" si="3"/>
        <v>1.3333333333333333</v>
      </c>
      <c r="S25">
        <v>0</v>
      </c>
      <c r="T25">
        <v>2</v>
      </c>
      <c r="U25">
        <v>1</v>
      </c>
      <c r="V25">
        <v>0</v>
      </c>
      <c r="W25">
        <v>0</v>
      </c>
      <c r="Y25" s="28">
        <f t="shared" si="4"/>
        <v>5</v>
      </c>
      <c r="Z25" s="28">
        <f t="shared" si="5"/>
        <v>1.2463036274880366</v>
      </c>
      <c r="AA25">
        <v>3</v>
      </c>
      <c r="AB25" s="3">
        <f t="shared" si="6"/>
        <v>2</v>
      </c>
      <c r="AC25" s="3">
        <f t="shared" si="7"/>
        <v>1</v>
      </c>
      <c r="AD25" s="30">
        <f t="shared" si="8"/>
        <v>0.7857142857142857</v>
      </c>
    </row>
    <row r="26" spans="1:30" x14ac:dyDescent="0.3">
      <c r="A26" s="2" t="str">
        <f>IF(ISBLANK(Papers!C24), "", _xlfn.CONCAT(Papers!C24, Papers!D24))</f>
        <v>Huang2006</v>
      </c>
      <c r="B26" s="2" t="str">
        <f>IF(ISBLANK(Papers!L24), "", Papers!L24)</f>
        <v>-</v>
      </c>
      <c r="C26" s="2" t="s">
        <v>137</v>
      </c>
      <c r="D26">
        <v>0</v>
      </c>
      <c r="E26">
        <v>4</v>
      </c>
      <c r="F26">
        <f t="shared" si="0"/>
        <v>4</v>
      </c>
      <c r="G26">
        <v>4</v>
      </c>
      <c r="H26">
        <v>0</v>
      </c>
      <c r="I26">
        <v>5</v>
      </c>
      <c r="J26">
        <f t="shared" si="1"/>
        <v>4</v>
      </c>
      <c r="K26">
        <v>4</v>
      </c>
      <c r="L26">
        <v>4</v>
      </c>
      <c r="M26">
        <f>Papers!F24</f>
        <v>1</v>
      </c>
      <c r="N26">
        <v>1</v>
      </c>
      <c r="O26">
        <f t="shared" si="2"/>
        <v>4</v>
      </c>
      <c r="P26">
        <v>4</v>
      </c>
      <c r="Q26">
        <v>4</v>
      </c>
      <c r="R26" s="28">
        <f t="shared" si="3"/>
        <v>4</v>
      </c>
      <c r="S26">
        <v>0</v>
      </c>
      <c r="T26">
        <v>0</v>
      </c>
      <c r="U26">
        <v>0</v>
      </c>
      <c r="V26">
        <v>0</v>
      </c>
      <c r="W26">
        <v>0</v>
      </c>
      <c r="X26">
        <v>0</v>
      </c>
      <c r="Y26" s="28">
        <f t="shared" si="4"/>
        <v>0</v>
      </c>
      <c r="Z26" s="28">
        <f t="shared" si="5"/>
        <v>4</v>
      </c>
      <c r="AA26">
        <v>0</v>
      </c>
      <c r="AB26" s="3">
        <f t="shared" si="6"/>
        <v>0</v>
      </c>
      <c r="AC26" s="3">
        <f t="shared" si="7"/>
        <v>0</v>
      </c>
      <c r="AD26" s="30">
        <f t="shared" si="8"/>
        <v>1</v>
      </c>
    </row>
    <row r="27" spans="1:30" x14ac:dyDescent="0.3">
      <c r="A27" s="2" t="str">
        <f>IF(ISBLANK(Papers!C25), "", _xlfn.CONCAT(Papers!C25, Papers!D25))</f>
        <v>Huang2007</v>
      </c>
      <c r="B27" s="2" t="str">
        <f>IF(ISBLANK(Papers!L25), "", Papers!L25)</f>
        <v>Vision-haptic</v>
      </c>
      <c r="C27" s="2" t="s">
        <v>137</v>
      </c>
      <c r="D27">
        <v>0</v>
      </c>
      <c r="E27">
        <v>3</v>
      </c>
      <c r="F27">
        <f t="shared" si="0"/>
        <v>4</v>
      </c>
      <c r="G27">
        <v>4</v>
      </c>
      <c r="H27">
        <v>0</v>
      </c>
      <c r="I27">
        <v>4</v>
      </c>
      <c r="J27">
        <f t="shared" si="1"/>
        <v>4</v>
      </c>
      <c r="K27">
        <v>4</v>
      </c>
      <c r="L27">
        <v>4</v>
      </c>
      <c r="M27">
        <f>Papers!F25</f>
        <v>1</v>
      </c>
      <c r="N27">
        <v>1</v>
      </c>
      <c r="O27">
        <f t="shared" si="2"/>
        <v>4</v>
      </c>
      <c r="P27">
        <v>4</v>
      </c>
      <c r="Q27">
        <v>4</v>
      </c>
      <c r="R27" s="28">
        <f t="shared" si="3"/>
        <v>4</v>
      </c>
      <c r="S27">
        <v>0</v>
      </c>
      <c r="T27">
        <v>0</v>
      </c>
      <c r="U27">
        <v>0</v>
      </c>
      <c r="V27">
        <v>0</v>
      </c>
      <c r="W27">
        <v>0</v>
      </c>
      <c r="X27">
        <v>0</v>
      </c>
      <c r="Y27" s="28">
        <f t="shared" si="4"/>
        <v>0</v>
      </c>
      <c r="Z27" s="28">
        <f t="shared" si="5"/>
        <v>4</v>
      </c>
      <c r="AA27">
        <v>1</v>
      </c>
      <c r="AB27" s="3">
        <f t="shared" si="6"/>
        <v>0</v>
      </c>
      <c r="AC27" s="3">
        <f t="shared" si="7"/>
        <v>0</v>
      </c>
      <c r="AD27" s="30">
        <f t="shared" si="8"/>
        <v>1</v>
      </c>
    </row>
    <row r="28" spans="1:30" x14ac:dyDescent="0.3">
      <c r="A28" s="2" t="str">
        <f>IF(ISBLANK(Papers!C26), "", _xlfn.CONCAT(Papers!C26, Papers!D26))</f>
        <v>Lee2012</v>
      </c>
      <c r="B28" s="2" t="str">
        <f>IF(ISBLANK(Papers!L26), "", Papers!L26)</f>
        <v>-</v>
      </c>
      <c r="C28" s="2" t="s">
        <v>137</v>
      </c>
      <c r="D28">
        <v>0</v>
      </c>
      <c r="E28">
        <v>2</v>
      </c>
      <c r="F28">
        <f t="shared" si="0"/>
        <v>4</v>
      </c>
      <c r="G28">
        <v>4</v>
      </c>
      <c r="H28">
        <v>1</v>
      </c>
      <c r="I28">
        <v>4</v>
      </c>
      <c r="J28">
        <f t="shared" si="1"/>
        <v>3</v>
      </c>
      <c r="K28">
        <v>2</v>
      </c>
      <c r="L28">
        <v>2</v>
      </c>
      <c r="M28">
        <f>Papers!F26</f>
        <v>12</v>
      </c>
      <c r="N28">
        <v>12</v>
      </c>
      <c r="O28">
        <f t="shared" si="2"/>
        <v>4</v>
      </c>
      <c r="R28" s="28">
        <f t="shared" si="3"/>
        <v>3.1666666666666665</v>
      </c>
      <c r="S28">
        <v>0</v>
      </c>
      <c r="T28">
        <v>2</v>
      </c>
      <c r="V28">
        <v>4</v>
      </c>
      <c r="W28">
        <v>0</v>
      </c>
      <c r="Y28" s="28">
        <f t="shared" si="4"/>
        <v>20</v>
      </c>
      <c r="Z28" s="28">
        <f t="shared" si="5"/>
        <v>1.0753858312089739</v>
      </c>
      <c r="AA28">
        <v>1</v>
      </c>
      <c r="AB28" s="3">
        <f t="shared" si="6"/>
        <v>2</v>
      </c>
      <c r="AC28" s="3">
        <f t="shared" si="7"/>
        <v>2</v>
      </c>
      <c r="AD28" s="30">
        <f t="shared" si="8"/>
        <v>0.7142857142857143</v>
      </c>
    </row>
    <row r="29" spans="1:30" x14ac:dyDescent="0.3">
      <c r="A29" s="2" t="str">
        <f>IF(ISBLANK(Papers!C27), "", _xlfn.CONCAT(Papers!C27, Papers!D27))</f>
        <v>Lee H.2014</v>
      </c>
      <c r="B29" s="2" t="str">
        <f>IF(ISBLANK(Papers!L27), "", Papers!L27)</f>
        <v>-</v>
      </c>
      <c r="C29" s="2" t="s">
        <v>137</v>
      </c>
      <c r="D29">
        <v>0</v>
      </c>
      <c r="E29">
        <v>3</v>
      </c>
      <c r="F29">
        <f t="shared" si="0"/>
        <v>4</v>
      </c>
      <c r="G29">
        <v>4</v>
      </c>
      <c r="H29">
        <v>0</v>
      </c>
      <c r="I29">
        <v>7</v>
      </c>
      <c r="J29">
        <f t="shared" si="1"/>
        <v>4</v>
      </c>
      <c r="K29">
        <v>3</v>
      </c>
      <c r="L29">
        <v>4</v>
      </c>
      <c r="M29">
        <f>Papers!F27</f>
        <v>1</v>
      </c>
      <c r="N29">
        <v>1</v>
      </c>
      <c r="O29">
        <f t="shared" si="2"/>
        <v>4</v>
      </c>
      <c r="P29">
        <v>4</v>
      </c>
      <c r="Q29">
        <v>4</v>
      </c>
      <c r="R29" s="28">
        <f t="shared" si="3"/>
        <v>3.875</v>
      </c>
      <c r="S29">
        <v>0</v>
      </c>
      <c r="T29">
        <v>0</v>
      </c>
      <c r="U29">
        <v>0</v>
      </c>
      <c r="V29">
        <v>0</v>
      </c>
      <c r="W29">
        <v>0</v>
      </c>
      <c r="X29">
        <v>0</v>
      </c>
      <c r="Y29" s="28">
        <f t="shared" si="4"/>
        <v>0</v>
      </c>
      <c r="Z29" s="28">
        <f t="shared" si="5"/>
        <v>3.875</v>
      </c>
      <c r="AA29">
        <v>1</v>
      </c>
      <c r="AB29" s="3">
        <f t="shared" si="6"/>
        <v>0</v>
      </c>
      <c r="AC29" s="3">
        <f t="shared" si="7"/>
        <v>0</v>
      </c>
      <c r="AD29" s="30">
        <f t="shared" si="8"/>
        <v>1</v>
      </c>
    </row>
    <row r="30" spans="1:30" x14ac:dyDescent="0.3">
      <c r="A30" s="2" t="str">
        <f>IF(ISBLANK(Papers!C28), "", _xlfn.CONCAT(Papers!C28, Papers!D28))</f>
        <v>Lee Y2019</v>
      </c>
      <c r="B30" s="2" t="str">
        <f>IF(ISBLANK(Papers!L28), "", Papers!L28)</f>
        <v>-</v>
      </c>
      <c r="C30" s="2" t="s">
        <v>137</v>
      </c>
      <c r="D30">
        <v>3</v>
      </c>
      <c r="E30">
        <v>6</v>
      </c>
      <c r="F30">
        <f t="shared" si="0"/>
        <v>2</v>
      </c>
      <c r="G30">
        <v>2</v>
      </c>
      <c r="H30">
        <v>5</v>
      </c>
      <c r="I30">
        <v>8</v>
      </c>
      <c r="J30">
        <f t="shared" si="1"/>
        <v>2</v>
      </c>
      <c r="K30">
        <v>3</v>
      </c>
      <c r="L30">
        <v>3</v>
      </c>
      <c r="M30">
        <f>Papers!F28</f>
        <v>9</v>
      </c>
      <c r="N30">
        <v>9</v>
      </c>
      <c r="O30">
        <f t="shared" si="2"/>
        <v>4</v>
      </c>
      <c r="P30">
        <v>4</v>
      </c>
      <c r="Q30">
        <v>3</v>
      </c>
      <c r="R30" s="28">
        <f t="shared" si="3"/>
        <v>2.875</v>
      </c>
      <c r="S30">
        <v>1.5</v>
      </c>
      <c r="T30">
        <v>0</v>
      </c>
      <c r="U30">
        <v>0</v>
      </c>
      <c r="V30">
        <v>0</v>
      </c>
      <c r="W30">
        <v>0</v>
      </c>
      <c r="Y30" s="28">
        <f t="shared" si="4"/>
        <v>2.25</v>
      </c>
      <c r="Z30" s="28">
        <f t="shared" si="5"/>
        <v>2.8359696991451453</v>
      </c>
      <c r="AA30">
        <v>3</v>
      </c>
      <c r="AB30" s="3">
        <f t="shared" si="6"/>
        <v>0</v>
      </c>
      <c r="AC30" s="3">
        <f t="shared" si="7"/>
        <v>1</v>
      </c>
      <c r="AD30" s="30">
        <f t="shared" si="8"/>
        <v>0.9285714285714286</v>
      </c>
    </row>
    <row r="31" spans="1:30" x14ac:dyDescent="0.3">
      <c r="A31" s="2" t="str">
        <f>IF(ISBLANK(Papers!C29), "", _xlfn.CONCAT(Papers!C29, Papers!D29))</f>
        <v>Liu G2014</v>
      </c>
      <c r="B31" s="2" t="str">
        <f>IF(ISBLANK(Papers!L29), "", Papers!L29)</f>
        <v>-</v>
      </c>
      <c r="C31" s="2" t="s">
        <v>137</v>
      </c>
      <c r="D31">
        <v>0</v>
      </c>
      <c r="E31">
        <v>6</v>
      </c>
      <c r="F31">
        <f t="shared" si="0"/>
        <v>4</v>
      </c>
      <c r="G31">
        <v>4</v>
      </c>
      <c r="H31">
        <v>1</v>
      </c>
      <c r="I31">
        <v>5</v>
      </c>
      <c r="J31">
        <f t="shared" si="1"/>
        <v>3</v>
      </c>
      <c r="L31">
        <v>4</v>
      </c>
      <c r="M31">
        <f>Papers!F29</f>
        <v>2</v>
      </c>
      <c r="N31">
        <v>2</v>
      </c>
      <c r="O31">
        <f t="shared" si="2"/>
        <v>4</v>
      </c>
      <c r="P31">
        <v>4</v>
      </c>
      <c r="Q31">
        <v>3</v>
      </c>
      <c r="R31" s="28">
        <f t="shared" si="3"/>
        <v>3.7142857142857144</v>
      </c>
      <c r="S31">
        <v>0</v>
      </c>
      <c r="T31">
        <v>0</v>
      </c>
      <c r="U31">
        <v>0</v>
      </c>
      <c r="V31">
        <v>0</v>
      </c>
      <c r="W31">
        <v>0</v>
      </c>
      <c r="X31">
        <v>1</v>
      </c>
      <c r="Y31" s="28">
        <f t="shared" si="4"/>
        <v>1</v>
      </c>
      <c r="Z31" s="28">
        <f t="shared" si="5"/>
        <v>3.7042706692520775</v>
      </c>
      <c r="AA31">
        <v>1</v>
      </c>
      <c r="AB31" s="3">
        <f t="shared" si="6"/>
        <v>1</v>
      </c>
      <c r="AC31" s="3">
        <f t="shared" si="7"/>
        <v>0</v>
      </c>
      <c r="AD31" s="30">
        <f t="shared" si="8"/>
        <v>0.9285714285714286</v>
      </c>
    </row>
    <row r="32" spans="1:30" x14ac:dyDescent="0.3">
      <c r="A32" s="2" t="str">
        <f>IF(ISBLANK(Papers!C30), "", _xlfn.CONCAT(Papers!C30, Papers!D30))</f>
        <v>Liu H2019</v>
      </c>
      <c r="B32" s="2" t="str">
        <f>IF(ISBLANK(Papers!L30), "", Papers!L30)</f>
        <v>-</v>
      </c>
      <c r="C32" s="2" t="s">
        <v>137</v>
      </c>
      <c r="D32">
        <v>2</v>
      </c>
      <c r="E32">
        <v>8</v>
      </c>
      <c r="F32">
        <f t="shared" si="0"/>
        <v>3</v>
      </c>
      <c r="G32">
        <v>3</v>
      </c>
      <c r="H32">
        <v>9</v>
      </c>
      <c r="I32">
        <v>9</v>
      </c>
      <c r="J32">
        <f t="shared" si="1"/>
        <v>0</v>
      </c>
      <c r="K32">
        <v>1</v>
      </c>
      <c r="L32">
        <v>3</v>
      </c>
      <c r="M32">
        <f>Papers!F30</f>
        <v>6</v>
      </c>
      <c r="N32">
        <v>27</v>
      </c>
      <c r="O32">
        <f t="shared" si="2"/>
        <v>1</v>
      </c>
      <c r="P32">
        <v>4</v>
      </c>
      <c r="Q32">
        <v>4</v>
      </c>
      <c r="R32" s="28">
        <f t="shared" si="3"/>
        <v>2.375</v>
      </c>
      <c r="S32">
        <v>2</v>
      </c>
      <c r="T32">
        <v>3</v>
      </c>
      <c r="U32">
        <v>0</v>
      </c>
      <c r="V32">
        <v>0</v>
      </c>
      <c r="W32">
        <v>0</v>
      </c>
      <c r="X32">
        <v>0</v>
      </c>
      <c r="Y32" s="28">
        <f t="shared" si="4"/>
        <v>13</v>
      </c>
      <c r="Z32" s="28">
        <f t="shared" si="5"/>
        <v>1.5048563384822016</v>
      </c>
      <c r="AA32">
        <v>3</v>
      </c>
      <c r="AB32" s="3">
        <f t="shared" si="6"/>
        <v>0</v>
      </c>
      <c r="AC32" s="3">
        <f t="shared" si="7"/>
        <v>0</v>
      </c>
      <c r="AD32" s="30">
        <f t="shared" si="8"/>
        <v>1</v>
      </c>
    </row>
    <row r="33" spans="1:30" x14ac:dyDescent="0.3">
      <c r="A33" s="2" t="str">
        <f>IF(ISBLANK(Papers!C31), "", _xlfn.CONCAT(Papers!C31, Papers!D31))</f>
        <v>Macuga2019</v>
      </c>
      <c r="B33" s="2" t="str">
        <f>IF(ISBLANK(Papers!L31), "", Papers!L31)</f>
        <v>-</v>
      </c>
      <c r="C33" s="2" t="s">
        <v>137</v>
      </c>
      <c r="D33">
        <v>0</v>
      </c>
      <c r="E33">
        <v>8</v>
      </c>
      <c r="F33">
        <f t="shared" si="0"/>
        <v>4</v>
      </c>
      <c r="G33">
        <v>4</v>
      </c>
      <c r="H33">
        <v>0</v>
      </c>
      <c r="I33">
        <v>7</v>
      </c>
      <c r="J33">
        <f t="shared" si="1"/>
        <v>4</v>
      </c>
      <c r="K33">
        <v>4</v>
      </c>
      <c r="L33">
        <v>3</v>
      </c>
      <c r="M33">
        <f>Papers!F31</f>
        <v>2</v>
      </c>
      <c r="N33">
        <v>2</v>
      </c>
      <c r="O33">
        <f t="shared" si="2"/>
        <v>4</v>
      </c>
      <c r="P33">
        <v>3</v>
      </c>
      <c r="R33" s="28">
        <f t="shared" si="3"/>
        <v>3.7142857142857144</v>
      </c>
      <c r="S33">
        <v>0</v>
      </c>
      <c r="T33">
        <v>0</v>
      </c>
      <c r="U33">
        <v>0</v>
      </c>
      <c r="V33">
        <v>0</v>
      </c>
      <c r="W33">
        <v>0</v>
      </c>
      <c r="Y33" s="28">
        <f t="shared" si="4"/>
        <v>0</v>
      </c>
      <c r="Z33" s="28">
        <f t="shared" si="5"/>
        <v>3.7142857142857144</v>
      </c>
      <c r="AA33">
        <v>1</v>
      </c>
      <c r="AB33" s="3">
        <f t="shared" si="6"/>
        <v>1</v>
      </c>
      <c r="AC33" s="3">
        <f t="shared" si="7"/>
        <v>1</v>
      </c>
      <c r="AD33" s="30">
        <f t="shared" si="8"/>
        <v>0.8571428571428571</v>
      </c>
    </row>
    <row r="34" spans="1:30" x14ac:dyDescent="0.3">
      <c r="A34" s="2" t="str">
        <f>IF(ISBLANK(Papers!C32), "", _xlfn.CONCAT(Papers!C32, Papers!D32))</f>
        <v>Manivannan2008</v>
      </c>
      <c r="B34" s="2" t="str">
        <f>IF(ISBLANK(Papers!L32), "", Papers!L32)</f>
        <v>-</v>
      </c>
      <c r="C34" s="2" t="s">
        <v>137</v>
      </c>
      <c r="D34">
        <v>0</v>
      </c>
      <c r="E34">
        <v>8</v>
      </c>
      <c r="F34">
        <f t="shared" si="0"/>
        <v>4</v>
      </c>
      <c r="G34">
        <v>4</v>
      </c>
      <c r="H34">
        <v>0</v>
      </c>
      <c r="I34">
        <v>5</v>
      </c>
      <c r="J34">
        <f t="shared" si="1"/>
        <v>4</v>
      </c>
      <c r="K34">
        <v>4</v>
      </c>
      <c r="L34">
        <v>4</v>
      </c>
      <c r="M34">
        <f>Papers!F32</f>
        <v>12</v>
      </c>
      <c r="N34">
        <v>12</v>
      </c>
      <c r="O34">
        <f t="shared" si="2"/>
        <v>4</v>
      </c>
      <c r="P34">
        <v>4</v>
      </c>
      <c r="R34" s="28">
        <f t="shared" si="3"/>
        <v>4</v>
      </c>
      <c r="T34">
        <v>0</v>
      </c>
      <c r="W34">
        <v>0</v>
      </c>
      <c r="Y34" s="28">
        <f t="shared" si="4"/>
        <v>0</v>
      </c>
      <c r="Z34" s="28">
        <f t="shared" si="5"/>
        <v>4</v>
      </c>
      <c r="AA34">
        <v>1</v>
      </c>
      <c r="AB34" s="3">
        <f t="shared" si="6"/>
        <v>1</v>
      </c>
      <c r="AC34" s="3">
        <f t="shared" si="7"/>
        <v>4</v>
      </c>
      <c r="AD34" s="30">
        <f t="shared" si="8"/>
        <v>0.6428571428571429</v>
      </c>
    </row>
    <row r="35" spans="1:30" x14ac:dyDescent="0.3">
      <c r="A35" s="2" t="str">
        <f>IF(ISBLANK(Papers!C33), "", _xlfn.CONCAT(Papers!C33, Papers!D33))</f>
        <v>McAnally2023</v>
      </c>
      <c r="B35" s="2" t="str">
        <f>IF(ISBLANK(Papers!L33), "", Papers!L33)</f>
        <v>-</v>
      </c>
      <c r="C35" s="2" t="s">
        <v>137</v>
      </c>
      <c r="D35">
        <v>1</v>
      </c>
      <c r="E35">
        <v>4</v>
      </c>
      <c r="F35">
        <f t="shared" si="0"/>
        <v>3</v>
      </c>
      <c r="G35">
        <v>2</v>
      </c>
      <c r="H35">
        <v>1</v>
      </c>
      <c r="I35">
        <v>1</v>
      </c>
      <c r="J35">
        <f t="shared" si="1"/>
        <v>0</v>
      </c>
      <c r="K35">
        <v>2</v>
      </c>
      <c r="L35">
        <v>3</v>
      </c>
      <c r="M35">
        <f>Papers!F33</f>
        <v>6</v>
      </c>
      <c r="N35">
        <v>6</v>
      </c>
      <c r="O35">
        <f t="shared" si="2"/>
        <v>4</v>
      </c>
      <c r="P35">
        <v>4</v>
      </c>
      <c r="Q35">
        <v>4</v>
      </c>
      <c r="R35" s="28">
        <f t="shared" si="3"/>
        <v>2.75</v>
      </c>
      <c r="S35">
        <v>0</v>
      </c>
      <c r="T35">
        <v>1</v>
      </c>
      <c r="V35">
        <v>2</v>
      </c>
      <c r="W35">
        <v>0</v>
      </c>
      <c r="X35">
        <v>0</v>
      </c>
      <c r="Y35" s="28">
        <f t="shared" si="4"/>
        <v>5</v>
      </c>
      <c r="Z35" s="28">
        <f t="shared" si="5"/>
        <v>2.5705012316940756</v>
      </c>
      <c r="AA35">
        <v>4</v>
      </c>
      <c r="AB35" s="3">
        <f t="shared" si="6"/>
        <v>0</v>
      </c>
      <c r="AC35" s="3">
        <f t="shared" si="7"/>
        <v>1</v>
      </c>
      <c r="AD35" s="30">
        <f t="shared" si="8"/>
        <v>0.9285714285714286</v>
      </c>
    </row>
    <row r="36" spans="1:30" x14ac:dyDescent="0.3">
      <c r="A36" s="2" t="str">
        <f>IF(ISBLANK(Papers!C34), "", _xlfn.CONCAT(Papers!C34, Papers!D34))</f>
        <v>Mohanty2023</v>
      </c>
      <c r="B36" s="2" t="str">
        <f>IF(ISBLANK(Papers!L34), "", Papers!L34)</f>
        <v>-</v>
      </c>
      <c r="C36" s="2" t="s">
        <v>137</v>
      </c>
      <c r="D36">
        <v>0</v>
      </c>
      <c r="E36">
        <v>12</v>
      </c>
      <c r="F36">
        <f t="shared" si="0"/>
        <v>4</v>
      </c>
      <c r="G36">
        <v>4</v>
      </c>
      <c r="H36">
        <v>0</v>
      </c>
      <c r="I36">
        <v>9</v>
      </c>
      <c r="J36">
        <f t="shared" si="1"/>
        <v>4</v>
      </c>
      <c r="K36">
        <v>4</v>
      </c>
      <c r="L36">
        <v>4</v>
      </c>
      <c r="M36">
        <f>Papers!F34</f>
        <v>12</v>
      </c>
      <c r="N36">
        <v>12</v>
      </c>
      <c r="O36">
        <f t="shared" si="2"/>
        <v>4</v>
      </c>
      <c r="P36">
        <v>4</v>
      </c>
      <c r="Q36">
        <v>2</v>
      </c>
      <c r="R36" s="28">
        <f t="shared" si="3"/>
        <v>3.75</v>
      </c>
      <c r="S36">
        <v>0</v>
      </c>
      <c r="T36">
        <v>0</v>
      </c>
      <c r="U36">
        <v>0</v>
      </c>
      <c r="V36">
        <v>0</v>
      </c>
      <c r="W36">
        <v>0</v>
      </c>
      <c r="X36">
        <v>2</v>
      </c>
      <c r="Y36" s="28">
        <f t="shared" si="4"/>
        <v>4</v>
      </c>
      <c r="Z36" s="28">
        <f t="shared" si="5"/>
        <v>3.5914493510473795</v>
      </c>
      <c r="AA36">
        <v>1</v>
      </c>
      <c r="AB36" s="3">
        <f t="shared" si="6"/>
        <v>0</v>
      </c>
      <c r="AC36" s="3">
        <f t="shared" si="7"/>
        <v>0</v>
      </c>
      <c r="AD36" s="30">
        <f t="shared" si="8"/>
        <v>1</v>
      </c>
    </row>
    <row r="37" spans="1:30" x14ac:dyDescent="0.3">
      <c r="A37" s="2" t="str">
        <f>IF(ISBLANK(Papers!C35), "", _xlfn.CONCAT(Papers!C35, Papers!D35))</f>
        <v>Morris2007</v>
      </c>
      <c r="B37" s="2" t="str">
        <f>IF(ISBLANK(Papers!L35), "", Papers!L35)</f>
        <v>-</v>
      </c>
      <c r="C37" s="2" t="s">
        <v>137</v>
      </c>
      <c r="D37">
        <v>0</v>
      </c>
      <c r="E37">
        <v>3</v>
      </c>
      <c r="F37">
        <f t="shared" si="0"/>
        <v>4</v>
      </c>
      <c r="G37">
        <v>0</v>
      </c>
      <c r="H37">
        <v>0</v>
      </c>
      <c r="I37">
        <v>4</v>
      </c>
      <c r="J37">
        <f t="shared" si="1"/>
        <v>4</v>
      </c>
      <c r="K37">
        <v>3</v>
      </c>
      <c r="L37">
        <v>4</v>
      </c>
      <c r="M37">
        <f>Papers!F35</f>
        <v>3</v>
      </c>
      <c r="N37">
        <v>3</v>
      </c>
      <c r="O37">
        <f t="shared" si="2"/>
        <v>4</v>
      </c>
      <c r="Q37">
        <v>4</v>
      </c>
      <c r="R37" s="28">
        <f t="shared" si="3"/>
        <v>3.2857142857142856</v>
      </c>
      <c r="S37">
        <v>0</v>
      </c>
      <c r="T37">
        <v>0</v>
      </c>
      <c r="V37">
        <v>0</v>
      </c>
      <c r="W37">
        <v>0</v>
      </c>
      <c r="X37">
        <v>0</v>
      </c>
      <c r="Y37" s="28">
        <f t="shared" si="4"/>
        <v>0</v>
      </c>
      <c r="Z37" s="28">
        <f t="shared" si="5"/>
        <v>3.2857142857142856</v>
      </c>
      <c r="AA37">
        <v>2</v>
      </c>
      <c r="AB37" s="3">
        <f t="shared" si="6"/>
        <v>1</v>
      </c>
      <c r="AC37" s="3">
        <f t="shared" si="7"/>
        <v>1</v>
      </c>
      <c r="AD37" s="30">
        <f t="shared" si="8"/>
        <v>0.8571428571428571</v>
      </c>
    </row>
    <row r="38" spans="1:30" x14ac:dyDescent="0.3">
      <c r="A38" s="2" t="str">
        <f>IF(ISBLANK(Papers!C36), "", _xlfn.CONCAT(Papers!C36, Papers!D36))</f>
        <v>Najdovski2020</v>
      </c>
      <c r="B38" s="2" t="str">
        <f>IF(ISBLANK(Papers!L36), "", Papers!L36)</f>
        <v>-</v>
      </c>
      <c r="C38" s="2" t="s">
        <v>137</v>
      </c>
      <c r="D38">
        <v>4</v>
      </c>
      <c r="E38">
        <v>6</v>
      </c>
      <c r="F38">
        <f t="shared" si="0"/>
        <v>1</v>
      </c>
      <c r="G38">
        <v>3</v>
      </c>
      <c r="H38">
        <v>4</v>
      </c>
      <c r="I38">
        <v>8</v>
      </c>
      <c r="J38">
        <f t="shared" si="1"/>
        <v>2</v>
      </c>
      <c r="L38">
        <v>3</v>
      </c>
      <c r="M38">
        <f>Papers!F36</f>
        <v>1</v>
      </c>
      <c r="N38">
        <v>1</v>
      </c>
      <c r="O38">
        <f t="shared" si="2"/>
        <v>4</v>
      </c>
      <c r="Q38">
        <v>4</v>
      </c>
      <c r="R38" s="28">
        <f t="shared" si="3"/>
        <v>2.8333333333333335</v>
      </c>
      <c r="S38">
        <v>2</v>
      </c>
      <c r="T38">
        <v>1</v>
      </c>
      <c r="U38">
        <v>0</v>
      </c>
      <c r="V38">
        <v>0</v>
      </c>
      <c r="W38">
        <v>2</v>
      </c>
      <c r="X38">
        <v>0</v>
      </c>
      <c r="Y38" s="28">
        <f t="shared" si="4"/>
        <v>9</v>
      </c>
      <c r="Z38" s="28">
        <f t="shared" si="5"/>
        <v>2.2767611273294679</v>
      </c>
      <c r="AA38">
        <v>1</v>
      </c>
      <c r="AB38" s="3">
        <f t="shared" si="6"/>
        <v>2</v>
      </c>
      <c r="AC38" s="3">
        <f t="shared" si="7"/>
        <v>0</v>
      </c>
      <c r="AD38" s="30">
        <f t="shared" si="8"/>
        <v>0.8571428571428571</v>
      </c>
    </row>
    <row r="39" spans="1:30" x14ac:dyDescent="0.3">
      <c r="A39" s="156" t="str">
        <f>IF(ISBLANK(Papers!C37), "", _xlfn.CONCAT(Papers!C37, Papers!D37))</f>
        <v>Oezen2022</v>
      </c>
      <c r="B39" s="2" t="str">
        <f>IF(ISBLANK(Papers!L37), "", Papers!L37)</f>
        <v>Visuo-haptic WITHOUT arm weight support</v>
      </c>
      <c r="C39" s="2" t="s">
        <v>137</v>
      </c>
      <c r="D39">
        <v>0</v>
      </c>
      <c r="E39">
        <v>4</v>
      </c>
      <c r="F39">
        <f t="shared" si="0"/>
        <v>4</v>
      </c>
      <c r="G39">
        <v>4</v>
      </c>
      <c r="H39">
        <v>2</v>
      </c>
      <c r="I39">
        <v>5</v>
      </c>
      <c r="J39">
        <f t="shared" si="1"/>
        <v>2</v>
      </c>
      <c r="K39">
        <v>2</v>
      </c>
      <c r="L39">
        <v>4</v>
      </c>
      <c r="M39">
        <f>Papers!F37</f>
        <v>6</v>
      </c>
      <c r="N39">
        <v>6</v>
      </c>
      <c r="O39">
        <f t="shared" si="2"/>
        <v>4</v>
      </c>
      <c r="Q39">
        <v>4</v>
      </c>
      <c r="R39" s="28">
        <f t="shared" si="3"/>
        <v>3.4285714285714284</v>
      </c>
      <c r="S39">
        <v>0</v>
      </c>
      <c r="T39">
        <v>0</v>
      </c>
      <c r="V39">
        <v>0</v>
      </c>
      <c r="W39">
        <v>1</v>
      </c>
      <c r="X39">
        <v>0</v>
      </c>
      <c r="Y39" s="28">
        <f t="shared" si="4"/>
        <v>1</v>
      </c>
      <c r="Z39" s="28">
        <f t="shared" si="5"/>
        <v>3.4193267716173019</v>
      </c>
      <c r="AA39">
        <v>3</v>
      </c>
      <c r="AB39" s="3">
        <f t="shared" si="6"/>
        <v>1</v>
      </c>
      <c r="AC39" s="3">
        <f t="shared" si="7"/>
        <v>1</v>
      </c>
      <c r="AD39" s="30">
        <f t="shared" si="8"/>
        <v>0.8571428571428571</v>
      </c>
    </row>
    <row r="40" spans="1:30" x14ac:dyDescent="0.3">
      <c r="A40" s="156"/>
      <c r="B40" s="2" t="str">
        <f>IF(ISBLANK(Papers!L38), "", Papers!L38)</f>
        <v>Visuo-haptic WITH arm weight support</v>
      </c>
      <c r="C40" s="2"/>
      <c r="D40">
        <v>0</v>
      </c>
      <c r="E40">
        <v>4</v>
      </c>
      <c r="F40">
        <f t="shared" ref="F40" si="9">IF(ISBLANK(E40), "", ROUND(4*(1-(D40/E40)),0))</f>
        <v>4</v>
      </c>
      <c r="G40">
        <v>4</v>
      </c>
      <c r="H40">
        <v>2</v>
      </c>
      <c r="I40">
        <v>5</v>
      </c>
      <c r="J40">
        <f t="shared" ref="J40" si="10">IF(ISBLANK(I40), "", ROUND(4*(1-(H40/I40)),0))</f>
        <v>2</v>
      </c>
      <c r="K40">
        <v>1</v>
      </c>
      <c r="L40">
        <v>2</v>
      </c>
      <c r="M40">
        <f>Papers!F37</f>
        <v>6</v>
      </c>
      <c r="N40">
        <v>6</v>
      </c>
      <c r="O40">
        <f t="shared" ref="O40" si="11">IF(ISBLANK(N40), "", ROUND(4*(1-(ABS(N40-M40)/N40)),0))</f>
        <v>4</v>
      </c>
      <c r="Q40">
        <v>4</v>
      </c>
      <c r="R40" s="28">
        <f t="shared" ref="R40" si="12">IF(ISBLANK(D40), "", SUM(F40,G40,J40:L40,O40:Q40)/(8-AB40))</f>
        <v>3</v>
      </c>
      <c r="S40">
        <v>0</v>
      </c>
      <c r="T40">
        <v>0</v>
      </c>
      <c r="V40">
        <v>0</v>
      </c>
      <c r="W40">
        <v>1</v>
      </c>
      <c r="X40">
        <v>0</v>
      </c>
      <c r="Y40" s="28">
        <f t="shared" ref="Y40" si="13">IF(ISBLANK(D40),"",SUMSQ(S40:X40))</f>
        <v>1</v>
      </c>
      <c r="Z40" s="28">
        <f t="shared" ref="Z40" si="14">IF(ISBLANK(D40),"",R40*EXP(-0.0027*Y40^2))</f>
        <v>2.9919109251651395</v>
      </c>
      <c r="AA40">
        <v>3</v>
      </c>
      <c r="AB40" s="3">
        <f t="shared" ref="AB40" si="15">IF(ISBLANK(D40),"",(SUM(IF(ISBLANK(F40),1),IF(ISBLANK(G40),1,0),COUNTBLANK(J40:L40),COUNTBLANK(O40:Q40))))</f>
        <v>1</v>
      </c>
      <c r="AC40" s="3">
        <f t="shared" ref="AC40" si="16">IF(ISBLANK(D40),"",(COUNTBLANK(S40:X40)))</f>
        <v>1</v>
      </c>
      <c r="AD40" s="30">
        <f t="shared" ref="AD40" si="17">IF(ISBLANK(D40),"",((14-SUM(AB40,AC40))/14))</f>
        <v>0.8571428571428571</v>
      </c>
    </row>
    <row r="41" spans="1:30" x14ac:dyDescent="0.3">
      <c r="A41" s="156" t="str">
        <f>IF(ISBLANK(Papers!C39), "", _xlfn.CONCAT(Papers!C39, Papers!D39))</f>
        <v>Oquendo2024</v>
      </c>
      <c r="B41" s="2" t="str">
        <f>IF(ISBLANK(Papers!L39), "", Papers!L39)</f>
        <v>Haptic guidance</v>
      </c>
      <c r="C41" s="2" t="s">
        <v>137</v>
      </c>
      <c r="D41">
        <v>2</v>
      </c>
      <c r="E41">
        <v>8</v>
      </c>
      <c r="F41">
        <f t="shared" si="0"/>
        <v>3</v>
      </c>
      <c r="G41">
        <v>3</v>
      </c>
      <c r="H41">
        <v>3</v>
      </c>
      <c r="I41">
        <v>6</v>
      </c>
      <c r="J41">
        <f t="shared" si="1"/>
        <v>2</v>
      </c>
      <c r="K41">
        <v>2</v>
      </c>
      <c r="L41">
        <v>3</v>
      </c>
      <c r="M41">
        <f>Papers!F39</f>
        <v>14</v>
      </c>
      <c r="N41">
        <v>14</v>
      </c>
      <c r="O41">
        <f t="shared" si="2"/>
        <v>4</v>
      </c>
      <c r="P41">
        <v>4</v>
      </c>
      <c r="Q41">
        <v>4</v>
      </c>
      <c r="R41" s="28">
        <f t="shared" si="3"/>
        <v>3.125</v>
      </c>
      <c r="S41">
        <v>1</v>
      </c>
      <c r="T41">
        <v>0</v>
      </c>
      <c r="U41">
        <v>0</v>
      </c>
      <c r="V41">
        <v>0</v>
      </c>
      <c r="W41">
        <v>1</v>
      </c>
      <c r="X41">
        <v>0</v>
      </c>
      <c r="Y41" s="28">
        <f t="shared" si="4"/>
        <v>2</v>
      </c>
      <c r="Z41" s="28">
        <f t="shared" si="5"/>
        <v>3.0914315956676508</v>
      </c>
      <c r="AA41">
        <v>2</v>
      </c>
      <c r="AB41" s="3">
        <f>IF(ISBLANK(D41),"",(SUM(IF(ISBLANK(F41),1),IF(ISBLANK(G41),1,0),COUNTBLANK(J41:L41),COUNTBLANK(O41:Q41))))</f>
        <v>0</v>
      </c>
      <c r="AC41" s="3">
        <f t="shared" si="7"/>
        <v>0</v>
      </c>
      <c r="AD41" s="30">
        <f t="shared" si="8"/>
        <v>1</v>
      </c>
    </row>
    <row r="42" spans="1:30" x14ac:dyDescent="0.3">
      <c r="A42" s="156"/>
      <c r="B42" s="2" t="str">
        <f>IF(ISBLANK(Papers!L40), "", Papers!L40)</f>
        <v>Error amplification</v>
      </c>
      <c r="C42" s="2"/>
      <c r="D42">
        <v>2</v>
      </c>
      <c r="E42">
        <v>8</v>
      </c>
      <c r="F42">
        <f t="shared" ref="F42" si="18">IF(ISBLANK(E42), "", ROUND(4*(1-(D42/E42)),0))</f>
        <v>3</v>
      </c>
      <c r="G42">
        <v>3</v>
      </c>
      <c r="H42">
        <v>3</v>
      </c>
      <c r="I42">
        <v>6</v>
      </c>
      <c r="J42">
        <f t="shared" ref="J42" si="19">IF(ISBLANK(I42), "", ROUND(4*(1-(H42/I42)),0))</f>
        <v>2</v>
      </c>
      <c r="K42">
        <v>1</v>
      </c>
      <c r="L42">
        <v>1</v>
      </c>
      <c r="M42">
        <v>14</v>
      </c>
      <c r="N42">
        <v>14</v>
      </c>
      <c r="O42">
        <f t="shared" ref="O42" si="20">IF(ISBLANK(N42), "", ROUND(4*(1-(ABS(N42-M42)/N42)),0))</f>
        <v>4</v>
      </c>
      <c r="P42">
        <v>4</v>
      </c>
      <c r="Q42">
        <v>4</v>
      </c>
      <c r="R42" s="28">
        <f t="shared" ref="R42" si="21">IF(ISBLANK(D42), "", SUM(F42,G42,J42:L42,O42:Q42)/(8-AB42))</f>
        <v>2.75</v>
      </c>
      <c r="S42">
        <v>1</v>
      </c>
      <c r="T42">
        <v>0</v>
      </c>
      <c r="U42">
        <v>0</v>
      </c>
      <c r="V42">
        <v>0</v>
      </c>
      <c r="W42">
        <v>1</v>
      </c>
      <c r="X42">
        <v>0</v>
      </c>
      <c r="Y42" s="28">
        <f t="shared" ref="Y42" si="22">IF(ISBLANK(D42),"",SUMSQ(S42:X42))</f>
        <v>2</v>
      </c>
      <c r="Z42" s="28">
        <f t="shared" ref="Z42" si="23">IF(ISBLANK(D42),"",R42*EXP(-0.0027*Y42^2))</f>
        <v>2.7204598041875325</v>
      </c>
      <c r="AA42">
        <v>2</v>
      </c>
      <c r="AB42" s="3">
        <f>IF(ISBLANK(D42),"",(SUM(IF(ISBLANK(F42),1),IF(ISBLANK(G42),1,0),COUNTBLANK(J42:L42),COUNTBLANK(O42:Q42))))</f>
        <v>0</v>
      </c>
      <c r="AC42" s="3">
        <f t="shared" ref="AC42" si="24">IF(ISBLANK(D42),"",(COUNTBLANK(S42:X42)))</f>
        <v>0</v>
      </c>
      <c r="AD42" s="30">
        <f t="shared" ref="AD42" si="25">IF(ISBLANK(D42),"",((14-SUM(AB42,AC42))/14))</f>
        <v>1</v>
      </c>
    </row>
    <row r="43" spans="1:30" x14ac:dyDescent="0.3">
      <c r="A43" s="2" t="str">
        <f>IF(ISBLANK(Papers!C41), "", _xlfn.CONCAT(Papers!C41, Papers!D41))</f>
        <v>Perez2023</v>
      </c>
      <c r="B43" s="2" t="str">
        <f>IF(ISBLANK(Papers!L41), "", Papers!L41)</f>
        <v>-</v>
      </c>
      <c r="C43" s="2" t="s">
        <v>137</v>
      </c>
      <c r="D43">
        <v>0</v>
      </c>
      <c r="E43">
        <v>4</v>
      </c>
      <c r="F43">
        <f t="shared" si="0"/>
        <v>4</v>
      </c>
      <c r="G43">
        <v>4</v>
      </c>
      <c r="H43">
        <v>10</v>
      </c>
      <c r="I43">
        <v>12</v>
      </c>
      <c r="J43">
        <f t="shared" si="1"/>
        <v>1</v>
      </c>
      <c r="L43">
        <v>3</v>
      </c>
      <c r="M43">
        <f>Papers!F41</f>
        <v>2</v>
      </c>
      <c r="N43">
        <v>2</v>
      </c>
      <c r="O43">
        <f t="shared" si="2"/>
        <v>4</v>
      </c>
      <c r="Q43">
        <v>4</v>
      </c>
      <c r="R43" s="28">
        <f t="shared" si="3"/>
        <v>3.3333333333333335</v>
      </c>
      <c r="S43">
        <v>2</v>
      </c>
      <c r="T43">
        <v>2</v>
      </c>
      <c r="V43">
        <v>1</v>
      </c>
      <c r="W43">
        <v>3</v>
      </c>
      <c r="X43">
        <v>0</v>
      </c>
      <c r="Y43" s="28">
        <f t="shared" si="4"/>
        <v>18</v>
      </c>
      <c r="Z43" s="28">
        <f t="shared" si="5"/>
        <v>1.389818001400801</v>
      </c>
      <c r="AA43">
        <v>2</v>
      </c>
      <c r="AB43" s="3">
        <f t="shared" ref="AB43:AB50" si="26">IF(ISBLANK(D43),"",(SUM(IF(ISBLANK(F43),1),IF(ISBLANK(G43),1,0),COUNTBLANK(J43:L43),COUNTBLANK(O43:Q43))))</f>
        <v>2</v>
      </c>
      <c r="AC43" s="3">
        <f t="shared" si="7"/>
        <v>1</v>
      </c>
      <c r="AD43" s="30">
        <f t="shared" si="8"/>
        <v>0.7857142857142857</v>
      </c>
    </row>
    <row r="44" spans="1:30" x14ac:dyDescent="0.3">
      <c r="A44" s="2" t="str">
        <f>IF(ISBLANK(Papers!C42), "", _xlfn.CONCAT(Papers!C42, Papers!D42))</f>
        <v>Rodriguez2010</v>
      </c>
      <c r="B44" s="2" t="str">
        <f>IF(ISBLANK(Papers!L42), "", Papers!L42)</f>
        <v>-</v>
      </c>
      <c r="C44" s="2" t="s">
        <v>137</v>
      </c>
      <c r="D44">
        <v>0</v>
      </c>
      <c r="E44">
        <v>4</v>
      </c>
      <c r="F44">
        <f t="shared" si="0"/>
        <v>4</v>
      </c>
      <c r="G44">
        <v>4</v>
      </c>
      <c r="H44">
        <v>0</v>
      </c>
      <c r="I44">
        <v>6</v>
      </c>
      <c r="J44">
        <f t="shared" si="1"/>
        <v>4</v>
      </c>
      <c r="K44">
        <v>4</v>
      </c>
      <c r="L44">
        <v>3</v>
      </c>
      <c r="M44">
        <f>Papers!F42</f>
        <v>3</v>
      </c>
      <c r="N44">
        <v>6</v>
      </c>
      <c r="O44">
        <f t="shared" si="2"/>
        <v>2</v>
      </c>
      <c r="P44">
        <v>4</v>
      </c>
      <c r="Q44">
        <v>3</v>
      </c>
      <c r="R44" s="28">
        <f>IF(ISBLANK(D44), "", SUM(F44,G44,J44:L44,O44:Q44)/(8-AB44))</f>
        <v>3.5</v>
      </c>
      <c r="S44">
        <v>0</v>
      </c>
      <c r="T44">
        <v>0</v>
      </c>
      <c r="V44">
        <v>0</v>
      </c>
      <c r="W44">
        <v>0</v>
      </c>
      <c r="X44">
        <v>0</v>
      </c>
      <c r="Y44" s="28">
        <f t="shared" si="4"/>
        <v>0</v>
      </c>
      <c r="Z44" s="28">
        <f t="shared" si="5"/>
        <v>3.5</v>
      </c>
      <c r="AA44">
        <v>2</v>
      </c>
      <c r="AB44" s="3">
        <f>IF(ISBLANK(D44),"",(SUM(IF(ISBLANK(F44),1),IF(ISBLANK(G44),1,0),COUNTBLANK(J44:L44),COUNTBLANK(O44:Q44))))</f>
        <v>0</v>
      </c>
      <c r="AC44" s="3">
        <f t="shared" si="7"/>
        <v>1</v>
      </c>
      <c r="AD44" s="30">
        <f t="shared" si="8"/>
        <v>0.9285714285714286</v>
      </c>
    </row>
    <row r="45" spans="1:30" x14ac:dyDescent="0.3">
      <c r="A45" s="2" t="str">
        <f>IF(ISBLANK(Papers!C43), "", _xlfn.CONCAT(Papers!C43, Papers!D43))</f>
        <v>Trinitatova2023</v>
      </c>
      <c r="B45" s="2" t="str">
        <f>IF(ISBLANK(Papers!L43), "", Papers!L43)</f>
        <v>-</v>
      </c>
      <c r="C45" s="2" t="s">
        <v>137</v>
      </c>
      <c r="D45">
        <v>0</v>
      </c>
      <c r="E45">
        <v>6</v>
      </c>
      <c r="F45">
        <f t="shared" si="0"/>
        <v>4</v>
      </c>
      <c r="G45">
        <v>3</v>
      </c>
      <c r="H45">
        <v>5</v>
      </c>
      <c r="I45">
        <v>9</v>
      </c>
      <c r="J45">
        <f t="shared" si="1"/>
        <v>2</v>
      </c>
      <c r="K45">
        <v>3</v>
      </c>
      <c r="L45">
        <v>3</v>
      </c>
      <c r="M45">
        <f>Papers!F43</f>
        <v>8</v>
      </c>
      <c r="N45">
        <v>27</v>
      </c>
      <c r="O45">
        <f t="shared" si="2"/>
        <v>1</v>
      </c>
      <c r="R45" s="28">
        <f t="shared" si="3"/>
        <v>2.6666666666666665</v>
      </c>
      <c r="S45">
        <v>0</v>
      </c>
      <c r="T45">
        <v>2</v>
      </c>
      <c r="V45">
        <v>0</v>
      </c>
      <c r="W45">
        <v>1</v>
      </c>
      <c r="X45">
        <v>0</v>
      </c>
      <c r="Y45" s="28">
        <f t="shared" si="4"/>
        <v>5</v>
      </c>
      <c r="Z45" s="28">
        <f t="shared" si="5"/>
        <v>2.4926072549760732</v>
      </c>
      <c r="AA45">
        <v>3</v>
      </c>
      <c r="AB45" s="3">
        <f t="shared" si="26"/>
        <v>2</v>
      </c>
      <c r="AC45" s="3">
        <f t="shared" si="7"/>
        <v>1</v>
      </c>
      <c r="AD45" s="30">
        <f t="shared" si="8"/>
        <v>0.7857142857142857</v>
      </c>
    </row>
    <row r="46" spans="1:30" x14ac:dyDescent="0.3">
      <c r="A46" s="156" t="str">
        <f>IF(ISBLANK(Papers!C44), "", _xlfn.CONCAT(Papers!C44, Papers!D44))</f>
        <v>Vaghela2021</v>
      </c>
      <c r="B46" s="2" t="str">
        <f>IF(ISBLANK(Papers!L44), "", Papers!L44)</f>
        <v>Active haptic feedback</v>
      </c>
      <c r="C46" s="2" t="s">
        <v>137</v>
      </c>
      <c r="D46">
        <v>0</v>
      </c>
      <c r="E46">
        <v>6</v>
      </c>
      <c r="F46">
        <f t="shared" si="0"/>
        <v>4</v>
      </c>
      <c r="G46">
        <v>4</v>
      </c>
      <c r="H46">
        <v>3</v>
      </c>
      <c r="I46">
        <v>7</v>
      </c>
      <c r="J46">
        <f t="shared" si="1"/>
        <v>2</v>
      </c>
      <c r="K46">
        <v>2</v>
      </c>
      <c r="L46">
        <v>3</v>
      </c>
      <c r="M46">
        <f>Papers!F44</f>
        <v>12</v>
      </c>
      <c r="N46">
        <v>12</v>
      </c>
      <c r="O46">
        <f t="shared" si="2"/>
        <v>4</v>
      </c>
      <c r="P46">
        <v>4</v>
      </c>
      <c r="R46" s="28">
        <f t="shared" si="3"/>
        <v>3.2857142857142856</v>
      </c>
      <c r="S46">
        <v>2</v>
      </c>
      <c r="T46">
        <v>2</v>
      </c>
      <c r="U46">
        <v>0</v>
      </c>
      <c r="V46">
        <v>0</v>
      </c>
      <c r="W46">
        <v>0</v>
      </c>
      <c r="Y46" s="28">
        <f t="shared" si="4"/>
        <v>8</v>
      </c>
      <c r="Z46" s="28">
        <f t="shared" si="5"/>
        <v>2.7642906802005309</v>
      </c>
      <c r="AA46">
        <v>1</v>
      </c>
      <c r="AB46" s="3">
        <f t="shared" si="26"/>
        <v>1</v>
      </c>
      <c r="AC46" s="3">
        <f t="shared" si="7"/>
        <v>1</v>
      </c>
      <c r="AD46" s="30">
        <f t="shared" si="8"/>
        <v>0.8571428571428571</v>
      </c>
    </row>
    <row r="47" spans="1:30" x14ac:dyDescent="0.3">
      <c r="A47" s="156"/>
      <c r="B47" s="2" t="str">
        <f>IF(ISBLANK(Papers!L45), "", Papers!L45)</f>
        <v>Passive haptic feedback</v>
      </c>
      <c r="C47" s="2" t="s">
        <v>137</v>
      </c>
      <c r="D47">
        <v>0</v>
      </c>
      <c r="E47">
        <v>6</v>
      </c>
      <c r="F47">
        <f t="shared" si="0"/>
        <v>4</v>
      </c>
      <c r="G47">
        <v>4</v>
      </c>
      <c r="H47">
        <v>1</v>
      </c>
      <c r="I47">
        <v>7</v>
      </c>
      <c r="J47">
        <f t="shared" si="1"/>
        <v>3</v>
      </c>
      <c r="K47">
        <v>4</v>
      </c>
      <c r="L47">
        <v>4</v>
      </c>
      <c r="M47">
        <f>Papers!F45</f>
        <v>12</v>
      </c>
      <c r="N47">
        <v>12</v>
      </c>
      <c r="O47">
        <f t="shared" si="2"/>
        <v>4</v>
      </c>
      <c r="P47">
        <v>4</v>
      </c>
      <c r="R47" s="28">
        <f t="shared" si="3"/>
        <v>3.8571428571428572</v>
      </c>
      <c r="S47">
        <v>2</v>
      </c>
      <c r="T47">
        <v>1</v>
      </c>
      <c r="V47">
        <v>0</v>
      </c>
      <c r="W47">
        <v>0</v>
      </c>
      <c r="Y47" s="28">
        <f t="shared" si="4"/>
        <v>5</v>
      </c>
      <c r="Z47" s="28">
        <f t="shared" si="5"/>
        <v>3.6053783509475346</v>
      </c>
      <c r="AA47">
        <v>0</v>
      </c>
      <c r="AB47" s="1">
        <f t="shared" si="26"/>
        <v>1</v>
      </c>
      <c r="AC47" s="3">
        <f t="shared" si="7"/>
        <v>2</v>
      </c>
      <c r="AD47" s="30">
        <f t="shared" si="8"/>
        <v>0.7857142857142857</v>
      </c>
    </row>
    <row r="48" spans="1:30" x14ac:dyDescent="0.3">
      <c r="A48" s="2" t="str">
        <f>IF(ISBLANK(Papers!C46), "", _xlfn.CONCAT(Papers!C46, Papers!D46))</f>
        <v>Vasudevan2020</v>
      </c>
      <c r="B48" s="2" t="str">
        <f>IF(ISBLANK(Papers!L46), "", Papers!L46)</f>
        <v>-</v>
      </c>
      <c r="C48" s="2" t="s">
        <v>137</v>
      </c>
      <c r="D48">
        <v>1</v>
      </c>
      <c r="E48">
        <v>4</v>
      </c>
      <c r="F48">
        <f t="shared" si="0"/>
        <v>3</v>
      </c>
      <c r="G48">
        <v>2</v>
      </c>
      <c r="H48">
        <v>1</v>
      </c>
      <c r="I48">
        <v>1</v>
      </c>
      <c r="J48">
        <f t="shared" si="1"/>
        <v>0</v>
      </c>
      <c r="K48">
        <v>2</v>
      </c>
      <c r="L48">
        <v>3</v>
      </c>
      <c r="M48">
        <f>Papers!F46</f>
        <v>6</v>
      </c>
      <c r="N48">
        <v>6</v>
      </c>
      <c r="O48">
        <f t="shared" si="2"/>
        <v>4</v>
      </c>
      <c r="P48">
        <v>4</v>
      </c>
      <c r="Q48">
        <v>4</v>
      </c>
      <c r="R48" s="28">
        <f t="shared" si="3"/>
        <v>2.75</v>
      </c>
      <c r="S48">
        <v>0</v>
      </c>
      <c r="T48">
        <v>1</v>
      </c>
      <c r="U48">
        <v>0</v>
      </c>
      <c r="V48">
        <v>2</v>
      </c>
      <c r="W48">
        <v>0</v>
      </c>
      <c r="X48">
        <v>0</v>
      </c>
      <c r="Y48" s="28">
        <f t="shared" si="4"/>
        <v>5</v>
      </c>
      <c r="Z48" s="28">
        <f t="shared" si="5"/>
        <v>2.5705012316940756</v>
      </c>
      <c r="AA48">
        <v>4</v>
      </c>
      <c r="AB48" s="1">
        <f t="shared" si="26"/>
        <v>0</v>
      </c>
      <c r="AC48" s="3">
        <f t="shared" si="7"/>
        <v>0</v>
      </c>
      <c r="AD48" s="30">
        <f t="shared" si="8"/>
        <v>1</v>
      </c>
    </row>
    <row r="49" spans="1:30" x14ac:dyDescent="0.3">
      <c r="A49" s="2" t="str">
        <f>IF(ISBLANK(Papers!C47), "", _xlfn.CONCAT(Papers!C47, Papers!D47))</f>
        <v>Wall2000</v>
      </c>
      <c r="B49" s="2" t="str">
        <f>IF(ISBLANK(Papers!L47), "", Papers!L47)</f>
        <v>-</v>
      </c>
      <c r="C49" s="2" t="s">
        <v>137</v>
      </c>
      <c r="D49">
        <v>0</v>
      </c>
      <c r="E49">
        <v>2</v>
      </c>
      <c r="F49">
        <f>IF(ISBLANK(E49), "", ROUND(4*(1-(D49/E49)),0))</f>
        <v>4</v>
      </c>
      <c r="G49">
        <v>4</v>
      </c>
      <c r="H49">
        <v>0</v>
      </c>
      <c r="I49">
        <v>4</v>
      </c>
      <c r="J49">
        <f t="shared" si="1"/>
        <v>4</v>
      </c>
      <c r="K49">
        <v>4</v>
      </c>
      <c r="L49">
        <v>4</v>
      </c>
      <c r="M49">
        <v>3</v>
      </c>
      <c r="N49">
        <v>6</v>
      </c>
      <c r="O49">
        <f t="shared" si="2"/>
        <v>2</v>
      </c>
      <c r="P49">
        <v>4</v>
      </c>
      <c r="R49" s="28">
        <f t="shared" si="3"/>
        <v>3.7142857142857144</v>
      </c>
      <c r="S49">
        <v>0</v>
      </c>
      <c r="T49">
        <v>0</v>
      </c>
      <c r="U49">
        <v>0</v>
      </c>
      <c r="V49">
        <v>0</v>
      </c>
      <c r="W49">
        <v>0</v>
      </c>
      <c r="Y49" s="28">
        <f t="shared" si="4"/>
        <v>0</v>
      </c>
      <c r="Z49" s="28">
        <f t="shared" si="5"/>
        <v>3.7142857142857144</v>
      </c>
      <c r="AA49">
        <v>2</v>
      </c>
      <c r="AB49" s="1">
        <f t="shared" si="26"/>
        <v>1</v>
      </c>
      <c r="AC49" s="3">
        <f t="shared" si="7"/>
        <v>1</v>
      </c>
      <c r="AD49" s="30">
        <f t="shared" si="8"/>
        <v>0.8571428571428571</v>
      </c>
    </row>
    <row r="50" spans="1:30" x14ac:dyDescent="0.3">
      <c r="A50" s="2" t="str">
        <f>IF(ISBLANK(Papers!C48), "", _xlfn.CONCAT(Papers!C48, Papers!D48))</f>
        <v>Xia2023</v>
      </c>
      <c r="B50" s="2" t="str">
        <f>IF(ISBLANK(Papers!L48), "", Papers!L48)</f>
        <v>-</v>
      </c>
      <c r="C50" s="2" t="s">
        <v>137</v>
      </c>
      <c r="D50" s="31" t="s">
        <v>94</v>
      </c>
      <c r="E50" s="31" t="s">
        <v>94</v>
      </c>
      <c r="F50">
        <v>3</v>
      </c>
      <c r="G50">
        <v>3</v>
      </c>
      <c r="H50">
        <v>4</v>
      </c>
      <c r="I50">
        <v>5</v>
      </c>
      <c r="J50">
        <f t="shared" si="1"/>
        <v>1</v>
      </c>
      <c r="K50">
        <v>2</v>
      </c>
      <c r="L50">
        <v>2</v>
      </c>
      <c r="M50">
        <f>Papers!F48</f>
        <v>40</v>
      </c>
      <c r="N50">
        <v>60</v>
      </c>
      <c r="O50">
        <f t="shared" si="2"/>
        <v>3</v>
      </c>
      <c r="R50" s="28">
        <f>IF(ISBLANK(D50), "", SUM(F50,G50,J50:L50,O50:Q50)/(8-AB50))</f>
        <v>2.3333333333333335</v>
      </c>
      <c r="S50">
        <v>1</v>
      </c>
      <c r="T50">
        <v>1</v>
      </c>
      <c r="V50">
        <v>0</v>
      </c>
      <c r="W50">
        <v>0</v>
      </c>
      <c r="Y50" s="28">
        <f t="shared" si="4"/>
        <v>2</v>
      </c>
      <c r="Z50" s="28">
        <f t="shared" si="5"/>
        <v>2.3082689247651791</v>
      </c>
      <c r="AA50">
        <v>3</v>
      </c>
      <c r="AB50" s="1">
        <f t="shared" si="26"/>
        <v>2</v>
      </c>
      <c r="AC50" s="3">
        <f t="shared" si="7"/>
        <v>2</v>
      </c>
      <c r="AD50" s="30">
        <f t="shared" si="8"/>
        <v>0.7142857142857143</v>
      </c>
    </row>
    <row r="51" spans="1:30" x14ac:dyDescent="0.3">
      <c r="A51" s="156" t="str">
        <f>IF(ISBLANK(Papers!C49), "", _xlfn.CONCAT(Papers!C49, Papers!D49))</f>
        <v>Yang 2023</v>
      </c>
      <c r="B51" s="2" t="str">
        <f>IF(ISBLANK(Papers!L49), "", Papers!L49)</f>
        <v>VR Controller only (vibrotactile)</v>
      </c>
      <c r="C51" s="2" t="s">
        <v>137</v>
      </c>
      <c r="D51">
        <v>0</v>
      </c>
      <c r="E51">
        <v>2</v>
      </c>
      <c r="F51">
        <f>IF(ISBLANK(E51), "", ROUND(4*(1-(D51/E51)),0))</f>
        <v>4</v>
      </c>
      <c r="G51">
        <v>4</v>
      </c>
      <c r="H51">
        <v>6</v>
      </c>
      <c r="I51">
        <v>9</v>
      </c>
      <c r="J51" s="28">
        <f t="shared" si="1"/>
        <v>1</v>
      </c>
      <c r="K51">
        <v>2</v>
      </c>
      <c r="L51">
        <v>3</v>
      </c>
      <c r="M51" s="29">
        <f>Papers!F49</f>
        <v>6</v>
      </c>
      <c r="N51">
        <v>6</v>
      </c>
      <c r="O51">
        <f t="shared" si="2"/>
        <v>4</v>
      </c>
      <c r="P51">
        <v>3</v>
      </c>
      <c r="Q51">
        <v>4</v>
      </c>
      <c r="R51" s="28">
        <f t="shared" ref="R51:R53" si="27">IF(ISBLANK(D51), "", SUM(F51,G51,J51:L51,O51:Q51)/(8-AB51))</f>
        <v>3.125</v>
      </c>
      <c r="S51">
        <v>2</v>
      </c>
      <c r="T51">
        <v>2</v>
      </c>
      <c r="V51">
        <v>0</v>
      </c>
      <c r="W51">
        <v>0</v>
      </c>
      <c r="Y51" s="28">
        <f t="shared" si="4"/>
        <v>8</v>
      </c>
      <c r="Z51" s="28">
        <f t="shared" si="5"/>
        <v>2.6290808099733312</v>
      </c>
      <c r="AA51">
        <v>4</v>
      </c>
      <c r="AB51" s="1">
        <f t="shared" ref="AB51:AB53" si="28">IF(ISBLANK(D51),"",(SUM(IF(ISBLANK(F51),1),IF(ISBLANK(G51),1,0),COUNTBLANK(J51:L51),COUNTBLANK(O51:Q51))))</f>
        <v>0</v>
      </c>
      <c r="AC51" s="3">
        <f t="shared" ref="AC51:AC53" si="29">IF(ISBLANK(D51),"",(COUNTBLANK(S51:X51)))</f>
        <v>2</v>
      </c>
      <c r="AD51" s="30">
        <f t="shared" ref="AD51:AD53" si="30">IF(ISBLANK(D51),"",((14-SUM(AB51,AC51))/14))</f>
        <v>0.8571428571428571</v>
      </c>
    </row>
    <row r="52" spans="1:30" x14ac:dyDescent="0.3">
      <c r="A52" s="156"/>
      <c r="B52" s="2" t="str">
        <f>IF(ISBLANK(Papers!L50), "", Papers!L50)</f>
        <v>VR Controller embedded in power tool grip (grip perception)</v>
      </c>
      <c r="C52" s="2" t="s">
        <v>137</v>
      </c>
      <c r="D52">
        <v>0</v>
      </c>
      <c r="E52">
        <v>2</v>
      </c>
      <c r="F52">
        <f t="shared" ref="F52:F53" si="31">IF(ISBLANK(E52), "", ROUND(4*(1-(D52/E52)),0))</f>
        <v>4</v>
      </c>
      <c r="G52">
        <v>4</v>
      </c>
      <c r="H52">
        <v>5</v>
      </c>
      <c r="I52">
        <v>9</v>
      </c>
      <c r="J52" s="28">
        <f t="shared" si="1"/>
        <v>2</v>
      </c>
      <c r="K52">
        <v>3</v>
      </c>
      <c r="L52">
        <v>3</v>
      </c>
      <c r="M52" s="29">
        <f>Papers!F49</f>
        <v>6</v>
      </c>
      <c r="N52">
        <v>6</v>
      </c>
      <c r="O52">
        <f t="shared" si="2"/>
        <v>4</v>
      </c>
      <c r="P52">
        <v>3</v>
      </c>
      <c r="Q52">
        <v>4</v>
      </c>
      <c r="R52" s="28">
        <f t="shared" si="27"/>
        <v>3.375</v>
      </c>
      <c r="S52">
        <v>2</v>
      </c>
      <c r="T52">
        <v>2</v>
      </c>
      <c r="V52">
        <v>0</v>
      </c>
      <c r="W52">
        <v>0</v>
      </c>
      <c r="Y52" s="28">
        <f t="shared" si="4"/>
        <v>8</v>
      </c>
      <c r="Z52" s="28">
        <f t="shared" si="5"/>
        <v>2.8394072747711974</v>
      </c>
      <c r="AA52">
        <v>2</v>
      </c>
      <c r="AB52" s="1">
        <f t="shared" si="28"/>
        <v>0</v>
      </c>
      <c r="AC52" s="3">
        <f t="shared" si="29"/>
        <v>2</v>
      </c>
      <c r="AD52" s="30">
        <f t="shared" si="30"/>
        <v>0.8571428571428571</v>
      </c>
    </row>
    <row r="53" spans="1:30" x14ac:dyDescent="0.3">
      <c r="A53" s="156"/>
      <c r="B53" s="2" t="str">
        <f>IF(ISBLANK(Papers!L51), "", Papers!L51)</f>
        <v>VR Controller embedded in power tool grip with battery and head (grip, weight, shape)</v>
      </c>
      <c r="C53" s="2" t="s">
        <v>137</v>
      </c>
      <c r="D53">
        <v>0</v>
      </c>
      <c r="E53">
        <v>2</v>
      </c>
      <c r="F53">
        <f t="shared" si="31"/>
        <v>4</v>
      </c>
      <c r="G53">
        <v>4</v>
      </c>
      <c r="H53">
        <v>3</v>
      </c>
      <c r="I53">
        <v>9</v>
      </c>
      <c r="J53" s="28">
        <f t="shared" si="1"/>
        <v>3</v>
      </c>
      <c r="K53">
        <v>3</v>
      </c>
      <c r="L53">
        <v>3</v>
      </c>
      <c r="M53" s="29">
        <f>Papers!F49</f>
        <v>6</v>
      </c>
      <c r="N53">
        <v>6</v>
      </c>
      <c r="O53">
        <f t="shared" si="2"/>
        <v>4</v>
      </c>
      <c r="P53">
        <v>3</v>
      </c>
      <c r="Q53">
        <v>4</v>
      </c>
      <c r="R53" s="28">
        <f t="shared" si="27"/>
        <v>3.5</v>
      </c>
      <c r="S53">
        <v>1</v>
      </c>
      <c r="T53">
        <v>2</v>
      </c>
      <c r="V53">
        <v>0</v>
      </c>
      <c r="W53">
        <v>0</v>
      </c>
      <c r="Y53" s="28">
        <f t="shared" si="4"/>
        <v>5</v>
      </c>
      <c r="Z53" s="28">
        <f t="shared" si="5"/>
        <v>3.2715470221560961</v>
      </c>
      <c r="AA53">
        <v>2</v>
      </c>
      <c r="AB53" s="1">
        <f t="shared" si="28"/>
        <v>0</v>
      </c>
      <c r="AC53" s="3">
        <f t="shared" si="29"/>
        <v>2</v>
      </c>
      <c r="AD53" s="30">
        <f t="shared" si="30"/>
        <v>0.8571428571428571</v>
      </c>
    </row>
    <row r="54" spans="1:30" x14ac:dyDescent="0.3">
      <c r="C54" s="2" t="s">
        <v>137</v>
      </c>
      <c r="J54" s="28"/>
      <c r="M54" s="29"/>
      <c r="Y54" s="28" t="str">
        <f t="shared" si="4"/>
        <v/>
      </c>
      <c r="Z54" s="28" t="str">
        <f t="shared" si="5"/>
        <v/>
      </c>
      <c r="AA54" t="s">
        <v>137</v>
      </c>
    </row>
    <row r="55" spans="1:30" x14ac:dyDescent="0.3">
      <c r="C55" s="2" t="s">
        <v>137</v>
      </c>
      <c r="J55" s="28"/>
      <c r="M55" s="29"/>
      <c r="Y55" s="28" t="str">
        <f t="shared" si="4"/>
        <v/>
      </c>
      <c r="Z55" s="28" t="str">
        <f t="shared" si="5"/>
        <v/>
      </c>
      <c r="AA55" t="s">
        <v>137</v>
      </c>
    </row>
    <row r="56" spans="1:30" x14ac:dyDescent="0.3">
      <c r="C56" s="2" t="s">
        <v>137</v>
      </c>
      <c r="J56" s="28"/>
      <c r="M56" s="29"/>
      <c r="Y56" s="28" t="str">
        <f t="shared" si="4"/>
        <v/>
      </c>
      <c r="Z56" s="28" t="str">
        <f t="shared" si="5"/>
        <v/>
      </c>
      <c r="AA56" t="s">
        <v>137</v>
      </c>
    </row>
    <row r="57" spans="1:30" x14ac:dyDescent="0.3">
      <c r="C57" s="2" t="s">
        <v>137</v>
      </c>
      <c r="J57" s="28"/>
      <c r="M57" s="29"/>
      <c r="Z57" s="28" t="str">
        <f t="shared" si="5"/>
        <v/>
      </c>
      <c r="AA57" t="s">
        <v>137</v>
      </c>
    </row>
    <row r="58" spans="1:30" x14ac:dyDescent="0.3">
      <c r="C58" s="2" t="s">
        <v>137</v>
      </c>
      <c r="J58" s="28"/>
      <c r="M58" s="29"/>
      <c r="Z58" s="28" t="str">
        <f t="shared" si="5"/>
        <v/>
      </c>
      <c r="AA58" t="s">
        <v>137</v>
      </c>
    </row>
    <row r="59" spans="1:30" x14ac:dyDescent="0.3">
      <c r="C59" s="2" t="s">
        <v>137</v>
      </c>
      <c r="M59" s="29"/>
      <c r="Z59" s="28" t="str">
        <f t="shared" si="5"/>
        <v/>
      </c>
      <c r="AA59" t="s">
        <v>137</v>
      </c>
    </row>
    <row r="60" spans="1:30" x14ac:dyDescent="0.3">
      <c r="C60" s="2" t="s">
        <v>137</v>
      </c>
      <c r="M60" s="29"/>
      <c r="Z60" s="28" t="str">
        <f t="shared" si="5"/>
        <v/>
      </c>
      <c r="AA60" t="s">
        <v>137</v>
      </c>
    </row>
    <row r="61" spans="1:30" x14ac:dyDescent="0.3">
      <c r="C61" s="2" t="s">
        <v>137</v>
      </c>
      <c r="M61" s="29"/>
      <c r="Z61" s="28" t="str">
        <f t="shared" si="5"/>
        <v/>
      </c>
      <c r="AA61" t="s">
        <v>137</v>
      </c>
    </row>
    <row r="62" spans="1:30" x14ac:dyDescent="0.3">
      <c r="C62" s="2" t="s">
        <v>137</v>
      </c>
      <c r="M62" s="29"/>
      <c r="Z62" s="28" t="str">
        <f t="shared" si="5"/>
        <v/>
      </c>
      <c r="AA62" t="s">
        <v>137</v>
      </c>
    </row>
    <row r="63" spans="1:30" x14ac:dyDescent="0.3">
      <c r="C63" s="2" t="s">
        <v>137</v>
      </c>
      <c r="M63" s="29"/>
      <c r="Z63" s="28" t="str">
        <f t="shared" si="5"/>
        <v/>
      </c>
      <c r="AA63" t="s">
        <v>137</v>
      </c>
    </row>
    <row r="64" spans="1:30" x14ac:dyDescent="0.3">
      <c r="C64" s="2" t="s">
        <v>137</v>
      </c>
      <c r="M64" s="29"/>
      <c r="Z64" s="28" t="str">
        <f t="shared" si="5"/>
        <v/>
      </c>
      <c r="AA64" t="s">
        <v>137</v>
      </c>
    </row>
    <row r="65" spans="3:27" x14ac:dyDescent="0.3">
      <c r="C65" s="2" t="s">
        <v>137</v>
      </c>
      <c r="M65" s="29"/>
      <c r="Z65" s="28" t="str">
        <f t="shared" si="5"/>
        <v/>
      </c>
      <c r="AA65" t="s">
        <v>137</v>
      </c>
    </row>
    <row r="66" spans="3:27" x14ac:dyDescent="0.3">
      <c r="C66" s="2" t="s">
        <v>137</v>
      </c>
      <c r="M66" s="29"/>
      <c r="Z66" s="28" t="str">
        <f t="shared" si="5"/>
        <v/>
      </c>
      <c r="AA66" t="s">
        <v>137</v>
      </c>
    </row>
    <row r="67" spans="3:27" x14ac:dyDescent="0.3">
      <c r="C67" s="2" t="s">
        <v>137</v>
      </c>
      <c r="M67" s="29"/>
      <c r="Z67" s="28" t="str">
        <f t="shared" si="5"/>
        <v/>
      </c>
      <c r="AA67" t="s">
        <v>137</v>
      </c>
    </row>
    <row r="68" spans="3:27" x14ac:dyDescent="0.3">
      <c r="C68" s="2" t="s">
        <v>137</v>
      </c>
      <c r="M68" s="29"/>
      <c r="Z68" s="28" t="str">
        <f t="shared" si="5"/>
        <v/>
      </c>
      <c r="AA68" t="s">
        <v>137</v>
      </c>
    </row>
    <row r="69" spans="3:27" x14ac:dyDescent="0.3">
      <c r="C69" s="2" t="s">
        <v>137</v>
      </c>
      <c r="M69" s="29"/>
      <c r="Z69" s="28" t="str">
        <f t="shared" si="5"/>
        <v/>
      </c>
      <c r="AA69" t="s">
        <v>137</v>
      </c>
    </row>
    <row r="70" spans="3:27" x14ac:dyDescent="0.3">
      <c r="C70" s="2" t="s">
        <v>137</v>
      </c>
      <c r="M70" s="29"/>
      <c r="Z70" s="28" t="str">
        <f t="shared" si="5"/>
        <v/>
      </c>
      <c r="AA70" t="s">
        <v>137</v>
      </c>
    </row>
    <row r="71" spans="3:27" x14ac:dyDescent="0.3">
      <c r="C71" s="2" t="s">
        <v>137</v>
      </c>
      <c r="M71" s="29"/>
      <c r="Z71" s="28" t="str">
        <f t="shared" si="5"/>
        <v/>
      </c>
      <c r="AA71" t="s">
        <v>137</v>
      </c>
    </row>
    <row r="72" spans="3:27" x14ac:dyDescent="0.3">
      <c r="C72" s="2" t="s">
        <v>137</v>
      </c>
      <c r="M72" s="29"/>
      <c r="Z72" s="28" t="str">
        <f t="shared" ref="Z72:Z78" si="32">IF(ISBLANK(D72),"",R72*EXP(-0.0027*Y72^2))</f>
        <v/>
      </c>
      <c r="AA72" t="s">
        <v>137</v>
      </c>
    </row>
    <row r="73" spans="3:27" x14ac:dyDescent="0.3">
      <c r="C73" s="2" t="s">
        <v>137</v>
      </c>
      <c r="M73" s="29"/>
      <c r="Z73" s="28" t="str">
        <f t="shared" si="32"/>
        <v/>
      </c>
      <c r="AA73" t="s">
        <v>137</v>
      </c>
    </row>
    <row r="74" spans="3:27" x14ac:dyDescent="0.3">
      <c r="C74" s="2" t="s">
        <v>137</v>
      </c>
      <c r="M74" s="29"/>
      <c r="Z74" s="28" t="str">
        <f t="shared" si="32"/>
        <v/>
      </c>
      <c r="AA74" t="s">
        <v>137</v>
      </c>
    </row>
    <row r="75" spans="3:27" x14ac:dyDescent="0.3">
      <c r="C75" s="2" t="s">
        <v>137</v>
      </c>
      <c r="M75" s="29"/>
      <c r="Z75" s="28" t="str">
        <f t="shared" si="32"/>
        <v/>
      </c>
      <c r="AA75" t="s">
        <v>137</v>
      </c>
    </row>
    <row r="76" spans="3:27" x14ac:dyDescent="0.3">
      <c r="C76" s="2" t="s">
        <v>137</v>
      </c>
      <c r="M76" s="29"/>
      <c r="Z76" s="28" t="str">
        <f t="shared" si="32"/>
        <v/>
      </c>
      <c r="AA76" t="s">
        <v>137</v>
      </c>
    </row>
    <row r="77" spans="3:27" x14ac:dyDescent="0.3">
      <c r="C77" s="2" t="s">
        <v>137</v>
      </c>
      <c r="M77" s="29"/>
      <c r="Z77" s="28" t="str">
        <f t="shared" si="32"/>
        <v/>
      </c>
      <c r="AA77" t="s">
        <v>137</v>
      </c>
    </row>
    <row r="78" spans="3:27" x14ac:dyDescent="0.3">
      <c r="C78" s="2" t="s">
        <v>137</v>
      </c>
      <c r="M78" s="29"/>
      <c r="Z78" s="28" t="str">
        <f t="shared" si="32"/>
        <v/>
      </c>
      <c r="AA78" t="s">
        <v>137</v>
      </c>
    </row>
    <row r="79" spans="3:27" x14ac:dyDescent="0.3">
      <c r="C79" s="2" t="s">
        <v>137</v>
      </c>
      <c r="M79" s="29"/>
      <c r="AA79" t="s">
        <v>137</v>
      </c>
    </row>
    <row r="80" spans="3:27" x14ac:dyDescent="0.3">
      <c r="C80" s="2" t="s">
        <v>137</v>
      </c>
      <c r="M80" s="29"/>
      <c r="AA80" t="s">
        <v>137</v>
      </c>
    </row>
    <row r="81" spans="3:27" x14ac:dyDescent="0.3">
      <c r="C81" s="2" t="s">
        <v>137</v>
      </c>
      <c r="M81" s="29"/>
      <c r="AA81" t="s">
        <v>137</v>
      </c>
    </row>
  </sheetData>
  <mergeCells count="18">
    <mergeCell ref="H2:J2"/>
    <mergeCell ref="H3:J3"/>
    <mergeCell ref="M2:O2"/>
    <mergeCell ref="M3:O3"/>
    <mergeCell ref="S1:Y1"/>
    <mergeCell ref="D1:R1"/>
    <mergeCell ref="D2:F2"/>
    <mergeCell ref="D3:F3"/>
    <mergeCell ref="A18:A19"/>
    <mergeCell ref="A20:A21"/>
    <mergeCell ref="A46:A47"/>
    <mergeCell ref="A51:A53"/>
    <mergeCell ref="B1:B4"/>
    <mergeCell ref="A1:A4"/>
    <mergeCell ref="A10:A11"/>
    <mergeCell ref="A12:A17"/>
    <mergeCell ref="A39:A40"/>
    <mergeCell ref="A41:A42"/>
  </mergeCells>
  <conditionalFormatting sqref="D5:Q50 S5:X53 D51:I53 K51:L53 N51:Q53">
    <cfRule type="containsBlanks" dxfId="1" priority="1">
      <formula>LEN(TRIM(D5))=0</formula>
    </cfRule>
  </conditionalFormatting>
  <conditionalFormatting sqref="R5:R53 Y5:Y53">
    <cfRule type="containsBlanks" dxfId="0" priority="2">
      <formula>LEN(TRIM(R5))=0</formula>
    </cfRule>
  </conditionalFormatting>
  <conditionalFormatting sqref="R5:R53">
    <cfRule type="dataBar" priority="5">
      <dataBar>
        <cfvo type="min"/>
        <cfvo type="max"/>
        <color rgb="FF63C384"/>
      </dataBar>
      <extLst>
        <ext xmlns:x14="http://schemas.microsoft.com/office/spreadsheetml/2009/9/main" uri="{B025F937-C7B1-47D3-B67F-A62EFF666E3E}">
          <x14:id>{D1AB59C6-F6B7-7747-B7B9-050ADD4F7F00}</x14:id>
        </ext>
      </extLst>
    </cfRule>
  </conditionalFormatting>
  <conditionalFormatting sqref="Y5:Y53">
    <cfRule type="dataBar" priority="3">
      <dataBar>
        <cfvo type="min"/>
        <cfvo type="max"/>
        <color rgb="FFFF555A"/>
      </dataBar>
      <extLst>
        <ext xmlns:x14="http://schemas.microsoft.com/office/spreadsheetml/2009/9/main" uri="{B025F937-C7B1-47D3-B67F-A62EFF666E3E}">
          <x14:id>{3DBBAE3F-5F31-ED44-89E1-171F68785ED6}</x14:id>
        </ext>
      </extLst>
    </cfRule>
  </conditionalFormatting>
  <pageMargins left="0.7" right="0.7" top="0.75" bottom="0.75" header="0.3" footer="0.3"/>
  <ignoredErrors>
    <ignoredError sqref="Y20:Y21" formulaRange="1"/>
  </ignoredErrors>
  <drawing r:id="rId1"/>
  <legacyDrawing r:id="rId2"/>
  <extLst>
    <ext xmlns:x14="http://schemas.microsoft.com/office/spreadsheetml/2009/9/main" uri="{78C0D931-6437-407d-A8EE-F0AAD7539E65}">
      <x14:conditionalFormattings>
        <x14:conditionalFormatting xmlns:xm="http://schemas.microsoft.com/office/excel/2006/main">
          <x14:cfRule type="dataBar" id="{D1AB59C6-F6B7-7747-B7B9-050ADD4F7F00}">
            <x14:dataBar minLength="0" maxLength="100" gradient="0">
              <x14:cfvo type="autoMin"/>
              <x14:cfvo type="autoMax"/>
              <x14:negativeFillColor rgb="FFFF0000"/>
              <x14:axisColor rgb="FF000000"/>
            </x14:dataBar>
          </x14:cfRule>
          <xm:sqref>R5:R53</xm:sqref>
        </x14:conditionalFormatting>
        <x14:conditionalFormatting xmlns:xm="http://schemas.microsoft.com/office/excel/2006/main">
          <x14:cfRule type="dataBar" id="{3DBBAE3F-5F31-ED44-89E1-171F68785ED6}">
            <x14:dataBar minLength="0" maxLength="100" gradient="0">
              <x14:cfvo type="autoMin"/>
              <x14:cfvo type="autoMax"/>
              <x14:negativeFillColor rgb="FFFF0000"/>
              <x14:axisColor rgb="FF000000"/>
            </x14:dataBar>
          </x14:cfRule>
          <xm:sqref>Y5:Y53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FF489-33A7-7349-9E81-3EC5408D39D7}">
  <dimension ref="A1:M50"/>
  <sheetViews>
    <sheetView topLeftCell="A3" workbookViewId="0">
      <selection activeCell="E14" sqref="E14"/>
    </sheetView>
  </sheetViews>
  <sheetFormatPr defaultColWidth="11.19921875" defaultRowHeight="15.6" x14ac:dyDescent="0.3"/>
  <cols>
    <col min="1" max="1" width="16.5" customWidth="1"/>
    <col min="2" max="2" width="15" customWidth="1"/>
    <col min="3" max="6" width="12" customWidth="1"/>
    <col min="7" max="7" width="10.796875" customWidth="1"/>
    <col min="8" max="8" width="69.59765625" customWidth="1"/>
    <col min="9" max="9" width="57.09765625" customWidth="1"/>
    <col min="10" max="10" width="42.69921875" hidden="1" customWidth="1"/>
  </cols>
  <sheetData>
    <row r="1" spans="1:13" x14ac:dyDescent="0.3">
      <c r="A1" s="38" t="s">
        <v>392</v>
      </c>
      <c r="B1" s="38" t="s">
        <v>393</v>
      </c>
      <c r="C1" s="38" t="s">
        <v>434</v>
      </c>
      <c r="D1" s="38" t="s">
        <v>394</v>
      </c>
      <c r="E1" s="38" t="s">
        <v>435</v>
      </c>
      <c r="F1" s="38" t="s">
        <v>78</v>
      </c>
      <c r="G1" s="37" t="s">
        <v>436</v>
      </c>
      <c r="H1" s="38" t="s">
        <v>423</v>
      </c>
      <c r="I1" s="38" t="s">
        <v>424</v>
      </c>
      <c r="J1" s="40" t="s">
        <v>437</v>
      </c>
      <c r="K1" s="40" t="s">
        <v>495</v>
      </c>
      <c r="L1" s="40" t="s">
        <v>494</v>
      </c>
      <c r="M1" s="40" t="s">
        <v>438</v>
      </c>
    </row>
    <row r="2" spans="1:13" x14ac:dyDescent="0.3">
      <c r="A2" t="s">
        <v>396</v>
      </c>
      <c r="B2" s="28">
        <v>3.5</v>
      </c>
      <c r="C2" s="28"/>
      <c r="D2">
        <v>2</v>
      </c>
      <c r="F2" s="28">
        <v>1</v>
      </c>
      <c r="G2" s="36"/>
      <c r="H2" t="str">
        <f>"\node[" &amp; Table2[[#This Row],[Shape]] &amp; ", fill=" &amp; Table2[[#This Row],[Color]] &amp; ", inner sep=" &amp; Table2[[#This Row],[Column3]] &amp; "pt] at (" &amp; B2 &amp; "," &amp; D2/2 &amp; ") {};"</f>
        <v>\node[circle, fill=c1, inner sep=1.7pt] at (3.5,1) {};</v>
      </c>
      <c r="I2" s="39" t="str">
        <f>"\node at (" &amp; B2+C2 &amp; "," &amp; D2/2+E2+0.1 &amp; ") {\footnotesize{\cite{" &amp; A2 &amp; "}}};"</f>
        <v>\node at (3.5,1.1) {\footnotesize{\cite{Brickler2019}}};</v>
      </c>
      <c r="J2" t="str">
        <f>"\draw [very thin, gray](" &amp; Table2[[#This Row],[Haptic fidelity]] &amp; "," &amp; Table2[[#This Row],[Versatility]]+Table2[[#This Row],[Offset V]]+0.06 &amp; ") -- (" &amp; Table2[[#This Row],[Haptic fidelity]] &amp; "," &amp;  Table2[[#This Row],[Versatility]] + 0.03&amp; ") node[anchor=north] {};"</f>
        <v>\draw [very thin, gray](3.5,2.06) -- (3.5,2.03) node[anchor=north] {};</v>
      </c>
      <c r="K2" t="str">
        <f>IF(Table2[[#This Row],[Quality]] &gt; 0.9, "c1", IF(Table2[[#This Row],[Quality]] &gt; 0.8, "c2", IF(Table2[[#This Row],[Quality]] &gt; 0.7, "c3", "c4")))</f>
        <v>c1</v>
      </c>
      <c r="L2" t="str">
        <f>IF(Table2[[#This Row],[Quality]] &gt; 0.9, "circle", IF(Table2[[#This Row],[Quality]] &gt; 0.8, "diamond", IF(Table2[[#This Row],[Quality]] &gt; 0.7, "regular polygon, regular polygon sides=5", "rectangle")))</f>
        <v>circle</v>
      </c>
      <c r="M2">
        <f>IF(Table2[[#This Row],[Quality]] &gt; 0.9, 1.7, IF(Table2[[#This Row],[Quality]] &gt; 0.8, 1.3, IF(Table2[[#This Row],[Quality]] &gt; 0.7, 1.7, 1.7)))</f>
        <v>1.7</v>
      </c>
    </row>
    <row r="3" spans="1:13" x14ac:dyDescent="0.3">
      <c r="A3" t="s">
        <v>397</v>
      </c>
      <c r="B3" s="28">
        <v>3.22</v>
      </c>
      <c r="C3" s="28"/>
      <c r="D3">
        <v>2</v>
      </c>
      <c r="F3" s="28">
        <v>1</v>
      </c>
      <c r="G3" s="36"/>
      <c r="H3" t="str">
        <f>"\node[" &amp; Table2[[#This Row],[Shape]] &amp; ", fill=" &amp; Table2[[#This Row],[Color]] &amp; ", inner sep=" &amp; Table2[[#This Row],[Column3]] &amp; "pt] at (" &amp; B3 &amp; "," &amp; D3/2 &amp; ") {};"</f>
        <v>\node[circle, fill=c1, inner sep=1.7pt] at (3.22,1) {};</v>
      </c>
      <c r="I3" s="39" t="str">
        <f>"\node at (" &amp; B3+C3 &amp; "," &amp; D3/2+E3+0.1 &amp; ") {\footnotesize{\cite{" &amp; A3 &amp; "}}};"</f>
        <v>\node at (3.22,1.1) {\footnotesize{\cite{Caccianiga2021}}};</v>
      </c>
      <c r="J3" t="str">
        <f>"\draw [very thin, gray](" &amp; Table2[[#This Row],[Haptic fidelity]] &amp; "," &amp; Table2[[#This Row],[Versatility]]+Table2[[#This Row],[Offset V]]+0.06 &amp; ") -- (" &amp; Table2[[#This Row],[Haptic fidelity]] &amp; "," &amp;  Table2[[#This Row],[Versatility]] + 0.03&amp; ") node[anchor=north] {};"</f>
        <v>\draw [very thin, gray](3.22,2.06) -- (3.22,2.03) node[anchor=north] {};</v>
      </c>
      <c r="K3" t="str">
        <f>IF(Table2[[#This Row],[Quality]] &gt; 0.9, "c1", IF(Table2[[#This Row],[Quality]] &gt; 0.8, "c2", IF(Table2[[#This Row],[Quality]] &gt; 0.7, "c3", "c4")))</f>
        <v>c1</v>
      </c>
      <c r="L3" t="str">
        <f>IF(Table2[[#This Row],[Quality]] &gt; 0.9, "circle", IF(Table2[[#This Row],[Quality]] &gt; 0.8, "diamond", IF(Table2[[#This Row],[Quality]] &gt; 0.7, "regular polygon, regular polygon sides=5", "rectangle")))</f>
        <v>circle</v>
      </c>
      <c r="M3">
        <f>IF(Table2[[#This Row],[Quality]] &gt; 0.9, 1.7, IF(Table2[[#This Row],[Quality]] &gt; 0.8, 1.3, IF(Table2[[#This Row],[Quality]] &gt; 0.7, 1.7, 1.7)))</f>
        <v>1.7</v>
      </c>
    </row>
    <row r="4" spans="1:13" x14ac:dyDescent="0.3">
      <c r="A4" t="s">
        <v>400</v>
      </c>
      <c r="B4" s="28">
        <v>0.63</v>
      </c>
      <c r="C4" s="28"/>
      <c r="D4">
        <v>2</v>
      </c>
      <c r="F4" s="28">
        <v>1</v>
      </c>
      <c r="G4" s="36"/>
      <c r="H4" t="str">
        <f>"\node[" &amp; Table2[[#This Row],[Shape]] &amp; ", fill=" &amp; Table2[[#This Row],[Color]] &amp; ", inner sep=" &amp; Table2[[#This Row],[Column3]] &amp; "pt] at (" &amp; B4 &amp; "," &amp; D4/2 &amp; ") {};"</f>
        <v>\node[circle, fill=c1, inner sep=1.7pt] at (0.63,1) {};</v>
      </c>
      <c r="I4" s="39" t="str">
        <f>"\node at (" &amp; B4+C4 &amp; "," &amp; D4/2+E4+0.1 &amp; ") {\footnotesize{\cite{" &amp; A4 &amp; "}}};"</f>
        <v>\node at (0.63,1.1) {\footnotesize{\cite{Crespo2015}}};</v>
      </c>
      <c r="J4" t="str">
        <f>"\draw [very thin, gray](" &amp; Table2[[#This Row],[Haptic fidelity]] &amp; "," &amp; Table2[[#This Row],[Versatility]]+Table2[[#This Row],[Offset V]]+0.06 &amp; ") -- (" &amp; Table2[[#This Row],[Haptic fidelity]] &amp; "," &amp;  Table2[[#This Row],[Versatility]] + 0.03&amp; ") node[anchor=north] {};"</f>
        <v>\draw [very thin, gray](0.63,2.06) -- (0.63,2.03) node[anchor=north] {};</v>
      </c>
      <c r="K4" t="str">
        <f>IF(Table2[[#This Row],[Quality]] &gt; 0.9, "c1", IF(Table2[[#This Row],[Quality]] &gt; 0.8, "c2", IF(Table2[[#This Row],[Quality]] &gt; 0.7, "c3", "c4")))</f>
        <v>c1</v>
      </c>
      <c r="L4" t="str">
        <f>IF(Table2[[#This Row],[Quality]] &gt; 0.9, "circle", IF(Table2[[#This Row],[Quality]] &gt; 0.8, "diamond", IF(Table2[[#This Row],[Quality]] &gt; 0.7, "regular polygon, regular polygon sides=5", "rectangle")))</f>
        <v>circle</v>
      </c>
      <c r="M4">
        <f>IF(Table2[[#This Row],[Quality]] &gt; 0.9, 1.7, IF(Table2[[#This Row],[Quality]] &gt; 0.8, 1.3, IF(Table2[[#This Row],[Quality]] &gt; 0.7, 1.7, 1.7)))</f>
        <v>1.7</v>
      </c>
    </row>
    <row r="5" spans="1:13" x14ac:dyDescent="0.3">
      <c r="A5" t="s">
        <v>401</v>
      </c>
      <c r="B5" s="28">
        <v>3.01</v>
      </c>
      <c r="C5" s="28"/>
      <c r="D5">
        <v>2</v>
      </c>
      <c r="F5" s="28">
        <v>0.9285714285714286</v>
      </c>
      <c r="G5" s="36"/>
      <c r="H5" t="str">
        <f>"\node[" &amp; Table2[[#This Row],[Shape]] &amp; ", fill=" &amp; Table2[[#This Row],[Color]] &amp; ", inner sep=" &amp; Table2[[#This Row],[Column3]] &amp; "pt] at (" &amp; B5 &amp; "," &amp; D5/2 &amp; ") {};"</f>
        <v>\node[circle, fill=c1, inner sep=1.7pt] at (3.01,1) {};</v>
      </c>
      <c r="I5" s="39" t="str">
        <f>"\node at (" &amp; B5+C5 &amp; "," &amp; D5/2+E5+0.1 &amp; ") {\footnotesize{\cite{" &amp; A5 &amp; "}}};"</f>
        <v>\node at (3.01,1.1) {\footnotesize{\cite{Dai2023}}};</v>
      </c>
      <c r="J5" t="str">
        <f>"\draw [very thin, gray](" &amp; Table2[[#This Row],[Haptic fidelity]] &amp; "," &amp; Table2[[#This Row],[Versatility]]+Table2[[#This Row],[Offset V]]+0.06 &amp; ") -- (" &amp; Table2[[#This Row],[Haptic fidelity]] &amp; "," &amp;  Table2[[#This Row],[Versatility]] + 0.03&amp; ") node[anchor=north] {};"</f>
        <v>\draw [very thin, gray](3.01,2.06) -- (3.01,2.03) node[anchor=north] {};</v>
      </c>
      <c r="K5" t="str">
        <f>IF(Table2[[#This Row],[Quality]] &gt; 0.9, "c1", IF(Table2[[#This Row],[Quality]] &gt; 0.8, "c2", IF(Table2[[#This Row],[Quality]] &gt; 0.7, "c3", "c4")))</f>
        <v>c1</v>
      </c>
      <c r="L5" t="str">
        <f>IF(Table2[[#This Row],[Quality]] &gt; 0.9, "circle", IF(Table2[[#This Row],[Quality]] &gt; 0.8, "diamond", IF(Table2[[#This Row],[Quality]] &gt; 0.7, "regular polygon, regular polygon sides=5", "rectangle")))</f>
        <v>circle</v>
      </c>
      <c r="M5">
        <f>IF(Table2[[#This Row],[Quality]] &gt; 0.9, 1.7, IF(Table2[[#This Row],[Quality]] &gt; 0.8, 1.3, IF(Table2[[#This Row],[Quality]] &gt; 0.7, 1.7, 1.7)))</f>
        <v>1.7</v>
      </c>
    </row>
    <row r="6" spans="1:13" x14ac:dyDescent="0.3">
      <c r="A6" t="s">
        <v>401</v>
      </c>
      <c r="B6" s="28">
        <v>3.21</v>
      </c>
      <c r="C6" s="28">
        <v>-0.05</v>
      </c>
      <c r="D6">
        <v>1</v>
      </c>
      <c r="E6">
        <v>-0.2</v>
      </c>
      <c r="F6" s="28">
        <v>0.9285714285714286</v>
      </c>
      <c r="G6" s="36"/>
      <c r="H6" t="str">
        <f>"\node[" &amp; Table2[[#This Row],[Shape]] &amp; ", fill=" &amp; Table2[[#This Row],[Color]] &amp; ", inner sep=" &amp; Table2[[#This Row],[Column3]] &amp; "pt] at (" &amp; B6 &amp; "," &amp; D6/2 &amp; ") {};"</f>
        <v>\node[circle, fill=c1, inner sep=1.7pt] at (3.21,0.5) {};</v>
      </c>
      <c r="I6" s="39" t="str">
        <f>"\node at (" &amp; B6+C6 &amp; "," &amp; D6/2+E6+0.1 &amp; ") {\footnotesize{\cite{" &amp; A6 &amp; "}}};"</f>
        <v>\node at (3.16,0.4) {\footnotesize{\cite{Dai2023}}};</v>
      </c>
      <c r="J6" t="str">
        <f>"\draw [very thin, gray](" &amp; Table2[[#This Row],[Haptic fidelity]] &amp; "," &amp; Table2[[#This Row],[Versatility]]+Table2[[#This Row],[Offset V]]+0.06 &amp; ") -- (" &amp; Table2[[#This Row],[Haptic fidelity]] &amp; "," &amp;  Table2[[#This Row],[Versatility]] + 0.03&amp; ") node[anchor=north] {};"</f>
        <v>\draw [very thin, gray](3.21,0.86) -- (3.21,1.03) node[anchor=north] {};</v>
      </c>
      <c r="K6" t="str">
        <f>IF(Table2[[#This Row],[Quality]] &gt; 0.9, "c1", IF(Table2[[#This Row],[Quality]] &gt; 0.8, "c2", IF(Table2[[#This Row],[Quality]] &gt; 0.7, "c3", "c4")))</f>
        <v>c1</v>
      </c>
      <c r="L6" t="str">
        <f>IF(Table2[[#This Row],[Quality]] &gt; 0.9, "circle", IF(Table2[[#This Row],[Quality]] &gt; 0.8, "diamond", IF(Table2[[#This Row],[Quality]] &gt; 0.7, "regular polygon, regular polygon sides=5", "rectangle")))</f>
        <v>circle</v>
      </c>
      <c r="M6">
        <f>IF(Table2[[#This Row],[Quality]] &gt; 0.9, 1.7, IF(Table2[[#This Row],[Quality]] &gt; 0.8, 1.3, IF(Table2[[#This Row],[Quality]] &gt; 0.7, 1.7, 1.7)))</f>
        <v>1.7</v>
      </c>
    </row>
    <row r="7" spans="1:13" x14ac:dyDescent="0.3">
      <c r="A7" t="s">
        <v>433</v>
      </c>
      <c r="B7" s="28">
        <v>3.38</v>
      </c>
      <c r="C7" s="28"/>
      <c r="D7">
        <v>2</v>
      </c>
      <c r="E7">
        <v>-0.2</v>
      </c>
      <c r="F7" s="28">
        <v>1</v>
      </c>
      <c r="G7" s="36"/>
      <c r="H7" t="str">
        <f>"\node[" &amp; Table2[[#This Row],[Shape]] &amp; ", fill=" &amp; Table2[[#This Row],[Color]] &amp; ", inner sep=" &amp; Table2[[#This Row],[Column3]] &amp; "pt] at (" &amp; B7 &amp; "," &amp; D7/2 &amp; ") {};"</f>
        <v>\node[circle, fill=c1, inner sep=1.7pt] at (3.38,1) {};</v>
      </c>
      <c r="I7" s="39" t="str">
        <f>"\node at (" &amp; B7+C7 &amp; "," &amp; D7/2+E7+0.1 &amp; ") {\footnotesize{\cite{" &amp; A7 &amp; "}}};"</f>
        <v>\node at (3.38,0.9) {\footnotesize{\cite{Feygin2002HapticSkill}}};</v>
      </c>
      <c r="J7" t="str">
        <f>"\draw [very thin, gray](" &amp; Table2[[#This Row],[Haptic fidelity]] &amp; "," &amp; Table2[[#This Row],[Versatility]]+Table2[[#This Row],[Offset V]]+0.06 &amp; ") -- (" &amp; Table2[[#This Row],[Haptic fidelity]] &amp; "," &amp;  Table2[[#This Row],[Versatility]] + 0.03&amp; ") node[anchor=north] {};"</f>
        <v>\draw [very thin, gray](3.38,1.86) -- (3.38,2.03) node[anchor=north] {};</v>
      </c>
      <c r="K7" t="str">
        <f>IF(Table2[[#This Row],[Quality]] &gt; 0.9, "c1", IF(Table2[[#This Row],[Quality]] &gt; 0.8, "c2", IF(Table2[[#This Row],[Quality]] &gt; 0.7, "c3", "c4")))</f>
        <v>c1</v>
      </c>
      <c r="L7" t="str">
        <f>IF(Table2[[#This Row],[Quality]] &gt; 0.9, "circle", IF(Table2[[#This Row],[Quality]] &gt; 0.8, "diamond", IF(Table2[[#This Row],[Quality]] &gt; 0.7, "regular polygon, regular polygon sides=5", "rectangle")))</f>
        <v>circle</v>
      </c>
      <c r="M7">
        <f>IF(Table2[[#This Row],[Quality]] &gt; 0.9, 1.7, IF(Table2[[#This Row],[Quality]] &gt; 0.8, 1.3, IF(Table2[[#This Row],[Quality]] &gt; 0.7, 1.7, 1.7)))</f>
        <v>1.7</v>
      </c>
    </row>
    <row r="8" spans="1:13" x14ac:dyDescent="0.3">
      <c r="A8" t="s">
        <v>433</v>
      </c>
      <c r="B8" s="28">
        <v>3.75</v>
      </c>
      <c r="C8" s="28"/>
      <c r="D8">
        <v>2</v>
      </c>
      <c r="E8">
        <v>0.1</v>
      </c>
      <c r="F8" s="28">
        <v>1</v>
      </c>
      <c r="G8" s="36"/>
      <c r="H8" t="str">
        <f>"\node[" &amp; Table2[[#This Row],[Shape]] &amp; ", fill=" &amp; Table2[[#This Row],[Color]] &amp; ", inner sep=" &amp; Table2[[#This Row],[Column3]] &amp; "pt] at (" &amp; B8 &amp; "," &amp; D8/2 &amp; ") {};"</f>
        <v>\node[circle, fill=c1, inner sep=1.7pt] at (3.75,1) {};</v>
      </c>
      <c r="I8" s="39" t="str">
        <f>"\node at (" &amp; B8+C8 &amp; "," &amp; D8/2+E8+0.1 &amp; ") {\footnotesize{\cite{" &amp; A8 &amp; "}}};"</f>
        <v>\node at (3.75,1.2) {\footnotesize{\cite{Feygin2002HapticSkill}}};</v>
      </c>
      <c r="J8" t="str">
        <f>"\draw [very thin, gray](" &amp; Table2[[#This Row],[Haptic fidelity]] &amp; "," &amp; Table2[[#This Row],[Versatility]]+Table2[[#This Row],[Offset V]]+0.06 &amp; ") -- (" &amp; Table2[[#This Row],[Haptic fidelity]] &amp; "," &amp;  Table2[[#This Row],[Versatility]] + 0.03&amp; ") node[anchor=north] {};"</f>
        <v>\draw [very thin, gray](3.75,2.16) -- (3.75,2.03) node[anchor=north] {};</v>
      </c>
      <c r="K8" t="str">
        <f>IF(Table2[[#This Row],[Quality]] &gt; 0.9, "c1", IF(Table2[[#This Row],[Quality]] &gt; 0.8, "c2", IF(Table2[[#This Row],[Quality]] &gt; 0.7, "c3", "c4")))</f>
        <v>c1</v>
      </c>
      <c r="L8" t="str">
        <f>IF(Table2[[#This Row],[Quality]] &gt; 0.9, "circle", IF(Table2[[#This Row],[Quality]] &gt; 0.8, "diamond", IF(Table2[[#This Row],[Quality]] &gt; 0.7, "regular polygon, regular polygon sides=5", "rectangle")))</f>
        <v>circle</v>
      </c>
      <c r="M8">
        <f>IF(Table2[[#This Row],[Quality]] &gt; 0.9, 1.7, IF(Table2[[#This Row],[Quality]] &gt; 0.8, 1.3, IF(Table2[[#This Row],[Quality]] &gt; 0.7, 1.7, 1.7)))</f>
        <v>1.7</v>
      </c>
    </row>
    <row r="9" spans="1:13" x14ac:dyDescent="0.3">
      <c r="A9" t="s">
        <v>403</v>
      </c>
      <c r="B9" s="28">
        <v>2.63</v>
      </c>
      <c r="C9" s="28"/>
      <c r="D9">
        <v>2</v>
      </c>
      <c r="F9" s="28">
        <v>1</v>
      </c>
      <c r="G9" s="36"/>
      <c r="H9" t="str">
        <f>"\node[" &amp; Table2[[#This Row],[Shape]] &amp; ", fill=" &amp; Table2[[#This Row],[Color]] &amp; ", inner sep=" &amp; Table2[[#This Row],[Column3]] &amp; "pt] at (" &amp; B9 &amp; "," &amp; D9/2 &amp; ") {};"</f>
        <v>\node[circle, fill=c1, inner sep=1.7pt] at (2.63,1) {};</v>
      </c>
      <c r="I9" s="39" t="str">
        <f>"\node at (" &amp; B9+C9 &amp; "," &amp; D9/2+E9+0.1 &amp; ") {\footnotesize{\cite{" &amp; A9 &amp; "}}};"</f>
        <v>\node at (2.63,1.1) {\footnotesize{\cite{Gambaro2014}}};</v>
      </c>
      <c r="J9" t="str">
        <f>"\draw [very thin, gray](" &amp; Table2[[#This Row],[Haptic fidelity]] &amp; "," &amp; Table2[[#This Row],[Versatility]]+Table2[[#This Row],[Offset V]]+0.06 &amp; ") -- (" &amp; Table2[[#This Row],[Haptic fidelity]] &amp; "," &amp;  Table2[[#This Row],[Versatility]] + 0.03&amp; ") node[anchor=north] {};"</f>
        <v>\draw [very thin, gray](2.63,2.06) -- (2.63,2.03) node[anchor=north] {};</v>
      </c>
      <c r="K9" t="str">
        <f>IF(Table2[[#This Row],[Quality]] &gt; 0.9, "c1", IF(Table2[[#This Row],[Quality]] &gt; 0.8, "c2", IF(Table2[[#This Row],[Quality]] &gt; 0.7, "c3", "c4")))</f>
        <v>c1</v>
      </c>
      <c r="L9" t="str">
        <f>IF(Table2[[#This Row],[Quality]] &gt; 0.9, "circle", IF(Table2[[#This Row],[Quality]] &gt; 0.8, "diamond", IF(Table2[[#This Row],[Quality]] &gt; 0.7, "regular polygon, regular polygon sides=5", "rectangle")))</f>
        <v>circle</v>
      </c>
      <c r="M9">
        <f>IF(Table2[[#This Row],[Quality]] &gt; 0.9, 1.7, IF(Table2[[#This Row],[Quality]] &gt; 0.8, 1.3, IF(Table2[[#This Row],[Quality]] &gt; 0.7, 1.7, 1.7)))</f>
        <v>1.7</v>
      </c>
    </row>
    <row r="10" spans="1:13" x14ac:dyDescent="0.3">
      <c r="A10" t="s">
        <v>403</v>
      </c>
      <c r="B10" s="28">
        <v>2.75</v>
      </c>
      <c r="C10" s="28"/>
      <c r="D10">
        <v>2</v>
      </c>
      <c r="E10">
        <v>-0.2</v>
      </c>
      <c r="F10" s="28">
        <v>1</v>
      </c>
      <c r="G10" s="36"/>
      <c r="H10" t="str">
        <f>"\node[" &amp; Table2[[#This Row],[Shape]] &amp; ", fill=" &amp; Table2[[#This Row],[Color]] &amp; ", inner sep=" &amp; Table2[[#This Row],[Column3]] &amp; "pt] at (" &amp; B10 &amp; "," &amp; D10/2 &amp; ") {};"</f>
        <v>\node[circle, fill=c1, inner sep=1.7pt] at (2.75,1) {};</v>
      </c>
      <c r="I10" s="39" t="str">
        <f>"\node at (" &amp; B10+C10 &amp; "," &amp; D10/2+E10+0.1 &amp; ") {\footnotesize{\cite{" &amp; A10 &amp; "}}};"</f>
        <v>\node at (2.75,0.9) {\footnotesize{\cite{Gambaro2014}}};</v>
      </c>
      <c r="J10" t="str">
        <f>"\draw [very thin, gray](" &amp; Table2[[#This Row],[Haptic fidelity]] &amp; "," &amp; Table2[[#This Row],[Versatility]]+Table2[[#This Row],[Offset V]]+0.06 &amp; ") -- (" &amp; Table2[[#This Row],[Haptic fidelity]] &amp; "," &amp;  Table2[[#This Row],[Versatility]] + 0.03&amp; ") node[anchor=north] {};"</f>
        <v>\draw [very thin, gray](2.75,1.86) -- (2.75,2.03) node[anchor=north] {};</v>
      </c>
      <c r="K10" t="str">
        <f>IF(Table2[[#This Row],[Quality]] &gt; 0.9, "c1", IF(Table2[[#This Row],[Quality]] &gt; 0.8, "c2", IF(Table2[[#This Row],[Quality]] &gt; 0.7, "c3", "c4")))</f>
        <v>c1</v>
      </c>
      <c r="L10" t="str">
        <f>IF(Table2[[#This Row],[Quality]] &gt; 0.9, "circle", IF(Table2[[#This Row],[Quality]] &gt; 0.8, "diamond", IF(Table2[[#This Row],[Quality]] &gt; 0.7, "regular polygon, regular polygon sides=5", "rectangle")))</f>
        <v>circle</v>
      </c>
      <c r="M10">
        <f>IF(Table2[[#This Row],[Quality]] &gt; 0.9, 1.7, IF(Table2[[#This Row],[Quality]] &gt; 0.8, 1.3, IF(Table2[[#This Row],[Quality]] &gt; 0.7, 1.7, 1.7)))</f>
        <v>1.7</v>
      </c>
    </row>
    <row r="11" spans="1:13" x14ac:dyDescent="0.3">
      <c r="A11" t="s">
        <v>404</v>
      </c>
      <c r="B11" s="28">
        <v>3.21</v>
      </c>
      <c r="C11" s="28"/>
      <c r="D11">
        <v>0</v>
      </c>
      <c r="F11" s="28">
        <v>1</v>
      </c>
      <c r="G11" s="36"/>
      <c r="H11" t="str">
        <f>"\node[" &amp; Table2[[#This Row],[Shape]] &amp; ", fill=" &amp; Table2[[#This Row],[Color]] &amp; ", inner sep=" &amp; Table2[[#This Row],[Column3]] &amp; "pt] at (" &amp; B11 &amp; "," &amp; D11/2 &amp; ") {};"</f>
        <v>\node[circle, fill=c1, inner sep=1.7pt] at (3.21,0) {};</v>
      </c>
      <c r="I11" s="39" t="str">
        <f>"\node at (" &amp; B11+C11 &amp; "," &amp; D11/2+E11+0.1 &amp; ") {\footnotesize{\cite{" &amp; A11 &amp; "}}};"</f>
        <v>\node at (3.21,0.1) {\footnotesize{\cite{Graham2008}}};</v>
      </c>
      <c r="J11" t="str">
        <f>"\draw [very thin, gray](" &amp; Table2[[#This Row],[Haptic fidelity]] &amp; "," &amp; Table2[[#This Row],[Versatility]]+Table2[[#This Row],[Offset V]]+0.06 &amp; ") -- (" &amp; Table2[[#This Row],[Haptic fidelity]] &amp; "," &amp;  Table2[[#This Row],[Versatility]] + 0.03&amp; ") node[anchor=north] {};"</f>
        <v>\draw [very thin, gray](3.21,0.06) -- (3.21,0.03) node[anchor=north] {};</v>
      </c>
      <c r="K11" t="str">
        <f>IF(Table2[[#This Row],[Quality]] &gt; 0.9, "c1", IF(Table2[[#This Row],[Quality]] &gt; 0.8, "c2", IF(Table2[[#This Row],[Quality]] &gt; 0.7, "c3", "c4")))</f>
        <v>c1</v>
      </c>
      <c r="L11" t="str">
        <f>IF(Table2[[#This Row],[Quality]] &gt; 0.9, "circle", IF(Table2[[#This Row],[Quality]] &gt; 0.8, "diamond", IF(Table2[[#This Row],[Quality]] &gt; 0.7, "regular polygon, regular polygon sides=5", "rectangle")))</f>
        <v>circle</v>
      </c>
      <c r="M11">
        <f>IF(Table2[[#This Row],[Quality]] &gt; 0.9, 1.7, IF(Table2[[#This Row],[Quality]] &gt; 0.8, 1.3, IF(Table2[[#This Row],[Quality]] &gt; 0.7, 1.7, 1.7)))</f>
        <v>1.7</v>
      </c>
    </row>
    <row r="12" spans="1:13" x14ac:dyDescent="0.3">
      <c r="A12" t="s">
        <v>425</v>
      </c>
      <c r="B12" s="28">
        <v>3.25</v>
      </c>
      <c r="C12" s="28"/>
      <c r="D12">
        <v>2</v>
      </c>
      <c r="E12">
        <v>-0.2</v>
      </c>
      <c r="F12" s="28">
        <v>0.9285714285714286</v>
      </c>
      <c r="G12" s="36"/>
      <c r="H12" t="str">
        <f>"\node[" &amp; Table2[[#This Row],[Shape]] &amp; ", fill=" &amp; Table2[[#This Row],[Color]] &amp; ", inner sep=" &amp; Table2[[#This Row],[Column3]] &amp; "pt] at (" &amp; B12 &amp; "," &amp; D12/2 &amp; ") {};"</f>
        <v>\node[circle, fill=c1, inner sep=1.7pt] at (3.25,1) {};</v>
      </c>
      <c r="I12" s="39" t="str">
        <f>"\node at (" &amp; B12+C12 &amp; "," &amp; D12/2+E12+0.1 &amp; ") {\footnotesize{\cite{" &amp; A12 &amp; "}}};"</f>
        <v>\node at (3.25,0.9) {\footnotesize{\cite{Gunter2022}}};</v>
      </c>
      <c r="J12" t="str">
        <f>"\draw [very thin, gray](" &amp; Table2[[#This Row],[Haptic fidelity]] &amp; "," &amp; Table2[[#This Row],[Versatility]]+Table2[[#This Row],[Offset V]]+0.06 &amp; ") -- (" &amp; Table2[[#This Row],[Haptic fidelity]] &amp; "," &amp;  Table2[[#This Row],[Versatility]] + 0.03&amp; ") node[anchor=north] {};"</f>
        <v>\draw [very thin, gray](3.25,1.86) -- (3.25,2.03) node[anchor=north] {};</v>
      </c>
      <c r="K12" t="str">
        <f>IF(Table2[[#This Row],[Quality]] &gt; 0.9, "c1", IF(Table2[[#This Row],[Quality]] &gt; 0.8, "c2", IF(Table2[[#This Row],[Quality]] &gt; 0.7, "c3", "c4")))</f>
        <v>c1</v>
      </c>
      <c r="L12" t="str">
        <f>IF(Table2[[#This Row],[Quality]] &gt; 0.9, "circle", IF(Table2[[#This Row],[Quality]] &gt; 0.8, "diamond", IF(Table2[[#This Row],[Quality]] &gt; 0.7, "regular polygon, regular polygon sides=5", "rectangle")))</f>
        <v>circle</v>
      </c>
      <c r="M12">
        <f>IF(Table2[[#This Row],[Quality]] &gt; 0.9, 1.7, IF(Table2[[#This Row],[Quality]] &gt; 0.8, 1.3, IF(Table2[[#This Row],[Quality]] &gt; 0.7, 1.7, 1.7)))</f>
        <v>1.7</v>
      </c>
    </row>
    <row r="13" spans="1:13" x14ac:dyDescent="0.3">
      <c r="A13" t="s">
        <v>407</v>
      </c>
      <c r="B13" s="28">
        <v>4</v>
      </c>
      <c r="C13" s="28"/>
      <c r="D13">
        <v>0</v>
      </c>
      <c r="F13" s="28">
        <v>1</v>
      </c>
      <c r="G13" s="36"/>
      <c r="H13" t="str">
        <f>"\node[" &amp; Table2[[#This Row],[Shape]] &amp; ", fill=" &amp; Table2[[#This Row],[Color]] &amp; ", inner sep=" &amp; Table2[[#This Row],[Column3]] &amp; "pt] at (" &amp; B13 &amp; "," &amp; D13/2 &amp; ") {};"</f>
        <v>\node[circle, fill=c1, inner sep=1.7pt] at (4,0) {};</v>
      </c>
      <c r="I13" s="39" t="str">
        <f>"\node at (" &amp; B13+C13 &amp; "," &amp; D13/2+E13+0.1 &amp; ") {\footnotesize{\cite{" &amp; A13 &amp; "}}};"</f>
        <v>\node at (4,0.1) {\footnotesize{\cite{Huang2006}}};</v>
      </c>
      <c r="J13" t="str">
        <f>"\draw [very thin, gray](" &amp; Table2[[#This Row],[Haptic fidelity]] &amp; "," &amp; Table2[[#This Row],[Versatility]]+Table2[[#This Row],[Offset V]]+0.06 &amp; ") -- (" &amp; Table2[[#This Row],[Haptic fidelity]] &amp; "," &amp;  Table2[[#This Row],[Versatility]] + 0.03&amp; ") node[anchor=north] {};"</f>
        <v>\draw [very thin, gray](4,0.06) -- (4,0.03) node[anchor=north] {};</v>
      </c>
      <c r="K13" t="str">
        <f>IF(Table2[[#This Row],[Quality]] &gt; 0.9, "c1", IF(Table2[[#This Row],[Quality]] &gt; 0.8, "c2", IF(Table2[[#This Row],[Quality]] &gt; 0.7, "c3", "c4")))</f>
        <v>c1</v>
      </c>
      <c r="L13" t="str">
        <f>IF(Table2[[#This Row],[Quality]] &gt; 0.9, "circle", IF(Table2[[#This Row],[Quality]] &gt; 0.8, "diamond", IF(Table2[[#This Row],[Quality]] &gt; 0.7, "regular polygon, regular polygon sides=5", "rectangle")))</f>
        <v>circle</v>
      </c>
      <c r="M13">
        <f>IF(Table2[[#This Row],[Quality]] &gt; 0.9, 1.7, IF(Table2[[#This Row],[Quality]] &gt; 0.8, 1.3, IF(Table2[[#This Row],[Quality]] &gt; 0.7, 1.7, 1.7)))</f>
        <v>1.7</v>
      </c>
    </row>
    <row r="14" spans="1:13" x14ac:dyDescent="0.3">
      <c r="A14" t="s">
        <v>408</v>
      </c>
      <c r="B14" s="28">
        <v>4</v>
      </c>
      <c r="C14" s="28"/>
      <c r="D14">
        <v>1</v>
      </c>
      <c r="F14" s="28">
        <v>1</v>
      </c>
      <c r="G14" s="36"/>
      <c r="H14" t="str">
        <f>"\node[" &amp; Table2[[#This Row],[Shape]] &amp; ", fill=" &amp; Table2[[#This Row],[Color]] &amp; ", inner sep=" &amp; Table2[[#This Row],[Column3]] &amp; "pt] at (" &amp; B14 &amp; "," &amp; D14/2 &amp; ") {};"</f>
        <v>\node[circle, fill=c1, inner sep=1.7pt] at (4,0.5) {};</v>
      </c>
      <c r="I14" s="39" t="str">
        <f>"\node at (" &amp; B14+C14 &amp; "," &amp; D14/2+E14+0.1 &amp; ") {\footnotesize{\cite{" &amp; A14 &amp; "}}};"</f>
        <v>\node at (4,0.6) {\footnotesize{\cite{Huang2007}}};</v>
      </c>
      <c r="J14" t="str">
        <f>"\draw [very thin, gray](" &amp; Table2[[#This Row],[Haptic fidelity]] &amp; "," &amp; Table2[[#This Row],[Versatility]]+Table2[[#This Row],[Offset V]]+0.06 &amp; ") -- (" &amp; Table2[[#This Row],[Haptic fidelity]] &amp; "," &amp;  Table2[[#This Row],[Versatility]] + 0.03&amp; ") node[anchor=north] {};"</f>
        <v>\draw [very thin, gray](4,1.06) -- (4,1.03) node[anchor=north] {};</v>
      </c>
      <c r="K14" t="str">
        <f>IF(Table2[[#This Row],[Quality]] &gt; 0.9, "c1", IF(Table2[[#This Row],[Quality]] &gt; 0.8, "c2", IF(Table2[[#This Row],[Quality]] &gt; 0.7, "c3", "c4")))</f>
        <v>c1</v>
      </c>
      <c r="L14" t="str">
        <f>IF(Table2[[#This Row],[Quality]] &gt; 0.9, "circle", IF(Table2[[#This Row],[Quality]] &gt; 0.8, "diamond", IF(Table2[[#This Row],[Quality]] &gt; 0.7, "regular polygon, regular polygon sides=5", "rectangle")))</f>
        <v>circle</v>
      </c>
      <c r="M14">
        <f>IF(Table2[[#This Row],[Quality]] &gt; 0.9, 1.7, IF(Table2[[#This Row],[Quality]] &gt; 0.8, 1.3, IF(Table2[[#This Row],[Quality]] &gt; 0.7, 1.7, 1.7)))</f>
        <v>1.7</v>
      </c>
    </row>
    <row r="15" spans="1:13" x14ac:dyDescent="0.3">
      <c r="A15" t="s">
        <v>427</v>
      </c>
      <c r="B15" s="28">
        <v>3.88</v>
      </c>
      <c r="C15" s="28"/>
      <c r="D15">
        <v>1</v>
      </c>
      <c r="F15" s="28">
        <v>1</v>
      </c>
      <c r="G15" s="36"/>
      <c r="H15" t="str">
        <f>"\node[" &amp; Table2[[#This Row],[Shape]] &amp; ", fill=" &amp; Table2[[#This Row],[Color]] &amp; ", inner sep=" &amp; Table2[[#This Row],[Column3]] &amp; "pt] at (" &amp; B15 &amp; "," &amp; D15/2 &amp; ") {};"</f>
        <v>\node[circle, fill=c1, inner sep=1.7pt] at (3.88,0.5) {};</v>
      </c>
      <c r="I15" s="39" t="str">
        <f>"\node at (" &amp; B15+C15 &amp; "," &amp; D15/2+E15+0.1 &amp; ") {\footnotesize{\cite{" &amp; A15 &amp; "}}};"</f>
        <v>\node at (3.88,0.6) {\footnotesize{\cite{LeeH2014}}};</v>
      </c>
      <c r="J15" t="str">
        <f>"\draw [very thin, gray](" &amp; Table2[[#This Row],[Haptic fidelity]] &amp; "," &amp; Table2[[#This Row],[Versatility]]+Table2[[#This Row],[Offset V]]+0.06 &amp; ") -- (" &amp; Table2[[#This Row],[Haptic fidelity]] &amp; "," &amp;  Table2[[#This Row],[Versatility]] + 0.03&amp; ") node[anchor=north] {};"</f>
        <v>\draw [very thin, gray](3.88,1.06) -- (3.88,1.03) node[anchor=north] {};</v>
      </c>
      <c r="K15" t="str">
        <f>IF(Table2[[#This Row],[Quality]] &gt; 0.9, "c1", IF(Table2[[#This Row],[Quality]] &gt; 0.8, "c2", IF(Table2[[#This Row],[Quality]] &gt; 0.7, "c3", "c4")))</f>
        <v>c1</v>
      </c>
      <c r="L15" t="str">
        <f>IF(Table2[[#This Row],[Quality]] &gt; 0.9, "circle", IF(Table2[[#This Row],[Quality]] &gt; 0.8, "diamond", IF(Table2[[#This Row],[Quality]] &gt; 0.7, "regular polygon, regular polygon sides=5", "rectangle")))</f>
        <v>circle</v>
      </c>
      <c r="M15">
        <f>IF(Table2[[#This Row],[Quality]] &gt; 0.9, 1.7, IF(Table2[[#This Row],[Quality]] &gt; 0.8, 1.3, IF(Table2[[#This Row],[Quality]] &gt; 0.7, 1.7, 1.7)))</f>
        <v>1.7</v>
      </c>
    </row>
    <row r="16" spans="1:13" x14ac:dyDescent="0.3">
      <c r="A16" t="s">
        <v>428</v>
      </c>
      <c r="B16" s="28">
        <v>2.84</v>
      </c>
      <c r="C16" s="28"/>
      <c r="D16">
        <v>3</v>
      </c>
      <c r="F16" s="28">
        <v>0.9285714285714286</v>
      </c>
      <c r="G16" s="36"/>
      <c r="H16" t="str">
        <f>"\node[" &amp; Table2[[#This Row],[Shape]] &amp; ", fill=" &amp; Table2[[#This Row],[Color]] &amp; ", inner sep=" &amp; Table2[[#This Row],[Column3]] &amp; "pt] at (" &amp; B16 &amp; "," &amp; D16/2 &amp; ") {};"</f>
        <v>\node[circle, fill=c1, inner sep=1.7pt] at (2.84,1.5) {};</v>
      </c>
      <c r="I16" s="39" t="str">
        <f>"\node at (" &amp; B16+C16 &amp; "," &amp; D16/2+E16+0.1 &amp; ") {\footnotesize{\cite{" &amp; A16 &amp; "}}};"</f>
        <v>\node at (2.84,1.6) {\footnotesize{\cite{LeeY2019}}};</v>
      </c>
      <c r="J16" t="str">
        <f>"\draw [very thin, gray](" &amp; Table2[[#This Row],[Haptic fidelity]] &amp; "," &amp; Table2[[#This Row],[Versatility]]+Table2[[#This Row],[Offset V]]+0.06 &amp; ") -- (" &amp; Table2[[#This Row],[Haptic fidelity]] &amp; "," &amp;  Table2[[#This Row],[Versatility]] + 0.03&amp; ") node[anchor=north] {};"</f>
        <v>\draw [very thin, gray](2.84,3.06) -- (2.84,3.03) node[anchor=north] {};</v>
      </c>
      <c r="K16" t="str">
        <f>IF(Table2[[#This Row],[Quality]] &gt; 0.9, "c1", IF(Table2[[#This Row],[Quality]] &gt; 0.8, "c2", IF(Table2[[#This Row],[Quality]] &gt; 0.7, "c3", "c4")))</f>
        <v>c1</v>
      </c>
      <c r="L16" t="str">
        <f>IF(Table2[[#This Row],[Quality]] &gt; 0.9, "circle", IF(Table2[[#This Row],[Quality]] &gt; 0.8, "diamond", IF(Table2[[#This Row],[Quality]] &gt; 0.7, "regular polygon, regular polygon sides=5", "rectangle")))</f>
        <v>circle</v>
      </c>
      <c r="M16">
        <f>IF(Table2[[#This Row],[Quality]] &gt; 0.9, 1.7, IF(Table2[[#This Row],[Quality]] &gt; 0.8, 1.3, IF(Table2[[#This Row],[Quality]] &gt; 0.7, 1.7, 1.7)))</f>
        <v>1.7</v>
      </c>
    </row>
    <row r="17" spans="1:13" x14ac:dyDescent="0.3">
      <c r="A17" t="s">
        <v>430</v>
      </c>
      <c r="B17" s="28">
        <v>3.7</v>
      </c>
      <c r="C17" s="28"/>
      <c r="D17">
        <v>1</v>
      </c>
      <c r="E17" s="28"/>
      <c r="F17" s="28">
        <v>0.9285714285714286</v>
      </c>
      <c r="G17" s="36"/>
      <c r="H17" t="str">
        <f>"\node[" &amp; Table2[[#This Row],[Shape]] &amp; ", fill=" &amp; Table2[[#This Row],[Color]] &amp; ", inner sep=" &amp; Table2[[#This Row],[Column3]] &amp; "pt] at (" &amp; B17 &amp; "," &amp; D17/2 &amp; ") {};"</f>
        <v>\node[circle, fill=c1, inner sep=1.7pt] at (3.7,0.5) {};</v>
      </c>
      <c r="I17" s="39" t="str">
        <f>"\node at (" &amp; B17+C17 &amp; "," &amp; D17/2+E17+0.1 &amp; ") {\footnotesize{\cite{" &amp; A17 &amp; "}}};"</f>
        <v>\node at (3.7,0.6) {\footnotesize{\cite{LiuG2014}}};</v>
      </c>
      <c r="J17" t="str">
        <f>"\draw [very thin, gray](" &amp; Table2[[#This Row],[Haptic fidelity]] &amp; "," &amp; Table2[[#This Row],[Versatility]]+Table2[[#This Row],[Offset V]]+0.06 &amp; ") -- (" &amp; Table2[[#This Row],[Haptic fidelity]] &amp; "," &amp;  Table2[[#This Row],[Versatility]] + 0.03&amp; ") node[anchor=north] {};"</f>
        <v>\draw [very thin, gray](3.7,1.06) -- (3.7,1.03) node[anchor=north] {};</v>
      </c>
      <c r="K17" t="str">
        <f>IF(Table2[[#This Row],[Quality]] &gt; 0.9, "c1", IF(Table2[[#This Row],[Quality]] &gt; 0.8, "c2", IF(Table2[[#This Row],[Quality]] &gt; 0.7, "c3", "c4")))</f>
        <v>c1</v>
      </c>
      <c r="L17" t="str">
        <f>IF(Table2[[#This Row],[Quality]] &gt; 0.9, "circle", IF(Table2[[#This Row],[Quality]] &gt; 0.8, "diamond", IF(Table2[[#This Row],[Quality]] &gt; 0.7, "regular polygon, regular polygon sides=5", "rectangle")))</f>
        <v>circle</v>
      </c>
      <c r="M17">
        <f>IF(Table2[[#This Row],[Quality]] &gt; 0.9, 1.7, IF(Table2[[#This Row],[Quality]] &gt; 0.8, 1.3, IF(Table2[[#This Row],[Quality]] &gt; 0.7, 1.7, 1.7)))</f>
        <v>1.7</v>
      </c>
    </row>
    <row r="18" spans="1:13" x14ac:dyDescent="0.3">
      <c r="A18" t="s">
        <v>429</v>
      </c>
      <c r="B18" s="28">
        <v>1.5</v>
      </c>
      <c r="C18" s="28"/>
      <c r="D18">
        <v>3</v>
      </c>
      <c r="F18" s="28">
        <v>1</v>
      </c>
      <c r="G18" s="36"/>
      <c r="H18" t="str">
        <f>"\node[" &amp; Table2[[#This Row],[Shape]] &amp; ", fill=" &amp; Table2[[#This Row],[Color]] &amp; ", inner sep=" &amp; Table2[[#This Row],[Column3]] &amp; "pt] at (" &amp; B18 &amp; "," &amp; D18/2 &amp; ") {};"</f>
        <v>\node[circle, fill=c1, inner sep=1.7pt] at (1.5,1.5) {};</v>
      </c>
      <c r="I18" s="39" t="str">
        <f>"\node at (" &amp; B18+C18 &amp; "," &amp; D18/2+E18+0.1 &amp; ") {\footnotesize{\cite{" &amp; A18 &amp; "}}};"</f>
        <v>\node at (1.5,1.6) {\footnotesize{\cite{LiuH2019}}};</v>
      </c>
      <c r="J18" t="str">
        <f>"\draw [very thin, gray](" &amp; Table2[[#This Row],[Haptic fidelity]] &amp; "," &amp; Table2[[#This Row],[Versatility]]+Table2[[#This Row],[Offset V]]+0.06 &amp; ") -- (" &amp; Table2[[#This Row],[Haptic fidelity]] &amp; "," &amp;  Table2[[#This Row],[Versatility]] + 0.03&amp; ") node[anchor=north] {};"</f>
        <v>\draw [very thin, gray](1.5,3.06) -- (1.5,3.03) node[anchor=north] {};</v>
      </c>
      <c r="K18" t="str">
        <f>IF(Table2[[#This Row],[Quality]] &gt; 0.9, "c1", IF(Table2[[#This Row],[Quality]] &gt; 0.8, "c2", IF(Table2[[#This Row],[Quality]] &gt; 0.7, "c3", "c4")))</f>
        <v>c1</v>
      </c>
      <c r="L18" t="str">
        <f>IF(Table2[[#This Row],[Quality]] &gt; 0.9, "circle", IF(Table2[[#This Row],[Quality]] &gt; 0.8, "diamond", IF(Table2[[#This Row],[Quality]] &gt; 0.7, "regular polygon, regular polygon sides=5", "rectangle")))</f>
        <v>circle</v>
      </c>
      <c r="M18">
        <f>IF(Table2[[#This Row],[Quality]] &gt; 0.9, 1.7, IF(Table2[[#This Row],[Quality]] &gt; 0.8, 1.3, IF(Table2[[#This Row],[Quality]] &gt; 0.7, 1.7, 1.7)))</f>
        <v>1.7</v>
      </c>
    </row>
    <row r="19" spans="1:13" x14ac:dyDescent="0.3">
      <c r="A19" t="s">
        <v>411</v>
      </c>
      <c r="B19" s="28">
        <v>2.57</v>
      </c>
      <c r="C19" s="28"/>
      <c r="D19">
        <v>4</v>
      </c>
      <c r="F19" s="28">
        <v>0.9285714285714286</v>
      </c>
      <c r="G19" s="36"/>
      <c r="H19" t="str">
        <f>"\node[" &amp; Table2[[#This Row],[Shape]] &amp; ", fill=" &amp; Table2[[#This Row],[Color]] &amp; ", inner sep=" &amp; Table2[[#This Row],[Column3]] &amp; "pt] at (" &amp; B19 &amp; "," &amp; D19/2 &amp; ") {};"</f>
        <v>\node[circle, fill=c1, inner sep=1.7pt] at (2.57,2) {};</v>
      </c>
      <c r="I19" s="39" t="str">
        <f>"\node at (" &amp; B19+C19 &amp; "," &amp; D19/2+E19+0.1 &amp; ") {\footnotesize{\cite{" &amp; A19 &amp; "}}};"</f>
        <v>\node at (2.57,2.1) {\footnotesize{\cite{McAnally2023}}};</v>
      </c>
      <c r="J19" t="str">
        <f>"\draw [very thin, gray](" &amp; Table2[[#This Row],[Haptic fidelity]] &amp; "," &amp; Table2[[#This Row],[Versatility]]+Table2[[#This Row],[Offset V]]+0.06 &amp; ") -- (" &amp; Table2[[#This Row],[Haptic fidelity]] &amp; "," &amp;  Table2[[#This Row],[Versatility]] + 0.03&amp; ") node[anchor=north] {};"</f>
        <v>\draw [very thin, gray](2.57,4.06) -- (2.57,4.03) node[anchor=north] {};</v>
      </c>
      <c r="K19" t="str">
        <f>IF(Table2[[#This Row],[Quality]] &gt; 0.9, "c1", IF(Table2[[#This Row],[Quality]] &gt; 0.8, "c2", IF(Table2[[#This Row],[Quality]] &gt; 0.7, "c3", "c4")))</f>
        <v>c1</v>
      </c>
      <c r="L19" t="str">
        <f>IF(Table2[[#This Row],[Quality]] &gt; 0.9, "circle", IF(Table2[[#This Row],[Quality]] &gt; 0.8, "diamond", IF(Table2[[#This Row],[Quality]] &gt; 0.7, "regular polygon, regular polygon sides=5", "rectangle")))</f>
        <v>circle</v>
      </c>
      <c r="M19">
        <f>IF(Table2[[#This Row],[Quality]] &gt; 0.9, 1.7, IF(Table2[[#This Row],[Quality]] &gt; 0.8, 1.3, IF(Table2[[#This Row],[Quality]] &gt; 0.7, 1.7, 1.7)))</f>
        <v>1.7</v>
      </c>
    </row>
    <row r="20" spans="1:13" x14ac:dyDescent="0.3">
      <c r="A20" t="s">
        <v>412</v>
      </c>
      <c r="B20" s="28">
        <v>3.59</v>
      </c>
      <c r="C20" s="28"/>
      <c r="D20">
        <v>1</v>
      </c>
      <c r="F20" s="28">
        <v>1</v>
      </c>
      <c r="G20" s="36"/>
      <c r="H20" t="str">
        <f>"\node[" &amp; Table2[[#This Row],[Shape]] &amp; ", fill=" &amp; Table2[[#This Row],[Color]] &amp; ", inner sep=" &amp; Table2[[#This Row],[Column3]] &amp; "pt] at (" &amp; B20 &amp; "," &amp; D20/2 &amp; ") {};"</f>
        <v>\node[circle, fill=c1, inner sep=1.7pt] at (3.59,0.5) {};</v>
      </c>
      <c r="I20" s="39" t="str">
        <f>"\node at (" &amp; B20+C20 &amp; "," &amp; D20/2+E20+0.1 &amp; ") {\footnotesize{\cite{" &amp; A20 &amp; "}}};"</f>
        <v>\node at (3.59,0.6) {\footnotesize{\cite{Mohanty2023}}};</v>
      </c>
      <c r="J20" t="str">
        <f>"\draw [very thin, gray](" &amp; Table2[[#This Row],[Haptic fidelity]] &amp; "," &amp; Table2[[#This Row],[Versatility]]+Table2[[#This Row],[Offset V]]+0.06 &amp; ") -- (" &amp; Table2[[#This Row],[Haptic fidelity]] &amp; "," &amp;  Table2[[#This Row],[Versatility]] + 0.03&amp; ") node[anchor=north] {};"</f>
        <v>\draw [very thin, gray](3.59,1.06) -- (3.59,1.03) node[anchor=north] {};</v>
      </c>
      <c r="K20" t="str">
        <f>IF(Table2[[#This Row],[Quality]] &gt; 0.9, "c1", IF(Table2[[#This Row],[Quality]] &gt; 0.8, "c2", IF(Table2[[#This Row],[Quality]] &gt; 0.7, "c3", "c4")))</f>
        <v>c1</v>
      </c>
      <c r="L20" t="str">
        <f>IF(Table2[[#This Row],[Quality]] &gt; 0.9, "circle", IF(Table2[[#This Row],[Quality]] &gt; 0.8, "diamond", IF(Table2[[#This Row],[Quality]] &gt; 0.7, "regular polygon, regular polygon sides=5", "rectangle")))</f>
        <v>circle</v>
      </c>
      <c r="M20">
        <f>IF(Table2[[#This Row],[Quality]] &gt; 0.9, 1.7, IF(Table2[[#This Row],[Quality]] &gt; 0.8, 1.3, IF(Table2[[#This Row],[Quality]] &gt; 0.7, 1.7, 1.7)))</f>
        <v>1.7</v>
      </c>
    </row>
    <row r="21" spans="1:13" x14ac:dyDescent="0.3">
      <c r="A21" t="s">
        <v>416</v>
      </c>
      <c r="B21" s="28">
        <v>2.72</v>
      </c>
      <c r="C21" s="28"/>
      <c r="D21">
        <v>2</v>
      </c>
      <c r="E21">
        <v>0.1</v>
      </c>
      <c r="F21" s="28">
        <v>1</v>
      </c>
      <c r="G21" s="36"/>
      <c r="H21" t="str">
        <f>"\node[" &amp; Table2[[#This Row],[Shape]] &amp; ", fill=" &amp; Table2[[#This Row],[Color]] &amp; ", inner sep=" &amp; Table2[[#This Row],[Column3]] &amp; "pt] at (" &amp; B21 &amp; "," &amp; D21/2 &amp; ") {};"</f>
        <v>\node[circle, fill=c1, inner sep=1.7pt] at (2.72,1) {};</v>
      </c>
      <c r="I21" s="39" t="str">
        <f>"\node at (" &amp; B21+C21 &amp; "," &amp; D21/2+E21+0.1 &amp; ") {\footnotesize{\cite{" &amp; A21 &amp; "}}};"</f>
        <v>\node at (2.72,1.2) {\footnotesize{\cite{Oquendo2024}}};</v>
      </c>
      <c r="J21" t="str">
        <f>"\draw [very thin, gray](" &amp; Table2[[#This Row],[Haptic fidelity]] &amp; "," &amp; Table2[[#This Row],[Versatility]]+Table2[[#This Row],[Offset V]]+0.06 &amp; ") -- (" &amp; Table2[[#This Row],[Haptic fidelity]] &amp; "," &amp;  Table2[[#This Row],[Versatility]] + 0.03&amp; ") node[anchor=north] {};"</f>
        <v>\draw [very thin, gray](2.72,2.16) -- (2.72,2.03) node[anchor=north] {};</v>
      </c>
      <c r="K21" t="str">
        <f>IF(Table2[[#This Row],[Quality]] &gt; 0.9, "c1", IF(Table2[[#This Row],[Quality]] &gt; 0.8, "c2", IF(Table2[[#This Row],[Quality]] &gt; 0.7, "c3", "c4")))</f>
        <v>c1</v>
      </c>
      <c r="L21" t="str">
        <f>IF(Table2[[#This Row],[Quality]] &gt; 0.9, "circle", IF(Table2[[#This Row],[Quality]] &gt; 0.8, "diamond", IF(Table2[[#This Row],[Quality]] &gt; 0.7, "regular polygon, regular polygon sides=5", "rectangle")))</f>
        <v>circle</v>
      </c>
      <c r="M21">
        <f>IF(Table2[[#This Row],[Quality]] &gt; 0.9, 1.7, IF(Table2[[#This Row],[Quality]] &gt; 0.8, 1.3, IF(Table2[[#This Row],[Quality]] &gt; 0.7, 1.7, 1.7)))</f>
        <v>1.7</v>
      </c>
    </row>
    <row r="22" spans="1:13" x14ac:dyDescent="0.3">
      <c r="A22" t="s">
        <v>416</v>
      </c>
      <c r="B22" s="28">
        <v>3.09</v>
      </c>
      <c r="C22" s="28"/>
      <c r="D22">
        <v>2</v>
      </c>
      <c r="E22">
        <v>-0.2</v>
      </c>
      <c r="F22" s="28">
        <v>1</v>
      </c>
      <c r="G22" s="36"/>
      <c r="H22" t="str">
        <f>"\node[" &amp; Table2[[#This Row],[Shape]] &amp; ", fill=" &amp; Table2[[#This Row],[Color]] &amp; ", inner sep=" &amp; Table2[[#This Row],[Column3]] &amp; "pt] at (" &amp; B22 &amp; "," &amp; D22/2 &amp; ") {};"</f>
        <v>\node[circle, fill=c1, inner sep=1.7pt] at (3.09,1) {};</v>
      </c>
      <c r="I22" s="39" t="str">
        <f>"\node at (" &amp; B22+C22 &amp; "," &amp; D22/2+E22+0.1 &amp; ") {\footnotesize{\cite{" &amp; A22 &amp; "}}};"</f>
        <v>\node at (3.09,0.9) {\footnotesize{\cite{Oquendo2024}}};</v>
      </c>
      <c r="J22" t="str">
        <f>"\draw [very thin, gray](" &amp; Table2[[#This Row],[Haptic fidelity]] &amp; "," &amp; Table2[[#This Row],[Versatility]]+Table2[[#This Row],[Offset V]]+0.06 &amp; ") -- (" &amp; Table2[[#This Row],[Haptic fidelity]] &amp; "," &amp;  Table2[[#This Row],[Versatility]] + 0.03&amp; ") node[anchor=north] {};"</f>
        <v>\draw [very thin, gray](3.09,1.86) -- (3.09,2.03) node[anchor=north] {};</v>
      </c>
      <c r="K22" t="str">
        <f>IF(Table2[[#This Row],[Quality]] &gt; 0.9, "c1", IF(Table2[[#This Row],[Quality]] &gt; 0.8, "c2", IF(Table2[[#This Row],[Quality]] &gt; 0.7, "c3", "c4")))</f>
        <v>c1</v>
      </c>
      <c r="L22" t="str">
        <f>IF(Table2[[#This Row],[Quality]] &gt; 0.9, "circle", IF(Table2[[#This Row],[Quality]] &gt; 0.8, "diamond", IF(Table2[[#This Row],[Quality]] &gt; 0.7, "regular polygon, regular polygon sides=5", "rectangle")))</f>
        <v>circle</v>
      </c>
      <c r="M22">
        <f>IF(Table2[[#This Row],[Quality]] &gt; 0.9, 1.7, IF(Table2[[#This Row],[Quality]] &gt; 0.8, 1.3, IF(Table2[[#This Row],[Quality]] &gt; 0.7, 1.7, 1.7)))</f>
        <v>1.7</v>
      </c>
    </row>
    <row r="23" spans="1:13" x14ac:dyDescent="0.3">
      <c r="A23" t="s">
        <v>418</v>
      </c>
      <c r="B23" s="28">
        <v>3.5</v>
      </c>
      <c r="C23" s="28"/>
      <c r="D23">
        <v>2</v>
      </c>
      <c r="E23">
        <v>0.1</v>
      </c>
      <c r="F23" s="28">
        <v>0.9285714285714286</v>
      </c>
      <c r="G23" s="36"/>
      <c r="H23" t="str">
        <f>"\node[" &amp; Table2[[#This Row],[Shape]] &amp; ", fill=" &amp; Table2[[#This Row],[Color]] &amp; ", inner sep=" &amp; Table2[[#This Row],[Column3]] &amp; "pt] at (" &amp; B23 &amp; "," &amp; D23/2 &amp; ") {};"</f>
        <v>\node[circle, fill=c1, inner sep=1.7pt] at (3.5,1) {};</v>
      </c>
      <c r="I23" s="39" t="str">
        <f>"\node at (" &amp; B23+C23 &amp; "," &amp; D23/2+E23+0.1 &amp; ") {\footnotesize{\cite{" &amp; A23 &amp; "}}};"</f>
        <v>\node at (3.5,1.2) {\footnotesize{\cite{Rodriguez2010}}};</v>
      </c>
      <c r="J23" t="str">
        <f>"\draw [very thin, gray](" &amp; Table2[[#This Row],[Haptic fidelity]] &amp; "," &amp; Table2[[#This Row],[Versatility]]+Table2[[#This Row],[Offset V]]+0.06 &amp; ") -- (" &amp; Table2[[#This Row],[Haptic fidelity]] &amp; "," &amp;  Table2[[#This Row],[Versatility]] + 0.03&amp; ") node[anchor=north] {};"</f>
        <v>\draw [very thin, gray](3.5,2.16) -- (3.5,2.03) node[anchor=north] {};</v>
      </c>
      <c r="K23" t="str">
        <f>IF(Table2[[#This Row],[Quality]] &gt; 0.9, "c1", IF(Table2[[#This Row],[Quality]] &gt; 0.8, "c2", IF(Table2[[#This Row],[Quality]] &gt; 0.7, "c3", "c4")))</f>
        <v>c1</v>
      </c>
      <c r="L23" t="str">
        <f>IF(Table2[[#This Row],[Quality]] &gt; 0.9, "circle", IF(Table2[[#This Row],[Quality]] &gt; 0.8, "diamond", IF(Table2[[#This Row],[Quality]] &gt; 0.7, "regular polygon, regular polygon sides=5", "rectangle")))</f>
        <v>circle</v>
      </c>
      <c r="M23">
        <f>IF(Table2[[#This Row],[Quality]] &gt; 0.9, 1.7, IF(Table2[[#This Row],[Quality]] &gt; 0.8, 1.3, IF(Table2[[#This Row],[Quality]] &gt; 0.7, 1.7, 1.7)))</f>
        <v>1.7</v>
      </c>
    </row>
    <row r="24" spans="1:13" x14ac:dyDescent="0.3">
      <c r="A24" t="s">
        <v>420</v>
      </c>
      <c r="B24" s="28">
        <v>2.57</v>
      </c>
      <c r="C24" s="28"/>
      <c r="D24">
        <v>4</v>
      </c>
      <c r="E24">
        <v>-0.2</v>
      </c>
      <c r="F24" s="28">
        <v>1</v>
      </c>
      <c r="G24" s="36"/>
      <c r="H24" t="str">
        <f>"\node[" &amp; Table2[[#This Row],[Shape]] &amp; ", fill=" &amp; Table2[[#This Row],[Color]] &amp; ", inner sep=" &amp; Table2[[#This Row],[Column3]] &amp; "pt] at (" &amp; B24 &amp; "," &amp; D24/2 &amp; ") {};"</f>
        <v>\node[circle, fill=c1, inner sep=1.7pt] at (2.57,2) {};</v>
      </c>
      <c r="I24" s="39" t="str">
        <f>"\node at (" &amp; B24+C24 &amp; "," &amp; D24/2+E24+0.1 &amp; ") {\footnotesize{\cite{" &amp; A24 &amp; "}}};"</f>
        <v>\node at (2.57,1.9) {\footnotesize{\cite{Vasudevan2020}}};</v>
      </c>
      <c r="J24" t="str">
        <f>"\draw [very thin, gray](" &amp; Table2[[#This Row],[Haptic fidelity]] &amp; "," &amp; Table2[[#This Row],[Versatility]]+Table2[[#This Row],[Offset V]]+0.06 &amp; ") -- (" &amp; Table2[[#This Row],[Haptic fidelity]] &amp; "," &amp;  Table2[[#This Row],[Versatility]] + 0.03&amp; ") node[anchor=north] {};"</f>
        <v>\draw [very thin, gray](2.57,3.86) -- (2.57,4.03) node[anchor=north] {};</v>
      </c>
      <c r="K24" t="str">
        <f>IF(Table2[[#This Row],[Quality]] &gt; 0.9, "c1", IF(Table2[[#This Row],[Quality]] &gt; 0.8, "c2", IF(Table2[[#This Row],[Quality]] &gt; 0.7, "c3", "c4")))</f>
        <v>c1</v>
      </c>
      <c r="L24" t="str">
        <f>IF(Table2[[#This Row],[Quality]] &gt; 0.9, "circle", IF(Table2[[#This Row],[Quality]] &gt; 0.8, "diamond", IF(Table2[[#This Row],[Quality]] &gt; 0.7, "regular polygon, regular polygon sides=5", "rectangle")))</f>
        <v>circle</v>
      </c>
      <c r="M24">
        <f>IF(Table2[[#This Row],[Quality]] &gt; 0.9, 1.7, IF(Table2[[#This Row],[Quality]] &gt; 0.8, 1.3, IF(Table2[[#This Row],[Quality]] &gt; 0.7, 1.7, 1.7)))</f>
        <v>1.7</v>
      </c>
    </row>
    <row r="25" spans="1:13" x14ac:dyDescent="0.3">
      <c r="A25" t="s">
        <v>402</v>
      </c>
      <c r="B25" s="28">
        <v>3.22</v>
      </c>
      <c r="C25" s="28"/>
      <c r="D25">
        <v>1</v>
      </c>
      <c r="F25" s="28">
        <v>0.8571428571428571</v>
      </c>
      <c r="G25" s="36"/>
      <c r="H25" t="str">
        <f>"\node[" &amp; Table2[[#This Row],[Shape]] &amp; ", fill=" &amp; Table2[[#This Row],[Color]] &amp; ", inner sep=" &amp; Table2[[#This Row],[Column3]] &amp; "pt] at (" &amp; B25 &amp; "," &amp; D25/2 &amp; ") {};"</f>
        <v>\node[diamond, fill=c2, inner sep=1.3pt] at (3.22,0.5) {};</v>
      </c>
      <c r="I25" s="39" t="str">
        <f>"\node at (" &amp; B25+C25 &amp; "," &amp; D25/2+E25+0.1 &amp; ") {\footnotesize{\cite{" &amp; A25 &amp; "}}};"</f>
        <v>\node at (3.22,0.6) {\footnotesize{\cite{Fehlberg2012}}};</v>
      </c>
      <c r="J25" t="str">
        <f>"\draw [very thin, gray](" &amp; Table2[[#This Row],[Haptic fidelity]] &amp; "," &amp; Table2[[#This Row],[Versatility]]+Table2[[#This Row],[Offset V]]+0.06 &amp; ") -- (" &amp; Table2[[#This Row],[Haptic fidelity]] &amp; "," &amp;  Table2[[#This Row],[Versatility]] + 0.03&amp; ") node[anchor=north] {};"</f>
        <v>\draw [very thin, gray](3.22,1.06) -- (3.22,1.03) node[anchor=north] {};</v>
      </c>
      <c r="K25" t="str">
        <f>IF(Table2[[#This Row],[Quality]] &gt; 0.9, "c1", IF(Table2[[#This Row],[Quality]] &gt; 0.8, "c2", IF(Table2[[#This Row],[Quality]] &gt; 0.7, "c3", "c4")))</f>
        <v>c2</v>
      </c>
      <c r="L25" t="str">
        <f>IF(Table2[[#This Row],[Quality]] &gt; 0.9, "circle", IF(Table2[[#This Row],[Quality]] &gt; 0.8, "diamond", IF(Table2[[#This Row],[Quality]] &gt; 0.7, "regular polygon, regular polygon sides=5", "rectangle")))</f>
        <v>diamond</v>
      </c>
      <c r="M25">
        <f>IF(Table2[[#This Row],[Quality]] &gt; 0.9, 1.7, IF(Table2[[#This Row],[Quality]] &gt; 0.8, 1.3, IF(Table2[[#This Row],[Quality]] &gt; 0.7, 1.7, 1.7)))</f>
        <v>1.3</v>
      </c>
    </row>
    <row r="26" spans="1:13" x14ac:dyDescent="0.3">
      <c r="A26" t="s">
        <v>402</v>
      </c>
      <c r="B26" s="28">
        <v>3.34</v>
      </c>
      <c r="C26" s="28">
        <v>-5.5E-2</v>
      </c>
      <c r="D26">
        <v>1</v>
      </c>
      <c r="E26">
        <v>-0.2</v>
      </c>
      <c r="F26" s="28">
        <v>0.8571428571428571</v>
      </c>
      <c r="G26" s="36"/>
      <c r="H26" t="str">
        <f>"\node[" &amp; Table2[[#This Row],[Shape]] &amp; ", fill=" &amp; Table2[[#This Row],[Color]] &amp; ", inner sep=" &amp; Table2[[#This Row],[Column3]] &amp; "pt] at (" &amp; B26 &amp; "," &amp; D26/2 &amp; ") {};"</f>
        <v>\node[diamond, fill=c2, inner sep=1.3pt] at (3.34,0.5) {};</v>
      </c>
      <c r="I26" s="39" t="str">
        <f>"\node at (" &amp; B26+C26 &amp; "," &amp; D26/2+E26+0.1 &amp; ") {\footnotesize{\cite{" &amp; A26 &amp; "}}};"</f>
        <v>\node at (3.285,0.4) {\footnotesize{\cite{Fehlberg2012}}};</v>
      </c>
      <c r="J26" t="str">
        <f>"\draw [very thin, gray](" &amp; Table2[[#This Row],[Haptic fidelity]] &amp; "," &amp; Table2[[#This Row],[Versatility]]+Table2[[#This Row],[Offset V]]+0.06 &amp; ") -- (" &amp; Table2[[#This Row],[Haptic fidelity]] &amp; "," &amp;  Table2[[#This Row],[Versatility]] + 0.03&amp; ") node[anchor=north] {};"</f>
        <v>\draw [very thin, gray](3.34,0.86) -- (3.34,1.03) node[anchor=north] {};</v>
      </c>
      <c r="K26" t="str">
        <f>IF(Table2[[#This Row],[Quality]] &gt; 0.9, "c1", IF(Table2[[#This Row],[Quality]] &gt; 0.8, "c2", IF(Table2[[#This Row],[Quality]] &gt; 0.7, "c3", "c4")))</f>
        <v>c2</v>
      </c>
      <c r="L26" t="str">
        <f>IF(Table2[[#This Row],[Quality]] &gt; 0.9, "circle", IF(Table2[[#This Row],[Quality]] &gt; 0.8, "diamond", IF(Table2[[#This Row],[Quality]] &gt; 0.7, "regular polygon, regular polygon sides=5", "rectangle")))</f>
        <v>diamond</v>
      </c>
      <c r="M26">
        <f>IF(Table2[[#This Row],[Quality]] &gt; 0.9, 1.7, IF(Table2[[#This Row],[Quality]] &gt; 0.8, 1.3, IF(Table2[[#This Row],[Quality]] &gt; 0.7, 1.7, 1.7)))</f>
        <v>1.3</v>
      </c>
    </row>
    <row r="27" spans="1:13" x14ac:dyDescent="0.3">
      <c r="A27" t="s">
        <v>402</v>
      </c>
      <c r="B27" s="28">
        <v>3.34</v>
      </c>
      <c r="C27" s="28">
        <v>5.5E-2</v>
      </c>
      <c r="D27">
        <v>1</v>
      </c>
      <c r="E27">
        <v>-0.2</v>
      </c>
      <c r="F27" s="28">
        <v>0.8571428571428571</v>
      </c>
      <c r="G27" s="36"/>
      <c r="H27" t="str">
        <f>"\node[" &amp; Table2[[#This Row],[Shape]] &amp; ", fill=" &amp; Table2[[#This Row],[Color]] &amp; ", inner sep=" &amp; Table2[[#This Row],[Column3]] &amp; "pt] at (" &amp; B27 &amp; "," &amp; D27/2 &amp; ") {};"</f>
        <v>\node[diamond, fill=c2, inner sep=1.3pt] at (3.34,0.5) {};</v>
      </c>
      <c r="I27" s="39" t="str">
        <f>"\node at (" &amp; B27+C27 &amp; "," &amp; D27/2+E27+0.1 &amp; ") {\footnotesize{\cite{" &amp; A27 &amp; "}}};"</f>
        <v>\node at (3.395,0.4) {\footnotesize{\cite{Fehlberg2012}}};</v>
      </c>
      <c r="J27" t="str">
        <f>"\draw [very thin, gray](" &amp; Table2[[#This Row],[Haptic fidelity]] &amp; "," &amp; Table2[[#This Row],[Versatility]]+Table2[[#This Row],[Offset V]]+0.06 &amp; ") -- (" &amp; Table2[[#This Row],[Haptic fidelity]] &amp; "," &amp;  Table2[[#This Row],[Versatility]] + 0.03&amp; ") node[anchor=north] {};"</f>
        <v>\draw [very thin, gray](3.34,0.86) -- (3.34,1.03) node[anchor=north] {};</v>
      </c>
      <c r="K27" t="str">
        <f>IF(Table2[[#This Row],[Quality]] &gt; 0.9, "c1", IF(Table2[[#This Row],[Quality]] &gt; 0.8, "c2", IF(Table2[[#This Row],[Quality]] &gt; 0.7, "c3", "c4")))</f>
        <v>c2</v>
      </c>
      <c r="L27" t="str">
        <f>IF(Table2[[#This Row],[Quality]] &gt; 0.9, "circle", IF(Table2[[#This Row],[Quality]] &gt; 0.8, "diamond", IF(Table2[[#This Row],[Quality]] &gt; 0.7, "regular polygon, regular polygon sides=5", "rectangle")))</f>
        <v>diamond</v>
      </c>
      <c r="M27">
        <f>IF(Table2[[#This Row],[Quality]] &gt; 0.9, 1.7, IF(Table2[[#This Row],[Quality]] &gt; 0.8, 1.3, IF(Table2[[#This Row],[Quality]] &gt; 0.7, 1.7, 1.7)))</f>
        <v>1.3</v>
      </c>
    </row>
    <row r="28" spans="1:13" x14ac:dyDescent="0.3">
      <c r="A28" t="s">
        <v>402</v>
      </c>
      <c r="B28" s="28">
        <v>3.34</v>
      </c>
      <c r="C28" s="28"/>
      <c r="D28">
        <v>1</v>
      </c>
      <c r="F28" s="28">
        <v>0.8571428571428571</v>
      </c>
      <c r="G28" s="36"/>
      <c r="H28" t="str">
        <f>"\node[" &amp; Table2[[#This Row],[Shape]] &amp; ", fill=" &amp; Table2[[#This Row],[Color]] &amp; ", inner sep=" &amp; Table2[[#This Row],[Column3]] &amp; "pt] at (" &amp; B28 &amp; "," &amp; D28/2 &amp; ") {};"</f>
        <v>\node[diamond, fill=c2, inner sep=1.3pt] at (3.34,0.5) {};</v>
      </c>
      <c r="I28" s="39" t="str">
        <f>"\node at (" &amp; B28+C28 &amp; "," &amp; D28/2+E28+0.1 &amp; ") {\footnotesize{\cite{" &amp; A28 &amp; "}}};"</f>
        <v>\node at (3.34,0.6) {\footnotesize{\cite{Fehlberg2012}}};</v>
      </c>
      <c r="J28" t="str">
        <f>"\draw [very thin, gray](" &amp; Table2[[#This Row],[Haptic fidelity]] &amp; "," &amp; Table2[[#This Row],[Versatility]]+Table2[[#This Row],[Offset V]]+0.06 &amp; ") -- (" &amp; Table2[[#This Row],[Haptic fidelity]] &amp; "," &amp;  Table2[[#This Row],[Versatility]] + 0.03&amp; ") node[anchor=north] {};"</f>
        <v>\draw [very thin, gray](3.34,1.06) -- (3.34,1.03) node[anchor=north] {};</v>
      </c>
      <c r="K28" t="str">
        <f>IF(Table2[[#This Row],[Quality]] &gt; 0.9, "c1", IF(Table2[[#This Row],[Quality]] &gt; 0.8, "c2", IF(Table2[[#This Row],[Quality]] &gt; 0.7, "c3", "c4")))</f>
        <v>c2</v>
      </c>
      <c r="L28" t="str">
        <f>IF(Table2[[#This Row],[Quality]] &gt; 0.9, "circle", IF(Table2[[#This Row],[Quality]] &gt; 0.8, "diamond", IF(Table2[[#This Row],[Quality]] &gt; 0.7, "regular polygon, regular polygon sides=5", "rectangle")))</f>
        <v>diamond</v>
      </c>
      <c r="M28">
        <f>IF(Table2[[#This Row],[Quality]] &gt; 0.9, 1.7, IF(Table2[[#This Row],[Quality]] &gt; 0.8, 1.3, IF(Table2[[#This Row],[Quality]] &gt; 0.7, 1.7, 1.7)))</f>
        <v>1.3</v>
      </c>
    </row>
    <row r="29" spans="1:13" x14ac:dyDescent="0.3">
      <c r="A29" t="s">
        <v>402</v>
      </c>
      <c r="B29" s="28">
        <v>3.62</v>
      </c>
      <c r="C29" s="28"/>
      <c r="D29">
        <v>1</v>
      </c>
      <c r="E29" s="28">
        <v>-0.2</v>
      </c>
      <c r="F29" s="28">
        <v>0.8571428571428571</v>
      </c>
      <c r="G29" s="36"/>
      <c r="H29" t="str">
        <f>"\node[" &amp; Table2[[#This Row],[Shape]] &amp; ", fill=" &amp; Table2[[#This Row],[Color]] &amp; ", inner sep=" &amp; Table2[[#This Row],[Column3]] &amp; "pt] at (" &amp; B29 &amp; "," &amp; D29/2 &amp; ") {};"</f>
        <v>\node[diamond, fill=c2, inner sep=1.3pt] at (3.62,0.5) {};</v>
      </c>
      <c r="I29" s="39" t="str">
        <f>"\node at (" &amp; B29+C29 &amp; "," &amp; D29/2+E29+0.1 &amp; ") {\footnotesize{\cite{" &amp; A29 &amp; "}}};"</f>
        <v>\node at (3.62,0.4) {\footnotesize{\cite{Fehlberg2012}}};</v>
      </c>
      <c r="J29" t="str">
        <f>"\draw [very thin, gray](" &amp; Table2[[#This Row],[Haptic fidelity]] &amp; "," &amp; Table2[[#This Row],[Versatility]]+Table2[[#This Row],[Offset V]]+0.06 &amp; ") -- (" &amp; Table2[[#This Row],[Haptic fidelity]] &amp; "," &amp;  Table2[[#This Row],[Versatility]] + 0.03&amp; ") node[anchor=north] {};"</f>
        <v>\draw [very thin, gray](3.62,0.86) -- (3.62,1.03) node[anchor=north] {};</v>
      </c>
      <c r="K29" t="str">
        <f>IF(Table2[[#This Row],[Quality]] &gt; 0.9, "c1", IF(Table2[[#This Row],[Quality]] &gt; 0.8, "c2", IF(Table2[[#This Row],[Quality]] &gt; 0.7, "c3", "c4")))</f>
        <v>c2</v>
      </c>
      <c r="L29" t="str">
        <f>IF(Table2[[#This Row],[Quality]] &gt; 0.9, "circle", IF(Table2[[#This Row],[Quality]] &gt; 0.8, "diamond", IF(Table2[[#This Row],[Quality]] &gt; 0.7, "regular polygon, regular polygon sides=5", "rectangle")))</f>
        <v>diamond</v>
      </c>
      <c r="M29">
        <f>IF(Table2[[#This Row],[Quality]] &gt; 0.9, 1.7, IF(Table2[[#This Row],[Quality]] &gt; 0.8, 1.3, IF(Table2[[#This Row],[Quality]] &gt; 0.7, 1.7, 1.7)))</f>
        <v>1.3</v>
      </c>
    </row>
    <row r="30" spans="1:13" x14ac:dyDescent="0.3">
      <c r="A30" t="s">
        <v>402</v>
      </c>
      <c r="B30" s="28">
        <v>3.75</v>
      </c>
      <c r="C30" s="28"/>
      <c r="D30">
        <v>2</v>
      </c>
      <c r="F30" s="28">
        <v>0.8571428571428571</v>
      </c>
      <c r="G30" s="36"/>
      <c r="H30" t="str">
        <f>"\node[" &amp; Table2[[#This Row],[Shape]] &amp; ", fill=" &amp; Table2[[#This Row],[Color]] &amp; ", inner sep=" &amp; Table2[[#This Row],[Column3]] &amp; "pt] at (" &amp; B30 &amp; "," &amp; D30/2 &amp; ") {};"</f>
        <v>\node[diamond, fill=c2, inner sep=1.3pt] at (3.75,1) {};</v>
      </c>
      <c r="I30" s="39" t="str">
        <f>"\node at (" &amp; B30+C30 &amp; "," &amp; D30/2+E30+0.1 &amp; ") {\footnotesize{\cite{" &amp; A30 &amp; "}}};"</f>
        <v>\node at (3.75,1.1) {\footnotesize{\cite{Fehlberg2012}}};</v>
      </c>
      <c r="J30" t="str">
        <f>"\draw [very thin, gray](" &amp; Table2[[#This Row],[Haptic fidelity]] &amp; "," &amp; Table2[[#This Row],[Versatility]]+Table2[[#This Row],[Offset V]]+0.06 &amp; ") -- (" &amp; Table2[[#This Row],[Haptic fidelity]] &amp; "," &amp;  Table2[[#This Row],[Versatility]] + 0.03&amp; ") node[anchor=north] {};"</f>
        <v>\draw [very thin, gray](3.75,2.06) -- (3.75,2.03) node[anchor=north] {};</v>
      </c>
      <c r="K30" t="str">
        <f>IF(Table2[[#This Row],[Quality]] &gt; 0.9, "c1", IF(Table2[[#This Row],[Quality]] &gt; 0.8, "c2", IF(Table2[[#This Row],[Quality]] &gt; 0.7, "c3", "c4")))</f>
        <v>c2</v>
      </c>
      <c r="L30" t="str">
        <f>IF(Table2[[#This Row],[Quality]] &gt; 0.9, "circle", IF(Table2[[#This Row],[Quality]] &gt; 0.8, "diamond", IF(Table2[[#This Row],[Quality]] &gt; 0.7, "regular polygon, regular polygon sides=5", "rectangle")))</f>
        <v>diamond</v>
      </c>
      <c r="M30">
        <f>IF(Table2[[#This Row],[Quality]] &gt; 0.9, 1.7, IF(Table2[[#This Row],[Quality]] &gt; 0.8, 1.3, IF(Table2[[#This Row],[Quality]] &gt; 0.7, 1.7, 1.7)))</f>
        <v>1.3</v>
      </c>
    </row>
    <row r="31" spans="1:13" x14ac:dyDescent="0.3">
      <c r="A31" t="s">
        <v>405</v>
      </c>
      <c r="B31" s="28">
        <v>3.09</v>
      </c>
      <c r="C31" s="28"/>
      <c r="D31">
        <v>1</v>
      </c>
      <c r="F31" s="28">
        <v>0.8571428571428571</v>
      </c>
      <c r="G31" s="36"/>
      <c r="H31" t="str">
        <f>"\node[" &amp; Table2[[#This Row],[Shape]] &amp; ", fill=" &amp; Table2[[#This Row],[Color]] &amp; ", inner sep=" &amp; Table2[[#This Row],[Column3]] &amp; "pt] at (" &amp; B31 &amp; "," &amp; D31/2 &amp; ") {};"</f>
        <v>\node[diamond, fill=c2, inner sep=1.3pt] at (3.09,0.5) {};</v>
      </c>
      <c r="I31" s="39" t="str">
        <f>"\node at (" &amp; B31+C31 &amp; "," &amp; D31/2+E31+0.1 &amp; ") {\footnotesize{\cite{" &amp; A31 &amp; "}}};"</f>
        <v>\node at (3.09,0.6) {\footnotesize{\cite{Grant2019}}};</v>
      </c>
      <c r="J31" t="str">
        <f>"\draw [very thin, gray](" &amp; Table2[[#This Row],[Haptic fidelity]] &amp; "," &amp; Table2[[#This Row],[Versatility]]+Table2[[#This Row],[Offset V]]+0.06 &amp; ") -- (" &amp; Table2[[#This Row],[Haptic fidelity]] &amp; "," &amp;  Table2[[#This Row],[Versatility]] + 0.03&amp; ") node[anchor=north] {};"</f>
        <v>\draw [very thin, gray](3.09,1.06) -- (3.09,1.03) node[anchor=north] {};</v>
      </c>
      <c r="K31" t="str">
        <f>IF(Table2[[#This Row],[Quality]] &gt; 0.9, "c1", IF(Table2[[#This Row],[Quality]] &gt; 0.8, "c2", IF(Table2[[#This Row],[Quality]] &gt; 0.7, "c3", "c4")))</f>
        <v>c2</v>
      </c>
      <c r="L31" t="str">
        <f>IF(Table2[[#This Row],[Quality]] &gt; 0.9, "circle", IF(Table2[[#This Row],[Quality]] &gt; 0.8, "diamond", IF(Table2[[#This Row],[Quality]] &gt; 0.7, "regular polygon, regular polygon sides=5", "rectangle")))</f>
        <v>diamond</v>
      </c>
      <c r="M31">
        <f>IF(Table2[[#This Row],[Quality]] &gt; 0.9, 1.7, IF(Table2[[#This Row],[Quality]] &gt; 0.8, 1.3, IF(Table2[[#This Row],[Quality]] &gt; 0.7, 1.7, 1.7)))</f>
        <v>1.3</v>
      </c>
    </row>
    <row r="32" spans="1:13" x14ac:dyDescent="0.3">
      <c r="A32" t="s">
        <v>432</v>
      </c>
      <c r="B32" s="28">
        <v>3.71</v>
      </c>
      <c r="C32" s="28"/>
      <c r="D32">
        <v>1</v>
      </c>
      <c r="E32" s="28">
        <v>0.1</v>
      </c>
      <c r="F32" s="28">
        <v>0.8571428571428571</v>
      </c>
      <c r="G32" s="36"/>
      <c r="H32" t="str">
        <f>"\node[" &amp; Table2[[#This Row],[Shape]] &amp; ", fill=" &amp; Table2[[#This Row],[Color]] &amp; ", inner sep=" &amp; Table2[[#This Row],[Column3]] &amp; "pt] at (" &amp; B32 &amp; "," &amp; D32/2 &amp; ") {};"</f>
        <v>\node[diamond, fill=c2, inner sep=1.3pt] at (3.71,0.5) {};</v>
      </c>
      <c r="I32" s="39" t="str">
        <f>"\node at (" &amp; B32+C32 &amp; "," &amp; D32/2+E32+0.1 &amp; ") {\footnotesize{\cite{" &amp; A32 &amp; "}}};"</f>
        <v>\node at (3.71,0.7) {\footnotesize{\cite{Macuga2019}}};</v>
      </c>
      <c r="J32" t="str">
        <f>"\draw [very thin, gray](" &amp; Table2[[#This Row],[Haptic fidelity]] &amp; "," &amp; Table2[[#This Row],[Versatility]]+Table2[[#This Row],[Offset V]]+0.06 &amp; ") -- (" &amp; Table2[[#This Row],[Haptic fidelity]] &amp; "," &amp;  Table2[[#This Row],[Versatility]] + 0.03&amp; ") node[anchor=north] {};"</f>
        <v>\draw [very thin, gray](3.71,1.16) -- (3.71,1.03) node[anchor=north] {};</v>
      </c>
      <c r="K32" t="str">
        <f>IF(Table2[[#This Row],[Quality]] &gt; 0.9, "c1", IF(Table2[[#This Row],[Quality]] &gt; 0.8, "c2", IF(Table2[[#This Row],[Quality]] &gt; 0.7, "c3", "c4")))</f>
        <v>c2</v>
      </c>
      <c r="L32" t="str">
        <f>IF(Table2[[#This Row],[Quality]] &gt; 0.9, "circle", IF(Table2[[#This Row],[Quality]] &gt; 0.8, "diamond", IF(Table2[[#This Row],[Quality]] &gt; 0.7, "regular polygon, regular polygon sides=5", "rectangle")))</f>
        <v>diamond</v>
      </c>
      <c r="M32">
        <f>IF(Table2[[#This Row],[Quality]] &gt; 0.9, 1.7, IF(Table2[[#This Row],[Quality]] &gt; 0.8, 1.3, IF(Table2[[#This Row],[Quality]] &gt; 0.7, 1.7, 1.7)))</f>
        <v>1.3</v>
      </c>
    </row>
    <row r="33" spans="1:13" x14ac:dyDescent="0.3">
      <c r="A33" t="s">
        <v>413</v>
      </c>
      <c r="B33" s="28">
        <v>3.29</v>
      </c>
      <c r="C33" s="28">
        <v>0.06</v>
      </c>
      <c r="D33">
        <v>2</v>
      </c>
      <c r="F33" s="28">
        <v>0.8571428571428571</v>
      </c>
      <c r="G33" s="36"/>
      <c r="H33" t="str">
        <f>"\node[" &amp; Table2[[#This Row],[Shape]] &amp; ", fill=" &amp; Table2[[#This Row],[Color]] &amp; ", inner sep=" &amp; Table2[[#This Row],[Column3]] &amp; "pt] at (" &amp; B33 &amp; "," &amp; D33/2 &amp; ") {};"</f>
        <v>\node[diamond, fill=c2, inner sep=1.3pt] at (3.29,1) {};</v>
      </c>
      <c r="I33" s="39" t="str">
        <f>"\node at (" &amp; B33+C33 &amp; "," &amp; D33/2+E33+0.1 &amp; ") {\footnotesize{\cite{" &amp; A33 &amp; "}}};"</f>
        <v>\node at (3.35,1.1) {\footnotesize{\cite{Morris2007}}};</v>
      </c>
      <c r="J33" t="str">
        <f>"\draw [very thin, gray](" &amp; Table2[[#This Row],[Haptic fidelity]] &amp; "," &amp; Table2[[#This Row],[Versatility]]+Table2[[#This Row],[Offset V]]+0.06 &amp; ") -- (" &amp; Table2[[#This Row],[Haptic fidelity]] &amp; "," &amp;  Table2[[#This Row],[Versatility]] + 0.03&amp; ") node[anchor=north] {};"</f>
        <v>\draw [very thin, gray](3.29,2.06) -- (3.29,2.03) node[anchor=north] {};</v>
      </c>
      <c r="K33" t="str">
        <f>IF(Table2[[#This Row],[Quality]] &gt; 0.9, "c1", IF(Table2[[#This Row],[Quality]] &gt; 0.8, "c2", IF(Table2[[#This Row],[Quality]] &gt; 0.7, "c3", "c4")))</f>
        <v>c2</v>
      </c>
      <c r="L33" t="str">
        <f>IF(Table2[[#This Row],[Quality]] &gt; 0.9, "circle", IF(Table2[[#This Row],[Quality]] &gt; 0.8, "diamond", IF(Table2[[#This Row],[Quality]] &gt; 0.7, "regular polygon, regular polygon sides=5", "rectangle")))</f>
        <v>diamond</v>
      </c>
      <c r="M33">
        <f>IF(Table2[[#This Row],[Quality]] &gt; 0.9, 1.7, IF(Table2[[#This Row],[Quality]] &gt; 0.8, 1.3, IF(Table2[[#This Row],[Quality]] &gt; 0.7, 1.7, 1.7)))</f>
        <v>1.3</v>
      </c>
    </row>
    <row r="34" spans="1:13" x14ac:dyDescent="0.3">
      <c r="A34" t="s">
        <v>414</v>
      </c>
      <c r="B34" s="28">
        <v>2.2799999999999998</v>
      </c>
      <c r="C34" s="28"/>
      <c r="D34">
        <v>1</v>
      </c>
      <c r="F34" s="28">
        <v>0.8571428571428571</v>
      </c>
      <c r="G34" s="36"/>
      <c r="H34" t="str">
        <f>"\node[" &amp; Table2[[#This Row],[Shape]] &amp; ", fill=" &amp; Table2[[#This Row],[Color]] &amp; ", inner sep=" &amp; Table2[[#This Row],[Column3]] &amp; "pt] at (" &amp; B34 &amp; "," &amp; D34/2 &amp; ") {};"</f>
        <v>\node[diamond, fill=c2, inner sep=1.3pt] at (2.28,0.5) {};</v>
      </c>
      <c r="I34" s="39" t="str">
        <f>"\node at (" &amp; B34+C34 &amp; "," &amp; D34/2+E34+0.1 &amp; ") {\footnotesize{\cite{" &amp; A34 &amp; "}}};"</f>
        <v>\node at (2.28,0.6) {\footnotesize{\cite{Najdovski2020}}};</v>
      </c>
      <c r="J34" t="str">
        <f>"\draw [very thin, gray](" &amp; Table2[[#This Row],[Haptic fidelity]] &amp; "," &amp; Table2[[#This Row],[Versatility]]+Table2[[#This Row],[Offset V]]+0.06 &amp; ") -- (" &amp; Table2[[#This Row],[Haptic fidelity]] &amp; "," &amp;  Table2[[#This Row],[Versatility]] + 0.03&amp; ") node[anchor=north] {};"</f>
        <v>\draw [very thin, gray](2.28,1.06) -- (2.28,1.03) node[anchor=north] {};</v>
      </c>
      <c r="K34" t="str">
        <f>IF(Table2[[#This Row],[Quality]] &gt; 0.9, "c1", IF(Table2[[#This Row],[Quality]] &gt; 0.8, "c2", IF(Table2[[#This Row],[Quality]] &gt; 0.7, "c3", "c4")))</f>
        <v>c2</v>
      </c>
      <c r="L34" t="str">
        <f>IF(Table2[[#This Row],[Quality]] &gt; 0.9, "circle", IF(Table2[[#This Row],[Quality]] &gt; 0.8, "diamond", IF(Table2[[#This Row],[Quality]] &gt; 0.7, "regular polygon, regular polygon sides=5", "rectangle")))</f>
        <v>diamond</v>
      </c>
      <c r="M34">
        <f>IF(Table2[[#This Row],[Quality]] &gt; 0.9, 1.7, IF(Table2[[#This Row],[Quality]] &gt; 0.8, 1.3, IF(Table2[[#This Row],[Quality]] &gt; 0.7, 1.7, 1.7)))</f>
        <v>1.3</v>
      </c>
    </row>
    <row r="35" spans="1:13" x14ac:dyDescent="0.3">
      <c r="A35" t="s">
        <v>415</v>
      </c>
      <c r="B35" s="28">
        <v>2.99</v>
      </c>
      <c r="C35" s="28"/>
      <c r="D35">
        <v>3</v>
      </c>
      <c r="F35" s="28">
        <v>0.86</v>
      </c>
      <c r="G35" s="36"/>
      <c r="H35" t="str">
        <f>"\node[" &amp; Table2[[#This Row],[Shape]] &amp; ", fill=" &amp; Table2[[#This Row],[Color]] &amp; ", inner sep=" &amp; Table2[[#This Row],[Column3]] &amp; "pt] at (" &amp; B35 &amp; "," &amp; D35/2 &amp; ") {};"</f>
        <v>\node[diamond, fill=c2, inner sep=1.3pt] at (2.99,1.5) {};</v>
      </c>
      <c r="I35" s="39" t="str">
        <f>"\node at (" &amp; B35+C35 &amp; "," &amp; D35/2+E35+0.1 &amp; ") {\footnotesize{\cite{" &amp; A35 &amp; "}}};"</f>
        <v>\node at (2.99,1.6) {\footnotesize{\cite{Oezen2022}}};</v>
      </c>
      <c r="J35" t="str">
        <f>"\draw [very thin, gray](" &amp; Table2[[#This Row],[Haptic fidelity]] &amp; "," &amp; Table2[[#This Row],[Versatility]]+Table2[[#This Row],[Offset V]]+0.06 &amp; ") -- (" &amp; Table2[[#This Row],[Haptic fidelity]] &amp; "," &amp;  Table2[[#This Row],[Versatility]] + 0.03&amp; ") node[anchor=north] {};"</f>
        <v>\draw [very thin, gray](2.99,3.06) -- (2.99,3.03) node[anchor=north] {};</v>
      </c>
      <c r="K35" t="str">
        <f>IF(Table2[[#This Row],[Quality]] &gt; 0.9, "c1", IF(Table2[[#This Row],[Quality]] &gt; 0.8, "c2", IF(Table2[[#This Row],[Quality]] &gt; 0.7, "c3", "c4")))</f>
        <v>c2</v>
      </c>
      <c r="L35" t="str">
        <f>IF(Table2[[#This Row],[Quality]] &gt; 0.9, "circle", IF(Table2[[#This Row],[Quality]] &gt; 0.8, "diamond", IF(Table2[[#This Row],[Quality]] &gt; 0.7, "regular polygon, regular polygon sides=5", "rectangle")))</f>
        <v>diamond</v>
      </c>
      <c r="M35">
        <f>IF(Table2[[#This Row],[Quality]] &gt; 0.9, 1.7, IF(Table2[[#This Row],[Quality]] &gt; 0.8, 1.3, IF(Table2[[#This Row],[Quality]] &gt; 0.7, 1.7, 1.7)))</f>
        <v>1.3</v>
      </c>
    </row>
    <row r="36" spans="1:13" x14ac:dyDescent="0.3">
      <c r="A36" t="s">
        <v>415</v>
      </c>
      <c r="B36" s="28">
        <v>3.42</v>
      </c>
      <c r="C36" s="28"/>
      <c r="D36">
        <v>3</v>
      </c>
      <c r="F36" s="28">
        <v>0.8571428571428571</v>
      </c>
      <c r="G36" s="36"/>
      <c r="H36" t="str">
        <f>"\node[" &amp; Table2[[#This Row],[Shape]] &amp; ", fill=" &amp; Table2[[#This Row],[Color]] &amp; ", inner sep=" &amp; Table2[[#This Row],[Column3]] &amp; "pt] at (" &amp; B36 &amp; "," &amp; D36/2 &amp; ") {};"</f>
        <v>\node[diamond, fill=c2, inner sep=1.3pt] at (3.42,1.5) {};</v>
      </c>
      <c r="I36" s="39" t="str">
        <f>"\node at (" &amp; B36+C36 &amp; "," &amp; D36/2+E36+0.1 &amp; ") {\footnotesize{\cite{" &amp; A36 &amp; "}}};"</f>
        <v>\node at (3.42,1.6) {\footnotesize{\cite{Oezen2022}}};</v>
      </c>
      <c r="J36" t="str">
        <f>"\draw [very thin, gray](" &amp; Table2[[#This Row],[Haptic fidelity]] &amp; "," &amp; Table2[[#This Row],[Versatility]]+Table2[[#This Row],[Offset V]]+0.06 &amp; ") -- (" &amp; Table2[[#This Row],[Haptic fidelity]] &amp; "," &amp;  Table2[[#This Row],[Versatility]] + 0.03&amp; ") node[anchor=north] {};"</f>
        <v>\draw [very thin, gray](3.42,3.06) -- (3.42,3.03) node[anchor=north] {};</v>
      </c>
      <c r="K36" t="str">
        <f>IF(Table2[[#This Row],[Quality]] &gt; 0.9, "c1", IF(Table2[[#This Row],[Quality]] &gt; 0.8, "c2", IF(Table2[[#This Row],[Quality]] &gt; 0.7, "c3", "c4")))</f>
        <v>c2</v>
      </c>
      <c r="L36" t="str">
        <f>IF(Table2[[#This Row],[Quality]] &gt; 0.9, "circle", IF(Table2[[#This Row],[Quality]] &gt; 0.8, "diamond", IF(Table2[[#This Row],[Quality]] &gt; 0.7, "regular polygon, regular polygon sides=5", "rectangle")))</f>
        <v>diamond</v>
      </c>
      <c r="M36">
        <f>IF(Table2[[#This Row],[Quality]] &gt; 0.9, 1.7, IF(Table2[[#This Row],[Quality]] &gt; 0.8, 1.3, IF(Table2[[#This Row],[Quality]] &gt; 0.7, 1.7, 1.7)))</f>
        <v>1.3</v>
      </c>
    </row>
    <row r="37" spans="1:13" x14ac:dyDescent="0.3">
      <c r="A37" t="s">
        <v>395</v>
      </c>
      <c r="B37" s="28">
        <v>2.76</v>
      </c>
      <c r="C37" s="28"/>
      <c r="D37">
        <v>1</v>
      </c>
      <c r="F37" s="28">
        <v>0.8571428571428571</v>
      </c>
      <c r="G37" s="36"/>
      <c r="H37" t="str">
        <f>"\node[" &amp; Table2[[#This Row],[Shape]] &amp; ", fill=" &amp; Table2[[#This Row],[Color]] &amp; ", inner sep=" &amp; Table2[[#This Row],[Column3]] &amp; "pt] at (" &amp; B37 &amp; "," &amp; D37/2 &amp; ") {};"</f>
        <v>\node[diamond, fill=c2, inner sep=1.3pt] at (2.76,0.5) {};</v>
      </c>
      <c r="I37" s="39" t="str">
        <f>"\node at (" &amp; B37+C37 &amp; "," &amp; D37/2+E37+0.1 &amp; ") {\footnotesize{\cite{" &amp; A37 &amp; "}}};"</f>
        <v>\node at (2.76,0.6) {\footnotesize{\cite{Vaghela2021}}};</v>
      </c>
      <c r="J37" t="str">
        <f>"\draw [very thin, gray](" &amp; Table2[[#This Row],[Haptic fidelity]] &amp; "," &amp; Table2[[#This Row],[Versatility]]+Table2[[#This Row],[Offset V]]+0.06 &amp; ") -- (" &amp; Table2[[#This Row],[Haptic fidelity]] &amp; "," &amp;  Table2[[#This Row],[Versatility]] + 0.03&amp; ") node[anchor=north] {};"</f>
        <v>\draw [very thin, gray](2.76,1.06) -- (2.76,1.03) node[anchor=north] {};</v>
      </c>
      <c r="K37" t="str">
        <f>IF(Table2[[#This Row],[Quality]] &gt; 0.9, "c1", IF(Table2[[#This Row],[Quality]] &gt; 0.8, "c2", IF(Table2[[#This Row],[Quality]] &gt; 0.7, "c3", "c4")))</f>
        <v>c2</v>
      </c>
      <c r="L37" t="str">
        <f>IF(Table2[[#This Row],[Quality]] &gt; 0.9, "circle", IF(Table2[[#This Row],[Quality]] &gt; 0.8, "diamond", IF(Table2[[#This Row],[Quality]] &gt; 0.7, "regular polygon, regular polygon sides=5", "rectangle")))</f>
        <v>diamond</v>
      </c>
      <c r="M37">
        <f>IF(Table2[[#This Row],[Quality]] &gt; 0.9, 1.7, IF(Table2[[#This Row],[Quality]] &gt; 0.8, 1.3, IF(Table2[[#This Row],[Quality]] &gt; 0.7, 1.7, 1.7)))</f>
        <v>1.3</v>
      </c>
    </row>
    <row r="38" spans="1:13" x14ac:dyDescent="0.3">
      <c r="A38" t="s">
        <v>421</v>
      </c>
      <c r="B38" s="28">
        <v>3.71</v>
      </c>
      <c r="C38" s="28"/>
      <c r="D38">
        <v>2</v>
      </c>
      <c r="E38">
        <v>-0.2</v>
      </c>
      <c r="F38" s="28">
        <v>0.8571428571428571</v>
      </c>
      <c r="G38" s="36"/>
      <c r="H38" t="str">
        <f>"\node[" &amp; Table2[[#This Row],[Shape]] &amp; ", fill=" &amp; Table2[[#This Row],[Color]] &amp; ", inner sep=" &amp; Table2[[#This Row],[Column3]] &amp; "pt] at (" &amp; B38 &amp; "," &amp; D38/2 &amp; ") {};"</f>
        <v>\node[diamond, fill=c2, inner sep=1.3pt] at (3.71,1) {};</v>
      </c>
      <c r="I38" s="39" t="str">
        <f>"\node at (" &amp; B38+C38 &amp; "," &amp; D38/2+E38+0.1 &amp; ") {\footnotesize{\cite{" &amp; A38 &amp; "}}};"</f>
        <v>\node at (3.71,0.9) {\footnotesize{\cite{Wall2000}}};</v>
      </c>
      <c r="J38" t="str">
        <f>"\draw [very thin, gray](" &amp; Table2[[#This Row],[Haptic fidelity]] &amp; "," &amp; Table2[[#This Row],[Versatility]]+Table2[[#This Row],[Offset V]]+0.06 &amp; ") -- (" &amp; Table2[[#This Row],[Haptic fidelity]] &amp; "," &amp;  Table2[[#This Row],[Versatility]] + 0.03&amp; ") node[anchor=north] {};"</f>
        <v>\draw [very thin, gray](3.71,1.86) -- (3.71,2.03) node[anchor=north] {};</v>
      </c>
      <c r="K38" t="str">
        <f>IF(Table2[[#This Row],[Quality]] &gt; 0.9, "c1", IF(Table2[[#This Row],[Quality]] &gt; 0.8, "c2", IF(Table2[[#This Row],[Quality]] &gt; 0.7, "c3", "c4")))</f>
        <v>c2</v>
      </c>
      <c r="L38" t="str">
        <f>IF(Table2[[#This Row],[Quality]] &gt; 0.9, "circle", IF(Table2[[#This Row],[Quality]] &gt; 0.8, "diamond", IF(Table2[[#This Row],[Quality]] &gt; 0.7, "regular polygon, regular polygon sides=5", "rectangle")))</f>
        <v>diamond</v>
      </c>
      <c r="M38">
        <f>IF(Table2[[#This Row],[Quality]] &gt; 0.9, 1.7, IF(Table2[[#This Row],[Quality]] &gt; 0.8, 1.3, IF(Table2[[#This Row],[Quality]] &gt; 0.7, 1.7, 1.7)))</f>
        <v>1.3</v>
      </c>
    </row>
    <row r="39" spans="1:13" x14ac:dyDescent="0.3">
      <c r="A39" t="s">
        <v>451</v>
      </c>
      <c r="B39" s="28">
        <v>2.63</v>
      </c>
      <c r="C39" s="28">
        <v>7.0000000000000007E-2</v>
      </c>
      <c r="D39">
        <v>4</v>
      </c>
      <c r="F39" s="28">
        <v>0.86</v>
      </c>
      <c r="G39" s="36"/>
      <c r="H39" t="str">
        <f>"\node[" &amp; Table2[[#This Row],[Shape]] &amp; ", fill=" &amp; Table2[[#This Row],[Color]] &amp; ", inner sep=" &amp; Table2[[#This Row],[Column3]] &amp; "pt] at (" &amp; B39 &amp; "," &amp; D39/2 &amp; ") {};"</f>
        <v>\node[diamond, fill=c2, inner sep=1.3pt] at (2.63,2) {};</v>
      </c>
      <c r="I39" s="39" t="str">
        <f>"\node at (" &amp; B39+C39 &amp; "," &amp; D39/2+E39+0.1 &amp; ") {\footnotesize{\cite{" &amp; A39 &amp; "}}};"</f>
        <v>\node at (2.7,2.1) {\footnotesize{\cite{Yang2023}}};</v>
      </c>
      <c r="J39" t="str">
        <f>"\draw [very thin, gray](" &amp; Table2[[#This Row],[Haptic fidelity]] &amp; "," &amp; Table2[[#This Row],[Versatility]]+Table2[[#This Row],[Offset V]]+0.06 &amp; ") -- (" &amp; Table2[[#This Row],[Haptic fidelity]] &amp; "," &amp;  Table2[[#This Row],[Versatility]] + 0.03&amp; ") node[anchor=north] {};"</f>
        <v>\draw [very thin, gray](2.63,4.06) -- (2.63,4.03) node[anchor=north] {};</v>
      </c>
      <c r="K39" t="str">
        <f>IF(Table2[[#This Row],[Quality]] &gt; 0.9, "c1", IF(Table2[[#This Row],[Quality]] &gt; 0.8, "c2", IF(Table2[[#This Row],[Quality]] &gt; 0.7, "c3", "c4")))</f>
        <v>c2</v>
      </c>
      <c r="L39" t="str">
        <f>IF(Table2[[#This Row],[Quality]] &gt; 0.9, "circle", IF(Table2[[#This Row],[Quality]] &gt; 0.8, "diamond", IF(Table2[[#This Row],[Quality]] &gt; 0.7, "regular polygon, regular polygon sides=5", "rectangle")))</f>
        <v>diamond</v>
      </c>
      <c r="M39">
        <f>IF(Table2[[#This Row],[Quality]] &gt; 0.9, 1.7, IF(Table2[[#This Row],[Quality]] &gt; 0.8, 1.3, IF(Table2[[#This Row],[Quality]] &gt; 0.7, 1.7, 1.7)))</f>
        <v>1.3</v>
      </c>
    </row>
    <row r="40" spans="1:13" x14ac:dyDescent="0.3">
      <c r="A40" t="s">
        <v>451</v>
      </c>
      <c r="B40" s="28">
        <v>2.84</v>
      </c>
      <c r="C40" s="28"/>
      <c r="D40">
        <v>2</v>
      </c>
      <c r="E40">
        <v>0.1</v>
      </c>
      <c r="F40" s="28">
        <v>0.86</v>
      </c>
      <c r="G40" s="36"/>
      <c r="H40" t="str">
        <f>"\node[" &amp; Table2[[#This Row],[Shape]] &amp; ", fill=" &amp; Table2[[#This Row],[Color]] &amp; ", inner sep=" &amp; Table2[[#This Row],[Column3]] &amp; "pt] at (" &amp; B40 &amp; "," &amp; D40/2 &amp; ") {};"</f>
        <v>\node[diamond, fill=c2, inner sep=1.3pt] at (2.84,1) {};</v>
      </c>
      <c r="I40" s="39" t="str">
        <f>"\node at (" &amp; B40+C40 &amp; "," &amp; D40/2+E40+0.1 &amp; ") {\footnotesize{\cite{" &amp; A40 &amp; "}}};"</f>
        <v>\node at (2.84,1.2) {\footnotesize{\cite{Yang2023}}};</v>
      </c>
      <c r="J40" t="str">
        <f>"\draw [very thin, gray](" &amp; Table2[[#This Row],[Haptic fidelity]] &amp; "," &amp; Table2[[#This Row],[Versatility]]+Table2[[#This Row],[Offset V]]+0.06 &amp; ") -- (" &amp; Table2[[#This Row],[Haptic fidelity]] &amp; "," &amp;  Table2[[#This Row],[Versatility]] + 0.03&amp; ") node[anchor=north] {};"</f>
        <v>\draw [very thin, gray](2.84,2.16) -- (2.84,2.03) node[anchor=north] {};</v>
      </c>
      <c r="K40" t="str">
        <f>IF(Table2[[#This Row],[Quality]] &gt; 0.9, "c1", IF(Table2[[#This Row],[Quality]] &gt; 0.8, "c2", IF(Table2[[#This Row],[Quality]] &gt; 0.7, "c3", "c4")))</f>
        <v>c2</v>
      </c>
      <c r="L40" t="str">
        <f>IF(Table2[[#This Row],[Quality]] &gt; 0.9, "circle", IF(Table2[[#This Row],[Quality]] &gt; 0.8, "diamond", IF(Table2[[#This Row],[Quality]] &gt; 0.7, "regular polygon, regular polygon sides=5", "rectangle")))</f>
        <v>diamond</v>
      </c>
      <c r="M40">
        <f>IF(Table2[[#This Row],[Quality]] &gt; 0.9, 1.7, IF(Table2[[#This Row],[Quality]] &gt; 0.8, 1.3, IF(Table2[[#This Row],[Quality]] &gt; 0.7, 1.7, 1.7)))</f>
        <v>1.3</v>
      </c>
    </row>
    <row r="41" spans="1:13" x14ac:dyDescent="0.3">
      <c r="A41" t="s">
        <v>451</v>
      </c>
      <c r="B41" s="28">
        <v>3.27</v>
      </c>
      <c r="C41" s="28"/>
      <c r="D41">
        <v>2</v>
      </c>
      <c r="E41">
        <v>0.1</v>
      </c>
      <c r="F41" s="28">
        <v>0.86</v>
      </c>
      <c r="G41" s="36"/>
      <c r="H41" t="str">
        <f>"\node[" &amp; Table2[[#This Row],[Shape]] &amp; ", fill=" &amp; Table2[[#This Row],[Color]] &amp; ", inner sep=" &amp; Table2[[#This Row],[Column3]] &amp; "pt] at (" &amp; B41 &amp; "," &amp; D41/2 &amp; ") {};"</f>
        <v>\node[diamond, fill=c2, inner sep=1.3pt] at (3.27,1) {};</v>
      </c>
      <c r="I41" s="39" t="str">
        <f>"\node at (" &amp; B41+C41 &amp; "," &amp; D41/2+E41+0.1 &amp; ") {\footnotesize{\cite{" &amp; A41 &amp; "}}};"</f>
        <v>\node at (3.27,1.2) {\footnotesize{\cite{Yang2023}}};</v>
      </c>
      <c r="J41" t="str">
        <f>"\draw [very thin, gray](" &amp; Table2[[#This Row],[Haptic fidelity]] &amp; "," &amp; Table2[[#This Row],[Versatility]]+Table2[[#This Row],[Offset V]]+0.06 &amp; ") -- (" &amp; Table2[[#This Row],[Haptic fidelity]] &amp; "," &amp;  Table2[[#This Row],[Versatility]] + 0.03&amp; ") node[anchor=north] {};"</f>
        <v>\draw [very thin, gray](3.27,2.16) -- (3.27,2.03) node[anchor=north] {};</v>
      </c>
      <c r="K41" t="str">
        <f>IF(Table2[[#This Row],[Quality]] &gt; 0.9, "c1", IF(Table2[[#This Row],[Quality]] &gt; 0.8, "c2", IF(Table2[[#This Row],[Quality]] &gt; 0.7, "c3", "c4")))</f>
        <v>c2</v>
      </c>
      <c r="L41" t="str">
        <f>IF(Table2[[#This Row],[Quality]] &gt; 0.9, "circle", IF(Table2[[#This Row],[Quality]] &gt; 0.8, "diamond", IF(Table2[[#This Row],[Quality]] &gt; 0.7, "regular polygon, regular polygon sides=5", "rectangle")))</f>
        <v>diamond</v>
      </c>
      <c r="M41">
        <f>IF(Table2[[#This Row],[Quality]] &gt; 0.9, 1.7, IF(Table2[[#This Row],[Quality]] &gt; 0.8, 1.3, IF(Table2[[#This Row],[Quality]] &gt; 0.7, 1.7, 1.7)))</f>
        <v>1.3</v>
      </c>
    </row>
    <row r="42" spans="1:13" x14ac:dyDescent="0.3">
      <c r="A42" t="s">
        <v>398</v>
      </c>
      <c r="B42" s="28">
        <v>2.2000000000000002</v>
      </c>
      <c r="C42" s="28"/>
      <c r="D42">
        <v>2</v>
      </c>
      <c r="F42" s="28">
        <v>0.7857142857142857</v>
      </c>
      <c r="G42" s="36"/>
      <c r="H42" t="str">
        <f>"\node[" &amp; Table2[[#This Row],[Shape]] &amp; ", fill=" &amp; Table2[[#This Row],[Color]] &amp; ", inner sep=" &amp; Table2[[#This Row],[Column3]] &amp; "pt] at (" &amp; B42 &amp; "," &amp; D42/2 &amp; ") {};"</f>
        <v>\node[regular polygon, regular polygon sides=5, fill=c3, inner sep=1.7pt] at (2.2,1) {};</v>
      </c>
      <c r="I42" s="39" t="str">
        <f>"\node at (" &amp; B42+C42 &amp; "," &amp; D42/2+E42+0.1 &amp; ") {\footnotesize{\cite{" &amp; A42 &amp; "}}};"</f>
        <v>\node at (2.2,1.1) {\footnotesize{\cite{Chappell2022}}};</v>
      </c>
      <c r="J42" t="str">
        <f>"\draw [very thin, gray](" &amp; Table2[[#This Row],[Haptic fidelity]] &amp; "," &amp; Table2[[#This Row],[Versatility]]+Table2[[#This Row],[Offset V]]+0.06 &amp; ") -- (" &amp; Table2[[#This Row],[Haptic fidelity]] &amp; "," &amp;  Table2[[#This Row],[Versatility]] + 0.03&amp; ") node[anchor=north] {};"</f>
        <v>\draw [very thin, gray](2.2,2.06) -- (2.2,2.03) node[anchor=north] {};</v>
      </c>
      <c r="K42" t="str">
        <f>IF(Table2[[#This Row],[Quality]] &gt; 0.9, "c1", IF(Table2[[#This Row],[Quality]] &gt; 0.8, "c2", IF(Table2[[#This Row],[Quality]] &gt; 0.7, "c3", "c4")))</f>
        <v>c3</v>
      </c>
      <c r="L42" t="str">
        <f>IF(Table2[[#This Row],[Quality]] &gt; 0.9, "circle", IF(Table2[[#This Row],[Quality]] &gt; 0.8, "diamond", IF(Table2[[#This Row],[Quality]] &gt; 0.7, "regular polygon, regular polygon sides=5", "rectangle")))</f>
        <v>regular polygon, regular polygon sides=5</v>
      </c>
      <c r="M42">
        <f>IF(Table2[[#This Row],[Quality]] &gt; 0.9, 1.7, IF(Table2[[#This Row],[Quality]] &gt; 0.8, 1.3, IF(Table2[[#This Row],[Quality]] &gt; 0.7, 1.7, 1.7)))</f>
        <v>1.7</v>
      </c>
    </row>
    <row r="43" spans="1:13" x14ac:dyDescent="0.3">
      <c r="A43" t="s">
        <v>399</v>
      </c>
      <c r="B43" s="28">
        <v>2.8</v>
      </c>
      <c r="C43" s="28"/>
      <c r="D43">
        <v>2</v>
      </c>
      <c r="F43" s="28">
        <v>0.7857142857142857</v>
      </c>
      <c r="G43" s="36"/>
      <c r="H43" t="str">
        <f>"\node[" &amp; Table2[[#This Row],[Shape]] &amp; ", fill=" &amp; Table2[[#This Row],[Color]] &amp; ", inner sep=" &amp; Table2[[#This Row],[Column3]] &amp; "pt] at (" &amp; B43 &amp; "," &amp; D43/2 &amp; ") {};"</f>
        <v>\node[regular polygon, regular polygon sides=5, fill=c3, inner sep=1.7pt] at (2.8,1) {};</v>
      </c>
      <c r="I43" s="39" t="str">
        <f>"\node at (" &amp; B43+C43 &amp; "," &amp; D43/2+E43+0.1 &amp; ") {\footnotesize{\cite{" &amp; A43 &amp; "}}};"</f>
        <v>\node at (2.8,1.1) {\footnotesize{\cite{Chi2017}}};</v>
      </c>
      <c r="J43" t="str">
        <f>"\draw [very thin, gray](" &amp; Table2[[#This Row],[Haptic fidelity]] &amp; "," &amp; Table2[[#This Row],[Versatility]]+Table2[[#This Row],[Offset V]]+0.06 &amp; ") -- (" &amp; Table2[[#This Row],[Haptic fidelity]] &amp; "," &amp;  Table2[[#This Row],[Versatility]] + 0.03&amp; ") node[anchor=north] {};"</f>
        <v>\draw [very thin, gray](2.8,2.06) -- (2.8,2.03) node[anchor=north] {};</v>
      </c>
      <c r="K43" t="str">
        <f>IF(Table2[[#This Row],[Quality]] &gt; 0.9, "c1", IF(Table2[[#This Row],[Quality]] &gt; 0.8, "c2", IF(Table2[[#This Row],[Quality]] &gt; 0.7, "c3", "c4")))</f>
        <v>c3</v>
      </c>
      <c r="L43" t="str">
        <f>IF(Table2[[#This Row],[Quality]] &gt; 0.9, "circle", IF(Table2[[#This Row],[Quality]] &gt; 0.8, "diamond", IF(Table2[[#This Row],[Quality]] &gt; 0.7, "regular polygon, regular polygon sides=5", "rectangle")))</f>
        <v>regular polygon, regular polygon sides=5</v>
      </c>
      <c r="M43">
        <f>IF(Table2[[#This Row],[Quality]] &gt; 0.9, 1.7, IF(Table2[[#This Row],[Quality]] &gt; 0.8, 1.3, IF(Table2[[#This Row],[Quality]] &gt; 0.7, 1.7, 1.7)))</f>
        <v>1.7</v>
      </c>
    </row>
    <row r="44" spans="1:13" x14ac:dyDescent="0.3">
      <c r="A44" t="s">
        <v>406</v>
      </c>
      <c r="B44" s="28">
        <v>1.25</v>
      </c>
      <c r="C44" s="28"/>
      <c r="D44">
        <v>3</v>
      </c>
      <c r="F44" s="28">
        <v>0.7857142857142857</v>
      </c>
      <c r="G44" s="36"/>
      <c r="H44" t="str">
        <f>"\node[" &amp; Table2[[#This Row],[Shape]] &amp; ", fill=" &amp; Table2[[#This Row],[Color]] &amp; ", inner sep=" &amp; Table2[[#This Row],[Column3]] &amp; "pt] at (" &amp; B44 &amp; "," &amp; D44/2 &amp; ") {};"</f>
        <v>\node[regular polygon, regular polygon sides=5, fill=c3, inner sep=1.7pt] at (1.25,1.5) {};</v>
      </c>
      <c r="I44" s="39" t="str">
        <f>"\node at (" &amp; B44+C44 &amp; "," &amp; D44/2+E44+0.1 &amp; ") {\footnotesize{\cite{" &amp; A44 &amp; "}}};"</f>
        <v>\node at (1.25,1.6) {\footnotesize{\cite{Hanashima2023}}};</v>
      </c>
      <c r="J44" t="str">
        <f>"\draw [very thin, gray](" &amp; Table2[[#This Row],[Haptic fidelity]] &amp; "," &amp; Table2[[#This Row],[Versatility]]+Table2[[#This Row],[Offset V]]+0.06 &amp; ") -- (" &amp; Table2[[#This Row],[Haptic fidelity]] &amp; "," &amp;  Table2[[#This Row],[Versatility]] + 0.03&amp; ") node[anchor=north] {};"</f>
        <v>\draw [very thin, gray](1.25,3.06) -- (1.25,3.03) node[anchor=north] {};</v>
      </c>
      <c r="K44" t="str">
        <f>IF(Table2[[#This Row],[Quality]] &gt; 0.9, "c1", IF(Table2[[#This Row],[Quality]] &gt; 0.8, "c2", IF(Table2[[#This Row],[Quality]] &gt; 0.7, "c3", "c4")))</f>
        <v>c3</v>
      </c>
      <c r="L44" t="str">
        <f>IF(Table2[[#This Row],[Quality]] &gt; 0.9, "circle", IF(Table2[[#This Row],[Quality]] &gt; 0.8, "diamond", IF(Table2[[#This Row],[Quality]] &gt; 0.7, "regular polygon, regular polygon sides=5", "rectangle")))</f>
        <v>regular polygon, regular polygon sides=5</v>
      </c>
      <c r="M44">
        <f>IF(Table2[[#This Row],[Quality]] &gt; 0.9, 1.7, IF(Table2[[#This Row],[Quality]] &gt; 0.8, 1.3, IF(Table2[[#This Row],[Quality]] &gt; 0.7, 1.7, 1.7)))</f>
        <v>1.7</v>
      </c>
    </row>
    <row r="45" spans="1:13" x14ac:dyDescent="0.3">
      <c r="A45" t="s">
        <v>409</v>
      </c>
      <c r="B45" s="28">
        <v>1.08</v>
      </c>
      <c r="C45" s="28"/>
      <c r="D45">
        <v>1</v>
      </c>
      <c r="F45" s="28">
        <v>0.7142857142857143</v>
      </c>
      <c r="G45" s="36"/>
      <c r="H45" t="str">
        <f>"\node[" &amp; Table2[[#This Row],[Shape]] &amp; ", fill=" &amp; Table2[[#This Row],[Color]] &amp; ", inner sep=" &amp; Table2[[#This Row],[Column3]] &amp; "pt] at (" &amp; B45 &amp; "," &amp; D45/2 &amp; ") {};"</f>
        <v>\node[regular polygon, regular polygon sides=5, fill=c3, inner sep=1.7pt] at (1.08,0.5) {};</v>
      </c>
      <c r="I45" s="39" t="str">
        <f>"\node at (" &amp; B45+C45 &amp; "," &amp; D45/2+E45+0.1 &amp; ") {\footnotesize{\cite{" &amp; A45 &amp; "}}};"</f>
        <v>\node at (1.08,0.6) {\footnotesize{\cite{Lee2012}}};</v>
      </c>
      <c r="J45" t="str">
        <f>"\draw [very thin, gray](" &amp; Table2[[#This Row],[Haptic fidelity]] &amp; "," &amp; Table2[[#This Row],[Versatility]]+Table2[[#This Row],[Offset V]]+0.06 &amp; ") -- (" &amp; Table2[[#This Row],[Haptic fidelity]] &amp; "," &amp;  Table2[[#This Row],[Versatility]] + 0.03&amp; ") node[anchor=north] {};"</f>
        <v>\draw [very thin, gray](1.08,1.06) -- (1.08,1.03) node[anchor=north] {};</v>
      </c>
      <c r="K45" t="str">
        <f>IF(Table2[[#This Row],[Quality]] &gt; 0.9, "c1", IF(Table2[[#This Row],[Quality]] &gt; 0.8, "c2", IF(Table2[[#This Row],[Quality]] &gt; 0.7, "c3", "c4")))</f>
        <v>c3</v>
      </c>
      <c r="L45" t="str">
        <f>IF(Table2[[#This Row],[Quality]] &gt; 0.9, "circle", IF(Table2[[#This Row],[Quality]] &gt; 0.8, "diamond", IF(Table2[[#This Row],[Quality]] &gt; 0.7, "regular polygon, regular polygon sides=5", "rectangle")))</f>
        <v>regular polygon, regular polygon sides=5</v>
      </c>
      <c r="M45">
        <f>IF(Table2[[#This Row],[Quality]] &gt; 0.9, 1.7, IF(Table2[[#This Row],[Quality]] &gt; 0.8, 1.3, IF(Table2[[#This Row],[Quality]] &gt; 0.7, 1.7, 1.7)))</f>
        <v>1.7</v>
      </c>
    </row>
    <row r="46" spans="1:13" x14ac:dyDescent="0.3">
      <c r="A46" t="s">
        <v>417</v>
      </c>
      <c r="B46" s="28">
        <v>1.39</v>
      </c>
      <c r="C46" s="28"/>
      <c r="D46">
        <v>2</v>
      </c>
      <c r="F46" s="28">
        <v>0.7857142857142857</v>
      </c>
      <c r="G46" s="36"/>
      <c r="H46" t="str">
        <f>"\node[" &amp; Table2[[#This Row],[Shape]] &amp; ", fill=" &amp; Table2[[#This Row],[Color]] &amp; ", inner sep=" &amp; Table2[[#This Row],[Column3]] &amp; "pt] at (" &amp; B46 &amp; "," &amp; D46/2 &amp; ") {};"</f>
        <v>\node[regular polygon, regular polygon sides=5, fill=c3, inner sep=1.7pt] at (1.39,1) {};</v>
      </c>
      <c r="I46" s="39" t="str">
        <f>"\node at (" &amp; B46+C46 &amp; "," &amp; D46/2+E46+0.1 &amp; ") {\footnotesize{\cite{" &amp; A46 &amp; "}}};"</f>
        <v>\node at (1.39,1.1) {\footnotesize{\cite{Perez2023}}};</v>
      </c>
      <c r="J46" t="str">
        <f>"\draw [very thin, gray](" &amp; Table2[[#This Row],[Haptic fidelity]] &amp; "," &amp; Table2[[#This Row],[Versatility]]+Table2[[#This Row],[Offset V]]+0.06 &amp; ") -- (" &amp; Table2[[#This Row],[Haptic fidelity]] &amp; "," &amp;  Table2[[#This Row],[Versatility]] + 0.03&amp; ") node[anchor=north] {};"</f>
        <v>\draw [very thin, gray](1.39,2.06) -- (1.39,2.03) node[anchor=north] {};</v>
      </c>
      <c r="K46" t="str">
        <f>IF(Table2[[#This Row],[Quality]] &gt; 0.9, "c1", IF(Table2[[#This Row],[Quality]] &gt; 0.8, "c2", IF(Table2[[#This Row],[Quality]] &gt; 0.7, "c3", "c4")))</f>
        <v>c3</v>
      </c>
      <c r="L46" t="str">
        <f>IF(Table2[[#This Row],[Quality]] &gt; 0.9, "circle", IF(Table2[[#This Row],[Quality]] &gt; 0.8, "diamond", IF(Table2[[#This Row],[Quality]] &gt; 0.7, "regular polygon, regular polygon sides=5", "rectangle")))</f>
        <v>regular polygon, regular polygon sides=5</v>
      </c>
      <c r="M46">
        <f>IF(Table2[[#This Row],[Quality]] &gt; 0.9, 1.7, IF(Table2[[#This Row],[Quality]] &gt; 0.8, 1.3, IF(Table2[[#This Row],[Quality]] &gt; 0.7, 1.7, 1.7)))</f>
        <v>1.7</v>
      </c>
    </row>
    <row r="47" spans="1:13" x14ac:dyDescent="0.3">
      <c r="A47" t="s">
        <v>419</v>
      </c>
      <c r="B47" s="28">
        <v>2.4900000000000002</v>
      </c>
      <c r="C47" s="28"/>
      <c r="D47">
        <v>3</v>
      </c>
      <c r="F47" s="28">
        <v>0.7857142857142857</v>
      </c>
      <c r="G47" s="37"/>
      <c r="H47" t="str">
        <f>"\node[" &amp; Table2[[#This Row],[Shape]] &amp; ", fill=" &amp; Table2[[#This Row],[Color]] &amp; ", inner sep=" &amp; Table2[[#This Row],[Column3]] &amp; "pt] at (" &amp; B47 &amp; "," &amp; D47/2 &amp; ") {};"</f>
        <v>\node[regular polygon, regular polygon sides=5, fill=c3, inner sep=1.7pt] at (2.49,1.5) {};</v>
      </c>
      <c r="I47" s="39" t="str">
        <f>"\node at (" &amp; B47+C47 &amp; "," &amp; D47/2+E47+0.1 &amp; ") {\footnotesize{\cite{" &amp; A47 &amp; "}}};"</f>
        <v>\node at (2.49,1.6) {\footnotesize{\cite{Trinitatova2023}}};</v>
      </c>
      <c r="J47" t="str">
        <f>"\draw [very thin, gray](" &amp; Table2[[#This Row],[Haptic fidelity]] &amp; "," &amp; Table2[[#This Row],[Versatility]]+Table2[[#This Row],[Offset V]]+0.06 &amp; ") -- (" &amp; Table2[[#This Row],[Haptic fidelity]] &amp; "," &amp;  Table2[[#This Row],[Versatility]] + 0.03&amp; ") node[anchor=north] {};"</f>
        <v>\draw [very thin, gray](2.49,3.06) -- (2.49,3.03) node[anchor=north] {};</v>
      </c>
      <c r="K47" t="str">
        <f>IF(Table2[[#This Row],[Quality]] &gt; 0.9, "c1", IF(Table2[[#This Row],[Quality]] &gt; 0.8, "c2", IF(Table2[[#This Row],[Quality]] &gt; 0.7, "c3", "c4")))</f>
        <v>c3</v>
      </c>
      <c r="L47" t="str">
        <f>IF(Table2[[#This Row],[Quality]] &gt; 0.9, "circle", IF(Table2[[#This Row],[Quality]] &gt; 0.8, "diamond", IF(Table2[[#This Row],[Quality]] &gt; 0.7, "regular polygon, regular polygon sides=5", "rectangle")))</f>
        <v>regular polygon, regular polygon sides=5</v>
      </c>
      <c r="M47">
        <f>IF(Table2[[#This Row],[Quality]] &gt; 0.9, 1.7, IF(Table2[[#This Row],[Quality]] &gt; 0.8, 1.3, IF(Table2[[#This Row],[Quality]] &gt; 0.7, 1.7, 1.7)))</f>
        <v>1.7</v>
      </c>
    </row>
    <row r="48" spans="1:13" x14ac:dyDescent="0.3">
      <c r="A48" t="s">
        <v>395</v>
      </c>
      <c r="B48" s="28">
        <v>3.61</v>
      </c>
      <c r="C48" s="28"/>
      <c r="D48">
        <v>0</v>
      </c>
      <c r="F48" s="28">
        <v>0.7857142857142857</v>
      </c>
      <c r="G48" s="36"/>
      <c r="H48" t="str">
        <f>"\node[" &amp; Table2[[#This Row],[Shape]] &amp; ", fill=" &amp; Table2[[#This Row],[Color]] &amp; ", inner sep=" &amp; Table2[[#This Row],[Column3]] &amp; "pt] at (" &amp; B48 &amp; "," &amp; D48/2 &amp; ") {};"</f>
        <v>\node[regular polygon, regular polygon sides=5, fill=c3, inner sep=1.7pt] at (3.61,0) {};</v>
      </c>
      <c r="I48" s="39" t="str">
        <f>"\node at (" &amp; B48+C48 &amp; "," &amp; D48/2+E48+0.1 &amp; ") {\footnotesize{\cite{" &amp; A48 &amp; "}}};"</f>
        <v>\node at (3.61,0.1) {\footnotesize{\cite{Vaghela2021}}};</v>
      </c>
      <c r="J48" t="str">
        <f>"\draw [very thin, gray](" &amp; Table2[[#This Row],[Haptic fidelity]] &amp; "," &amp; Table2[[#This Row],[Versatility]]+Table2[[#This Row],[Offset V]]+0.06 &amp; ") -- (" &amp; Table2[[#This Row],[Haptic fidelity]] &amp; "," &amp;  Table2[[#This Row],[Versatility]] + 0.03&amp; ") node[anchor=north] {};"</f>
        <v>\draw [very thin, gray](3.61,0.06) -- (3.61,0.03) node[anchor=north] {};</v>
      </c>
      <c r="K48" t="str">
        <f>IF(Table2[[#This Row],[Quality]] &gt; 0.9, "c1", IF(Table2[[#This Row],[Quality]] &gt; 0.8, "c2", IF(Table2[[#This Row],[Quality]] &gt; 0.7, "c3", "c4")))</f>
        <v>c3</v>
      </c>
      <c r="L48" t="str">
        <f>IF(Table2[[#This Row],[Quality]] &gt; 0.9, "circle", IF(Table2[[#This Row],[Quality]] &gt; 0.8, "diamond", IF(Table2[[#This Row],[Quality]] &gt; 0.7, "regular polygon, regular polygon sides=5", "rectangle")))</f>
        <v>regular polygon, regular polygon sides=5</v>
      </c>
      <c r="M48">
        <f>IF(Table2[[#This Row],[Quality]] &gt; 0.9, 1.7, IF(Table2[[#This Row],[Quality]] &gt; 0.8, 1.3, IF(Table2[[#This Row],[Quality]] &gt; 0.7, 1.7, 1.7)))</f>
        <v>1.7</v>
      </c>
    </row>
    <row r="49" spans="1:13" x14ac:dyDescent="0.3">
      <c r="A49" t="s">
        <v>422</v>
      </c>
      <c r="B49" s="28">
        <v>2.31</v>
      </c>
      <c r="C49" s="28"/>
      <c r="D49">
        <v>3</v>
      </c>
      <c r="F49" s="28">
        <v>0.7142857142857143</v>
      </c>
      <c r="G49" s="36"/>
      <c r="H49" t="str">
        <f>"\node[" &amp; Table2[[#This Row],[Shape]] &amp; ", fill=" &amp; Table2[[#This Row],[Color]] &amp; ", inner sep=" &amp; Table2[[#This Row],[Column3]] &amp; "pt] at (" &amp; B49 &amp; "," &amp; D49/2 &amp; ") {};"</f>
        <v>\node[regular polygon, regular polygon sides=5, fill=c3, inner sep=1.7pt] at (2.31,1.5) {};</v>
      </c>
      <c r="I49" s="39" t="str">
        <f>"\node at (" &amp; B49+C49 &amp; "," &amp; D49/2+E49+0.1 &amp; ") {\footnotesize{\cite{" &amp; A49 &amp; "}}};"</f>
        <v>\node at (2.31,1.6) {\footnotesize{\cite{Xia2023}}};</v>
      </c>
      <c r="J49" t="str">
        <f>"\draw [very thin, gray](" &amp; Table2[[#This Row],[Haptic fidelity]] &amp; "," &amp; Table2[[#This Row],[Versatility]]+Table2[[#This Row],[Offset V]]+0.06 &amp; ") -- (" &amp; Table2[[#This Row],[Haptic fidelity]] &amp; "," &amp;  Table2[[#This Row],[Versatility]] + 0.03&amp; ") node[anchor=north] {};"</f>
        <v>\draw [very thin, gray](2.31,3.06) -- (2.31,3.03) node[anchor=north] {};</v>
      </c>
      <c r="K49" t="str">
        <f>IF(Table2[[#This Row],[Quality]] &gt; 0.9, "c1", IF(Table2[[#This Row],[Quality]] &gt; 0.8, "c2", IF(Table2[[#This Row],[Quality]] &gt; 0.7, "c3", "c4")))</f>
        <v>c3</v>
      </c>
      <c r="L49" t="str">
        <f>IF(Table2[[#This Row],[Quality]] &gt; 0.9, "circle", IF(Table2[[#This Row],[Quality]] &gt; 0.8, "diamond", IF(Table2[[#This Row],[Quality]] &gt; 0.7, "regular polygon, regular polygon sides=5", "rectangle")))</f>
        <v>regular polygon, regular polygon sides=5</v>
      </c>
      <c r="M49">
        <f>IF(Table2[[#This Row],[Quality]] &gt; 0.9, 1.7, IF(Table2[[#This Row],[Quality]] &gt; 0.8, 1.3, IF(Table2[[#This Row],[Quality]] &gt; 0.7, 1.7, 1.7)))</f>
        <v>1.7</v>
      </c>
    </row>
    <row r="50" spans="1:13" x14ac:dyDescent="0.3">
      <c r="A50" t="s">
        <v>410</v>
      </c>
      <c r="B50" s="28">
        <v>4</v>
      </c>
      <c r="C50" s="28"/>
      <c r="D50">
        <v>1</v>
      </c>
      <c r="E50">
        <v>-0.2</v>
      </c>
      <c r="F50" s="28">
        <v>0.6428571428571429</v>
      </c>
      <c r="G50" s="36"/>
      <c r="H50" t="str">
        <f>"\node[" &amp; Table2[[#This Row],[Shape]] &amp; ", fill=" &amp; Table2[[#This Row],[Color]] &amp; ", inner sep=" &amp; Table2[[#This Row],[Column3]] &amp; "pt] at (" &amp; B50 &amp; "," &amp; D50/2 &amp; ") {};"</f>
        <v>\node[rectangle, fill=c4, inner sep=1.7pt] at (4,0.5) {};</v>
      </c>
      <c r="I50" s="39" t="str">
        <f>"\node at (" &amp; B50+C50 &amp; "," &amp; D50/2+E50+0.1 &amp; ") {\footnotesize{\cite{" &amp; A50 &amp; "}}};"</f>
        <v>\node at (4,0.4) {\footnotesize{\cite{Manivannan2008}}};</v>
      </c>
      <c r="J50" t="str">
        <f>"\draw [very thin, gray](" &amp; Table2[[#This Row],[Haptic fidelity]] &amp; "," &amp; Table2[[#This Row],[Versatility]]+Table2[[#This Row],[Offset V]]+0.06 &amp; ") -- (" &amp; Table2[[#This Row],[Haptic fidelity]] &amp; "," &amp;  Table2[[#This Row],[Versatility]] + 0.03&amp; ") node[anchor=north] {};"</f>
        <v>\draw [very thin, gray](4,0.86) -- (4,1.03) node[anchor=north] {};</v>
      </c>
      <c r="K50" t="str">
        <f>IF(Table2[[#This Row],[Quality]] &gt; 0.9, "c1", IF(Table2[[#This Row],[Quality]] &gt; 0.8, "c2", IF(Table2[[#This Row],[Quality]] &gt; 0.7, "c3", "c4")))</f>
        <v>c4</v>
      </c>
      <c r="L50" t="str">
        <f>IF(Table2[[#This Row],[Quality]] &gt; 0.9, "circle", IF(Table2[[#This Row],[Quality]] &gt; 0.8, "diamond", IF(Table2[[#This Row],[Quality]] &gt; 0.7, "regular polygon, regular polygon sides=5", "rectangle")))</f>
        <v>rectangle</v>
      </c>
      <c r="M50">
        <f>IF(Table2[[#This Row],[Quality]] &gt; 0.9, 1.7, IF(Table2[[#This Row],[Quality]] &gt; 0.8, 1.3, IF(Table2[[#This Row],[Quality]] &gt; 0.7, 1.7, 1.7)))</f>
        <v>1.7</v>
      </c>
    </row>
  </sheetData>
  <phoneticPr fontId="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6821-613D-FF41-AB11-07BED4C187AF}">
  <dimension ref="A1:B50"/>
  <sheetViews>
    <sheetView topLeftCell="A46" workbookViewId="0">
      <selection activeCell="B29" sqref="B29"/>
    </sheetView>
  </sheetViews>
  <sheetFormatPr defaultColWidth="11.19921875" defaultRowHeight="15.6" x14ac:dyDescent="0.3"/>
  <sheetData>
    <row r="1" spans="1:2" x14ac:dyDescent="0.3">
      <c r="A1" s="28">
        <f>Latex!B2</f>
        <v>3.5</v>
      </c>
      <c r="B1">
        <f>Latex!D2</f>
        <v>2</v>
      </c>
    </row>
    <row r="2" spans="1:2" x14ac:dyDescent="0.3">
      <c r="A2" s="28">
        <f>Latex!B3</f>
        <v>3.22</v>
      </c>
      <c r="B2">
        <f>Latex!D3</f>
        <v>2</v>
      </c>
    </row>
    <row r="3" spans="1:2" x14ac:dyDescent="0.3">
      <c r="A3" s="28">
        <f>Latex!B4</f>
        <v>0.63</v>
      </c>
      <c r="B3">
        <f>Latex!D4</f>
        <v>2</v>
      </c>
    </row>
    <row r="4" spans="1:2" x14ac:dyDescent="0.3">
      <c r="A4" s="28">
        <f>Latex!B5</f>
        <v>3.01</v>
      </c>
      <c r="B4">
        <f>Latex!D5</f>
        <v>2</v>
      </c>
    </row>
    <row r="5" spans="1:2" x14ac:dyDescent="0.3">
      <c r="A5" s="28">
        <f>Latex!B6</f>
        <v>3.21</v>
      </c>
      <c r="B5">
        <f>Latex!D6</f>
        <v>1</v>
      </c>
    </row>
    <row r="6" spans="1:2" x14ac:dyDescent="0.3">
      <c r="A6" s="28">
        <f>Latex!B7</f>
        <v>3.38</v>
      </c>
      <c r="B6">
        <f>Latex!D7</f>
        <v>2</v>
      </c>
    </row>
    <row r="7" spans="1:2" x14ac:dyDescent="0.3">
      <c r="A7" s="28">
        <f>Latex!B8</f>
        <v>3.75</v>
      </c>
      <c r="B7">
        <f>Latex!D8</f>
        <v>2</v>
      </c>
    </row>
    <row r="8" spans="1:2" x14ac:dyDescent="0.3">
      <c r="A8" s="28">
        <f>Latex!B9</f>
        <v>2.63</v>
      </c>
      <c r="B8">
        <f>Latex!D9</f>
        <v>2</v>
      </c>
    </row>
    <row r="9" spans="1:2" x14ac:dyDescent="0.3">
      <c r="A9" s="28">
        <f>Latex!B10</f>
        <v>2.75</v>
      </c>
      <c r="B9">
        <f>Latex!D10</f>
        <v>2</v>
      </c>
    </row>
    <row r="10" spans="1:2" x14ac:dyDescent="0.3">
      <c r="A10" s="28">
        <f>Latex!B11</f>
        <v>3.21</v>
      </c>
      <c r="B10">
        <f>Latex!D11</f>
        <v>0</v>
      </c>
    </row>
    <row r="11" spans="1:2" x14ac:dyDescent="0.3">
      <c r="A11" s="28">
        <f>Latex!B12</f>
        <v>3.25</v>
      </c>
      <c r="B11">
        <f>Latex!D12</f>
        <v>2</v>
      </c>
    </row>
    <row r="12" spans="1:2" x14ac:dyDescent="0.3">
      <c r="A12" s="28">
        <f>Latex!B13</f>
        <v>4</v>
      </c>
      <c r="B12">
        <f>Latex!D13</f>
        <v>0</v>
      </c>
    </row>
    <row r="13" spans="1:2" x14ac:dyDescent="0.3">
      <c r="A13" s="28">
        <f>Latex!B14</f>
        <v>4</v>
      </c>
      <c r="B13">
        <f>Latex!D14</f>
        <v>1</v>
      </c>
    </row>
    <row r="14" spans="1:2" x14ac:dyDescent="0.3">
      <c r="A14" s="28">
        <f>Latex!B15</f>
        <v>3.88</v>
      </c>
      <c r="B14">
        <f>Latex!D15</f>
        <v>1</v>
      </c>
    </row>
    <row r="15" spans="1:2" x14ac:dyDescent="0.3">
      <c r="A15" s="28">
        <f>Latex!B16</f>
        <v>2.84</v>
      </c>
      <c r="B15">
        <f>Latex!D16</f>
        <v>3</v>
      </c>
    </row>
    <row r="16" spans="1:2" x14ac:dyDescent="0.3">
      <c r="A16" s="28">
        <f>Latex!B17</f>
        <v>3.7</v>
      </c>
      <c r="B16">
        <f>Latex!D17</f>
        <v>1</v>
      </c>
    </row>
    <row r="17" spans="1:2" x14ac:dyDescent="0.3">
      <c r="A17" s="28">
        <f>Latex!B18</f>
        <v>1.5</v>
      </c>
      <c r="B17">
        <f>Latex!D18</f>
        <v>3</v>
      </c>
    </row>
    <row r="18" spans="1:2" x14ac:dyDescent="0.3">
      <c r="A18" s="28">
        <f>Latex!B19</f>
        <v>2.57</v>
      </c>
      <c r="B18">
        <f>Latex!D19</f>
        <v>4</v>
      </c>
    </row>
    <row r="19" spans="1:2" x14ac:dyDescent="0.3">
      <c r="A19" s="28">
        <f>Latex!B20</f>
        <v>3.59</v>
      </c>
      <c r="B19">
        <f>Latex!D20</f>
        <v>1</v>
      </c>
    </row>
    <row r="20" spans="1:2" x14ac:dyDescent="0.3">
      <c r="A20" s="28">
        <f>Latex!B21</f>
        <v>2.72</v>
      </c>
      <c r="B20">
        <f>Latex!D21</f>
        <v>2</v>
      </c>
    </row>
    <row r="21" spans="1:2" x14ac:dyDescent="0.3">
      <c r="A21" s="28">
        <f>Latex!B22</f>
        <v>3.09</v>
      </c>
      <c r="B21">
        <f>Latex!D22</f>
        <v>2</v>
      </c>
    </row>
    <row r="22" spans="1:2" x14ac:dyDescent="0.3">
      <c r="A22" s="28">
        <f>Latex!B23</f>
        <v>3.5</v>
      </c>
      <c r="B22">
        <f>Latex!D23</f>
        <v>2</v>
      </c>
    </row>
    <row r="23" spans="1:2" x14ac:dyDescent="0.3">
      <c r="A23" s="28">
        <f>Latex!B24</f>
        <v>2.57</v>
      </c>
      <c r="B23">
        <f>Latex!D24</f>
        <v>4</v>
      </c>
    </row>
    <row r="24" spans="1:2" x14ac:dyDescent="0.3">
      <c r="A24" s="28">
        <f>Latex!B25</f>
        <v>3.22</v>
      </c>
      <c r="B24">
        <f>Latex!D25</f>
        <v>1</v>
      </c>
    </row>
    <row r="25" spans="1:2" x14ac:dyDescent="0.3">
      <c r="A25" s="28">
        <f>Latex!B26</f>
        <v>3.34</v>
      </c>
      <c r="B25">
        <f>Latex!D26</f>
        <v>1</v>
      </c>
    </row>
    <row r="26" spans="1:2" x14ac:dyDescent="0.3">
      <c r="A26" s="28">
        <f>Latex!B27</f>
        <v>3.34</v>
      </c>
      <c r="B26">
        <f>Latex!D27</f>
        <v>1</v>
      </c>
    </row>
    <row r="27" spans="1:2" x14ac:dyDescent="0.3">
      <c r="A27" s="28">
        <f>Latex!B28</f>
        <v>3.34</v>
      </c>
      <c r="B27">
        <f>Latex!D28</f>
        <v>1</v>
      </c>
    </row>
    <row r="28" spans="1:2" x14ac:dyDescent="0.3">
      <c r="A28" s="28">
        <f>Latex!B29</f>
        <v>3.62</v>
      </c>
      <c r="B28">
        <f>Latex!D29</f>
        <v>1</v>
      </c>
    </row>
    <row r="29" spans="1:2" x14ac:dyDescent="0.3">
      <c r="A29" s="28">
        <f>Latex!B30</f>
        <v>3.75</v>
      </c>
      <c r="B29">
        <f>Latex!D30</f>
        <v>2</v>
      </c>
    </row>
    <row r="30" spans="1:2" x14ac:dyDescent="0.3">
      <c r="A30" s="28">
        <f>Latex!B31</f>
        <v>3.09</v>
      </c>
      <c r="B30">
        <f>Latex!D31</f>
        <v>1</v>
      </c>
    </row>
    <row r="31" spans="1:2" x14ac:dyDescent="0.3">
      <c r="A31" s="28">
        <f>Latex!B32</f>
        <v>3.71</v>
      </c>
      <c r="B31">
        <f>Latex!D32</f>
        <v>1</v>
      </c>
    </row>
    <row r="32" spans="1:2" x14ac:dyDescent="0.3">
      <c r="A32" s="28">
        <f>Latex!B33</f>
        <v>3.29</v>
      </c>
      <c r="B32">
        <f>Latex!D33</f>
        <v>2</v>
      </c>
    </row>
    <row r="33" spans="1:2" x14ac:dyDescent="0.3">
      <c r="A33" s="28">
        <f>Latex!B34</f>
        <v>2.2799999999999998</v>
      </c>
      <c r="B33">
        <f>Latex!D34</f>
        <v>1</v>
      </c>
    </row>
    <row r="34" spans="1:2" x14ac:dyDescent="0.3">
      <c r="A34" s="28">
        <f>Latex!B35</f>
        <v>2.99</v>
      </c>
      <c r="B34">
        <f>Latex!D35</f>
        <v>3</v>
      </c>
    </row>
    <row r="35" spans="1:2" x14ac:dyDescent="0.3">
      <c r="A35" s="28">
        <f>Latex!B36</f>
        <v>3.42</v>
      </c>
      <c r="B35">
        <f>Latex!D36</f>
        <v>3</v>
      </c>
    </row>
    <row r="36" spans="1:2" x14ac:dyDescent="0.3">
      <c r="A36" s="28">
        <f>Latex!B38</f>
        <v>3.71</v>
      </c>
      <c r="B36">
        <f>Latex!D38</f>
        <v>2</v>
      </c>
    </row>
    <row r="37" spans="1:2" x14ac:dyDescent="0.3">
      <c r="A37" s="28">
        <f>Latex!B40</f>
        <v>2.84</v>
      </c>
      <c r="B37">
        <f>Latex!D40</f>
        <v>2</v>
      </c>
    </row>
    <row r="38" spans="1:2" x14ac:dyDescent="0.3">
      <c r="A38" s="28">
        <f>Latex!B41</f>
        <v>3.27</v>
      </c>
      <c r="B38">
        <f>Latex!D41</f>
        <v>2</v>
      </c>
    </row>
    <row r="39" spans="1:2" x14ac:dyDescent="0.3">
      <c r="A39" s="28">
        <f>Latex!B42</f>
        <v>2.2000000000000002</v>
      </c>
      <c r="B39">
        <f>Latex!D42</f>
        <v>2</v>
      </c>
    </row>
    <row r="40" spans="1:2" x14ac:dyDescent="0.3">
      <c r="A40" s="28">
        <f>Latex!B43</f>
        <v>2.8</v>
      </c>
      <c r="B40">
        <f>Latex!D43</f>
        <v>2</v>
      </c>
    </row>
    <row r="41" spans="1:2" x14ac:dyDescent="0.3">
      <c r="A41" s="28">
        <f>Latex!B44</f>
        <v>1.25</v>
      </c>
      <c r="B41">
        <f>Latex!D44</f>
        <v>3</v>
      </c>
    </row>
    <row r="42" spans="1:2" x14ac:dyDescent="0.3">
      <c r="A42" s="28">
        <f>Latex!B45</f>
        <v>1.08</v>
      </c>
      <c r="B42">
        <f>Latex!D45</f>
        <v>1</v>
      </c>
    </row>
    <row r="43" spans="1:2" x14ac:dyDescent="0.3">
      <c r="A43" s="28">
        <f>Latex!B46</f>
        <v>1.39</v>
      </c>
      <c r="B43">
        <f>Latex!D46</f>
        <v>2</v>
      </c>
    </row>
    <row r="44" spans="1:2" x14ac:dyDescent="0.3">
      <c r="A44" s="28">
        <f>Latex!B47</f>
        <v>2.4900000000000002</v>
      </c>
      <c r="B44">
        <f>Latex!D47</f>
        <v>3</v>
      </c>
    </row>
    <row r="45" spans="1:2" x14ac:dyDescent="0.3">
      <c r="A45" s="28">
        <v>2.63</v>
      </c>
      <c r="B45">
        <v>4</v>
      </c>
    </row>
    <row r="46" spans="1:2" x14ac:dyDescent="0.3">
      <c r="A46" s="28">
        <v>2.84</v>
      </c>
      <c r="B46">
        <v>2</v>
      </c>
    </row>
    <row r="47" spans="1:2" x14ac:dyDescent="0.3">
      <c r="A47" s="28">
        <v>3.27</v>
      </c>
      <c r="B47">
        <v>2</v>
      </c>
    </row>
    <row r="48" spans="1:2" x14ac:dyDescent="0.3">
      <c r="A48" s="28"/>
    </row>
    <row r="49" spans="1:1" x14ac:dyDescent="0.3">
      <c r="A49" s="28"/>
    </row>
    <row r="50" spans="1:1" x14ac:dyDescent="0.3">
      <c r="A50"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61CE-C7E0-6B48-A7FF-BD65A48CA01F}">
  <dimension ref="A1:J75"/>
  <sheetViews>
    <sheetView workbookViewId="0">
      <selection activeCell="J37" sqref="J37"/>
    </sheetView>
  </sheetViews>
  <sheetFormatPr defaultColWidth="11.19921875" defaultRowHeight="15.6" x14ac:dyDescent="0.3"/>
  <cols>
    <col min="8" max="8" width="21.296875" customWidth="1"/>
    <col min="10" max="10" width="11" customWidth="1"/>
  </cols>
  <sheetData>
    <row r="1" spans="1:10" x14ac:dyDescent="0.3">
      <c r="A1">
        <v>1</v>
      </c>
      <c r="B1" s="51"/>
      <c r="C1" s="51" t="s">
        <v>455</v>
      </c>
      <c r="D1" s="51"/>
      <c r="E1" s="51" t="s">
        <v>456</v>
      </c>
      <c r="F1" s="51"/>
      <c r="G1" s="51"/>
      <c r="H1" t="str">
        <f>B1&amp;C1&amp;D1&amp;E1&amp;F1&amp;G1</f>
        <v>FingersEntire Arm</v>
      </c>
      <c r="J1" t="s">
        <v>436</v>
      </c>
    </row>
    <row r="2" spans="1:10" x14ac:dyDescent="0.3">
      <c r="A2">
        <v>2</v>
      </c>
      <c r="B2" s="51"/>
      <c r="C2" s="51" t="s">
        <v>455</v>
      </c>
      <c r="D2" s="51"/>
      <c r="E2" s="51" t="s">
        <v>456</v>
      </c>
      <c r="F2" s="51" t="s">
        <v>458</v>
      </c>
      <c r="G2" s="51"/>
      <c r="H2" t="str">
        <f t="shared" ref="H2:H36" si="0">B2&amp;C2&amp;D2&amp;E2&amp;F2&amp;G2</f>
        <v>FingersEntire ArmFeet</v>
      </c>
      <c r="J2" t="s">
        <v>456</v>
      </c>
    </row>
    <row r="3" spans="1:10" x14ac:dyDescent="0.3">
      <c r="A3">
        <v>3</v>
      </c>
      <c r="B3" s="51"/>
      <c r="C3" s="51"/>
      <c r="D3" s="51"/>
      <c r="E3" s="51" t="s">
        <v>456</v>
      </c>
      <c r="F3" s="51"/>
      <c r="G3" s="51"/>
      <c r="H3" t="str">
        <f t="shared" si="0"/>
        <v>Entire Arm</v>
      </c>
      <c r="J3" t="s">
        <v>459</v>
      </c>
    </row>
    <row r="4" spans="1:10" x14ac:dyDescent="0.3">
      <c r="A4">
        <v>4</v>
      </c>
      <c r="B4" s="51" t="s">
        <v>454</v>
      </c>
      <c r="C4" s="51" t="s">
        <v>455</v>
      </c>
      <c r="D4" s="51"/>
      <c r="E4" s="51"/>
      <c r="F4" s="51"/>
      <c r="G4" s="51"/>
      <c r="H4" t="str">
        <f t="shared" si="0"/>
        <v>PalmFingers</v>
      </c>
      <c r="J4" t="s">
        <v>459</v>
      </c>
    </row>
    <row r="5" spans="1:10" x14ac:dyDescent="0.3">
      <c r="A5">
        <v>5</v>
      </c>
      <c r="B5" s="51" t="s">
        <v>454</v>
      </c>
      <c r="C5" s="51"/>
      <c r="D5" s="51" t="s">
        <v>453</v>
      </c>
      <c r="E5" s="51"/>
      <c r="F5" s="51"/>
      <c r="G5" s="51"/>
      <c r="H5" t="str">
        <f t="shared" si="0"/>
        <v>PalmForearm</v>
      </c>
      <c r="J5" t="s">
        <v>459</v>
      </c>
    </row>
    <row r="6" spans="1:10" x14ac:dyDescent="0.3">
      <c r="A6">
        <v>6</v>
      </c>
      <c r="B6" s="51" t="s">
        <v>454</v>
      </c>
      <c r="C6" s="51" t="s">
        <v>455</v>
      </c>
      <c r="D6" s="51"/>
      <c r="E6" s="51" t="s">
        <v>456</v>
      </c>
      <c r="F6" s="51"/>
      <c r="G6" s="51"/>
      <c r="H6" t="str">
        <f t="shared" si="0"/>
        <v>PalmFingersEntire Arm</v>
      </c>
      <c r="J6" t="s">
        <v>455</v>
      </c>
    </row>
    <row r="7" spans="1:10" x14ac:dyDescent="0.3">
      <c r="A7">
        <v>7</v>
      </c>
      <c r="B7" s="51" t="s">
        <v>454</v>
      </c>
      <c r="C7" s="51" t="s">
        <v>455</v>
      </c>
      <c r="D7" s="51"/>
      <c r="E7" s="51" t="s">
        <v>456</v>
      </c>
      <c r="F7" s="51"/>
      <c r="G7" s="51"/>
      <c r="H7" t="str">
        <f t="shared" si="0"/>
        <v>PalmFingersEntire Arm</v>
      </c>
      <c r="J7" t="s">
        <v>455</v>
      </c>
    </row>
    <row r="8" spans="1:10" x14ac:dyDescent="0.3">
      <c r="A8">
        <v>8</v>
      </c>
      <c r="B8" s="51"/>
      <c r="C8" s="51" t="s">
        <v>455</v>
      </c>
      <c r="D8" s="51"/>
      <c r="E8" s="51" t="s">
        <v>456</v>
      </c>
      <c r="F8" s="51"/>
      <c r="G8" s="51"/>
      <c r="H8" t="str">
        <f t="shared" si="0"/>
        <v>FingersEntire Arm</v>
      </c>
      <c r="J8" t="s">
        <v>460</v>
      </c>
    </row>
    <row r="9" spans="1:10" x14ac:dyDescent="0.3">
      <c r="A9">
        <v>9</v>
      </c>
      <c r="B9" s="51"/>
      <c r="C9" s="51" t="s">
        <v>455</v>
      </c>
      <c r="D9" s="51" t="s">
        <v>453</v>
      </c>
      <c r="E9" s="51"/>
      <c r="F9" s="51"/>
      <c r="G9" s="51"/>
      <c r="H9" t="str">
        <f t="shared" si="0"/>
        <v>FingersForearm</v>
      </c>
      <c r="J9" t="s">
        <v>460</v>
      </c>
    </row>
    <row r="10" spans="1:10" x14ac:dyDescent="0.3">
      <c r="A10">
        <v>10</v>
      </c>
      <c r="B10" s="51" t="s">
        <v>454</v>
      </c>
      <c r="C10" s="51" t="s">
        <v>455</v>
      </c>
      <c r="D10" s="51" t="s">
        <v>453</v>
      </c>
      <c r="E10" s="51"/>
      <c r="F10" s="51"/>
      <c r="G10" s="51"/>
      <c r="H10" t="str">
        <f t="shared" si="0"/>
        <v>PalmFingersForearm</v>
      </c>
      <c r="J10" t="s">
        <v>460</v>
      </c>
    </row>
    <row r="11" spans="1:10" x14ac:dyDescent="0.3">
      <c r="A11">
        <v>11</v>
      </c>
      <c r="B11" s="51" t="s">
        <v>454</v>
      </c>
      <c r="C11" s="51" t="s">
        <v>455</v>
      </c>
      <c r="D11" s="51"/>
      <c r="E11" s="51" t="s">
        <v>456</v>
      </c>
      <c r="F11" s="51"/>
      <c r="G11" s="51"/>
      <c r="H11" t="str">
        <f t="shared" si="0"/>
        <v>PalmFingersEntire Arm</v>
      </c>
      <c r="J11" t="s">
        <v>460</v>
      </c>
    </row>
    <row r="12" spans="1:10" x14ac:dyDescent="0.3">
      <c r="A12">
        <v>12</v>
      </c>
      <c r="B12" s="51"/>
      <c r="C12" s="51" t="s">
        <v>455</v>
      </c>
      <c r="D12" s="51" t="s">
        <v>453</v>
      </c>
      <c r="E12" s="51"/>
      <c r="F12" s="51"/>
      <c r="G12" s="51"/>
      <c r="H12" t="str">
        <f t="shared" si="0"/>
        <v>FingersForearm</v>
      </c>
      <c r="J12" t="s">
        <v>460</v>
      </c>
    </row>
    <row r="13" spans="1:10" x14ac:dyDescent="0.3">
      <c r="A13">
        <v>13</v>
      </c>
      <c r="B13" s="51"/>
      <c r="C13" s="51"/>
      <c r="D13" s="51"/>
      <c r="E13" s="51"/>
      <c r="F13" s="51"/>
      <c r="G13" s="51" t="s">
        <v>459</v>
      </c>
      <c r="H13" t="str">
        <f t="shared" si="0"/>
        <v>Entire Body</v>
      </c>
      <c r="J13" t="s">
        <v>461</v>
      </c>
    </row>
    <row r="14" spans="1:10" x14ac:dyDescent="0.3">
      <c r="A14">
        <v>14</v>
      </c>
      <c r="B14" s="51"/>
      <c r="C14" s="51" t="s">
        <v>455</v>
      </c>
      <c r="D14" s="51"/>
      <c r="E14" s="51" t="s">
        <v>456</v>
      </c>
      <c r="F14" s="51"/>
      <c r="G14" s="51"/>
      <c r="H14" t="str">
        <f t="shared" si="0"/>
        <v>FingersEntire Arm</v>
      </c>
      <c r="J14" t="s">
        <v>461</v>
      </c>
    </row>
    <row r="15" spans="1:10" x14ac:dyDescent="0.3">
      <c r="A15">
        <v>15</v>
      </c>
      <c r="B15" s="51"/>
      <c r="C15" s="51" t="s">
        <v>455</v>
      </c>
      <c r="D15" s="51" t="s">
        <v>453</v>
      </c>
      <c r="E15" s="51"/>
      <c r="F15" s="51"/>
      <c r="G15" s="51"/>
      <c r="H15" t="str">
        <f t="shared" si="0"/>
        <v>FingersForearm</v>
      </c>
      <c r="J15" t="s">
        <v>465</v>
      </c>
    </row>
    <row r="16" spans="1:10" x14ac:dyDescent="0.3">
      <c r="A16">
        <v>16</v>
      </c>
      <c r="B16" s="51" t="s">
        <v>454</v>
      </c>
      <c r="C16" s="51" t="s">
        <v>455</v>
      </c>
      <c r="D16" s="51" t="s">
        <v>453</v>
      </c>
      <c r="E16" s="51"/>
      <c r="F16" s="51"/>
      <c r="G16" s="51"/>
      <c r="H16" t="str">
        <f t="shared" si="0"/>
        <v>PalmFingersForearm</v>
      </c>
      <c r="J16" t="s">
        <v>465</v>
      </c>
    </row>
    <row r="17" spans="1:10" x14ac:dyDescent="0.3">
      <c r="A17">
        <v>17</v>
      </c>
      <c r="B17" s="51" t="s">
        <v>454</v>
      </c>
      <c r="C17" s="51" t="s">
        <v>455</v>
      </c>
      <c r="D17" s="51"/>
      <c r="E17" s="51" t="s">
        <v>456</v>
      </c>
      <c r="F17" s="51"/>
      <c r="G17" s="51"/>
      <c r="H17" t="str">
        <f t="shared" si="0"/>
        <v>PalmFingersEntire Arm</v>
      </c>
      <c r="J17" t="s">
        <v>465</v>
      </c>
    </row>
    <row r="18" spans="1:10" x14ac:dyDescent="0.3">
      <c r="A18">
        <v>18</v>
      </c>
      <c r="B18" s="51"/>
      <c r="C18" s="51" t="s">
        <v>455</v>
      </c>
      <c r="D18" s="51"/>
      <c r="E18" s="51"/>
      <c r="F18" s="51"/>
      <c r="G18" s="51"/>
      <c r="H18" t="str">
        <f t="shared" si="0"/>
        <v>Fingers</v>
      </c>
      <c r="J18" t="s">
        <v>465</v>
      </c>
    </row>
    <row r="19" spans="1:10" x14ac:dyDescent="0.3">
      <c r="A19">
        <v>19</v>
      </c>
      <c r="B19" s="51" t="s">
        <v>454</v>
      </c>
      <c r="C19" s="51" t="s">
        <v>455</v>
      </c>
      <c r="D19" s="51"/>
      <c r="E19" s="51" t="s">
        <v>456</v>
      </c>
      <c r="F19" s="51"/>
      <c r="G19" s="51"/>
      <c r="H19" t="str">
        <f t="shared" si="0"/>
        <v>PalmFingersEntire Arm</v>
      </c>
      <c r="J19" t="s">
        <v>465</v>
      </c>
    </row>
    <row r="20" spans="1:10" x14ac:dyDescent="0.3">
      <c r="A20">
        <v>20</v>
      </c>
      <c r="B20" s="51" t="s">
        <v>454</v>
      </c>
      <c r="C20" s="51" t="s">
        <v>455</v>
      </c>
      <c r="D20" s="51"/>
      <c r="E20" s="51"/>
      <c r="F20" s="51"/>
      <c r="G20" s="51"/>
      <c r="H20" t="str">
        <f t="shared" si="0"/>
        <v>PalmFingers</v>
      </c>
      <c r="J20" t="s">
        <v>454</v>
      </c>
    </row>
    <row r="21" spans="1:10" x14ac:dyDescent="0.3">
      <c r="A21">
        <v>21</v>
      </c>
      <c r="B21" s="51"/>
      <c r="C21" s="51"/>
      <c r="D21" s="51"/>
      <c r="E21" s="51"/>
      <c r="F21" s="51"/>
      <c r="G21" s="51" t="s">
        <v>459</v>
      </c>
      <c r="H21" t="str">
        <f t="shared" si="0"/>
        <v>Entire Body</v>
      </c>
      <c r="J21" t="s">
        <v>467</v>
      </c>
    </row>
    <row r="22" spans="1:10" x14ac:dyDescent="0.3">
      <c r="A22">
        <v>22</v>
      </c>
      <c r="B22" s="51"/>
      <c r="C22" s="51" t="s">
        <v>455</v>
      </c>
      <c r="D22" s="51"/>
      <c r="E22" s="51" t="s">
        <v>456</v>
      </c>
      <c r="F22" s="51"/>
      <c r="G22" s="51"/>
      <c r="H22" t="str">
        <f t="shared" si="0"/>
        <v>FingersEntire Arm</v>
      </c>
      <c r="J22" t="s">
        <v>462</v>
      </c>
    </row>
    <row r="23" spans="1:10" x14ac:dyDescent="0.3">
      <c r="A23">
        <v>23</v>
      </c>
      <c r="B23" s="51" t="s">
        <v>454</v>
      </c>
      <c r="C23" s="51" t="s">
        <v>455</v>
      </c>
      <c r="D23" s="51"/>
      <c r="E23" s="51"/>
      <c r="F23" s="51"/>
      <c r="G23" s="51"/>
      <c r="H23" t="str">
        <f t="shared" si="0"/>
        <v>PalmFingers</v>
      </c>
      <c r="J23" t="s">
        <v>462</v>
      </c>
    </row>
    <row r="24" spans="1:10" x14ac:dyDescent="0.3">
      <c r="A24">
        <v>24</v>
      </c>
      <c r="B24" s="51" t="s">
        <v>454</v>
      </c>
      <c r="C24" s="51" t="s">
        <v>455</v>
      </c>
      <c r="D24" s="51"/>
      <c r="E24" s="51" t="s">
        <v>456</v>
      </c>
      <c r="F24" s="51"/>
      <c r="G24" s="51"/>
      <c r="H24" t="str">
        <f t="shared" si="0"/>
        <v>PalmFingersEntire Arm</v>
      </c>
      <c r="J24" t="s">
        <v>462</v>
      </c>
    </row>
    <row r="25" spans="1:10" x14ac:dyDescent="0.3">
      <c r="A25">
        <v>25</v>
      </c>
      <c r="B25" s="51"/>
      <c r="C25" s="51" t="s">
        <v>455</v>
      </c>
      <c r="D25" s="51"/>
      <c r="E25" s="51" t="s">
        <v>456</v>
      </c>
      <c r="F25" s="51"/>
      <c r="G25" s="51"/>
      <c r="H25" t="str">
        <f t="shared" si="0"/>
        <v>FingersEntire Arm</v>
      </c>
      <c r="J25" t="s">
        <v>462</v>
      </c>
    </row>
    <row r="26" spans="1:10" x14ac:dyDescent="0.3">
      <c r="A26">
        <v>26</v>
      </c>
      <c r="B26" s="51"/>
      <c r="C26" s="51" t="s">
        <v>455</v>
      </c>
      <c r="D26" s="51"/>
      <c r="E26" s="51"/>
      <c r="F26" s="51"/>
      <c r="G26" s="51"/>
      <c r="H26" t="str">
        <f t="shared" si="0"/>
        <v>Fingers</v>
      </c>
      <c r="J26" t="s">
        <v>464</v>
      </c>
    </row>
    <row r="27" spans="1:10" x14ac:dyDescent="0.3">
      <c r="A27">
        <v>27</v>
      </c>
      <c r="B27" s="51" t="s">
        <v>454</v>
      </c>
      <c r="C27" s="51"/>
      <c r="D27" s="51"/>
      <c r="E27" s="51" t="s">
        <v>456</v>
      </c>
      <c r="F27" s="51"/>
      <c r="G27" s="51"/>
      <c r="H27" t="str">
        <f t="shared" si="0"/>
        <v>PalmEntire Arm</v>
      </c>
      <c r="J27" t="s">
        <v>464</v>
      </c>
    </row>
    <row r="28" spans="1:10" x14ac:dyDescent="0.3">
      <c r="A28">
        <v>28</v>
      </c>
      <c r="B28" s="51"/>
      <c r="C28" s="51" t="s">
        <v>455</v>
      </c>
      <c r="D28" s="51"/>
      <c r="E28" s="51" t="s">
        <v>456</v>
      </c>
      <c r="F28" s="51" t="s">
        <v>458</v>
      </c>
      <c r="G28" s="51"/>
      <c r="H28" t="str">
        <f t="shared" si="0"/>
        <v>FingersEntire ArmFeet</v>
      </c>
      <c r="J28" t="s">
        <v>464</v>
      </c>
    </row>
    <row r="29" spans="1:10" x14ac:dyDescent="0.3">
      <c r="A29">
        <v>29</v>
      </c>
      <c r="B29" s="51" t="s">
        <v>454</v>
      </c>
      <c r="C29" s="51"/>
      <c r="D29" s="51" t="s">
        <v>453</v>
      </c>
      <c r="E29" s="51"/>
      <c r="F29" s="51"/>
      <c r="G29" s="51"/>
      <c r="H29" t="str">
        <f t="shared" si="0"/>
        <v>PalmForearm</v>
      </c>
      <c r="J29" t="s">
        <v>464</v>
      </c>
    </row>
    <row r="30" spans="1:10" x14ac:dyDescent="0.3">
      <c r="A30">
        <v>30</v>
      </c>
      <c r="B30" s="51"/>
      <c r="C30" s="51" t="s">
        <v>455</v>
      </c>
      <c r="D30" s="51" t="s">
        <v>453</v>
      </c>
      <c r="E30" s="51"/>
      <c r="F30" s="51"/>
      <c r="G30" s="51"/>
      <c r="H30" t="str">
        <f t="shared" si="0"/>
        <v>FingersForearm</v>
      </c>
      <c r="J30" t="s">
        <v>464</v>
      </c>
    </row>
    <row r="31" spans="1:10" x14ac:dyDescent="0.3">
      <c r="A31">
        <v>31</v>
      </c>
      <c r="B31" s="51" t="s">
        <v>454</v>
      </c>
      <c r="C31" s="51" t="s">
        <v>455</v>
      </c>
      <c r="D31" s="51"/>
      <c r="E31" s="51"/>
      <c r="F31" s="51"/>
      <c r="G31" s="51"/>
      <c r="H31" t="str">
        <f t="shared" si="0"/>
        <v>PalmFingers</v>
      </c>
      <c r="J31" t="s">
        <v>464</v>
      </c>
    </row>
    <row r="32" spans="1:10" x14ac:dyDescent="0.3">
      <c r="A32">
        <v>32</v>
      </c>
      <c r="B32" s="51" t="s">
        <v>454</v>
      </c>
      <c r="C32" s="51" t="s">
        <v>455</v>
      </c>
      <c r="D32" s="51"/>
      <c r="E32" s="51" t="s">
        <v>456</v>
      </c>
      <c r="F32" s="51"/>
      <c r="G32" s="51"/>
      <c r="H32" t="str">
        <f t="shared" si="0"/>
        <v>PalmFingersEntire Arm</v>
      </c>
      <c r="J32" t="s">
        <v>464</v>
      </c>
    </row>
    <row r="33" spans="1:10" x14ac:dyDescent="0.3">
      <c r="A33">
        <v>33</v>
      </c>
      <c r="B33" s="51" t="s">
        <v>454</v>
      </c>
      <c r="C33" s="51"/>
      <c r="D33" s="51"/>
      <c r="E33" s="51"/>
      <c r="F33" s="51"/>
      <c r="G33" s="51"/>
      <c r="H33" t="str">
        <f t="shared" si="0"/>
        <v>Palm</v>
      </c>
      <c r="J33" t="s">
        <v>464</v>
      </c>
    </row>
    <row r="34" spans="1:10" x14ac:dyDescent="0.3">
      <c r="A34">
        <v>34</v>
      </c>
      <c r="B34" s="51"/>
      <c r="C34" s="51" t="s">
        <v>455</v>
      </c>
      <c r="D34" s="51" t="s">
        <v>453</v>
      </c>
      <c r="E34" s="51"/>
      <c r="F34" s="51"/>
      <c r="G34" s="51"/>
      <c r="H34" t="str">
        <f t="shared" si="0"/>
        <v>FingersForearm</v>
      </c>
      <c r="J34" t="s">
        <v>466</v>
      </c>
    </row>
    <row r="35" spans="1:10" x14ac:dyDescent="0.3">
      <c r="A35">
        <v>35</v>
      </c>
      <c r="B35" s="51"/>
      <c r="C35" s="51"/>
      <c r="D35" s="51"/>
      <c r="E35" s="51"/>
      <c r="F35" s="51"/>
      <c r="G35" s="51" t="s">
        <v>459</v>
      </c>
      <c r="H35" t="str">
        <f t="shared" si="0"/>
        <v>Entire Body</v>
      </c>
      <c r="J35" t="s">
        <v>466</v>
      </c>
    </row>
    <row r="36" spans="1:10" x14ac:dyDescent="0.3">
      <c r="A36">
        <v>36</v>
      </c>
      <c r="B36" s="51" t="s">
        <v>454</v>
      </c>
      <c r="C36" s="51" t="s">
        <v>455</v>
      </c>
      <c r="D36" s="51"/>
      <c r="E36" s="51" t="s">
        <v>456</v>
      </c>
      <c r="F36" s="51"/>
      <c r="G36" s="51"/>
      <c r="H36" t="str">
        <f t="shared" si="0"/>
        <v>PalmFingersEntire Arm</v>
      </c>
      <c r="J36" t="s">
        <v>463</v>
      </c>
    </row>
    <row r="37" spans="1:10" x14ac:dyDescent="0.3">
      <c r="B37" s="51"/>
      <c r="C37" s="51"/>
      <c r="D37" s="51"/>
      <c r="E37" s="51"/>
      <c r="F37" s="51"/>
      <c r="G37" s="51"/>
      <c r="J37" t="s">
        <v>463</v>
      </c>
    </row>
    <row r="38" spans="1:10" x14ac:dyDescent="0.3">
      <c r="B38" s="51"/>
      <c r="C38" s="51"/>
      <c r="D38" s="51"/>
      <c r="E38" s="51"/>
      <c r="F38" s="51"/>
      <c r="G38" s="51"/>
    </row>
    <row r="39" spans="1:10" x14ac:dyDescent="0.3">
      <c r="B39" s="51"/>
      <c r="C39" s="51"/>
      <c r="D39" s="51"/>
      <c r="E39" s="51"/>
      <c r="F39" s="51"/>
      <c r="G39" s="51"/>
    </row>
    <row r="40" spans="1:10" x14ac:dyDescent="0.3">
      <c r="B40" s="51"/>
      <c r="C40" s="51"/>
      <c r="D40" s="51"/>
      <c r="E40" s="51"/>
      <c r="F40" s="51"/>
      <c r="G40" s="51"/>
    </row>
    <row r="41" spans="1:10" x14ac:dyDescent="0.3">
      <c r="B41" s="51"/>
      <c r="C41" s="51"/>
      <c r="D41" s="51"/>
      <c r="E41" s="51"/>
      <c r="F41" s="51"/>
      <c r="G41" s="51"/>
    </row>
    <row r="42" spans="1:10" x14ac:dyDescent="0.3">
      <c r="B42" s="51"/>
      <c r="C42" s="51"/>
      <c r="D42" s="51"/>
      <c r="E42" s="51"/>
      <c r="F42" s="51"/>
      <c r="G42" s="51"/>
    </row>
    <row r="43" spans="1:10" x14ac:dyDescent="0.3">
      <c r="B43" s="51"/>
      <c r="C43" s="51"/>
      <c r="D43" s="51"/>
      <c r="E43" s="51"/>
      <c r="F43" s="51"/>
      <c r="G43" s="51"/>
    </row>
    <row r="44" spans="1:10" x14ac:dyDescent="0.3">
      <c r="B44" s="51"/>
      <c r="C44" s="51"/>
      <c r="D44" s="51"/>
      <c r="E44" s="51"/>
      <c r="F44" s="51"/>
      <c r="G44" s="51"/>
    </row>
    <row r="45" spans="1:10" x14ac:dyDescent="0.3">
      <c r="B45" s="51"/>
      <c r="C45" s="51"/>
      <c r="D45" s="51"/>
      <c r="E45" s="51"/>
      <c r="F45" s="51"/>
      <c r="G45" s="51"/>
    </row>
    <row r="46" spans="1:10" x14ac:dyDescent="0.3">
      <c r="B46" s="51"/>
      <c r="C46" s="51"/>
      <c r="D46" s="51"/>
      <c r="E46" s="51"/>
      <c r="F46" s="51"/>
      <c r="G46" s="51"/>
    </row>
    <row r="47" spans="1:10" x14ac:dyDescent="0.3">
      <c r="B47" s="51"/>
      <c r="C47" s="51"/>
      <c r="D47" s="51"/>
      <c r="E47" s="51"/>
      <c r="F47" s="51"/>
      <c r="G47" s="51"/>
    </row>
    <row r="48" spans="1:10" x14ac:dyDescent="0.3">
      <c r="B48" s="51"/>
      <c r="C48" s="51"/>
      <c r="D48" s="51"/>
      <c r="E48" s="51"/>
      <c r="F48" s="51"/>
      <c r="G48" s="51"/>
    </row>
    <row r="49" spans="2:7" x14ac:dyDescent="0.3">
      <c r="B49" s="51"/>
      <c r="C49" s="51"/>
      <c r="D49" s="51"/>
      <c r="E49" s="51"/>
      <c r="F49" s="51"/>
      <c r="G49" s="51"/>
    </row>
    <row r="50" spans="2:7" x14ac:dyDescent="0.3">
      <c r="B50" s="51"/>
      <c r="C50" s="51"/>
      <c r="D50" s="51"/>
      <c r="E50" s="51"/>
      <c r="F50" s="51"/>
      <c r="G50" s="51"/>
    </row>
    <row r="51" spans="2:7" x14ac:dyDescent="0.3">
      <c r="B51" s="51"/>
      <c r="C51" s="51"/>
      <c r="D51" s="51"/>
      <c r="E51" s="51"/>
      <c r="F51" s="51"/>
      <c r="G51" s="51"/>
    </row>
    <row r="52" spans="2:7" x14ac:dyDescent="0.3">
      <c r="B52" s="51"/>
      <c r="C52" s="51"/>
      <c r="D52" s="51"/>
      <c r="E52" s="51"/>
      <c r="F52" s="51"/>
      <c r="G52" s="51"/>
    </row>
    <row r="53" spans="2:7" x14ac:dyDescent="0.3">
      <c r="B53" s="51"/>
      <c r="C53" s="51"/>
      <c r="D53" s="51"/>
      <c r="E53" s="51"/>
      <c r="F53" s="51"/>
      <c r="G53" s="51"/>
    </row>
    <row r="54" spans="2:7" x14ac:dyDescent="0.3">
      <c r="B54" s="51"/>
      <c r="C54" s="51"/>
      <c r="D54" s="51"/>
      <c r="E54" s="51"/>
      <c r="F54" s="51"/>
      <c r="G54" s="51"/>
    </row>
    <row r="55" spans="2:7" x14ac:dyDescent="0.3">
      <c r="B55" s="51"/>
      <c r="C55" s="51"/>
      <c r="D55" s="51"/>
      <c r="E55" s="51"/>
      <c r="F55" s="51"/>
      <c r="G55" s="51"/>
    </row>
    <row r="56" spans="2:7" x14ac:dyDescent="0.3">
      <c r="B56" s="51"/>
      <c r="C56" s="51"/>
      <c r="D56" s="51"/>
      <c r="E56" s="51"/>
      <c r="F56" s="51"/>
      <c r="G56" s="51"/>
    </row>
    <row r="57" spans="2:7" x14ac:dyDescent="0.3">
      <c r="B57" s="51"/>
      <c r="C57" s="51"/>
      <c r="D57" s="51"/>
      <c r="E57" s="51"/>
      <c r="F57" s="51"/>
      <c r="G57" s="51"/>
    </row>
    <row r="58" spans="2:7" x14ac:dyDescent="0.3">
      <c r="B58" s="51"/>
      <c r="C58" s="51"/>
      <c r="D58" s="51"/>
      <c r="E58" s="51"/>
      <c r="F58" s="51"/>
      <c r="G58" s="51"/>
    </row>
    <row r="59" spans="2:7" x14ac:dyDescent="0.3">
      <c r="B59" s="51"/>
      <c r="C59" s="51"/>
      <c r="D59" s="51"/>
      <c r="E59" s="51"/>
      <c r="F59" s="51"/>
      <c r="G59" s="51"/>
    </row>
    <row r="60" spans="2:7" x14ac:dyDescent="0.3">
      <c r="B60" s="51"/>
      <c r="C60" s="51"/>
      <c r="D60" s="51"/>
      <c r="E60" s="51"/>
      <c r="F60" s="51"/>
      <c r="G60" s="51"/>
    </row>
    <row r="61" spans="2:7" x14ac:dyDescent="0.3">
      <c r="B61" s="51"/>
      <c r="C61" s="51"/>
      <c r="D61" s="51"/>
      <c r="E61" s="51"/>
      <c r="F61" s="51"/>
      <c r="G61" s="51"/>
    </row>
    <row r="62" spans="2:7" x14ac:dyDescent="0.3">
      <c r="B62" s="51"/>
      <c r="C62" s="51"/>
      <c r="D62" s="51"/>
      <c r="E62" s="51"/>
      <c r="F62" s="51"/>
      <c r="G62" s="51"/>
    </row>
    <row r="63" spans="2:7" x14ac:dyDescent="0.3">
      <c r="B63" s="51"/>
      <c r="C63" s="51"/>
      <c r="D63" s="51"/>
      <c r="E63" s="51"/>
      <c r="F63" s="51"/>
      <c r="G63" s="51"/>
    </row>
    <row r="64" spans="2:7" x14ac:dyDescent="0.3">
      <c r="B64" s="51"/>
      <c r="C64" s="51"/>
      <c r="D64" s="51"/>
      <c r="E64" s="51"/>
      <c r="F64" s="51"/>
      <c r="G64" s="51"/>
    </row>
    <row r="65" spans="2:7" x14ac:dyDescent="0.3">
      <c r="B65" s="51"/>
      <c r="C65" s="51"/>
      <c r="D65" s="51"/>
      <c r="E65" s="51"/>
      <c r="F65" s="51"/>
      <c r="G65" s="51"/>
    </row>
    <row r="66" spans="2:7" x14ac:dyDescent="0.3">
      <c r="B66" s="51"/>
      <c r="C66" s="51"/>
      <c r="D66" s="51"/>
      <c r="E66" s="51"/>
      <c r="F66" s="51"/>
      <c r="G66" s="51"/>
    </row>
    <row r="67" spans="2:7" x14ac:dyDescent="0.3">
      <c r="B67" s="51"/>
      <c r="C67" s="51"/>
      <c r="D67" s="51"/>
      <c r="E67" s="51"/>
      <c r="F67" s="51"/>
      <c r="G67" s="51"/>
    </row>
    <row r="68" spans="2:7" x14ac:dyDescent="0.3">
      <c r="B68" s="51"/>
      <c r="C68" s="51"/>
      <c r="D68" s="51"/>
      <c r="E68" s="51"/>
      <c r="F68" s="51"/>
      <c r="G68" s="51"/>
    </row>
    <row r="69" spans="2:7" x14ac:dyDescent="0.3">
      <c r="B69" s="51"/>
      <c r="C69" s="51"/>
      <c r="D69" s="51"/>
      <c r="E69" s="51"/>
      <c r="F69" s="51"/>
      <c r="G69" s="51"/>
    </row>
    <row r="70" spans="2:7" x14ac:dyDescent="0.3">
      <c r="B70" s="51"/>
      <c r="C70" s="51"/>
      <c r="D70" s="51"/>
      <c r="E70" s="51"/>
      <c r="F70" s="51"/>
      <c r="G70" s="51"/>
    </row>
    <row r="71" spans="2:7" x14ac:dyDescent="0.3">
      <c r="B71" s="51"/>
      <c r="C71" s="51"/>
      <c r="D71" s="51"/>
      <c r="E71" s="51"/>
      <c r="F71" s="51"/>
      <c r="G71" s="51"/>
    </row>
    <row r="72" spans="2:7" x14ac:dyDescent="0.3">
      <c r="B72" s="51"/>
      <c r="C72" s="51"/>
      <c r="D72" s="51"/>
      <c r="E72" s="51"/>
      <c r="F72" s="51"/>
      <c r="G72" s="51"/>
    </row>
    <row r="73" spans="2:7" x14ac:dyDescent="0.3">
      <c r="B73" s="51"/>
      <c r="C73" s="51"/>
      <c r="D73" s="51"/>
      <c r="E73" s="51"/>
      <c r="F73" s="51"/>
      <c r="G73" s="51"/>
    </row>
    <row r="74" spans="2:7" x14ac:dyDescent="0.3">
      <c r="B74" s="51"/>
      <c r="C74" s="51"/>
      <c r="D74" s="51"/>
      <c r="E74" s="51"/>
      <c r="F74" s="51"/>
      <c r="G74" s="51"/>
    </row>
    <row r="75" spans="2:7" x14ac:dyDescent="0.3">
      <c r="B75" s="51"/>
      <c r="C75" s="51"/>
      <c r="D75" s="51"/>
      <c r="E75" s="51"/>
      <c r="F75" s="51"/>
      <c r="G75" s="5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A15E-6203-45A6-8827-C48ABA6A61BA}">
  <dimension ref="A1:N50"/>
  <sheetViews>
    <sheetView topLeftCell="A27" workbookViewId="0">
      <selection activeCell="J2" sqref="J2:J50"/>
    </sheetView>
  </sheetViews>
  <sheetFormatPr defaultRowHeight="15.6" x14ac:dyDescent="0.3"/>
  <cols>
    <col min="1" max="1" width="16.296875" customWidth="1"/>
    <col min="2" max="2" width="3.3984375" hidden="1" customWidth="1"/>
    <col min="3" max="6" width="8.796875" hidden="1" customWidth="1"/>
    <col min="7" max="7" width="9.796875" customWidth="1"/>
    <col min="8" max="8" width="14" style="1" customWidth="1"/>
    <col min="9" max="9" width="10.5" style="1" customWidth="1"/>
    <col min="10" max="10" width="72" customWidth="1"/>
    <col min="11" max="11" width="71.09765625" bestFit="1" customWidth="1"/>
    <col min="12" max="12" width="24.5" customWidth="1"/>
    <col min="14" max="14" width="9.69921875" customWidth="1"/>
  </cols>
  <sheetData>
    <row r="1" spans="1:14" x14ac:dyDescent="0.3">
      <c r="A1" t="s">
        <v>496</v>
      </c>
      <c r="B1" t="s">
        <v>436</v>
      </c>
      <c r="C1" t="s">
        <v>437</v>
      </c>
      <c r="D1" t="s">
        <v>438</v>
      </c>
      <c r="E1" t="s">
        <v>439</v>
      </c>
      <c r="F1" t="s">
        <v>501</v>
      </c>
      <c r="G1" t="s">
        <v>497</v>
      </c>
      <c r="H1" s="1" t="s">
        <v>500</v>
      </c>
      <c r="I1" s="1" t="s">
        <v>394</v>
      </c>
      <c r="J1" t="s">
        <v>499</v>
      </c>
      <c r="K1" t="s">
        <v>503</v>
      </c>
      <c r="L1" t="s">
        <v>494</v>
      </c>
      <c r="M1" t="s">
        <v>495</v>
      </c>
      <c r="N1" t="s">
        <v>498</v>
      </c>
    </row>
    <row r="2" spans="1:14" x14ac:dyDescent="0.3">
      <c r="A2" t="str">
        <f>Fidelity!A10</f>
        <v>Dai2023</v>
      </c>
      <c r="B2">
        <f>IF(Papers!Y8&lt;&gt;"",2,"")</f>
        <v>2</v>
      </c>
      <c r="C2" t="str">
        <f>IF(Papers!Z8&lt;&gt;"",1,"")</f>
        <v/>
      </c>
      <c r="D2" t="str">
        <f>IF(Papers!AA8&lt;&gt;"",0,"")</f>
        <v/>
      </c>
      <c r="E2" t="str">
        <f>IF(Papers!AB8&lt;&gt;"",-1,"")</f>
        <v/>
      </c>
      <c r="F2" t="str">
        <f>IF(Papers!AC8&lt;&gt;"",-2,"")</f>
        <v/>
      </c>
      <c r="G2">
        <f t="shared" ref="G2:G33" si="0">MAX(B2:F2)</f>
        <v>2</v>
      </c>
      <c r="H2" s="65">
        <f>ROUND(Fidelity!Z10,2)</f>
        <v>3.21</v>
      </c>
      <c r="I2" s="1">
        <f>Fidelity!AA10</f>
        <v>1</v>
      </c>
      <c r="J2" t="str">
        <f>"\node[" &amp; L2 &amp; ", fill=" &amp; Table3[[#This Row],[Color]] &amp; ", inner sep=" &amp; N2 &amp; "pt] at (" &amp; H2 &amp; "," &amp; Table3[[#This Row],[Versatility]]/2 &amp; ") {};"</f>
        <v>\node[circle, fill=c1, inner sep=1.7pt] at (3.21,0.5) {};</v>
      </c>
      <c r="L2" t="str">
        <f t="shared" ref="L2:L33" si="1">IF($G2=2,"circle",IF($G2=1,"diamond",IF($G2=0,"regular polygon, regular polygon sides=5",IF($G2=-1,"rectangle",IF($G2=-2,"star,star points=5,star point ratio=0.6")))))</f>
        <v>circle</v>
      </c>
      <c r="M2" t="str">
        <f t="shared" ref="M2:M33" si="2">IF($G2=2,"c1",IF($G2=1,"c2",IF($G2=0,"c3",IF($G2=-1,"c4",IF($G2=-2,"c5")))))</f>
        <v>c1</v>
      </c>
      <c r="N2">
        <f t="shared" ref="N2:N33" si="3">IF($G2=2,1.7,IF($G2=1,1.2,IF($G2=0,1.3,IF($G2=-1,1.7,IF($G2=-2,1.6)))))</f>
        <v>1.7</v>
      </c>
    </row>
    <row r="3" spans="1:14" x14ac:dyDescent="0.3">
      <c r="A3" t="str">
        <f>Fidelity!A10</f>
        <v>Dai2023</v>
      </c>
      <c r="B3">
        <f>IF(Papers!Y9&lt;&gt;"",2,"")</f>
        <v>2</v>
      </c>
      <c r="C3" t="str">
        <f>IF(Papers!Z9&lt;&gt;"",1,"")</f>
        <v/>
      </c>
      <c r="D3" t="str">
        <f>IF(Papers!AA9&lt;&gt;"",0,"")</f>
        <v/>
      </c>
      <c r="E3" t="str">
        <f>IF(Papers!AB9&lt;&gt;"",-1,"")</f>
        <v/>
      </c>
      <c r="F3" t="str">
        <f>IF(Papers!AC9&lt;&gt;"",-2,"")</f>
        <v/>
      </c>
      <c r="G3">
        <f t="shared" si="0"/>
        <v>2</v>
      </c>
      <c r="H3" s="65">
        <f>ROUND(Fidelity!Z11,2)</f>
        <v>3.01</v>
      </c>
      <c r="I3" s="1">
        <f>Fidelity!AA11</f>
        <v>2</v>
      </c>
      <c r="J3" t="str">
        <f>"\node[" &amp; L3 &amp; ", fill=" &amp; Table3[[#This Row],[Color]] &amp; ", inner sep=" &amp; N3 &amp; "pt] at (" &amp; H3 &amp; "," &amp; Table3[[#This Row],[Versatility]]/2 &amp; ") {};"</f>
        <v>\node[circle, fill=c1, inner sep=1.7pt] at (3.01,1) {};</v>
      </c>
      <c r="L3" t="str">
        <f t="shared" si="1"/>
        <v>circle</v>
      </c>
      <c r="M3" t="str">
        <f t="shared" si="2"/>
        <v>c1</v>
      </c>
      <c r="N3">
        <f t="shared" si="3"/>
        <v>1.7</v>
      </c>
    </row>
    <row r="4" spans="1:14" x14ac:dyDescent="0.3">
      <c r="A4" t="str">
        <f>Fidelity!A12</f>
        <v>Fehlberg2012</v>
      </c>
      <c r="B4">
        <f>IF(Papers!Y13&lt;&gt;"",2,"")</f>
        <v>2</v>
      </c>
      <c r="C4" t="str">
        <f>IF(Papers!Z13&lt;&gt;"",1,"")</f>
        <v/>
      </c>
      <c r="D4" t="str">
        <f>IF(Papers!AA13&lt;&gt;"",0,"")</f>
        <v/>
      </c>
      <c r="E4" t="str">
        <f>IF(Papers!AB13&lt;&gt;"",-1,"")</f>
        <v/>
      </c>
      <c r="F4" t="str">
        <f>IF(Papers!AC13&lt;&gt;"",-2,"")</f>
        <v/>
      </c>
      <c r="G4">
        <f t="shared" si="0"/>
        <v>2</v>
      </c>
      <c r="H4" s="65">
        <f>ROUND(Fidelity!Z15,2)</f>
        <v>3.75</v>
      </c>
      <c r="I4" s="1">
        <f>Fidelity!AA15</f>
        <v>2</v>
      </c>
      <c r="J4" t="str">
        <f>"\node[" &amp; L4 &amp; ", fill=" &amp; Table3[[#This Row],[Color]] &amp; ", inner sep=" &amp; N4 &amp; "pt] at (" &amp; H4 &amp; "," &amp; Table3[[#This Row],[Versatility]]/2 &amp; ") {};"</f>
        <v>\node[circle, fill=c1, inner sep=1.7pt] at (3.75,1) {};</v>
      </c>
      <c r="L4" t="str">
        <f t="shared" si="1"/>
        <v>circle</v>
      </c>
      <c r="M4" t="str">
        <f t="shared" si="2"/>
        <v>c1</v>
      </c>
      <c r="N4">
        <f t="shared" si="3"/>
        <v>1.7</v>
      </c>
    </row>
    <row r="5" spans="1:14" x14ac:dyDescent="0.3">
      <c r="A5" t="str">
        <f>Fidelity!A12</f>
        <v>Fehlberg2012</v>
      </c>
      <c r="B5">
        <f>IF(Papers!Y14&lt;&gt;"",2,"")</f>
        <v>2</v>
      </c>
      <c r="C5" t="str">
        <f>IF(Papers!Z14&lt;&gt;"",1,"")</f>
        <v/>
      </c>
      <c r="D5" t="str">
        <f>IF(Papers!AA14&lt;&gt;"",0,"")</f>
        <v/>
      </c>
      <c r="E5" t="str">
        <f>IF(Papers!AB14&lt;&gt;"",-1,"")</f>
        <v/>
      </c>
      <c r="F5" t="str">
        <f>IF(Papers!AC14&lt;&gt;"",-2,"")</f>
        <v/>
      </c>
      <c r="G5">
        <f t="shared" si="0"/>
        <v>2</v>
      </c>
      <c r="H5" s="65">
        <f>ROUND(Fidelity!Z16,2)</f>
        <v>3.62</v>
      </c>
      <c r="I5" s="1">
        <f>Fidelity!AA16</f>
        <v>1</v>
      </c>
      <c r="J5" t="str">
        <f>"\node[" &amp; L5 &amp; ", fill=" &amp; Table3[[#This Row],[Color]] &amp; ", inner sep=" &amp; N5 &amp; "pt] at (" &amp; H5 &amp; "," &amp; Table3[[#This Row],[Versatility]]/2 &amp; ") {};"</f>
        <v>\node[circle, fill=c1, inner sep=1.7pt] at (3.62,0.5) {};</v>
      </c>
      <c r="L5" t="str">
        <f t="shared" si="1"/>
        <v>circle</v>
      </c>
      <c r="M5" t="str">
        <f t="shared" si="2"/>
        <v>c1</v>
      </c>
      <c r="N5">
        <f t="shared" si="3"/>
        <v>1.7</v>
      </c>
    </row>
    <row r="6" spans="1:14" x14ac:dyDescent="0.3">
      <c r="A6" t="str">
        <f>Fidelity!A12</f>
        <v>Fehlberg2012</v>
      </c>
      <c r="B6">
        <f>IF(Papers!Y15&lt;&gt;"",2,"")</f>
        <v>2</v>
      </c>
      <c r="C6" t="str">
        <f>IF(Papers!Z15&lt;&gt;"",1,"")</f>
        <v/>
      </c>
      <c r="D6" t="str">
        <f>IF(Papers!AA15&lt;&gt;"",0,"")</f>
        <v/>
      </c>
      <c r="E6" t="str">
        <f>IF(Papers!AB15&lt;&gt;"",-1,"")</f>
        <v/>
      </c>
      <c r="F6" t="str">
        <f>IF(Papers!AC15&lt;&gt;"",-2,"")</f>
        <v/>
      </c>
      <c r="G6">
        <f t="shared" si="0"/>
        <v>2</v>
      </c>
      <c r="H6" s="65">
        <f>ROUND(Fidelity!Z17,2)</f>
        <v>3.34</v>
      </c>
      <c r="I6" s="1">
        <f>Fidelity!AA17</f>
        <v>1</v>
      </c>
      <c r="J6" t="str">
        <f>"\node[" &amp; L6 &amp; ", fill=" &amp; Table3[[#This Row],[Color]] &amp; ", inner sep=" &amp; N6 &amp; "pt] at (" &amp; H6 &amp; "," &amp; Table3[[#This Row],[Versatility]]/2 &amp; ") {};"</f>
        <v>\node[circle, fill=c1, inner sep=1.7pt] at (3.34,0.5) {};</v>
      </c>
      <c r="L6" t="str">
        <f t="shared" si="1"/>
        <v>circle</v>
      </c>
      <c r="M6" t="str">
        <f t="shared" si="2"/>
        <v>c1</v>
      </c>
      <c r="N6">
        <f t="shared" si="3"/>
        <v>1.7</v>
      </c>
    </row>
    <row r="7" spans="1:14" x14ac:dyDescent="0.3">
      <c r="A7" t="str">
        <f>Fidelity!A23</f>
        <v>Grant2019</v>
      </c>
      <c r="B7">
        <f>IF(Papers!Y21&lt;&gt;"",2,"")</f>
        <v>2</v>
      </c>
      <c r="C7" t="str">
        <f>IF(Papers!Z21&lt;&gt;"",1,"")</f>
        <v/>
      </c>
      <c r="D7" t="str">
        <f>IF(Papers!AA21&lt;&gt;"",0,"")</f>
        <v/>
      </c>
      <c r="E7" t="str">
        <f>IF(Papers!AB21&lt;&gt;"",-1,"")</f>
        <v/>
      </c>
      <c r="F7" t="str">
        <f>IF(Papers!AC21&lt;&gt;"",-2,"")</f>
        <v/>
      </c>
      <c r="G7">
        <f t="shared" si="0"/>
        <v>2</v>
      </c>
      <c r="H7" s="65">
        <f>ROUND(Fidelity!Z23,2)</f>
        <v>3.09</v>
      </c>
      <c r="I7" s="1">
        <f>Fidelity!AA23</f>
        <v>1</v>
      </c>
      <c r="J7" t="str">
        <f>"\node[" &amp; L7 &amp; ", fill=" &amp; Table3[[#This Row],[Color]] &amp; ", inner sep=" &amp; N7 &amp; "pt] at (" &amp; H7 &amp; "," &amp; Table3[[#This Row],[Versatility]]/2 &amp; ") {};"</f>
        <v>\node[circle, fill=c1, inner sep=1.7pt] at (3.09,0.5) {};</v>
      </c>
      <c r="L7" t="str">
        <f t="shared" si="1"/>
        <v>circle</v>
      </c>
      <c r="M7" t="str">
        <f t="shared" si="2"/>
        <v>c1</v>
      </c>
      <c r="N7">
        <f t="shared" si="3"/>
        <v>1.7</v>
      </c>
    </row>
    <row r="8" spans="1:14" x14ac:dyDescent="0.3">
      <c r="A8" t="str">
        <f>Fidelity!A26</f>
        <v>Huang2006</v>
      </c>
      <c r="B8">
        <f>IF(Papers!Y24&lt;&gt;"",2,"")</f>
        <v>2</v>
      </c>
      <c r="C8" t="str">
        <f>IF(Papers!Z24&lt;&gt;"",1,"")</f>
        <v/>
      </c>
      <c r="D8" t="str">
        <f>IF(Papers!AA24&lt;&gt;"",0,"")</f>
        <v/>
      </c>
      <c r="E8" t="str">
        <f>IF(Papers!AB24&lt;&gt;"",-1,"")</f>
        <v/>
      </c>
      <c r="F8" t="str">
        <f>IF(Papers!AC24&lt;&gt;"",-2,"")</f>
        <v/>
      </c>
      <c r="G8">
        <f t="shared" si="0"/>
        <v>2</v>
      </c>
      <c r="H8" s="65">
        <f>ROUND(Fidelity!Z26,2)</f>
        <v>4</v>
      </c>
      <c r="I8" s="1">
        <f>Fidelity!AA26</f>
        <v>0</v>
      </c>
      <c r="J8" t="str">
        <f>"\node[" &amp; L8 &amp; ", fill=" &amp; Table3[[#This Row],[Color]] &amp; ", inner sep=" &amp; N8 &amp; "pt] at (" &amp; H8 &amp; "," &amp; Table3[[#This Row],[Versatility]]/2 &amp; ") {};"</f>
        <v>\node[circle, fill=c1, inner sep=1.7pt] at (4,0) {};</v>
      </c>
      <c r="L8" t="str">
        <f t="shared" si="1"/>
        <v>circle</v>
      </c>
      <c r="M8" t="str">
        <f t="shared" si="2"/>
        <v>c1</v>
      </c>
      <c r="N8">
        <f t="shared" si="3"/>
        <v>1.7</v>
      </c>
    </row>
    <row r="9" spans="1:14" x14ac:dyDescent="0.3">
      <c r="A9" t="str">
        <f>Fidelity!A32</f>
        <v>Liu H2019</v>
      </c>
      <c r="B9">
        <f>IF(Papers!Y30&lt;&gt;"",2,"")</f>
        <v>2</v>
      </c>
      <c r="C9" t="str">
        <f>IF(Papers!Z30&lt;&gt;"",1,"")</f>
        <v/>
      </c>
      <c r="D9" t="str">
        <f>IF(Papers!AA30&lt;&gt;"",0,"")</f>
        <v/>
      </c>
      <c r="E9" t="str">
        <f>IF(Papers!AB30&lt;&gt;"",-1,"")</f>
        <v/>
      </c>
      <c r="F9" t="str">
        <f>IF(Papers!AC30&lt;&gt;"",-2,"")</f>
        <v/>
      </c>
      <c r="G9">
        <f t="shared" si="0"/>
        <v>2</v>
      </c>
      <c r="H9" s="65">
        <f>ROUND(Fidelity!Z32,2)</f>
        <v>1.5</v>
      </c>
      <c r="I9" s="1">
        <f>Fidelity!AA32</f>
        <v>3</v>
      </c>
      <c r="J9" t="str">
        <f>"\node[" &amp; L9 &amp; ", fill=" &amp; Table3[[#This Row],[Color]] &amp; ", inner sep=" &amp; N9 &amp; "pt] at (" &amp; H9 &amp; "," &amp; Table3[[#This Row],[Versatility]]/2 &amp; ") {};"</f>
        <v>\node[circle, fill=c1, inner sep=1.7pt] at (1.5,1.5) {};</v>
      </c>
      <c r="K9" t="str">
        <f>IF(ISTEXT(Papers!AD30), "\node[" &amp; L9 &amp; ", fill= white, inner sep=0.5pt] at (" &amp; H9 &amp; "," &amp; Table3[[#This Row],[Versatility]]/2 &amp; ") {};", "")</f>
        <v>\node[circle, fill= white, inner sep=0.5pt] at (1.5,1.5) {};</v>
      </c>
      <c r="L9" t="str">
        <f t="shared" si="1"/>
        <v>circle</v>
      </c>
      <c r="M9" t="str">
        <f t="shared" si="2"/>
        <v>c1</v>
      </c>
      <c r="N9">
        <f t="shared" si="3"/>
        <v>1.7</v>
      </c>
    </row>
    <row r="10" spans="1:14" x14ac:dyDescent="0.3">
      <c r="A10" t="str">
        <f>Fidelity!A51</f>
        <v>Yang 2023</v>
      </c>
      <c r="B10">
        <f>IF(Papers!Y49&lt;&gt;"",2,"")</f>
        <v>2</v>
      </c>
      <c r="C10" t="str">
        <f>IF(Papers!Z49&lt;&gt;"",1,"")</f>
        <v/>
      </c>
      <c r="D10" t="str">
        <f>IF(Papers!AA49&lt;&gt;"",0,"")</f>
        <v/>
      </c>
      <c r="E10" t="str">
        <f>IF(Papers!AB49&lt;&gt;"",-1,"")</f>
        <v/>
      </c>
      <c r="F10" t="str">
        <f>IF(Papers!AC49&lt;&gt;"",-2,"")</f>
        <v/>
      </c>
      <c r="G10">
        <f t="shared" si="0"/>
        <v>2</v>
      </c>
      <c r="H10" s="65">
        <f>ROUND(Fidelity!Z51,2)</f>
        <v>2.63</v>
      </c>
      <c r="I10" s="1">
        <f>Fidelity!AA51</f>
        <v>4</v>
      </c>
      <c r="J10" t="str">
        <f>"\node[" &amp; L10 &amp; ", fill=" &amp; Table3[[#This Row],[Color]] &amp; ", inner sep=" &amp; N10 &amp; "pt] at (" &amp; H10 &amp; "," &amp; Table3[[#This Row],[Versatility]]/2 &amp; ") {};"</f>
        <v>\node[circle, fill=c1, inner sep=1.7pt] at (2.63,2) {};</v>
      </c>
      <c r="K10" t="str">
        <f>IF(ISTEXT(Papers!AD49), "\node[" &amp; L10 &amp; ", fill= white, inner sep=0.5pt] at (" &amp; H10 &amp; "," &amp; Table3[[#This Row],[Versatility]]/2 &amp; ") {};", "")</f>
        <v/>
      </c>
      <c r="L10" t="str">
        <f t="shared" si="1"/>
        <v>circle</v>
      </c>
      <c r="M10" t="str">
        <f t="shared" si="2"/>
        <v>c1</v>
      </c>
      <c r="N10">
        <f t="shared" si="3"/>
        <v>1.7</v>
      </c>
    </row>
    <row r="11" spans="1:14" x14ac:dyDescent="0.3">
      <c r="A11" t="str">
        <f>Fidelity!A51</f>
        <v>Yang 2023</v>
      </c>
      <c r="B11">
        <f>IF(Papers!Y51&lt;&gt;"",2,"")</f>
        <v>2</v>
      </c>
      <c r="C11" t="str">
        <f>IF(Papers!Z51&lt;&gt;"",1,"")</f>
        <v/>
      </c>
      <c r="D11" t="str">
        <f>IF(Papers!AA51&lt;&gt;"",0,"")</f>
        <v/>
      </c>
      <c r="E11" t="str">
        <f>IF(Papers!AB51&lt;&gt;"",-1,"")</f>
        <v/>
      </c>
      <c r="F11" t="str">
        <f>IF(Papers!AC51&lt;&gt;"",-2,"")</f>
        <v/>
      </c>
      <c r="G11">
        <f t="shared" si="0"/>
        <v>2</v>
      </c>
      <c r="H11" s="65">
        <f>ROUND(Fidelity!Z53,2)</f>
        <v>3.27</v>
      </c>
      <c r="I11" s="1">
        <f>Fidelity!AA53</f>
        <v>2</v>
      </c>
      <c r="J11" t="str">
        <f>"\node[" &amp; L11 &amp; ", fill=" &amp; Table3[[#This Row],[Color]] &amp; ", inner sep=" &amp; N11 &amp; "pt] at (" &amp; H11 &amp; "," &amp; Table3[[#This Row],[Versatility]]/2 &amp; ") {};"</f>
        <v>\node[circle, fill=c1, inner sep=1.7pt] at (3.27,1) {};</v>
      </c>
      <c r="K11" t="str">
        <f>IF(ISTEXT(Papers!AD50), "\node[" &amp; L11 &amp; ", fill= white, inner sep=0.5pt] at (" &amp; H11 &amp; "," &amp; Table3[[#This Row],[Versatility]]/2 &amp; ") {};", "")</f>
        <v/>
      </c>
      <c r="L11" t="str">
        <f t="shared" si="1"/>
        <v>circle</v>
      </c>
      <c r="M11" t="str">
        <f t="shared" si="2"/>
        <v>c1</v>
      </c>
      <c r="N11">
        <f t="shared" si="3"/>
        <v>1.7</v>
      </c>
    </row>
    <row r="12" spans="1:14" x14ac:dyDescent="0.3">
      <c r="A12" t="str">
        <f>Fidelity!A5</f>
        <v>Brickler2019</v>
      </c>
      <c r="B12" t="str">
        <f>IF(Papers!Y3&lt;&gt;"",2,"")</f>
        <v/>
      </c>
      <c r="C12">
        <f>IF(Papers!Z3&lt;&gt;"",1,"")</f>
        <v>1</v>
      </c>
      <c r="D12" t="str">
        <f>IF(Papers!AA3&lt;&gt;"",0,"")</f>
        <v/>
      </c>
      <c r="E12" t="str">
        <f>IF(Papers!AB3&lt;&gt;"",-1,"")</f>
        <v/>
      </c>
      <c r="F12" t="str">
        <f>IF(Papers!AC3&lt;&gt;"",-2,"")</f>
        <v/>
      </c>
      <c r="G12">
        <f t="shared" si="0"/>
        <v>1</v>
      </c>
      <c r="H12" s="65">
        <f>ROUND(Fidelity!Z5,2)</f>
        <v>3.5</v>
      </c>
      <c r="I12" s="1">
        <f>Fidelity!AA5</f>
        <v>2</v>
      </c>
      <c r="J12" t="str">
        <f>"\node[" &amp; L12 &amp; ", fill=" &amp; Table3[[#This Row],[Color]] &amp; ", inner sep=" &amp; N12 &amp; "pt] at (" &amp; H12 &amp; "," &amp; Table3[[#This Row],[Versatility]]/2 &amp; ") {};"</f>
        <v>\node[diamond, fill=c2, inner sep=1.2pt] at (3.5,1) {};</v>
      </c>
      <c r="L12" t="str">
        <f t="shared" si="1"/>
        <v>diamond</v>
      </c>
      <c r="M12" t="str">
        <f t="shared" si="2"/>
        <v>c2</v>
      </c>
      <c r="N12">
        <f t="shared" si="3"/>
        <v>1.2</v>
      </c>
    </row>
    <row r="13" spans="1:14" x14ac:dyDescent="0.3">
      <c r="A13" t="str">
        <f>Fidelity!A6</f>
        <v>Caccianiga2021</v>
      </c>
      <c r="B13" t="str">
        <f>IF(Papers!Y4&lt;&gt;"",2,"")</f>
        <v/>
      </c>
      <c r="C13">
        <f>IF(Papers!Z4&lt;&gt;"",1,"")</f>
        <v>1</v>
      </c>
      <c r="D13" t="str">
        <f>IF(Papers!AA4&lt;&gt;"",0,"")</f>
        <v/>
      </c>
      <c r="E13" t="str">
        <f>IF(Papers!AB4&lt;&gt;"",-1,"")</f>
        <v/>
      </c>
      <c r="F13" t="str">
        <f>IF(Papers!AC4&lt;&gt;"",-2,"")</f>
        <v/>
      </c>
      <c r="G13">
        <f t="shared" si="0"/>
        <v>1</v>
      </c>
      <c r="H13" s="65">
        <f>ROUND(Fidelity!Z6,2)</f>
        <v>3.22</v>
      </c>
      <c r="I13" s="1">
        <f>Fidelity!AA6</f>
        <v>2</v>
      </c>
      <c r="J13" t="str">
        <f>"\node[" &amp; L13 &amp; ", fill=" &amp; Table3[[#This Row],[Color]] &amp; ", inner sep=" &amp; N13 &amp; "pt] at (" &amp; H13 &amp; "," &amp; Table3[[#This Row],[Versatility]]/2 &amp; ") {};"</f>
        <v>\node[diamond, fill=c2, inner sep=1.2pt] at (3.22,1) {};</v>
      </c>
      <c r="L13" t="str">
        <f t="shared" si="1"/>
        <v>diamond</v>
      </c>
      <c r="M13" t="str">
        <f t="shared" si="2"/>
        <v>c2</v>
      </c>
      <c r="N13">
        <f t="shared" si="3"/>
        <v>1.2</v>
      </c>
    </row>
    <row r="14" spans="1:14" x14ac:dyDescent="0.3">
      <c r="A14" t="str">
        <f>Fidelity!A7</f>
        <v>Chappell2022</v>
      </c>
      <c r="B14" t="str">
        <f>IF(Papers!Y5&lt;&gt;"",2,"")</f>
        <v/>
      </c>
      <c r="C14">
        <f>IF(Papers!Z5&lt;&gt;"",1,"")</f>
        <v>1</v>
      </c>
      <c r="D14" t="str">
        <f>IF(Papers!AA5&lt;&gt;"",0,"")</f>
        <v/>
      </c>
      <c r="E14" t="str">
        <f>IF(Papers!AB5&lt;&gt;"",-1,"")</f>
        <v/>
      </c>
      <c r="F14" t="str">
        <f>IF(Papers!AC5&lt;&gt;"",-2,"")</f>
        <v/>
      </c>
      <c r="G14">
        <f t="shared" si="0"/>
        <v>1</v>
      </c>
      <c r="H14" s="65">
        <f>ROUND(Fidelity!Z7,2)</f>
        <v>2.2000000000000002</v>
      </c>
      <c r="I14" s="1">
        <f>Fidelity!AA7</f>
        <v>2</v>
      </c>
      <c r="J14" t="str">
        <f>"\node[" &amp; L14 &amp; ", fill=" &amp; Table3[[#This Row],[Color]] &amp; ", inner sep=" &amp; N14 &amp; "pt] at (" &amp; H14 &amp; "," &amp; Table3[[#This Row],[Versatility]]/2 &amp; ") {};"</f>
        <v>\node[diamond, fill=c2, inner sep=1.2pt] at (2.2,1) {};</v>
      </c>
      <c r="L14" t="str">
        <f t="shared" si="1"/>
        <v>diamond</v>
      </c>
      <c r="M14" t="str">
        <f t="shared" si="2"/>
        <v>c2</v>
      </c>
      <c r="N14">
        <f t="shared" si="3"/>
        <v>1.2</v>
      </c>
    </row>
    <row r="15" spans="1:14" x14ac:dyDescent="0.3">
      <c r="A15" t="str">
        <f>Fidelity!A8</f>
        <v>Chi2017</v>
      </c>
      <c r="B15" t="str">
        <f>IF(Papers!Y6&lt;&gt;"",2,"")</f>
        <v/>
      </c>
      <c r="C15">
        <f>IF(Papers!Z6&lt;&gt;"",1,"")</f>
        <v>1</v>
      </c>
      <c r="D15" t="str">
        <f>IF(Papers!AA6&lt;&gt;"",0,"")</f>
        <v/>
      </c>
      <c r="E15" t="str">
        <f>IF(Papers!AB6&lt;&gt;"",-1,"")</f>
        <v/>
      </c>
      <c r="F15" t="str">
        <f>IF(Papers!AC6&lt;&gt;"",-2,"")</f>
        <v/>
      </c>
      <c r="G15">
        <f t="shared" si="0"/>
        <v>1</v>
      </c>
      <c r="H15" s="65">
        <f>ROUND(Fidelity!Z8,2)</f>
        <v>2.8</v>
      </c>
      <c r="I15" s="1">
        <f>Fidelity!AA8</f>
        <v>2</v>
      </c>
      <c r="J15" t="str">
        <f>"\node[" &amp; L15 &amp; ", fill=" &amp; Table3[[#This Row],[Color]] &amp; ", inner sep=" &amp; N15 &amp; "pt] at (" &amp; H15 &amp; "," &amp; Table3[[#This Row],[Versatility]]/2 &amp; ") {};"</f>
        <v>\node[diamond, fill=c2, inner sep=1.2pt] at (2.8,1) {};</v>
      </c>
      <c r="L15" t="str">
        <f t="shared" si="1"/>
        <v>diamond</v>
      </c>
      <c r="M15" t="str">
        <f t="shared" si="2"/>
        <v>c2</v>
      </c>
      <c r="N15">
        <f t="shared" si="3"/>
        <v>1.2</v>
      </c>
    </row>
    <row r="16" spans="1:14" x14ac:dyDescent="0.3">
      <c r="A16" t="str">
        <f>Fidelity!A12</f>
        <v>Fehlberg2012</v>
      </c>
      <c r="B16" t="str">
        <f>IF(Papers!Y10&lt;&gt;"",2,"")</f>
        <v/>
      </c>
      <c r="C16">
        <f>IF(Papers!Z10&lt;&gt;"",1,"")</f>
        <v>1</v>
      </c>
      <c r="D16" t="str">
        <f>IF(Papers!AA10&lt;&gt;"",0,"")</f>
        <v/>
      </c>
      <c r="E16" t="str">
        <f>IF(Papers!AB10&lt;&gt;"",-1,"")</f>
        <v/>
      </c>
      <c r="F16" t="str">
        <f>IF(Papers!AC10&lt;&gt;"",-2,"")</f>
        <v/>
      </c>
      <c r="G16">
        <f t="shared" si="0"/>
        <v>1</v>
      </c>
      <c r="H16" s="65">
        <f>ROUND(Fidelity!Z12,2)</f>
        <v>3.34</v>
      </c>
      <c r="I16" s="1">
        <f>Fidelity!AA12</f>
        <v>1</v>
      </c>
      <c r="J16" t="str">
        <f>"\node[" &amp; L16 &amp; ", fill=" &amp; Table3[[#This Row],[Color]] &amp; ", inner sep=" &amp; N16 &amp; "pt] at (" &amp; H16 &amp; "," &amp; Table3[[#This Row],[Versatility]]/2 &amp; ") {};"</f>
        <v>\node[diamond, fill=c2, inner sep=1.2pt] at (3.34,0.5) {};</v>
      </c>
      <c r="L16" t="str">
        <f t="shared" si="1"/>
        <v>diamond</v>
      </c>
      <c r="M16" t="str">
        <f t="shared" si="2"/>
        <v>c2</v>
      </c>
      <c r="N16">
        <f t="shared" si="3"/>
        <v>1.2</v>
      </c>
    </row>
    <row r="17" spans="1:14" x14ac:dyDescent="0.3">
      <c r="A17" t="str">
        <f>Fidelity!A12</f>
        <v>Fehlberg2012</v>
      </c>
      <c r="B17" t="str">
        <f>IF(Papers!Y11&lt;&gt;"",2,"")</f>
        <v/>
      </c>
      <c r="C17">
        <f>IF(Papers!Z11&lt;&gt;"",1,"")</f>
        <v>1</v>
      </c>
      <c r="D17" t="str">
        <f>IF(Papers!AA11&lt;&gt;"",0,"")</f>
        <v/>
      </c>
      <c r="E17" t="str">
        <f>IF(Papers!AB11&lt;&gt;"",-1,"")</f>
        <v/>
      </c>
      <c r="F17" t="str">
        <f>IF(Papers!AC11&lt;&gt;"",-2,"")</f>
        <v/>
      </c>
      <c r="G17">
        <f t="shared" si="0"/>
        <v>1</v>
      </c>
      <c r="H17" s="65">
        <f>ROUND(Fidelity!Z13,2)</f>
        <v>3.34</v>
      </c>
      <c r="I17" s="1">
        <f>Fidelity!AA13</f>
        <v>1</v>
      </c>
      <c r="J17" t="str">
        <f>"\node[" &amp; L17 &amp; ", fill=" &amp; Table3[[#This Row],[Color]] &amp; ", inner sep=" &amp; N17 &amp; "pt] at (" &amp; H17 &amp; "," &amp; Table3[[#This Row],[Versatility]]/2 &amp; ") {};"</f>
        <v>\node[diamond, fill=c2, inner sep=1.2pt] at (3.34,0.5) {};</v>
      </c>
      <c r="L17" t="str">
        <f t="shared" si="1"/>
        <v>diamond</v>
      </c>
      <c r="M17" t="str">
        <f t="shared" si="2"/>
        <v>c2</v>
      </c>
      <c r="N17">
        <f t="shared" si="3"/>
        <v>1.2</v>
      </c>
    </row>
    <row r="18" spans="1:14" x14ac:dyDescent="0.3">
      <c r="A18" t="str">
        <f>Fidelity!A12</f>
        <v>Fehlberg2012</v>
      </c>
      <c r="B18" t="str">
        <f>IF(Papers!Y12&lt;&gt;"",2,"")</f>
        <v/>
      </c>
      <c r="C18">
        <f>IF(Papers!Z12&lt;&gt;"",1,"")</f>
        <v>1</v>
      </c>
      <c r="D18" t="str">
        <f>IF(Papers!AA12&lt;&gt;"",0,"")</f>
        <v/>
      </c>
      <c r="E18" t="str">
        <f>IF(Papers!AB12&lt;&gt;"",-1,"")</f>
        <v/>
      </c>
      <c r="F18" t="str">
        <f>IF(Papers!AC12&lt;&gt;"",-2,"")</f>
        <v/>
      </c>
      <c r="G18">
        <f t="shared" si="0"/>
        <v>1</v>
      </c>
      <c r="H18" s="65">
        <f>ROUND(Fidelity!Z14,2)</f>
        <v>3.22</v>
      </c>
      <c r="I18" s="1">
        <f>Fidelity!AA14</f>
        <v>1</v>
      </c>
      <c r="J18" t="str">
        <f>"\node[" &amp; L18 &amp; ", fill=" &amp; Table3[[#This Row],[Color]] &amp; ", inner sep=" &amp; N18 &amp; "pt] at (" &amp; H18 &amp; "," &amp; Table3[[#This Row],[Versatility]]/2 &amp; ") {};"</f>
        <v>\node[diamond, fill=c2, inner sep=1.2pt] at (3.22,0.5) {};</v>
      </c>
      <c r="L18" t="str">
        <f t="shared" si="1"/>
        <v>diamond</v>
      </c>
      <c r="M18" t="str">
        <f t="shared" si="2"/>
        <v>c2</v>
      </c>
      <c r="N18">
        <f t="shared" si="3"/>
        <v>1.2</v>
      </c>
    </row>
    <row r="19" spans="1:14" x14ac:dyDescent="0.3">
      <c r="A19" t="str">
        <f>Fidelity!A20</f>
        <v>Gambaro2014</v>
      </c>
      <c r="B19" t="str">
        <f>IF(Papers!Y18&lt;&gt;"",2,"")</f>
        <v/>
      </c>
      <c r="C19">
        <f>IF(Papers!Z18&lt;&gt;"",1,"")</f>
        <v>1</v>
      </c>
      <c r="D19" t="str">
        <f>IF(Papers!AA18&lt;&gt;"",0,"")</f>
        <v/>
      </c>
      <c r="E19" t="str">
        <f>IF(Papers!AB18&lt;&gt;"",-1,"")</f>
        <v/>
      </c>
      <c r="F19" t="str">
        <f>IF(Papers!AC18&lt;&gt;"",-2,"")</f>
        <v/>
      </c>
      <c r="G19">
        <f t="shared" si="0"/>
        <v>1</v>
      </c>
      <c r="H19" s="65">
        <f>ROUND(Fidelity!Z20,2)</f>
        <v>2.63</v>
      </c>
      <c r="I19" s="1">
        <f>Fidelity!AA20</f>
        <v>2</v>
      </c>
      <c r="J19" t="str">
        <f>"\node[" &amp; L19 &amp; ", fill=" &amp; Table3[[#This Row],[Color]] &amp; ", inner sep=" &amp; N19 &amp; "pt] at (" &amp; H19 &amp; "," &amp; Table3[[#This Row],[Versatility]]/2 &amp; ") {};"</f>
        <v>\node[diamond, fill=c2, inner sep=1.2pt] at (2.63,1) {};</v>
      </c>
      <c r="L19" t="str">
        <f t="shared" si="1"/>
        <v>diamond</v>
      </c>
      <c r="M19" t="str">
        <f t="shared" si="2"/>
        <v>c2</v>
      </c>
      <c r="N19">
        <f t="shared" si="3"/>
        <v>1.2</v>
      </c>
    </row>
    <row r="20" spans="1:14" x14ac:dyDescent="0.3">
      <c r="A20" t="str">
        <f>Fidelity!A20</f>
        <v>Gambaro2014</v>
      </c>
      <c r="B20" t="str">
        <f>IF(Papers!Y19&lt;&gt;"",2,"")</f>
        <v/>
      </c>
      <c r="C20">
        <f>IF(Papers!Z19&lt;&gt;"",1,"")</f>
        <v>1</v>
      </c>
      <c r="D20" t="str">
        <f>IF(Papers!AA19&lt;&gt;"",0,"")</f>
        <v/>
      </c>
      <c r="E20" t="str">
        <f>IF(Papers!AB19&lt;&gt;"",-1,"")</f>
        <v/>
      </c>
      <c r="F20" t="str">
        <f>IF(Papers!AC19&lt;&gt;"",-2,"")</f>
        <v/>
      </c>
      <c r="G20">
        <f t="shared" si="0"/>
        <v>1</v>
      </c>
      <c r="H20" s="65">
        <f>ROUND(Fidelity!Z21,2)</f>
        <v>2.75</v>
      </c>
      <c r="I20" s="1">
        <f>Fidelity!AA21</f>
        <v>2</v>
      </c>
      <c r="J20" t="str">
        <f>"\node[" &amp; L20 &amp; ", fill=" &amp; Table3[[#This Row],[Color]] &amp; ", inner sep=" &amp; N20 &amp; "pt] at (" &amp; H20 &amp; "," &amp; Table3[[#This Row],[Versatility]]/2 &amp; ") {};"</f>
        <v>\node[diamond, fill=c2, inner sep=1.2pt] at (2.75,1) {};</v>
      </c>
      <c r="L20" t="str">
        <f t="shared" si="1"/>
        <v>diamond</v>
      </c>
      <c r="M20" t="str">
        <f t="shared" si="2"/>
        <v>c2</v>
      </c>
      <c r="N20">
        <f t="shared" si="3"/>
        <v>1.2</v>
      </c>
    </row>
    <row r="21" spans="1:14" x14ac:dyDescent="0.3">
      <c r="A21" t="str">
        <f>Fidelity!A22</f>
        <v>Graham2008</v>
      </c>
      <c r="B21" t="str">
        <f>IF(Papers!Y20&lt;&gt;"",2,"")</f>
        <v/>
      </c>
      <c r="C21">
        <f>IF(Papers!Z20&lt;&gt;"",1,"")</f>
        <v>1</v>
      </c>
      <c r="D21" t="str">
        <f>IF(Papers!AA20&lt;&gt;"",0,"")</f>
        <v/>
      </c>
      <c r="E21" t="str">
        <f>IF(Papers!AB20&lt;&gt;"",-1,"")</f>
        <v/>
      </c>
      <c r="F21" t="str">
        <f>IF(Papers!AC20&lt;&gt;"",-2,"")</f>
        <v/>
      </c>
      <c r="G21">
        <f t="shared" si="0"/>
        <v>1</v>
      </c>
      <c r="H21" s="65">
        <f>ROUND(Fidelity!Z22,2)</f>
        <v>3.21</v>
      </c>
      <c r="I21" s="1">
        <f>Fidelity!AA22</f>
        <v>0</v>
      </c>
      <c r="J21" t="str">
        <f>"\node[" &amp; L21 &amp; ", fill=" &amp; Table3[[#This Row],[Color]] &amp; ", inner sep=" &amp; N21 &amp; "pt] at (" &amp; H21 &amp; "," &amp; Table3[[#This Row],[Versatility]]/2 &amp; ") {};"</f>
        <v>\node[diamond, fill=c2, inner sep=1.2pt] at (3.21,0) {};</v>
      </c>
      <c r="L21" t="str">
        <f t="shared" si="1"/>
        <v>diamond</v>
      </c>
      <c r="M21" t="str">
        <f t="shared" si="2"/>
        <v>c2</v>
      </c>
      <c r="N21">
        <f t="shared" si="3"/>
        <v>1.2</v>
      </c>
    </row>
    <row r="22" spans="1:14" x14ac:dyDescent="0.3">
      <c r="A22" t="str">
        <f>Fidelity!A24</f>
        <v>Gunter2022</v>
      </c>
      <c r="B22" t="str">
        <f>IF(Papers!Y22&lt;&gt;"",2,"")</f>
        <v/>
      </c>
      <c r="C22">
        <f>IF(Papers!Z22&lt;&gt;"",1,"")</f>
        <v>1</v>
      </c>
      <c r="D22" t="str">
        <f>IF(Papers!AA22&lt;&gt;"",0,"")</f>
        <v/>
      </c>
      <c r="E22" t="str">
        <f>IF(Papers!AB22&lt;&gt;"",-1,"")</f>
        <v/>
      </c>
      <c r="F22" t="str">
        <f>IF(Papers!AC22&lt;&gt;"",-2,"")</f>
        <v/>
      </c>
      <c r="G22">
        <f t="shared" si="0"/>
        <v>1</v>
      </c>
      <c r="H22" s="65">
        <f>ROUND(Fidelity!Z24,2)</f>
        <v>3.25</v>
      </c>
      <c r="I22" s="1">
        <f>Fidelity!AA24</f>
        <v>2</v>
      </c>
      <c r="J22" t="str">
        <f>"\node[" &amp; L22 &amp; ", fill=" &amp; Table3[[#This Row],[Color]] &amp; ", inner sep=" &amp; N22 &amp; "pt] at (" &amp; H22 &amp; "," &amp; Table3[[#This Row],[Versatility]]/2 &amp; ") {};"</f>
        <v>\node[diamond, fill=c2, inner sep=1.2pt] at (3.25,1) {};</v>
      </c>
      <c r="K22" t="str">
        <f>"\node[" &amp; Table3[[#This Row],[Shape]] &amp; ", fill=white, inner sep=0.5pt] at (" &amp; Table3[[#This Row],[Haptic Fidelity]] &amp; "," &amp; Table3[[#This Row],[Versatility]]/2 &amp; ") {};"</f>
        <v>\node[diamond, fill=white, inner sep=0.5pt] at (3.25,1) {};</v>
      </c>
      <c r="L22" t="str">
        <f t="shared" si="1"/>
        <v>diamond</v>
      </c>
      <c r="M22" t="str">
        <f t="shared" si="2"/>
        <v>c2</v>
      </c>
      <c r="N22">
        <f t="shared" si="3"/>
        <v>1.2</v>
      </c>
    </row>
    <row r="23" spans="1:14" x14ac:dyDescent="0.3">
      <c r="A23" t="str">
        <f>Fidelity!A27</f>
        <v>Huang2007</v>
      </c>
      <c r="B23" t="str">
        <f>IF(Papers!Y25&lt;&gt;"",2,"")</f>
        <v/>
      </c>
      <c r="C23">
        <f>IF(Papers!Z25&lt;&gt;"",1,"")</f>
        <v>1</v>
      </c>
      <c r="D23" t="str">
        <f>IF(Papers!AA25&lt;&gt;"",0,"")</f>
        <v/>
      </c>
      <c r="E23" t="str">
        <f>IF(Papers!AB25&lt;&gt;"",-1,"")</f>
        <v/>
      </c>
      <c r="F23" t="str">
        <f>IF(Papers!AC25&lt;&gt;"",-2,"")</f>
        <v/>
      </c>
      <c r="G23">
        <f t="shared" si="0"/>
        <v>1</v>
      </c>
      <c r="H23" s="65">
        <f>ROUND(Fidelity!Z27,2)</f>
        <v>4</v>
      </c>
      <c r="I23" s="1">
        <f>Fidelity!AA27</f>
        <v>1</v>
      </c>
      <c r="J23" t="str">
        <f>"\node[" &amp; L23 &amp; ", fill=" &amp; Table3[[#This Row],[Color]] &amp; ", inner sep=" &amp; N23 &amp; "pt] at (" &amp; H23 &amp; "," &amp; Table3[[#This Row],[Versatility]]/2 &amp; ") {};"</f>
        <v>\node[diamond, fill=c2, inner sep=1.2pt] at (4,0.5) {};</v>
      </c>
      <c r="K23" t="str">
        <f>IF(ISTEXT(Papers!AD23), "\node[" &amp; L23 &amp; ", fill= white, inner sep=0.5pt] at (" &amp; H23 &amp; "," &amp; Table3[[#This Row],[Versatility]]/2 &amp; ") {};", "")</f>
        <v/>
      </c>
      <c r="L23" t="str">
        <f t="shared" si="1"/>
        <v>diamond</v>
      </c>
      <c r="M23" t="str">
        <f t="shared" si="2"/>
        <v>c2</v>
      </c>
      <c r="N23">
        <f t="shared" si="3"/>
        <v>1.2</v>
      </c>
    </row>
    <row r="24" spans="1:14" x14ac:dyDescent="0.3">
      <c r="A24" t="str">
        <f>Fidelity!A29</f>
        <v>Lee H.2014</v>
      </c>
      <c r="B24" t="str">
        <f>IF(Papers!Y27&lt;&gt;"",2,"")</f>
        <v/>
      </c>
      <c r="C24">
        <f>IF(Papers!Z27&lt;&gt;"",1,"")</f>
        <v>1</v>
      </c>
      <c r="D24" t="str">
        <f>IF(Papers!AA27&lt;&gt;"",0,"")</f>
        <v/>
      </c>
      <c r="E24" t="str">
        <f>IF(Papers!AB27&lt;&gt;"",-1,"")</f>
        <v/>
      </c>
      <c r="F24" t="str">
        <f>IF(Papers!AC27&lt;&gt;"",-2,"")</f>
        <v/>
      </c>
      <c r="G24">
        <f t="shared" si="0"/>
        <v>1</v>
      </c>
      <c r="H24" s="65">
        <f>ROUND(Fidelity!Z29,2)</f>
        <v>3.88</v>
      </c>
      <c r="I24" s="1">
        <f>Fidelity!AA29</f>
        <v>1</v>
      </c>
      <c r="J24" t="str">
        <f>"\node[" &amp; L24 &amp; ", fill=" &amp; Table3[[#This Row],[Color]] &amp; ", inner sep=" &amp; N24 &amp; "pt] at (" &amp; H24 &amp; "," &amp; Table3[[#This Row],[Versatility]]/2 &amp; ") {};"</f>
        <v>\node[diamond, fill=c2, inner sep=1.2pt] at (3.88,0.5) {};</v>
      </c>
      <c r="K24" t="str">
        <f>IF(ISTEXT(Papers!AD26), "\node[" &amp; L24 &amp; ", fill= white, inner sep=0.5pt] at (" &amp; H24 &amp; "," &amp; Table3[[#This Row],[Versatility]]/2 &amp; ") {};", "")</f>
        <v/>
      </c>
      <c r="L24" t="str">
        <f t="shared" si="1"/>
        <v>diamond</v>
      </c>
      <c r="M24" t="str">
        <f t="shared" si="2"/>
        <v>c2</v>
      </c>
      <c r="N24">
        <f t="shared" si="3"/>
        <v>1.2</v>
      </c>
    </row>
    <row r="25" spans="1:14" x14ac:dyDescent="0.3">
      <c r="A25" t="str">
        <f>Fidelity!A30</f>
        <v>Lee Y2019</v>
      </c>
      <c r="B25" t="str">
        <f>IF(Papers!Y28&lt;&gt;"",2,"")</f>
        <v/>
      </c>
      <c r="C25">
        <f>IF(Papers!Z28&lt;&gt;"",1,"")</f>
        <v>1</v>
      </c>
      <c r="D25" t="str">
        <f>IF(Papers!AA28&lt;&gt;"",0,"")</f>
        <v/>
      </c>
      <c r="E25" t="str">
        <f>IF(Papers!AB28&lt;&gt;"",-1,"")</f>
        <v/>
      </c>
      <c r="F25" t="str">
        <f>IF(Papers!AC28&lt;&gt;"",-2,"")</f>
        <v/>
      </c>
      <c r="G25">
        <f t="shared" si="0"/>
        <v>1</v>
      </c>
      <c r="H25" s="65">
        <f>ROUND(Fidelity!Z30,2)</f>
        <v>2.84</v>
      </c>
      <c r="I25" s="1">
        <f>Fidelity!AA30</f>
        <v>3</v>
      </c>
      <c r="J25" t="str">
        <f>"\node[" &amp; L25 &amp; ", fill=" &amp; Table3[[#This Row],[Color]] &amp; ", inner sep=" &amp; N25 &amp; "pt] at (" &amp; H25 &amp; "," &amp; Table3[[#This Row],[Versatility]]/2 &amp; ") {};"</f>
        <v>\node[diamond, fill=c2, inner sep=1.2pt] at (2.84,1.5) {};</v>
      </c>
      <c r="K25" t="str">
        <f>IF(ISTEXT(Papers!AD27), "\node[" &amp; L25 &amp; ", fill= white, inner sep=0.5pt] at (" &amp; H25 &amp; "," &amp; Table3[[#This Row],[Versatility]]/2 &amp; ") {};", "")</f>
        <v/>
      </c>
      <c r="L25" t="str">
        <f t="shared" si="1"/>
        <v>diamond</v>
      </c>
      <c r="M25" t="str">
        <f t="shared" si="2"/>
        <v>c2</v>
      </c>
      <c r="N25">
        <f t="shared" si="3"/>
        <v>1.2</v>
      </c>
    </row>
    <row r="26" spans="1:14" x14ac:dyDescent="0.3">
      <c r="A26" t="str">
        <f>Fidelity!A31</f>
        <v>Liu G2014</v>
      </c>
      <c r="B26" t="str">
        <f>IF(Papers!Y29&lt;&gt;"",2,"")</f>
        <v/>
      </c>
      <c r="C26">
        <f>IF(Papers!Z29&lt;&gt;"",1,"")</f>
        <v>1</v>
      </c>
      <c r="D26" t="str">
        <f>IF(Papers!AA29&lt;&gt;"",0,"")</f>
        <v/>
      </c>
      <c r="E26" t="str">
        <f>IF(Papers!AB29&lt;&gt;"",-1,"")</f>
        <v/>
      </c>
      <c r="F26" t="str">
        <f>IF(Papers!AC29&lt;&gt;"",-2,"")</f>
        <v/>
      </c>
      <c r="G26">
        <f t="shared" si="0"/>
        <v>1</v>
      </c>
      <c r="H26" s="65">
        <f>ROUND(Fidelity!Z31,2)</f>
        <v>3.7</v>
      </c>
      <c r="I26" s="1">
        <f>Fidelity!AA31</f>
        <v>1</v>
      </c>
      <c r="J26" t="str">
        <f>"\node[" &amp; L26 &amp; ", fill=" &amp; Table3[[#This Row],[Color]] &amp; ", inner sep=" &amp; N26 &amp; "pt] at (" &amp; H26 &amp; "," &amp; Table3[[#This Row],[Versatility]]/2 &amp; ") {};"</f>
        <v>\node[diamond, fill=c2, inner sep=1.2pt] at (3.7,0.5) {};</v>
      </c>
      <c r="K26" t="str">
        <f>IF(ISTEXT(Papers!AD29), "\node[" &amp; L26 &amp; ", fill= white, inner sep=0.5pt] at (" &amp; H26 &amp; "," &amp; Table3[[#This Row],[Versatility]]/2 &amp; ") {};", "")</f>
        <v>\node[diamond, fill= white, inner sep=0.5pt] at (3.7,0.5) {};</v>
      </c>
      <c r="L26" t="str">
        <f t="shared" si="1"/>
        <v>diamond</v>
      </c>
      <c r="M26" t="str">
        <f t="shared" si="2"/>
        <v>c2</v>
      </c>
      <c r="N26">
        <f t="shared" si="3"/>
        <v>1.2</v>
      </c>
    </row>
    <row r="27" spans="1:14" x14ac:dyDescent="0.3">
      <c r="A27" t="str">
        <f>Fidelity!A33</f>
        <v>Macuga2019</v>
      </c>
      <c r="B27" t="str">
        <f>IF(Papers!Y31&lt;&gt;"",2,"")</f>
        <v/>
      </c>
      <c r="C27">
        <f>IF(Papers!Z31&lt;&gt;"",1,"")</f>
        <v>1</v>
      </c>
      <c r="D27" t="str">
        <f>IF(Papers!AA31&lt;&gt;"",0,"")</f>
        <v/>
      </c>
      <c r="E27" t="str">
        <f>IF(Papers!AB31&lt;&gt;"",-1,"")</f>
        <v/>
      </c>
      <c r="F27" t="str">
        <f>IF(Papers!AC31&lt;&gt;"",-2,"")</f>
        <v/>
      </c>
      <c r="G27">
        <f t="shared" si="0"/>
        <v>1</v>
      </c>
      <c r="H27" s="65">
        <f>ROUND(Fidelity!Z33,2)</f>
        <v>3.71</v>
      </c>
      <c r="I27" s="1">
        <f>Fidelity!AA33</f>
        <v>1</v>
      </c>
      <c r="J27" t="str">
        <f>"\node[" &amp; L27 &amp; ", fill=" &amp; Table3[[#This Row],[Color]] &amp; ", inner sep=" &amp; N27 &amp; "pt] at (" &amp; H27 &amp; "," &amp; Table3[[#This Row],[Versatility]]/2 &amp; ") {};"</f>
        <v>\node[diamond, fill=c2, inner sep=1.2pt] at (3.71,0.5) {};</v>
      </c>
      <c r="K27" t="str">
        <f>IF(ISTEXT(Papers!AD31), "\node[" &amp; L27 &amp; ", fill= white, inner sep=0.5pt] at (" &amp; H27 &amp; "," &amp; Table3[[#This Row],[Versatility]]/2 &amp; ") {};", "")</f>
        <v>\node[diamond, fill= white, inner sep=0.5pt] at (3.71,0.5) {};</v>
      </c>
      <c r="L27" t="str">
        <f t="shared" si="1"/>
        <v>diamond</v>
      </c>
      <c r="M27" t="str">
        <f t="shared" si="2"/>
        <v>c2</v>
      </c>
      <c r="N27">
        <f t="shared" si="3"/>
        <v>1.2</v>
      </c>
    </row>
    <row r="28" spans="1:14" x14ac:dyDescent="0.3">
      <c r="A28" t="str">
        <f>Fidelity!A34</f>
        <v>Manivannan2008</v>
      </c>
      <c r="B28" t="str">
        <f>IF(Papers!Y32&lt;&gt;"",2,"")</f>
        <v/>
      </c>
      <c r="C28">
        <f>IF(Papers!Z32&lt;&gt;"",1,"")</f>
        <v>1</v>
      </c>
      <c r="D28" t="str">
        <f>IF(Papers!AA32&lt;&gt;"",0,"")</f>
        <v/>
      </c>
      <c r="E28" t="str">
        <f>IF(Papers!AB32&lt;&gt;"",-1,"")</f>
        <v/>
      </c>
      <c r="F28" t="str">
        <f>IF(Papers!AC32&lt;&gt;"",-2,"")</f>
        <v/>
      </c>
      <c r="G28">
        <f t="shared" si="0"/>
        <v>1</v>
      </c>
      <c r="H28" s="65">
        <f>ROUND(Fidelity!Z34,2)</f>
        <v>4</v>
      </c>
      <c r="I28" s="1">
        <f>Fidelity!AA34</f>
        <v>1</v>
      </c>
      <c r="J28" t="str">
        <f>"\node[" &amp; L28 &amp; ", fill=" &amp; Table3[[#This Row],[Color]] &amp; ", inner sep=" &amp; N28 &amp; "pt] at (" &amp; H28 &amp; "," &amp; Table3[[#This Row],[Versatility]]/2 &amp; ") {};"</f>
        <v>\node[diamond, fill=c2, inner sep=1.2pt] at (4,0.5) {};</v>
      </c>
      <c r="K28" t="str">
        <f>IF(ISTEXT(Papers!AD32), "\node[" &amp; L28 &amp; ", fill= white, inner sep=0.5pt] at (" &amp; H28 &amp; "," &amp; Table3[[#This Row],[Versatility]]/2 &amp; ") {};", "")</f>
        <v>\node[diamond, fill= white, inner sep=0.5pt] at (4,0.5) {};</v>
      </c>
      <c r="L28" t="str">
        <f t="shared" si="1"/>
        <v>diamond</v>
      </c>
      <c r="M28" t="str">
        <f t="shared" si="2"/>
        <v>c2</v>
      </c>
      <c r="N28">
        <f t="shared" si="3"/>
        <v>1.2</v>
      </c>
    </row>
    <row r="29" spans="1:14" x14ac:dyDescent="0.3">
      <c r="A29" t="str">
        <f>Fidelity!A35</f>
        <v>McAnally2023</v>
      </c>
      <c r="B29" t="str">
        <f>IF(Papers!Y33&lt;&gt;"",2,"")</f>
        <v/>
      </c>
      <c r="C29">
        <f>IF(Papers!Z33&lt;&gt;"",1,"")</f>
        <v>1</v>
      </c>
      <c r="D29" t="str">
        <f>IF(Papers!AA33&lt;&gt;"",0,"")</f>
        <v/>
      </c>
      <c r="E29" t="str">
        <f>IF(Papers!AB33&lt;&gt;"",-1,"")</f>
        <v/>
      </c>
      <c r="F29" t="str">
        <f>IF(Papers!AC33&lt;&gt;"",-2,"")</f>
        <v/>
      </c>
      <c r="G29">
        <f t="shared" si="0"/>
        <v>1</v>
      </c>
      <c r="H29" s="65">
        <f>ROUND(Fidelity!Z35,2)</f>
        <v>2.57</v>
      </c>
      <c r="I29" s="1">
        <f>Fidelity!AA35</f>
        <v>4</v>
      </c>
      <c r="J29" t="str">
        <f>"\node[" &amp; L29 &amp; ", fill=" &amp; Table3[[#This Row],[Color]] &amp; ", inner sep=" &amp; N29 &amp; "pt] at (" &amp; H29 &amp; "," &amp; Table3[[#This Row],[Versatility]]/2 &amp; ") {};"</f>
        <v>\node[diamond, fill=c2, inner sep=1.2pt] at (2.57,2) {};</v>
      </c>
      <c r="K29" t="str">
        <f>IF(ISTEXT(Papers!AD33), "\node[" &amp; L29 &amp; ", fill= white, inner sep=0.5pt] at (" &amp; H29 &amp; "," &amp; Table3[[#This Row],[Versatility]]/2 &amp; ") {};", "")</f>
        <v/>
      </c>
      <c r="L29" t="str">
        <f t="shared" si="1"/>
        <v>diamond</v>
      </c>
      <c r="M29" t="str">
        <f t="shared" si="2"/>
        <v>c2</v>
      </c>
      <c r="N29">
        <f t="shared" si="3"/>
        <v>1.2</v>
      </c>
    </row>
    <row r="30" spans="1:14" x14ac:dyDescent="0.3">
      <c r="A30" t="str">
        <f>Fidelity!A36</f>
        <v>Mohanty2023</v>
      </c>
      <c r="B30" t="str">
        <f>IF(Papers!Y34&lt;&gt;"",2,"")</f>
        <v/>
      </c>
      <c r="C30">
        <f>IF(Papers!Z34&lt;&gt;"",1,"")</f>
        <v>1</v>
      </c>
      <c r="D30" t="str">
        <f>IF(Papers!AA34&lt;&gt;"",0,"")</f>
        <v/>
      </c>
      <c r="E30" t="str">
        <f>IF(Papers!AB34&lt;&gt;"",-1,"")</f>
        <v/>
      </c>
      <c r="F30" t="str">
        <f>IF(Papers!AC34&lt;&gt;"",-2,"")</f>
        <v/>
      </c>
      <c r="G30">
        <f t="shared" si="0"/>
        <v>1</v>
      </c>
      <c r="H30" s="65">
        <f>ROUND(Fidelity!Z36,2)</f>
        <v>3.59</v>
      </c>
      <c r="I30" s="1">
        <f>Fidelity!AA36</f>
        <v>1</v>
      </c>
      <c r="J30" t="str">
        <f>"\node[" &amp; L30 &amp; ", fill=" &amp; Table3[[#This Row],[Color]] &amp; ", inner sep=" &amp; N30 &amp; "pt] at (" &amp; H30 &amp; "," &amp; Table3[[#This Row],[Versatility]]/2 &amp; ") {};"</f>
        <v>\node[diamond, fill=c2, inner sep=1.2pt] at (3.59,0.5) {};</v>
      </c>
      <c r="K30" t="str">
        <f>IF(ISTEXT(Papers!AD34), "\node[" &amp; L30 &amp; ", fill= white, inner sep=0.5pt] at (" &amp; H30 &amp; "," &amp; Table3[[#This Row],[Versatility]]/2 &amp; ") {};", "")</f>
        <v/>
      </c>
      <c r="L30" t="str">
        <f t="shared" si="1"/>
        <v>diamond</v>
      </c>
      <c r="M30" t="str">
        <f t="shared" si="2"/>
        <v>c2</v>
      </c>
      <c r="N30">
        <f t="shared" si="3"/>
        <v>1.2</v>
      </c>
    </row>
    <row r="31" spans="1:14" x14ac:dyDescent="0.3">
      <c r="A31" t="str">
        <f>Fidelity!A38</f>
        <v>Najdovski2020</v>
      </c>
      <c r="B31" t="str">
        <f>IF(Papers!Y36&lt;&gt;"",2,"")</f>
        <v/>
      </c>
      <c r="C31">
        <f>IF(Papers!Z36&lt;&gt;"",1,"")</f>
        <v>1</v>
      </c>
      <c r="D31" t="str">
        <f>IF(Papers!AA36&lt;&gt;"",0,"")</f>
        <v/>
      </c>
      <c r="E31" t="str">
        <f>IF(Papers!AB36&lt;&gt;"",-1,"")</f>
        <v/>
      </c>
      <c r="F31" t="str">
        <f>IF(Papers!AC36&lt;&gt;"",-2,"")</f>
        <v/>
      </c>
      <c r="G31">
        <f t="shared" si="0"/>
        <v>1</v>
      </c>
      <c r="H31" s="65">
        <f>ROUND(Fidelity!Z38,2)</f>
        <v>2.2799999999999998</v>
      </c>
      <c r="I31" s="1">
        <f>Fidelity!AA38</f>
        <v>1</v>
      </c>
      <c r="J31" t="str">
        <f>"\node[" &amp; L31 &amp; ", fill=" &amp; Table3[[#This Row],[Color]] &amp; ", inner sep=" &amp; N31 &amp; "pt] at (" &amp; H31 &amp; "," &amp; Table3[[#This Row],[Versatility]]/2 &amp; ") {};"</f>
        <v>\node[diamond, fill=c2, inner sep=1.2pt] at (2.28,0.5) {};</v>
      </c>
      <c r="K31" t="str">
        <f>IF(ISTEXT(Papers!AD36), "\node[" &amp; L31 &amp; ", fill= white, inner sep=0.5pt] at (" &amp; H31 &amp; "," &amp; Table3[[#This Row],[Versatility]]/2 &amp; ") {};", "")</f>
        <v>\node[diamond, fill= white, inner sep=0.5pt] at (2.28,0.5) {};</v>
      </c>
      <c r="L31" t="str">
        <f t="shared" si="1"/>
        <v>diamond</v>
      </c>
      <c r="M31" t="str">
        <f t="shared" si="2"/>
        <v>c2</v>
      </c>
      <c r="N31">
        <f t="shared" si="3"/>
        <v>1.2</v>
      </c>
    </row>
    <row r="32" spans="1:14" x14ac:dyDescent="0.3">
      <c r="A32" t="str">
        <f>Fidelity!A39</f>
        <v>Oezen2022</v>
      </c>
      <c r="B32" t="str">
        <f>IF(Papers!Y37&lt;&gt;"",2,"")</f>
        <v/>
      </c>
      <c r="C32">
        <f>IF(Papers!Z37&lt;&gt;"",1,"")</f>
        <v>1</v>
      </c>
      <c r="D32" t="str">
        <f>IF(Papers!AA37&lt;&gt;"",0,"")</f>
        <v/>
      </c>
      <c r="E32" t="str">
        <f>IF(Papers!AB37&lt;&gt;"",-1,"")</f>
        <v/>
      </c>
      <c r="F32" t="str">
        <f>IF(Papers!AC37&lt;&gt;"",-2,"")</f>
        <v/>
      </c>
      <c r="G32">
        <f t="shared" si="0"/>
        <v>1</v>
      </c>
      <c r="H32" s="65">
        <f>ROUND(Fidelity!Z39,2)</f>
        <v>3.42</v>
      </c>
      <c r="I32" s="1">
        <f>Fidelity!AA39</f>
        <v>3</v>
      </c>
      <c r="J32" t="str">
        <f>"\node[" &amp; L32 &amp; ", fill=" &amp; Table3[[#This Row],[Color]] &amp; ", inner sep=" &amp; N32 &amp; "pt] at (" &amp; H32 &amp; "," &amp; Table3[[#This Row],[Versatility]]/2 &amp; ") {};"</f>
        <v>\node[diamond, fill=c2, inner sep=1.2pt] at (3.42,1.5) {};</v>
      </c>
      <c r="K32" t="str">
        <f>IF(ISTEXT(Papers!AD37), "\node[" &amp; L32 &amp; ", fill= white, inner sep=0.5pt] at (" &amp; H32 &amp; "," &amp; Table3[[#This Row],[Versatility]]/2 &amp; ") {};", "")</f>
        <v/>
      </c>
      <c r="L32" t="str">
        <f t="shared" si="1"/>
        <v>diamond</v>
      </c>
      <c r="M32" t="str">
        <f t="shared" si="2"/>
        <v>c2</v>
      </c>
      <c r="N32">
        <f t="shared" si="3"/>
        <v>1.2</v>
      </c>
    </row>
    <row r="33" spans="1:14" x14ac:dyDescent="0.3">
      <c r="A33" t="str">
        <f>Fidelity!A41</f>
        <v>Oquendo2024</v>
      </c>
      <c r="B33" t="str">
        <f>IF(Papers!Y40&lt;&gt;"",2,"")</f>
        <v/>
      </c>
      <c r="C33">
        <f>IF(Papers!Z40&lt;&gt;"",1,"")</f>
        <v>1</v>
      </c>
      <c r="D33" t="str">
        <f>IF(Papers!AA40&lt;&gt;"",0,"")</f>
        <v/>
      </c>
      <c r="E33" t="str">
        <f>IF(Papers!AB40&lt;&gt;"",-1,"")</f>
        <v/>
      </c>
      <c r="F33" t="str">
        <f>IF(Papers!AC40&lt;&gt;"",-2,"")</f>
        <v/>
      </c>
      <c r="G33">
        <f t="shared" si="0"/>
        <v>1</v>
      </c>
      <c r="H33" s="65">
        <f>ROUND(Fidelity!Z42,2)</f>
        <v>2.72</v>
      </c>
      <c r="I33" s="1">
        <f>Fidelity!AA42</f>
        <v>2</v>
      </c>
      <c r="J33" t="str">
        <f>"\node[" &amp; L33 &amp; ", fill=" &amp; Table3[[#This Row],[Color]] &amp; ", inner sep=" &amp; N33 &amp; "pt] at (" &amp; H33 &amp; "," &amp; Table3[[#This Row],[Versatility]]/2 &amp; ") {};"</f>
        <v>\node[diamond, fill=c2, inner sep=1.2pt] at (2.72,1) {};</v>
      </c>
      <c r="K33" t="str">
        <f>IF(ISTEXT(Papers!AD39), "\node[" &amp; L33 &amp; ", fill= white, inner sep=0.5pt] at (" &amp; H33 &amp; "," &amp; Table3[[#This Row],[Versatility]]/2 &amp; ") {};", "")</f>
        <v/>
      </c>
      <c r="L33" t="str">
        <f t="shared" si="1"/>
        <v>diamond</v>
      </c>
      <c r="M33" t="str">
        <f t="shared" si="2"/>
        <v>c2</v>
      </c>
      <c r="N33">
        <f t="shared" si="3"/>
        <v>1.2</v>
      </c>
    </row>
    <row r="34" spans="1:14" x14ac:dyDescent="0.3">
      <c r="A34" t="str">
        <f>Fidelity!A44</f>
        <v>Rodriguez2010</v>
      </c>
      <c r="B34" t="str">
        <f>IF(Papers!Y42&lt;&gt;"",2,"")</f>
        <v/>
      </c>
      <c r="C34">
        <f>IF(Papers!Z42&lt;&gt;"",1,"")</f>
        <v>1</v>
      </c>
      <c r="D34" t="str">
        <f>IF(Papers!AA42&lt;&gt;"",0,"")</f>
        <v/>
      </c>
      <c r="E34" t="str">
        <f>IF(Papers!AB42&lt;&gt;"",-1,"")</f>
        <v/>
      </c>
      <c r="F34" t="str">
        <f>IF(Papers!AC42&lt;&gt;"",-2,"")</f>
        <v/>
      </c>
      <c r="G34">
        <f t="shared" ref="G34:G65" si="4">MAX(B34:F34)</f>
        <v>1</v>
      </c>
      <c r="H34" s="65">
        <f>ROUND(Fidelity!Z44,2)</f>
        <v>3.5</v>
      </c>
      <c r="I34" s="1">
        <f>Fidelity!AA44</f>
        <v>2</v>
      </c>
      <c r="J34" t="str">
        <f>"\node[" &amp; L34 &amp; ", fill=" &amp; Table3[[#This Row],[Color]] &amp; ", inner sep=" &amp; N34 &amp; "pt] at (" &amp; H34 &amp; "," &amp; Table3[[#This Row],[Versatility]]/2 &amp; ") {};"</f>
        <v>\node[diamond, fill=c2, inner sep=1.2pt] at (3.5,1) {};</v>
      </c>
      <c r="K34" t="str">
        <f>IF(ISTEXT(Papers!AD42), "\node[" &amp; L34 &amp; ", fill= white, inner sep=0.5pt] at (" &amp; H34 &amp; "," &amp; Table3[[#This Row],[Versatility]]/2 &amp; ") {};", "")</f>
        <v>\node[diamond, fill= white, inner sep=0.5pt] at (3.5,1) {};</v>
      </c>
      <c r="L34" t="str">
        <f t="shared" ref="L34:L50" si="5">IF($G34=2,"circle",IF($G34=1,"diamond",IF($G34=0,"regular polygon, regular polygon sides=5",IF($G34=-1,"rectangle",IF($G34=-2,"star,star points=5,star point ratio=0.6")))))</f>
        <v>diamond</v>
      </c>
      <c r="M34" t="str">
        <f t="shared" ref="M34:M50" si="6">IF($G34=2,"c1",IF($G34=1,"c2",IF($G34=0,"c3",IF($G34=-1,"c4",IF($G34=-2,"c5")))))</f>
        <v>c2</v>
      </c>
      <c r="N34">
        <f t="shared" ref="N34:N50" si="7">IF($G34=2,1.7,IF($G34=1,1.2,IF($G34=0,1.3,IF($G34=-1,1.7,IF($G34=-2,1.6)))))</f>
        <v>1.2</v>
      </c>
    </row>
    <row r="35" spans="1:14" x14ac:dyDescent="0.3">
      <c r="A35" t="str">
        <f>Fidelity!A45</f>
        <v>Trinitatova2023</v>
      </c>
      <c r="B35" t="str">
        <f>IF(Papers!Y43&lt;&gt;"",2,"")</f>
        <v/>
      </c>
      <c r="C35">
        <f>IF(Papers!Z43&lt;&gt;"",1,"")</f>
        <v>1</v>
      </c>
      <c r="D35" t="str">
        <f>IF(Papers!AA43&lt;&gt;"",0,"")</f>
        <v/>
      </c>
      <c r="E35" t="str">
        <f>IF(Papers!AB43&lt;&gt;"",-1,"")</f>
        <v/>
      </c>
      <c r="F35" t="str">
        <f>IF(Papers!AC43&lt;&gt;"",-2,"")</f>
        <v/>
      </c>
      <c r="G35">
        <f t="shared" si="4"/>
        <v>1</v>
      </c>
      <c r="H35" s="65">
        <f>ROUND(Fidelity!Z45,2)</f>
        <v>2.4900000000000002</v>
      </c>
      <c r="I35" s="1">
        <f>Fidelity!AA45</f>
        <v>3</v>
      </c>
      <c r="J35" t="str">
        <f>"\node[" &amp; L35 &amp; ", fill=" &amp; Table3[[#This Row],[Color]] &amp; ", inner sep=" &amp; N35 &amp; "pt] at (" &amp; H35 &amp; "," &amp; Table3[[#This Row],[Versatility]]/2 &amp; ") {};"</f>
        <v>\node[diamond, fill=c2, inner sep=1.2pt] at (2.49,1.5) {};</v>
      </c>
      <c r="K35" t="str">
        <f>IF(ISTEXT(Papers!AD43), "\node[" &amp; L35 &amp; ", fill= white, inner sep=0.5pt] at (" &amp; H35 &amp; "," &amp; Table3[[#This Row],[Versatility]]/2 &amp; ") {};", "")</f>
        <v>\node[diamond, fill= white, inner sep=0.5pt] at (2.49,1.5) {};</v>
      </c>
      <c r="L35" t="str">
        <f t="shared" si="5"/>
        <v>diamond</v>
      </c>
      <c r="M35" t="str">
        <f t="shared" si="6"/>
        <v>c2</v>
      </c>
      <c r="N35">
        <f t="shared" si="7"/>
        <v>1.2</v>
      </c>
    </row>
    <row r="36" spans="1:14" x14ac:dyDescent="0.3">
      <c r="A36" t="str">
        <f>Fidelity!A46</f>
        <v>Vaghela2021</v>
      </c>
      <c r="B36" t="str">
        <f>IF(Papers!Y45&lt;&gt;"",2,"")</f>
        <v/>
      </c>
      <c r="C36">
        <f>IF(Papers!Z45&lt;&gt;"",1,"")</f>
        <v>1</v>
      </c>
      <c r="D36" t="str">
        <f>IF(Papers!AA45&lt;&gt;"",0,"")</f>
        <v/>
      </c>
      <c r="E36" t="str">
        <f>IF(Papers!AB45&lt;&gt;"",-1,"")</f>
        <v/>
      </c>
      <c r="F36" t="str">
        <f>IF(Papers!AC45&lt;&gt;"",-2,"")</f>
        <v/>
      </c>
      <c r="G36">
        <f t="shared" si="4"/>
        <v>1</v>
      </c>
      <c r="H36" s="65">
        <f>ROUND(Fidelity!Z47,2)</f>
        <v>3.61</v>
      </c>
      <c r="I36" s="1">
        <f>Fidelity!AA47</f>
        <v>0</v>
      </c>
      <c r="J36" t="str">
        <f>"\node[" &amp; L36 &amp; ", fill=" &amp; Table3[[#This Row],[Color]] &amp; ", inner sep=" &amp; N36 &amp; "pt] at (" &amp; H36 &amp; "," &amp; Table3[[#This Row],[Versatility]]/2 &amp; ") {};"</f>
        <v>\node[diamond, fill=c2, inner sep=1.2pt] at (3.61,0) {};</v>
      </c>
      <c r="K36" t="str">
        <f>IF(ISTEXT(Papers!AD44), "\node[" &amp; L36 &amp; ", fill= white, inner sep=0.5pt] at (" &amp; H36 &amp; "," &amp; Table3[[#This Row],[Versatility]]/2 &amp; ") {};", "")</f>
        <v>\node[diamond, fill= white, inner sep=0.5pt] at (3.61,0) {};</v>
      </c>
      <c r="L36" t="str">
        <f t="shared" si="5"/>
        <v>diamond</v>
      </c>
      <c r="M36" t="str">
        <f t="shared" si="6"/>
        <v>c2</v>
      </c>
      <c r="N36">
        <f t="shared" si="7"/>
        <v>1.2</v>
      </c>
    </row>
    <row r="37" spans="1:14" x14ac:dyDescent="0.3">
      <c r="A37" t="str">
        <f>Fidelity!A48</f>
        <v>Vasudevan2020</v>
      </c>
      <c r="B37" t="str">
        <f>IF(Papers!Y46&lt;&gt;"",2,"")</f>
        <v/>
      </c>
      <c r="C37">
        <f>IF(Papers!Z46&lt;&gt;"",1,"")</f>
        <v>1</v>
      </c>
      <c r="D37" t="str">
        <f>IF(Papers!AA46&lt;&gt;"",0,"")</f>
        <v/>
      </c>
      <c r="E37" t="str">
        <f>IF(Papers!AB46&lt;&gt;"",-1,"")</f>
        <v/>
      </c>
      <c r="F37" t="str">
        <f>IF(Papers!AC46&lt;&gt;"",-2,"")</f>
        <v/>
      </c>
      <c r="G37">
        <f t="shared" si="4"/>
        <v>1</v>
      </c>
      <c r="H37" s="65">
        <f>ROUND(Fidelity!Z48,2)</f>
        <v>2.57</v>
      </c>
      <c r="I37" s="1">
        <f>Fidelity!AA48</f>
        <v>4</v>
      </c>
      <c r="J37" t="str">
        <f>"\node[" &amp; L37 &amp; ", fill=" &amp; Table3[[#This Row],[Color]] &amp; ", inner sep=" &amp; N37 &amp; "pt] at (" &amp; H37 &amp; "," &amp; Table3[[#This Row],[Versatility]]/2 &amp; ") {};"</f>
        <v>\node[diamond, fill=c2, inner sep=1.2pt] at (2.57,2) {};</v>
      </c>
      <c r="K37" t="str">
        <f>IF(ISTEXT(Papers!AD46), "\node[" &amp; L37 &amp; ", fill= white, inner sep=0.5pt] at (" &amp; H37 &amp; "," &amp; Table3[[#This Row],[Versatility]]/2 &amp; ") {};", "")</f>
        <v/>
      </c>
      <c r="L37" t="str">
        <f t="shared" si="5"/>
        <v>diamond</v>
      </c>
      <c r="M37" t="str">
        <f t="shared" si="6"/>
        <v>c2</v>
      </c>
      <c r="N37">
        <f t="shared" si="7"/>
        <v>1.2</v>
      </c>
    </row>
    <row r="38" spans="1:14" x14ac:dyDescent="0.3">
      <c r="A38" t="str">
        <f>Fidelity!A49</f>
        <v>Wall2000</v>
      </c>
      <c r="B38" t="str">
        <f>IF(Papers!Y47&lt;&gt;"",2,"")</f>
        <v/>
      </c>
      <c r="C38">
        <f>IF(Papers!Z47&lt;&gt;"",1,"")</f>
        <v>1</v>
      </c>
      <c r="D38" t="str">
        <f>IF(Papers!AA47&lt;&gt;"",0,"")</f>
        <v/>
      </c>
      <c r="E38" t="str">
        <f>IF(Papers!AB47&lt;&gt;"",-1,"")</f>
        <v/>
      </c>
      <c r="F38" t="str">
        <f>IF(Papers!AC47&lt;&gt;"",-2,"")</f>
        <v/>
      </c>
      <c r="G38">
        <f t="shared" si="4"/>
        <v>1</v>
      </c>
      <c r="H38" s="65">
        <f>ROUND(Fidelity!Z49,2)</f>
        <v>3.71</v>
      </c>
      <c r="I38" s="1">
        <f>Fidelity!AA49</f>
        <v>2</v>
      </c>
      <c r="J38" t="str">
        <f>"\node[" &amp; L38 &amp; ", fill=" &amp; Table3[[#This Row],[Color]] &amp; ", inner sep=" &amp; N38 &amp; "pt] at (" &amp; H38 &amp; "," &amp; Table3[[#This Row],[Versatility]]/2 &amp; ") {};"</f>
        <v>\node[diamond, fill=c2, inner sep=1.2pt] at (3.71,1) {};</v>
      </c>
      <c r="K38" t="str">
        <f>IF(ISTEXT(Papers!AD47), "\node[" &amp; L38 &amp; ", fill= white, inner sep=0.5pt] at (" &amp; H38 &amp; "," &amp; Table3[[#This Row],[Versatility]]/2 &amp; ") {};", "")</f>
        <v>\node[diamond, fill= white, inner sep=0.5pt] at (3.71,1) {};</v>
      </c>
      <c r="L38" t="str">
        <f t="shared" si="5"/>
        <v>diamond</v>
      </c>
      <c r="M38" t="str">
        <f t="shared" si="6"/>
        <v>c2</v>
      </c>
      <c r="N38">
        <f t="shared" si="7"/>
        <v>1.2</v>
      </c>
    </row>
    <row r="39" spans="1:14" x14ac:dyDescent="0.3">
      <c r="A39" t="str">
        <f>Fidelity!A50</f>
        <v>Xia2023</v>
      </c>
      <c r="B39" t="str">
        <f>IF(Papers!Y48&lt;&gt;"",2,"")</f>
        <v/>
      </c>
      <c r="C39">
        <f>IF(Papers!Z48&lt;&gt;"",1,"")</f>
        <v>1</v>
      </c>
      <c r="D39" t="str">
        <f>IF(Papers!AA48&lt;&gt;"",0,"")</f>
        <v/>
      </c>
      <c r="E39" t="str">
        <f>IF(Papers!AB48&lt;&gt;"",-1,"")</f>
        <v/>
      </c>
      <c r="F39" t="str">
        <f>IF(Papers!AC48&lt;&gt;"",-2,"")</f>
        <v/>
      </c>
      <c r="G39">
        <f t="shared" si="4"/>
        <v>1</v>
      </c>
      <c r="H39" s="65">
        <f>ROUND(Fidelity!Z50,2)</f>
        <v>2.31</v>
      </c>
      <c r="I39" s="1">
        <f>Fidelity!AA50</f>
        <v>3</v>
      </c>
      <c r="J39" t="str">
        <f>"\node[" &amp; L39 &amp; ", fill=" &amp; Table3[[#This Row],[Color]] &amp; ", inner sep=" &amp; N39 &amp; "pt] at (" &amp; H39 &amp; "," &amp; Table3[[#This Row],[Versatility]]/2 &amp; ") {};"</f>
        <v>\node[diamond, fill=c2, inner sep=1.2pt] at (2.31,1.5) {};</v>
      </c>
      <c r="K39" t="str">
        <f>IF(ISTEXT(Papers!AD48), "\node[" &amp; L39 &amp; ", fill= white, inner sep=0.5pt] at (" &amp; H39 &amp; "," &amp; Table3[[#This Row],[Versatility]]/2 &amp; ") {};", "")</f>
        <v/>
      </c>
      <c r="L39" t="str">
        <f t="shared" si="5"/>
        <v>diamond</v>
      </c>
      <c r="M39" t="str">
        <f t="shared" si="6"/>
        <v>c2</v>
      </c>
      <c r="N39">
        <f t="shared" si="7"/>
        <v>1.2</v>
      </c>
    </row>
    <row r="40" spans="1:14" x14ac:dyDescent="0.3">
      <c r="A40" t="str">
        <f>Fidelity!A51</f>
        <v>Yang 2023</v>
      </c>
      <c r="B40" t="str">
        <f>IF(Papers!Y50&lt;&gt;"",2,"")</f>
        <v/>
      </c>
      <c r="C40">
        <f>IF(Papers!Z50&lt;&gt;"",1,"")</f>
        <v>1</v>
      </c>
      <c r="D40" t="str">
        <f>IF(Papers!AA50&lt;&gt;"",0,"")</f>
        <v/>
      </c>
      <c r="E40" t="str">
        <f>IF(Papers!AB50&lt;&gt;"",-1,"")</f>
        <v/>
      </c>
      <c r="F40" t="str">
        <f>IF(Papers!AC50&lt;&gt;"",-2,"")</f>
        <v/>
      </c>
      <c r="G40">
        <f t="shared" si="4"/>
        <v>1</v>
      </c>
      <c r="H40" s="65">
        <f>ROUND(Fidelity!Z52,2)</f>
        <v>2.84</v>
      </c>
      <c r="I40" s="1">
        <f>Fidelity!AA52</f>
        <v>2</v>
      </c>
      <c r="J40" t="str">
        <f>"\node[" &amp; L40 &amp; ", fill=" &amp; Table3[[#This Row],[Color]] &amp; ", inner sep=" &amp; N40 &amp; "pt] at (" &amp; H40 &amp; "," &amp; Table3[[#This Row],[Versatility]]/2 &amp; ") {};"</f>
        <v>\node[diamond, fill=c2, inner sep=1.2pt] at (2.84,1) {};</v>
      </c>
      <c r="K40" t="str">
        <f>IF(ISTEXT(Papers!AD51), "\node[" &amp; L40 &amp; ", fill= white, inner sep=0.5pt] at (" &amp; H40 &amp; "," &amp; Table3[[#This Row],[Versatility]]/2 &amp; ") {};", "")</f>
        <v/>
      </c>
      <c r="L40" t="str">
        <f t="shared" si="5"/>
        <v>diamond</v>
      </c>
      <c r="M40" t="str">
        <f t="shared" si="6"/>
        <v>c2</v>
      </c>
      <c r="N40">
        <f t="shared" si="7"/>
        <v>1.2</v>
      </c>
    </row>
    <row r="41" spans="1:14" x14ac:dyDescent="0.3">
      <c r="A41" t="str">
        <f>Fidelity!A9</f>
        <v>Crespo2015</v>
      </c>
      <c r="B41" t="str">
        <f>IF(Papers!Y7&lt;&gt;"",2,"")</f>
        <v/>
      </c>
      <c r="C41" t="str">
        <f>IF(Papers!Z7&lt;&gt;"",1,"")</f>
        <v/>
      </c>
      <c r="D41">
        <f>IF(Papers!AA7&lt;&gt;"",0,"")</f>
        <v>0</v>
      </c>
      <c r="E41" t="str">
        <f>IF(Papers!AB7&lt;&gt;"",-1,"")</f>
        <v/>
      </c>
      <c r="F41" t="str">
        <f>IF(Papers!AC7&lt;&gt;"",-2,"")</f>
        <v/>
      </c>
      <c r="G41">
        <f t="shared" si="4"/>
        <v>0</v>
      </c>
      <c r="H41" s="65">
        <f>ROUND(Fidelity!Z9,2)</f>
        <v>0.63</v>
      </c>
      <c r="I41" s="1">
        <f>Fidelity!AA9</f>
        <v>2</v>
      </c>
      <c r="J41" t="str">
        <f>"\node[" &amp; L41 &amp; ", fill=" &amp; Table3[[#This Row],[Color]] &amp; ", inner sep=" &amp; N41 &amp; "pt] at (" &amp; H41 &amp; "," &amp; Table3[[#This Row],[Versatility]]/2 &amp; ") {};"</f>
        <v>\node[regular polygon, regular polygon sides=5, fill=c3, inner sep=1.3pt] at (0.63,1) {};</v>
      </c>
      <c r="L41" t="str">
        <f t="shared" si="5"/>
        <v>regular polygon, regular polygon sides=5</v>
      </c>
      <c r="M41" t="str">
        <f t="shared" si="6"/>
        <v>c3</v>
      </c>
      <c r="N41">
        <f t="shared" si="7"/>
        <v>1.3</v>
      </c>
    </row>
    <row r="42" spans="1:14" x14ac:dyDescent="0.3">
      <c r="A42" t="str">
        <f>Fidelity!A25</f>
        <v>Hanashima2023</v>
      </c>
      <c r="B42" t="str">
        <f>IF(Papers!Y23&lt;&gt;"",2,"")</f>
        <v/>
      </c>
      <c r="C42" t="str">
        <f>IF(Papers!Z23&lt;&gt;"",1,"")</f>
        <v/>
      </c>
      <c r="D42">
        <f>IF(Papers!AA23&lt;&gt;"",0,"")</f>
        <v>0</v>
      </c>
      <c r="E42" t="str">
        <f>IF(Papers!AB23&lt;&gt;"",-1,"")</f>
        <v/>
      </c>
      <c r="F42" t="str">
        <f>IF(Papers!AC23&lt;&gt;"",-2,"")</f>
        <v/>
      </c>
      <c r="G42">
        <f t="shared" si="4"/>
        <v>0</v>
      </c>
      <c r="H42" s="65">
        <f>ROUND(Fidelity!Z25,2)</f>
        <v>1.25</v>
      </c>
      <c r="I42" s="1">
        <f>Fidelity!AA25</f>
        <v>3</v>
      </c>
      <c r="J42" t="str">
        <f>"\node[" &amp; L42 &amp; ", fill=" &amp; Table3[[#This Row],[Color]] &amp; ", inner sep=" &amp; N42 &amp; "pt] at (" &amp; H42 &amp; "," &amp; Table3[[#This Row],[Versatility]]/2 &amp; ") {};"</f>
        <v>\node[regular polygon, regular polygon sides=5, fill=c3, inner sep=1.3pt] at (1.25,1.5) {};</v>
      </c>
      <c r="L42" t="str">
        <f t="shared" si="5"/>
        <v>regular polygon, regular polygon sides=5</v>
      </c>
      <c r="M42" t="str">
        <f t="shared" si="6"/>
        <v>c3</v>
      </c>
      <c r="N42">
        <f t="shared" si="7"/>
        <v>1.3</v>
      </c>
    </row>
    <row r="43" spans="1:14" x14ac:dyDescent="0.3">
      <c r="A43" t="str">
        <f>Fidelity!A18</f>
        <v>Keehner2002</v>
      </c>
      <c r="B43" t="str">
        <f>IF(Papers!Y16&lt;&gt;"",2,"")</f>
        <v/>
      </c>
      <c r="C43" t="str">
        <f>IF(Papers!Z16&lt;&gt;"",1,"")</f>
        <v/>
      </c>
      <c r="D43">
        <f>IF(Papers!AA16&lt;&gt;"",0,"")</f>
        <v>0</v>
      </c>
      <c r="E43" t="str">
        <f>IF(Papers!AB16&lt;&gt;"",-1,"")</f>
        <v/>
      </c>
      <c r="F43" t="str">
        <f>IF(Papers!AC16&lt;&gt;"",-2,"")</f>
        <v/>
      </c>
      <c r="G43">
        <f t="shared" si="4"/>
        <v>0</v>
      </c>
      <c r="H43" s="65">
        <f>ROUND(Fidelity!Z18,2)</f>
        <v>3.38</v>
      </c>
      <c r="I43" s="1">
        <f>Fidelity!AA18</f>
        <v>2</v>
      </c>
      <c r="J43" t="str">
        <f>"\node[" &amp; L43 &amp; ", fill=" &amp; Table3[[#This Row],[Color]] &amp; ", inner sep=" &amp; N43 &amp; "pt] at (" &amp; H43 &amp; "," &amp; Table3[[#This Row],[Versatility]]/2 &amp; ") {};"</f>
        <v>\node[regular polygon, regular polygon sides=5, fill=c3, inner sep=1.3pt] at (3.38,1) {};</v>
      </c>
      <c r="K43" t="str">
        <f>IF(ISTEXT(Papers!AD24), "\node[" &amp; L43 &amp; ", fill= white, inner sep=0.5pt] at (" &amp; H43 &amp; "," &amp; Table3[[#This Row],[Versatility]]/2 &amp; ") {};", "")</f>
        <v/>
      </c>
      <c r="L43" t="str">
        <f t="shared" si="5"/>
        <v>regular polygon, regular polygon sides=5</v>
      </c>
      <c r="M43" t="str">
        <f t="shared" si="6"/>
        <v>c3</v>
      </c>
      <c r="N43">
        <f t="shared" si="7"/>
        <v>1.3</v>
      </c>
    </row>
    <row r="44" spans="1:14" x14ac:dyDescent="0.3">
      <c r="A44" t="str">
        <f>Fidelity!A18</f>
        <v>Keehner2002</v>
      </c>
      <c r="B44" t="str">
        <f>IF(Papers!Y17&lt;&gt;"",2,"")</f>
        <v/>
      </c>
      <c r="C44" t="str">
        <f>IF(Papers!Z17&lt;&gt;"",1,"")</f>
        <v/>
      </c>
      <c r="D44">
        <f>IF(Papers!AA17&lt;&gt;"",0,"")</f>
        <v>0</v>
      </c>
      <c r="E44" t="str">
        <f>IF(Papers!AB17&lt;&gt;"",-1,"")</f>
        <v/>
      </c>
      <c r="F44" t="str">
        <f>IF(Papers!AC17&lt;&gt;"",-2,"")</f>
        <v/>
      </c>
      <c r="G44">
        <f t="shared" si="4"/>
        <v>0</v>
      </c>
      <c r="H44" s="65">
        <f>ROUND(Fidelity!Z19,2)</f>
        <v>3.75</v>
      </c>
      <c r="I44" s="1">
        <f>Fidelity!AA19</f>
        <v>2</v>
      </c>
      <c r="J44" t="str">
        <f>"\node[" &amp; L44 &amp; ", fill=" &amp; Table3[[#This Row],[Color]] &amp; ", inner sep=" &amp; N44 &amp; "pt] at (" &amp; H44 &amp; "," &amp; Table3[[#This Row],[Versatility]]/2 &amp; ") {};"</f>
        <v>\node[regular polygon, regular polygon sides=5, fill=c3, inner sep=1.3pt] at (3.75,1) {};</v>
      </c>
      <c r="K44" t="str">
        <f>IF(ISTEXT(Papers!AD25), "\node[" &amp; L44 &amp; ", fill= white, inner sep=0.5pt] at (" &amp; H44 &amp; "," &amp; Table3[[#This Row],[Versatility]]/2 &amp; ") {};", "")</f>
        <v/>
      </c>
      <c r="L44" t="str">
        <f t="shared" si="5"/>
        <v>regular polygon, regular polygon sides=5</v>
      </c>
      <c r="M44" t="str">
        <f t="shared" si="6"/>
        <v>c3</v>
      </c>
      <c r="N44">
        <f t="shared" si="7"/>
        <v>1.3</v>
      </c>
    </row>
    <row r="45" spans="1:14" x14ac:dyDescent="0.3">
      <c r="A45" t="str">
        <f>Fidelity!A43</f>
        <v>Perez2023</v>
      </c>
      <c r="B45" t="str">
        <f>IF(Papers!Y41&lt;&gt;"",2,"")</f>
        <v/>
      </c>
      <c r="C45" t="str">
        <f>IF(Papers!Z41&lt;&gt;"",1,"")</f>
        <v/>
      </c>
      <c r="D45">
        <f>IF(Papers!AA41&lt;&gt;"",0,"")</f>
        <v>0</v>
      </c>
      <c r="E45" t="str">
        <f>IF(Papers!AB41&lt;&gt;"",-1,"")</f>
        <v/>
      </c>
      <c r="F45" t="str">
        <f>IF(Papers!AC41&lt;&gt;"",-2,"")</f>
        <v/>
      </c>
      <c r="G45">
        <f t="shared" si="4"/>
        <v>0</v>
      </c>
      <c r="H45" s="65">
        <f>ROUND(Fidelity!Z43,2)</f>
        <v>1.39</v>
      </c>
      <c r="I45" s="1">
        <f>Fidelity!AA43</f>
        <v>2</v>
      </c>
      <c r="J45" t="str">
        <f>"\node[" &amp; L45 &amp; ", fill=" &amp; Table3[[#This Row],[Color]] &amp; ", inner sep=" &amp; N45 &amp; "pt] at (" &amp; H45 &amp; "," &amp; Table3[[#This Row],[Versatility]]/2 &amp; ") {};"</f>
        <v>\node[regular polygon, regular polygon sides=5, fill=c3, inner sep=1.3pt] at (1.39,1) {};</v>
      </c>
      <c r="K45" t="str">
        <f>IF(ISTEXT(Papers!AD41), "\node[" &amp; L45 &amp; ", fill= white, inner sep=0.5pt] at (" &amp; H45 &amp; "," &amp; Table3[[#This Row],[Versatility]]/2 &amp; ") {};", "")</f>
        <v/>
      </c>
      <c r="L45" t="str">
        <f t="shared" si="5"/>
        <v>regular polygon, regular polygon sides=5</v>
      </c>
      <c r="M45" t="str">
        <f t="shared" si="6"/>
        <v>c3</v>
      </c>
      <c r="N45">
        <f t="shared" si="7"/>
        <v>1.3</v>
      </c>
    </row>
    <row r="46" spans="1:14" x14ac:dyDescent="0.3">
      <c r="A46" t="str">
        <f>Fidelity!A46</f>
        <v>Vaghela2021</v>
      </c>
      <c r="B46" t="str">
        <f>IF(Papers!Y44&lt;&gt;"",2,"")</f>
        <v/>
      </c>
      <c r="C46" t="str">
        <f>IF(Papers!Z44&lt;&gt;"",1,"")</f>
        <v/>
      </c>
      <c r="D46">
        <f>IF(Papers!AA44&lt;&gt;"",0,"")</f>
        <v>0</v>
      </c>
      <c r="E46" t="str">
        <f>IF(Papers!AB44&lt;&gt;"",-1,"")</f>
        <v/>
      </c>
      <c r="F46" t="str">
        <f>IF(Papers!AC44&lt;&gt;"",-2,"")</f>
        <v/>
      </c>
      <c r="G46">
        <f t="shared" si="4"/>
        <v>0</v>
      </c>
      <c r="H46" s="65">
        <f>ROUND(Fidelity!Z46,2)</f>
        <v>2.76</v>
      </c>
      <c r="I46" s="1">
        <f>Fidelity!AA46</f>
        <v>1</v>
      </c>
      <c r="J46" t="str">
        <f>"\node[" &amp; L46 &amp; ", fill=" &amp; Table3[[#This Row],[Color]] &amp; ", inner sep=" &amp; N46 &amp; "pt] at (" &amp; H46 &amp; "," &amp; Table3[[#This Row],[Versatility]]/2 &amp; ") {};"</f>
        <v>\node[regular polygon, regular polygon sides=5, fill=c3, inner sep=1.3pt] at (2.76,0.5) {};</v>
      </c>
      <c r="K46" t="str">
        <f>IF(ISTEXT(Papers!AD45), "\node[" &amp; L46 &amp; ", fill= white, inner sep=0.5pt] at (" &amp; H46 &amp; "," &amp; Table3[[#This Row],[Versatility]]/2 &amp; ") {};", "")</f>
        <v>\node[regular polygon, regular polygon sides=5, fill= white, inner sep=0.5pt] at (2.76,0.5) {};</v>
      </c>
      <c r="L46" t="str">
        <f t="shared" si="5"/>
        <v>regular polygon, regular polygon sides=5</v>
      </c>
      <c r="M46" t="str">
        <f t="shared" si="6"/>
        <v>c3</v>
      </c>
      <c r="N46">
        <f t="shared" si="7"/>
        <v>1.3</v>
      </c>
    </row>
    <row r="47" spans="1:14" x14ac:dyDescent="0.3">
      <c r="A47" t="str">
        <f>Fidelity!A28</f>
        <v>Lee2012</v>
      </c>
      <c r="B47" t="str">
        <f>IF(Papers!Y26&lt;&gt;"",2,"")</f>
        <v/>
      </c>
      <c r="C47" t="str">
        <f>IF(Papers!Z26&lt;&gt;"",1,"")</f>
        <v/>
      </c>
      <c r="D47" t="str">
        <f>IF(Papers!AA26&lt;&gt;"",0,"")</f>
        <v/>
      </c>
      <c r="E47">
        <f>IF(Papers!AB26&lt;&gt;"",-1,"")</f>
        <v>-1</v>
      </c>
      <c r="F47" t="str">
        <f>IF(Papers!AC26&lt;&gt;"",-2,"")</f>
        <v/>
      </c>
      <c r="G47">
        <f t="shared" si="4"/>
        <v>-1</v>
      </c>
      <c r="H47" s="65">
        <f>ROUND(Fidelity!Z28,2)</f>
        <v>1.08</v>
      </c>
      <c r="I47" s="1">
        <f>Fidelity!AA28</f>
        <v>1</v>
      </c>
      <c r="J47" t="str">
        <f>"\node[" &amp; L47 &amp; ", fill=" &amp; Table3[[#This Row],[Color]] &amp; ", inner sep=" &amp; N47 &amp; "pt] at (" &amp; H47 &amp; "," &amp; Table3[[#This Row],[Versatility]]/2 &amp; ") {};"</f>
        <v>\node[rectangle, fill=c4, inner sep=1.7pt] at (1.08,0.5) {};</v>
      </c>
      <c r="K47" t="str">
        <f>IF(ISTEXT(Papers!AD28), "\node[" &amp; L47 &amp; ", fill= white, inner sep=0.5pt] at (" &amp; H47 &amp; "," &amp; Table3[[#This Row],[Versatility]]/2 &amp; ") {};", "")</f>
        <v/>
      </c>
      <c r="L47" t="str">
        <f t="shared" si="5"/>
        <v>rectangle</v>
      </c>
      <c r="M47" t="str">
        <f t="shared" si="6"/>
        <v>c4</v>
      </c>
      <c r="N47">
        <f t="shared" si="7"/>
        <v>1.7</v>
      </c>
    </row>
    <row r="48" spans="1:14" x14ac:dyDescent="0.3">
      <c r="A48" t="str">
        <f>Fidelity!A39</f>
        <v>Oezen2022</v>
      </c>
      <c r="B48" t="str">
        <f>IF(Papers!Y38&lt;&gt;"",2,"")</f>
        <v/>
      </c>
      <c r="C48" t="str">
        <f>IF(Papers!Z38&lt;&gt;"",1,"")</f>
        <v/>
      </c>
      <c r="D48" t="str">
        <f>IF(Papers!AA38&lt;&gt;"",0,"")</f>
        <v/>
      </c>
      <c r="E48">
        <f>IF(Papers!AB38&lt;&gt;"",-1,"")</f>
        <v>-1</v>
      </c>
      <c r="F48" t="str">
        <f>IF(Papers!AC38&lt;&gt;"",-2,"")</f>
        <v/>
      </c>
      <c r="G48">
        <f t="shared" si="4"/>
        <v>-1</v>
      </c>
      <c r="H48" s="65">
        <f>ROUND(Fidelity!Z40,2)</f>
        <v>2.99</v>
      </c>
      <c r="I48" s="1">
        <f>Fidelity!AA40</f>
        <v>3</v>
      </c>
      <c r="J48" t="str">
        <f>"\node[" &amp; L48 &amp; ", fill=" &amp; Table3[[#This Row],[Color]] &amp; ", inner sep=" &amp; N48 &amp; "pt] at (" &amp; H48 &amp; "," &amp; Table3[[#This Row],[Versatility]]/2 &amp; ") {};"</f>
        <v>\node[rectangle, fill=c4, inner sep=1.7pt] at (2.99,1.5) {};</v>
      </c>
      <c r="K48" t="str">
        <f>IF(ISTEXT(Papers!AD38), "\node[" &amp; L48 &amp; ", fill= white, inner sep=0.5pt] at (" &amp; H48 &amp; "," &amp; Table3[[#This Row],[Versatility]]/2 &amp; ") {};", "")</f>
        <v/>
      </c>
      <c r="L48" t="str">
        <f t="shared" si="5"/>
        <v>rectangle</v>
      </c>
      <c r="M48" t="str">
        <f t="shared" si="6"/>
        <v>c4</v>
      </c>
      <c r="N48">
        <f t="shared" si="7"/>
        <v>1.7</v>
      </c>
    </row>
    <row r="49" spans="1:14" x14ac:dyDescent="0.3">
      <c r="A49" t="str">
        <f>Fidelity!A41</f>
        <v>Oquendo2024</v>
      </c>
      <c r="B49" t="str">
        <f>IF(Papers!Y39&lt;&gt;"",2,"")</f>
        <v/>
      </c>
      <c r="C49" t="str">
        <f>IF(Papers!Z39&lt;&gt;"",1,"")</f>
        <v/>
      </c>
      <c r="D49" t="str">
        <f>IF(Papers!AA39&lt;&gt;"",0,"")</f>
        <v/>
      </c>
      <c r="E49">
        <f>IF(Papers!AB39&lt;&gt;"",-1,"")</f>
        <v>-1</v>
      </c>
      <c r="F49" t="str">
        <f>IF(Papers!AC39&lt;&gt;"",-2,"")</f>
        <v/>
      </c>
      <c r="G49">
        <f t="shared" si="4"/>
        <v>-1</v>
      </c>
      <c r="H49" s="65">
        <f>ROUND(Fidelity!Z41,2)</f>
        <v>3.09</v>
      </c>
      <c r="I49" s="1">
        <f>Fidelity!AA41</f>
        <v>2</v>
      </c>
      <c r="J49" t="str">
        <f>"\node[" &amp; L49 &amp; ", fill=" &amp; Table3[[#This Row],[Color]] &amp; ", inner sep=" &amp; N49 &amp; "pt] at (" &amp; H49 &amp; "," &amp; Table3[[#This Row],[Versatility]]/2 &amp; ") {};"</f>
        <v>\node[rectangle, fill=c4, inner sep=1.7pt] at (3.09,1) {};</v>
      </c>
      <c r="K49" t="str">
        <f>IF(ISTEXT(Papers!AD40), "\node[" &amp; L49 &amp; ", fill= white, inner sep=0.5pt] at (" &amp; H49 &amp; "," &amp; Table3[[#This Row],[Versatility]]/2 &amp; ") {};", "")</f>
        <v/>
      </c>
      <c r="L49" t="str">
        <f t="shared" si="5"/>
        <v>rectangle</v>
      </c>
      <c r="M49" t="str">
        <f t="shared" si="6"/>
        <v>c4</v>
      </c>
      <c r="N49">
        <f t="shared" si="7"/>
        <v>1.7</v>
      </c>
    </row>
    <row r="50" spans="1:14" x14ac:dyDescent="0.3">
      <c r="A50" t="str">
        <f>Fidelity!A37</f>
        <v>Morris2007</v>
      </c>
      <c r="B50" t="str">
        <f>IF(Papers!Y35&lt;&gt;"",2,"")</f>
        <v/>
      </c>
      <c r="C50" t="str">
        <f>IF(Papers!Z35&lt;&gt;"",1,"")</f>
        <v/>
      </c>
      <c r="D50" t="str">
        <f>IF(Papers!AA35&lt;&gt;"",0,"")</f>
        <v/>
      </c>
      <c r="E50" t="str">
        <f>IF(Papers!AB35&lt;&gt;"",-1,"")</f>
        <v/>
      </c>
      <c r="F50">
        <f>IF(Papers!AC35&lt;&gt;"",-2,"")</f>
        <v>-2</v>
      </c>
      <c r="G50">
        <f t="shared" si="4"/>
        <v>-2</v>
      </c>
      <c r="H50" s="65">
        <f>ROUND(Fidelity!Z37,2)</f>
        <v>3.29</v>
      </c>
      <c r="I50" s="1">
        <f>Fidelity!AA37</f>
        <v>2</v>
      </c>
      <c r="J50" t="str">
        <f>"\node[" &amp; L50 &amp; ", fill=" &amp; Table3[[#This Row],[Color]] &amp; ", inner sep=" &amp; N50 &amp; "pt] at (" &amp; H50 &amp; "," &amp; Table3[[#This Row],[Versatility]]/2 &amp; ") {};"</f>
        <v>\node[star,star points=5,star point ratio=0.6, fill=c5, inner sep=1.6pt] at (3.29,1) {};</v>
      </c>
      <c r="K50" t="str">
        <f>IF(ISTEXT(Papers!AD35), "\node[" &amp; L50 &amp; ", fill= white, inner sep=0.5pt] at (" &amp; H50 &amp; "," &amp; Table3[[#This Row],[Versatility]]/2 &amp; ") {};", "")</f>
        <v/>
      </c>
      <c r="L50" t="str">
        <f t="shared" si="5"/>
        <v>star,star points=5,star point ratio=0.6</v>
      </c>
      <c r="M50" t="str">
        <f t="shared" si="6"/>
        <v>c5</v>
      </c>
      <c r="N50">
        <f t="shared" si="7"/>
        <v>1.6</v>
      </c>
    </row>
  </sheetData>
  <conditionalFormatting sqref="G2:G50 J21 J2:K20 J22:K50">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8513-8180-4ADF-8AF4-1A591CBCA368}">
  <dimension ref="A1:AD51"/>
  <sheetViews>
    <sheetView zoomScale="70" zoomScaleNormal="70" workbookViewId="0">
      <pane ySplit="1092" activePane="bottomLeft"/>
      <selection activeCell="S2" sqref="S1:X1048576"/>
      <selection pane="bottomLeft" activeCell="Q18" sqref="Q18:Q19"/>
    </sheetView>
  </sheetViews>
  <sheetFormatPr defaultColWidth="11.19921875" defaultRowHeight="15.6" x14ac:dyDescent="0.3"/>
  <cols>
    <col min="1" max="1" width="3.19921875" style="9" bestFit="1" customWidth="1"/>
    <col min="2" max="2" width="6.69921875" customWidth="1"/>
    <col min="3" max="3" width="8.69921875" customWidth="1"/>
    <col min="4" max="4" width="6.19921875" style="1" bestFit="1" customWidth="1"/>
    <col min="5" max="5" width="17.69921875" customWidth="1"/>
    <col min="6" max="6" width="5.296875" style="1" customWidth="1"/>
    <col min="7" max="7" width="15.19921875" customWidth="1"/>
    <col min="8" max="8" width="15.09765625" customWidth="1"/>
    <col min="9" max="9" width="13.296875" customWidth="1"/>
    <col min="10" max="10" width="21.3984375" customWidth="1"/>
    <col min="11" max="11" width="30.19921875" customWidth="1"/>
    <col min="12" max="12" width="14.5" bestFit="1" customWidth="1"/>
    <col min="13" max="13" width="8.8984375" style="1" hidden="1" customWidth="1"/>
    <col min="14" max="14" width="8.69921875" style="1" hidden="1" customWidth="1"/>
    <col min="15" max="15" width="8.59765625" style="1" hidden="1" customWidth="1"/>
    <col min="16" max="17" width="20.59765625" customWidth="1"/>
    <col min="18" max="18" width="20.59765625" style="5" customWidth="1"/>
    <col min="19" max="19" width="5.09765625" hidden="1" customWidth="1"/>
    <col min="20" max="20" width="5.796875" hidden="1" customWidth="1"/>
    <col min="21" max="21" width="6.09765625" hidden="1" customWidth="1"/>
    <col min="22" max="22" width="5.5" hidden="1" customWidth="1"/>
    <col min="23" max="23" width="4.5" hidden="1" customWidth="1"/>
    <col min="24" max="24" width="10" style="3" hidden="1" customWidth="1"/>
    <col min="25" max="25" width="3" style="61" bestFit="1" customWidth="1"/>
    <col min="26" max="26" width="11.19921875" style="62"/>
    <col min="27" max="27" width="11.19921875" style="63"/>
    <col min="28" max="28" width="11.19921875" style="62"/>
    <col min="29" max="29" width="11.19921875" style="64"/>
    <col min="30" max="30" width="11.19921875" style="3"/>
  </cols>
  <sheetData>
    <row r="1" spans="1:29" ht="31.2" x14ac:dyDescent="0.3">
      <c r="B1" s="11" t="s">
        <v>0</v>
      </c>
      <c r="C1" s="12" t="s">
        <v>10</v>
      </c>
      <c r="D1" s="12" t="s">
        <v>11</v>
      </c>
      <c r="E1" s="12" t="s">
        <v>1</v>
      </c>
      <c r="F1" s="12" t="s">
        <v>13</v>
      </c>
      <c r="G1" s="12" t="s">
        <v>14</v>
      </c>
      <c r="H1" s="12" t="s">
        <v>2</v>
      </c>
      <c r="I1" s="12" t="s">
        <v>35</v>
      </c>
      <c r="J1" s="12" t="s">
        <v>3</v>
      </c>
      <c r="K1" s="12" t="s">
        <v>4</v>
      </c>
      <c r="L1" s="12" t="s">
        <v>113</v>
      </c>
      <c r="M1" s="154" t="s">
        <v>5</v>
      </c>
      <c r="N1" s="154"/>
      <c r="O1" s="12" t="s">
        <v>19</v>
      </c>
      <c r="P1" s="154" t="s">
        <v>6</v>
      </c>
      <c r="Q1" s="154"/>
      <c r="R1" s="12" t="s">
        <v>188</v>
      </c>
      <c r="S1" s="154" t="s">
        <v>452</v>
      </c>
      <c r="T1" s="154"/>
      <c r="U1" s="154"/>
      <c r="V1" s="154"/>
      <c r="W1" s="154"/>
      <c r="X1" s="154"/>
      <c r="Y1" s="153" t="s">
        <v>468</v>
      </c>
      <c r="Z1" s="153"/>
      <c r="AA1" s="153"/>
      <c r="AB1" s="153"/>
      <c r="AC1" s="153"/>
    </row>
    <row r="2" spans="1:29" ht="31.2" x14ac:dyDescent="0.3">
      <c r="B2" s="11"/>
      <c r="C2" s="12"/>
      <c r="D2" s="12"/>
      <c r="E2" s="12"/>
      <c r="F2" s="12"/>
      <c r="G2" s="12"/>
      <c r="H2" s="12"/>
      <c r="I2" s="12"/>
      <c r="J2" s="12"/>
      <c r="K2" s="12"/>
      <c r="L2" s="12"/>
      <c r="M2" s="12" t="s">
        <v>81</v>
      </c>
      <c r="N2" s="12" t="s">
        <v>80</v>
      </c>
      <c r="O2" s="12"/>
      <c r="P2" s="13" t="s">
        <v>25</v>
      </c>
      <c r="Q2" s="14" t="s">
        <v>26</v>
      </c>
      <c r="R2" s="34"/>
      <c r="S2" s="4" t="s">
        <v>454</v>
      </c>
      <c r="T2" s="4" t="s">
        <v>455</v>
      </c>
      <c r="U2" s="4" t="s">
        <v>453</v>
      </c>
      <c r="V2" s="4" t="s">
        <v>456</v>
      </c>
      <c r="W2" s="4" t="s">
        <v>458</v>
      </c>
      <c r="X2" s="4" t="s">
        <v>459</v>
      </c>
      <c r="Y2" s="52" t="s">
        <v>469</v>
      </c>
      <c r="Z2" s="53" t="s">
        <v>470</v>
      </c>
      <c r="AA2" s="54" t="s">
        <v>471</v>
      </c>
      <c r="AB2" s="53" t="s">
        <v>94</v>
      </c>
      <c r="AC2" s="55" t="s">
        <v>472</v>
      </c>
    </row>
    <row r="3" spans="1:29" ht="62.4" hidden="1" x14ac:dyDescent="0.3">
      <c r="A3" s="9">
        <v>1</v>
      </c>
      <c r="B3" s="6" t="s">
        <v>7</v>
      </c>
      <c r="C3" s="7" t="s">
        <v>82</v>
      </c>
      <c r="D3" s="8">
        <v>2019</v>
      </c>
      <c r="E3" s="7" t="s">
        <v>12</v>
      </c>
      <c r="F3" s="8">
        <v>3</v>
      </c>
      <c r="G3" s="7" t="s">
        <v>15</v>
      </c>
      <c r="H3" s="7" t="s">
        <v>16</v>
      </c>
      <c r="I3" s="7" t="s">
        <v>36</v>
      </c>
      <c r="J3" s="7" t="s">
        <v>17</v>
      </c>
      <c r="K3" s="7" t="s">
        <v>18</v>
      </c>
      <c r="L3" s="4" t="s">
        <v>94</v>
      </c>
      <c r="M3" s="32">
        <f>Fidelity!Z5</f>
        <v>3.5</v>
      </c>
      <c r="N3" s="32">
        <f>Fidelity!AA5</f>
        <v>2</v>
      </c>
      <c r="O3" s="8" t="s">
        <v>20</v>
      </c>
      <c r="P3" s="33" t="s">
        <v>21</v>
      </c>
      <c r="Q3" s="33"/>
      <c r="R3" s="34"/>
      <c r="S3" s="3"/>
      <c r="T3" s="3" t="s">
        <v>457</v>
      </c>
      <c r="U3" s="3"/>
      <c r="V3" s="3" t="s">
        <v>457</v>
      </c>
      <c r="W3" s="3"/>
      <c r="Y3" s="56" t="str">
        <f>IF(X3="x",X$2,"")</f>
        <v/>
      </c>
      <c r="Z3" s="57" t="s">
        <v>457</v>
      </c>
      <c r="AA3" s="58"/>
      <c r="AB3" s="57"/>
      <c r="AC3" s="59"/>
    </row>
    <row r="4" spans="1:29" ht="124.8" hidden="1" x14ac:dyDescent="0.3">
      <c r="A4" s="9">
        <v>2</v>
      </c>
      <c r="B4" s="6" t="s">
        <v>8</v>
      </c>
      <c r="C4" s="7" t="s">
        <v>9</v>
      </c>
      <c r="D4" s="8">
        <v>2021</v>
      </c>
      <c r="E4" s="7" t="s">
        <v>22</v>
      </c>
      <c r="F4" s="8">
        <v>14</v>
      </c>
      <c r="G4" s="7" t="s">
        <v>23</v>
      </c>
      <c r="H4" s="7" t="s">
        <v>24</v>
      </c>
      <c r="I4" s="7" t="s">
        <v>103</v>
      </c>
      <c r="J4" s="7" t="s">
        <v>29</v>
      </c>
      <c r="K4" s="7" t="s">
        <v>42</v>
      </c>
      <c r="L4" s="4" t="s">
        <v>94</v>
      </c>
      <c r="M4" s="32">
        <f>Fidelity!Z6</f>
        <v>3.2150888594943567</v>
      </c>
      <c r="N4" s="32">
        <f>Fidelity!AA6</f>
        <v>2</v>
      </c>
      <c r="O4" s="8" t="s">
        <v>27</v>
      </c>
      <c r="P4" s="33" t="s">
        <v>28</v>
      </c>
      <c r="Q4" s="33" t="s">
        <v>473</v>
      </c>
      <c r="R4" s="34"/>
      <c r="S4" s="3"/>
      <c r="T4" s="3" t="s">
        <v>457</v>
      </c>
      <c r="U4" s="3"/>
      <c r="V4" s="3" t="s">
        <v>457</v>
      </c>
      <c r="W4" s="3" t="s">
        <v>457</v>
      </c>
      <c r="Y4" s="56" t="str">
        <f t="shared" ref="Y4:Y50" si="0">IF(X4="x",X$2,"")</f>
        <v/>
      </c>
      <c r="Z4" s="57" t="s">
        <v>457</v>
      </c>
      <c r="AA4" s="58"/>
      <c r="AB4" s="57"/>
      <c r="AC4" s="59"/>
    </row>
    <row r="5" spans="1:29" s="88" customFormat="1" ht="135" customHeight="1" x14ac:dyDescent="0.3">
      <c r="A5" s="80">
        <v>3</v>
      </c>
      <c r="B5" s="81" t="s">
        <v>83</v>
      </c>
      <c r="C5" s="82" t="s">
        <v>84</v>
      </c>
      <c r="D5" s="83">
        <v>2022</v>
      </c>
      <c r="E5" s="82" t="s">
        <v>85</v>
      </c>
      <c r="F5" s="83">
        <v>8</v>
      </c>
      <c r="G5" s="82" t="s">
        <v>86</v>
      </c>
      <c r="H5" s="82" t="s">
        <v>87</v>
      </c>
      <c r="I5" s="82" t="s">
        <v>36</v>
      </c>
      <c r="J5" s="82" t="s">
        <v>89</v>
      </c>
      <c r="K5" s="82" t="s">
        <v>88</v>
      </c>
      <c r="L5" s="84" t="s">
        <v>94</v>
      </c>
      <c r="M5" s="85">
        <f>Fidelity!Z7</f>
        <v>2.2036238174847504</v>
      </c>
      <c r="N5" s="85">
        <f>Fidelity!AA7</f>
        <v>2</v>
      </c>
      <c r="O5" s="83" t="s">
        <v>20</v>
      </c>
      <c r="P5" s="86" t="s">
        <v>91</v>
      </c>
      <c r="Q5" s="86" t="s">
        <v>90</v>
      </c>
      <c r="R5" s="87"/>
      <c r="V5" s="88" t="s">
        <v>457</v>
      </c>
      <c r="Y5" s="89" t="str">
        <f t="shared" si="0"/>
        <v/>
      </c>
      <c r="Z5" s="90" t="s">
        <v>457</v>
      </c>
      <c r="AA5" s="91"/>
      <c r="AB5" s="90"/>
      <c r="AC5" s="92"/>
    </row>
    <row r="6" spans="1:29" s="88" customFormat="1" ht="78" hidden="1" x14ac:dyDescent="0.3">
      <c r="A6" s="80">
        <v>4</v>
      </c>
      <c r="B6" s="81" t="s">
        <v>30</v>
      </c>
      <c r="C6" s="82" t="s">
        <v>31</v>
      </c>
      <c r="D6" s="83">
        <v>2017</v>
      </c>
      <c r="E6" s="82" t="s">
        <v>32</v>
      </c>
      <c r="F6" s="83">
        <v>6</v>
      </c>
      <c r="G6" s="82" t="s">
        <v>33</v>
      </c>
      <c r="H6" s="82" t="s">
        <v>34</v>
      </c>
      <c r="I6" s="82" t="s">
        <v>37</v>
      </c>
      <c r="J6" s="82" t="s">
        <v>38</v>
      </c>
      <c r="K6" s="82" t="s">
        <v>39</v>
      </c>
      <c r="L6" s="84" t="s">
        <v>94</v>
      </c>
      <c r="M6" s="85">
        <f>Fidelity!Z8</f>
        <v>2.8041831618480826</v>
      </c>
      <c r="N6" s="85">
        <f>Fidelity!AA8</f>
        <v>2</v>
      </c>
      <c r="O6" s="83" t="s">
        <v>27</v>
      </c>
      <c r="P6" s="86" t="s">
        <v>41</v>
      </c>
      <c r="Q6" s="86" t="s">
        <v>40</v>
      </c>
      <c r="R6" s="87"/>
      <c r="S6" s="88" t="s">
        <v>457</v>
      </c>
      <c r="T6" s="88" t="s">
        <v>457</v>
      </c>
      <c r="Y6" s="89" t="str">
        <f t="shared" si="0"/>
        <v/>
      </c>
      <c r="Z6" s="90" t="s">
        <v>457</v>
      </c>
      <c r="AA6" s="91"/>
      <c r="AB6" s="90"/>
      <c r="AC6" s="92"/>
    </row>
    <row r="7" spans="1:29" s="88" customFormat="1" ht="165.6" hidden="1" x14ac:dyDescent="0.3">
      <c r="A7" s="80">
        <v>5</v>
      </c>
      <c r="B7" s="81" t="s">
        <v>95</v>
      </c>
      <c r="C7" s="82" t="s">
        <v>96</v>
      </c>
      <c r="D7" s="80">
        <v>2015</v>
      </c>
      <c r="E7" s="82" t="s">
        <v>32</v>
      </c>
      <c r="F7" s="83">
        <v>1</v>
      </c>
      <c r="G7" s="82" t="s">
        <v>97</v>
      </c>
      <c r="H7" s="82" t="s">
        <v>98</v>
      </c>
      <c r="I7" s="82" t="s">
        <v>99</v>
      </c>
      <c r="J7" s="82" t="s">
        <v>104</v>
      </c>
      <c r="K7" s="82" t="s">
        <v>100</v>
      </c>
      <c r="L7" s="84" t="s">
        <v>94</v>
      </c>
      <c r="M7" s="85">
        <f>Fidelity!Z9</f>
        <v>0.62925474519862223</v>
      </c>
      <c r="N7" s="85">
        <f>Fidelity!AA9</f>
        <v>2</v>
      </c>
      <c r="O7" s="83" t="s">
        <v>27</v>
      </c>
      <c r="P7" s="86" t="s">
        <v>102</v>
      </c>
      <c r="Q7" s="86" t="s">
        <v>101</v>
      </c>
      <c r="R7" s="87"/>
      <c r="S7" s="88" t="s">
        <v>457</v>
      </c>
      <c r="U7" s="88" t="s">
        <v>457</v>
      </c>
      <c r="Y7" s="89" t="str">
        <f t="shared" si="0"/>
        <v/>
      </c>
      <c r="Z7" s="90"/>
      <c r="AA7" s="91" t="s">
        <v>457</v>
      </c>
      <c r="AB7" s="90"/>
      <c r="AC7" s="92"/>
    </row>
    <row r="8" spans="1:29" s="88" customFormat="1" ht="46.8" hidden="1" x14ac:dyDescent="0.3">
      <c r="A8" s="165">
        <v>6</v>
      </c>
      <c r="B8" s="81" t="s">
        <v>105</v>
      </c>
      <c r="C8" s="163" t="s">
        <v>106</v>
      </c>
      <c r="D8" s="167">
        <v>2023</v>
      </c>
      <c r="E8" s="163" t="s">
        <v>32</v>
      </c>
      <c r="F8" s="167">
        <v>2</v>
      </c>
      <c r="G8" s="163" t="s">
        <v>107</v>
      </c>
      <c r="H8" s="163" t="s">
        <v>108</v>
      </c>
      <c r="I8" s="163" t="s">
        <v>109</v>
      </c>
      <c r="J8" s="163" t="s">
        <v>110</v>
      </c>
      <c r="K8" s="163" t="s">
        <v>111</v>
      </c>
      <c r="L8" s="82" t="s">
        <v>114</v>
      </c>
      <c r="M8" s="85">
        <f>Fidelity!Z10</f>
        <v>3.2142510032886604</v>
      </c>
      <c r="N8" s="85">
        <f>Fidelity!AA10</f>
        <v>1</v>
      </c>
      <c r="O8" s="83" t="s">
        <v>20</v>
      </c>
      <c r="P8" s="164" t="s">
        <v>115</v>
      </c>
      <c r="Q8" s="168"/>
      <c r="R8" s="164" t="s">
        <v>117</v>
      </c>
      <c r="S8" s="88" t="s">
        <v>457</v>
      </c>
      <c r="T8" s="88" t="s">
        <v>457</v>
      </c>
      <c r="V8" s="88" t="s">
        <v>457</v>
      </c>
      <c r="Y8" s="89" t="s">
        <v>457</v>
      </c>
      <c r="Z8" s="90"/>
      <c r="AA8" s="91"/>
      <c r="AB8" s="90"/>
      <c r="AC8" s="92"/>
    </row>
    <row r="9" spans="1:29" s="88" customFormat="1" ht="78" hidden="1" x14ac:dyDescent="0.3">
      <c r="A9" s="165"/>
      <c r="B9" s="81"/>
      <c r="C9" s="163"/>
      <c r="D9" s="167"/>
      <c r="E9" s="163"/>
      <c r="F9" s="167"/>
      <c r="G9" s="163"/>
      <c r="H9" s="163"/>
      <c r="I9" s="163"/>
      <c r="J9" s="163"/>
      <c r="K9" s="163"/>
      <c r="L9" s="82" t="s">
        <v>116</v>
      </c>
      <c r="M9" s="85">
        <f>Fidelity!Z11</f>
        <v>3.0133603155831192</v>
      </c>
      <c r="N9" s="85">
        <f>Fidelity!AA11</f>
        <v>2</v>
      </c>
      <c r="O9" s="83" t="s">
        <v>20</v>
      </c>
      <c r="P9" s="164"/>
      <c r="Q9" s="168"/>
      <c r="R9" s="164"/>
      <c r="Y9" s="89" t="s">
        <v>457</v>
      </c>
      <c r="Z9" s="90"/>
      <c r="AA9" s="91"/>
      <c r="AB9" s="90"/>
      <c r="AC9" s="92"/>
    </row>
    <row r="10" spans="1:29" s="88" customFormat="1" ht="46.8" hidden="1" x14ac:dyDescent="0.3">
      <c r="A10" s="165">
        <v>7</v>
      </c>
      <c r="B10" s="81" t="s">
        <v>122</v>
      </c>
      <c r="C10" s="163" t="s">
        <v>118</v>
      </c>
      <c r="D10" s="167">
        <v>2012</v>
      </c>
      <c r="E10" s="163" t="s">
        <v>119</v>
      </c>
      <c r="F10" s="167">
        <v>5</v>
      </c>
      <c r="G10" s="163" t="s">
        <v>120</v>
      </c>
      <c r="H10" s="163" t="s">
        <v>123</v>
      </c>
      <c r="I10" s="163" t="s">
        <v>37</v>
      </c>
      <c r="J10" s="163" t="s">
        <v>121</v>
      </c>
      <c r="K10" s="163" t="s">
        <v>131</v>
      </c>
      <c r="L10" s="82" t="s">
        <v>124</v>
      </c>
      <c r="M10" s="85">
        <f>Fidelity!Z12</f>
        <v>3.3387461233210627</v>
      </c>
      <c r="N10" s="85">
        <f>Fidelity!AA12</f>
        <v>1</v>
      </c>
      <c r="O10" s="83" t="s">
        <v>27</v>
      </c>
      <c r="P10" s="86"/>
      <c r="Q10" s="86"/>
      <c r="R10" s="87"/>
      <c r="S10" s="88" t="s">
        <v>457</v>
      </c>
      <c r="T10" s="88" t="s">
        <v>457</v>
      </c>
      <c r="V10" s="88" t="s">
        <v>457</v>
      </c>
      <c r="Y10" s="89"/>
      <c r="Z10" s="90" t="s">
        <v>457</v>
      </c>
      <c r="AA10" s="91"/>
      <c r="AB10" s="90"/>
      <c r="AC10" s="92"/>
    </row>
    <row r="11" spans="1:29" s="88" customFormat="1" ht="124.8" hidden="1" x14ac:dyDescent="0.3">
      <c r="A11" s="165"/>
      <c r="B11" s="81"/>
      <c r="C11" s="163"/>
      <c r="D11" s="167"/>
      <c r="E11" s="163"/>
      <c r="F11" s="167"/>
      <c r="G11" s="163"/>
      <c r="H11" s="163"/>
      <c r="I11" s="163"/>
      <c r="J11" s="163"/>
      <c r="K11" s="163"/>
      <c r="L11" s="82" t="s">
        <v>125</v>
      </c>
      <c r="M11" s="85">
        <f>Fidelity!Z13</f>
        <v>3.3387461233210627</v>
      </c>
      <c r="N11" s="85">
        <f>Fidelity!AA13</f>
        <v>1</v>
      </c>
      <c r="O11" s="83" t="s">
        <v>20</v>
      </c>
      <c r="P11" s="86"/>
      <c r="Q11" s="86"/>
      <c r="R11" s="87"/>
      <c r="Y11" s="89" t="str">
        <f t="shared" si="0"/>
        <v/>
      </c>
      <c r="Z11" s="90" t="s">
        <v>457</v>
      </c>
      <c r="AA11" s="91"/>
      <c r="AB11" s="90"/>
      <c r="AC11" s="92"/>
    </row>
    <row r="12" spans="1:29" s="88" customFormat="1" ht="46.8" hidden="1" x14ac:dyDescent="0.3">
      <c r="A12" s="165"/>
      <c r="B12" s="81"/>
      <c r="C12" s="163"/>
      <c r="D12" s="167"/>
      <c r="E12" s="163"/>
      <c r="F12" s="167"/>
      <c r="G12" s="163"/>
      <c r="H12" s="163"/>
      <c r="I12" s="163"/>
      <c r="J12" s="163"/>
      <c r="K12" s="163"/>
      <c r="L12" s="82" t="s">
        <v>126</v>
      </c>
      <c r="M12" s="85">
        <f>Fidelity!Z14</f>
        <v>3.2150888594943567</v>
      </c>
      <c r="N12" s="85">
        <f>Fidelity!AA14</f>
        <v>1</v>
      </c>
      <c r="O12" s="83" t="s">
        <v>27</v>
      </c>
      <c r="P12" s="86"/>
      <c r="Q12" s="86"/>
      <c r="R12" s="87"/>
      <c r="Y12" s="89" t="str">
        <f t="shared" si="0"/>
        <v/>
      </c>
      <c r="Z12" s="90" t="s">
        <v>457</v>
      </c>
      <c r="AA12" s="91"/>
      <c r="AB12" s="90"/>
      <c r="AC12" s="92"/>
    </row>
    <row r="13" spans="1:29" s="88" customFormat="1" ht="62.4" hidden="1" x14ac:dyDescent="0.3">
      <c r="A13" s="165"/>
      <c r="B13" s="81"/>
      <c r="C13" s="163"/>
      <c r="D13" s="167"/>
      <c r="E13" s="163"/>
      <c r="F13" s="167"/>
      <c r="G13" s="163"/>
      <c r="H13" s="163"/>
      <c r="I13" s="163"/>
      <c r="J13" s="163"/>
      <c r="K13" s="163"/>
      <c r="L13" s="82" t="s">
        <v>127</v>
      </c>
      <c r="M13" s="85">
        <f>Fidelity!Z15</f>
        <v>3.75</v>
      </c>
      <c r="N13" s="85">
        <f>Fidelity!AA15</f>
        <v>2</v>
      </c>
      <c r="O13" s="83" t="s">
        <v>27</v>
      </c>
      <c r="P13" s="86"/>
      <c r="Q13" s="86"/>
      <c r="R13" s="87"/>
      <c r="Y13" s="89" t="s">
        <v>457</v>
      </c>
      <c r="Z13" s="90"/>
      <c r="AA13" s="91"/>
      <c r="AB13" s="90"/>
      <c r="AC13" s="92"/>
    </row>
    <row r="14" spans="1:29" s="88" customFormat="1" ht="62.4" hidden="1" x14ac:dyDescent="0.3">
      <c r="A14" s="165"/>
      <c r="B14" s="81"/>
      <c r="C14" s="163"/>
      <c r="D14" s="167"/>
      <c r="E14" s="163"/>
      <c r="F14" s="167"/>
      <c r="G14" s="163"/>
      <c r="H14" s="163"/>
      <c r="I14" s="163"/>
      <c r="J14" s="163"/>
      <c r="K14" s="163"/>
      <c r="L14" s="82" t="s">
        <v>128</v>
      </c>
      <c r="M14" s="85">
        <f>Fidelity!Z16</f>
        <v>3.6152257012412101</v>
      </c>
      <c r="N14" s="85">
        <f>Fidelity!AA16</f>
        <v>1</v>
      </c>
      <c r="O14" s="83" t="s">
        <v>27</v>
      </c>
      <c r="P14" s="86"/>
      <c r="Q14" s="86"/>
      <c r="R14" s="87"/>
      <c r="Y14" s="89" t="s">
        <v>457</v>
      </c>
      <c r="Z14" s="90"/>
      <c r="AA14" s="91"/>
      <c r="AB14" s="90"/>
      <c r="AC14" s="92"/>
    </row>
    <row r="15" spans="1:29" s="88" customFormat="1" ht="62.4" hidden="1" x14ac:dyDescent="0.3">
      <c r="A15" s="165"/>
      <c r="B15" s="81"/>
      <c r="C15" s="163"/>
      <c r="D15" s="167"/>
      <c r="E15" s="163"/>
      <c r="F15" s="167"/>
      <c r="G15" s="163"/>
      <c r="H15" s="163"/>
      <c r="I15" s="163"/>
      <c r="J15" s="163"/>
      <c r="K15" s="163"/>
      <c r="L15" s="82" t="s">
        <v>129</v>
      </c>
      <c r="M15" s="85">
        <f>Fidelity!Z17</f>
        <v>3.3387461233210627</v>
      </c>
      <c r="N15" s="85">
        <f>Fidelity!AA17</f>
        <v>1</v>
      </c>
      <c r="O15" s="83" t="s">
        <v>27</v>
      </c>
      <c r="P15" s="86"/>
      <c r="Q15" s="86"/>
      <c r="R15" s="87"/>
      <c r="Y15" s="89" t="s">
        <v>457</v>
      </c>
      <c r="Z15" s="90"/>
      <c r="AA15" s="91"/>
      <c r="AB15" s="90"/>
      <c r="AC15" s="92"/>
    </row>
    <row r="16" spans="1:29" s="88" customFormat="1" hidden="1" x14ac:dyDescent="0.3">
      <c r="A16" s="165">
        <v>8</v>
      </c>
      <c r="B16" s="81" t="s">
        <v>132</v>
      </c>
      <c r="C16" s="163" t="s">
        <v>133</v>
      </c>
      <c r="D16" s="167">
        <v>2002</v>
      </c>
      <c r="E16" s="163" t="s">
        <v>327</v>
      </c>
      <c r="F16" s="167">
        <v>3</v>
      </c>
      <c r="G16" s="163" t="s">
        <v>134</v>
      </c>
      <c r="H16" s="163" t="s">
        <v>135</v>
      </c>
      <c r="I16" s="163" t="s">
        <v>148</v>
      </c>
      <c r="J16" s="163" t="s">
        <v>136</v>
      </c>
      <c r="K16" s="163" t="s">
        <v>140</v>
      </c>
      <c r="L16" s="82" t="s">
        <v>141</v>
      </c>
      <c r="M16" s="85">
        <f>Fidelity!Z18</f>
        <v>3.375</v>
      </c>
      <c r="N16" s="85">
        <f>Fidelity!AA18</f>
        <v>2</v>
      </c>
      <c r="O16" s="83" t="s">
        <v>27</v>
      </c>
      <c r="P16" s="164" t="s">
        <v>139</v>
      </c>
      <c r="Q16" s="164" t="s">
        <v>138</v>
      </c>
      <c r="R16" s="87"/>
      <c r="T16" s="88" t="s">
        <v>457</v>
      </c>
      <c r="V16" s="88" t="s">
        <v>457</v>
      </c>
      <c r="Y16" s="89" t="str">
        <f t="shared" si="0"/>
        <v/>
      </c>
      <c r="Z16" s="90"/>
      <c r="AA16" s="91" t="s">
        <v>457</v>
      </c>
      <c r="AB16" s="90"/>
      <c r="AC16" s="92"/>
    </row>
    <row r="17" spans="1:30" s="39" customFormat="1" hidden="1" x14ac:dyDescent="0.3">
      <c r="A17" s="165"/>
      <c r="B17" s="81"/>
      <c r="C17" s="163"/>
      <c r="D17" s="167"/>
      <c r="E17" s="163"/>
      <c r="F17" s="167"/>
      <c r="G17" s="163"/>
      <c r="H17" s="163"/>
      <c r="I17" s="163"/>
      <c r="J17" s="163"/>
      <c r="K17" s="163"/>
      <c r="L17" s="82" t="s">
        <v>142</v>
      </c>
      <c r="M17" s="85">
        <f>Fidelity!Z19</f>
        <v>3.75</v>
      </c>
      <c r="N17" s="85">
        <f>Fidelity!AA19</f>
        <v>2</v>
      </c>
      <c r="O17" s="83" t="s">
        <v>27</v>
      </c>
      <c r="P17" s="164"/>
      <c r="Q17" s="164"/>
      <c r="R17" s="87"/>
      <c r="S17" s="88"/>
      <c r="T17" s="88"/>
      <c r="U17" s="88"/>
      <c r="V17" s="88"/>
      <c r="W17" s="88"/>
      <c r="X17" s="88"/>
      <c r="Y17" s="89" t="str">
        <f t="shared" si="0"/>
        <v/>
      </c>
      <c r="Z17" s="90"/>
      <c r="AA17" s="91" t="s">
        <v>457</v>
      </c>
      <c r="AB17" s="90"/>
      <c r="AC17" s="92"/>
      <c r="AD17" s="88"/>
    </row>
    <row r="18" spans="1:30" s="39" customFormat="1" ht="135" customHeight="1" x14ac:dyDescent="0.3">
      <c r="A18" s="165">
        <v>9</v>
      </c>
      <c r="B18" s="81" t="s">
        <v>143</v>
      </c>
      <c r="C18" s="163" t="s">
        <v>144</v>
      </c>
      <c r="D18" s="167">
        <v>2014</v>
      </c>
      <c r="E18" s="163" t="s">
        <v>145</v>
      </c>
      <c r="F18" s="167">
        <v>3</v>
      </c>
      <c r="G18" s="163" t="s">
        <v>146</v>
      </c>
      <c r="H18" s="163" t="s">
        <v>147</v>
      </c>
      <c r="I18" s="163" t="s">
        <v>149</v>
      </c>
      <c r="J18" s="163" t="s">
        <v>150</v>
      </c>
      <c r="K18" s="163" t="s">
        <v>151</v>
      </c>
      <c r="L18" s="82" t="s">
        <v>152</v>
      </c>
      <c r="M18" s="85">
        <f>Fidelity!Z20</f>
        <v>2.6337295241014118</v>
      </c>
      <c r="N18" s="85">
        <f>Fidelity!AA20</f>
        <v>2</v>
      </c>
      <c r="O18" s="83" t="s">
        <v>27</v>
      </c>
      <c r="P18" s="164" t="s">
        <v>504</v>
      </c>
      <c r="Q18" s="164" t="s">
        <v>155</v>
      </c>
      <c r="R18" s="87"/>
      <c r="S18" s="88"/>
      <c r="T18" s="88" t="s">
        <v>457</v>
      </c>
      <c r="U18" s="88" t="s">
        <v>457</v>
      </c>
      <c r="V18" s="88"/>
      <c r="W18" s="88"/>
      <c r="X18" s="88"/>
      <c r="Y18" s="89" t="str">
        <f t="shared" si="0"/>
        <v/>
      </c>
      <c r="Z18" s="90" t="s">
        <v>457</v>
      </c>
      <c r="AA18" s="91"/>
      <c r="AB18" s="90"/>
      <c r="AC18" s="92"/>
      <c r="AD18" s="88"/>
    </row>
    <row r="19" spans="1:30" s="39" customFormat="1" ht="31.2" hidden="1" x14ac:dyDescent="0.3">
      <c r="A19" s="165"/>
      <c r="B19" s="81"/>
      <c r="C19" s="163"/>
      <c r="D19" s="167"/>
      <c r="E19" s="163"/>
      <c r="F19" s="167"/>
      <c r="G19" s="163"/>
      <c r="H19" s="163"/>
      <c r="I19" s="163"/>
      <c r="J19" s="163"/>
      <c r="K19" s="163"/>
      <c r="L19" s="82" t="s">
        <v>153</v>
      </c>
      <c r="M19" s="85">
        <f>Fidelity!Z21</f>
        <v>2.7534445024696579</v>
      </c>
      <c r="N19" s="85">
        <f>Fidelity!AA21</f>
        <v>2</v>
      </c>
      <c r="O19" s="83" t="s">
        <v>27</v>
      </c>
      <c r="P19" s="164"/>
      <c r="Q19" s="164"/>
      <c r="R19" s="87"/>
      <c r="S19" s="88"/>
      <c r="T19" s="88"/>
      <c r="U19" s="88"/>
      <c r="V19" s="88"/>
      <c r="W19" s="88"/>
      <c r="X19" s="88"/>
      <c r="Y19" s="89" t="str">
        <f t="shared" si="0"/>
        <v/>
      </c>
      <c r="Z19" s="90" t="s">
        <v>457</v>
      </c>
      <c r="AA19" s="91"/>
      <c r="AB19" s="90"/>
      <c r="AC19" s="92"/>
      <c r="AD19" s="88"/>
    </row>
    <row r="20" spans="1:30" s="39" customFormat="1" ht="165.6" hidden="1" x14ac:dyDescent="0.3">
      <c r="A20" s="80">
        <v>10</v>
      </c>
      <c r="B20" s="81" t="s">
        <v>156</v>
      </c>
      <c r="C20" s="82" t="s">
        <v>157</v>
      </c>
      <c r="D20" s="83">
        <v>2008</v>
      </c>
      <c r="E20" s="82" t="s">
        <v>32</v>
      </c>
      <c r="F20" s="83">
        <v>1</v>
      </c>
      <c r="G20" s="82" t="s">
        <v>158</v>
      </c>
      <c r="H20" s="82" t="s">
        <v>160</v>
      </c>
      <c r="I20" s="82" t="s">
        <v>159</v>
      </c>
      <c r="J20" s="82" t="s">
        <v>161</v>
      </c>
      <c r="K20" s="82" t="s">
        <v>162</v>
      </c>
      <c r="L20" s="84" t="s">
        <v>94</v>
      </c>
      <c r="M20" s="85">
        <f>Fidelity!Z22</f>
        <v>3.2142510032886604</v>
      </c>
      <c r="N20" s="85">
        <f>Fidelity!AA22</f>
        <v>0</v>
      </c>
      <c r="O20" s="83" t="s">
        <v>27</v>
      </c>
      <c r="P20" s="86" t="s">
        <v>164</v>
      </c>
      <c r="Q20" s="86" t="s">
        <v>163</v>
      </c>
      <c r="R20" s="87" t="s">
        <v>474</v>
      </c>
      <c r="S20" s="88" t="s">
        <v>457</v>
      </c>
      <c r="T20" s="88" t="s">
        <v>457</v>
      </c>
      <c r="U20" s="88" t="s">
        <v>457</v>
      </c>
      <c r="V20" s="88"/>
      <c r="W20" s="88"/>
      <c r="X20" s="88"/>
      <c r="Y20" s="89" t="str">
        <f t="shared" si="0"/>
        <v/>
      </c>
      <c r="Z20" s="90" t="s">
        <v>457</v>
      </c>
      <c r="AA20" s="91"/>
      <c r="AB20" s="90"/>
      <c r="AC20" s="92"/>
      <c r="AD20" s="88"/>
    </row>
    <row r="21" spans="1:30" s="39" customFormat="1" ht="82.8" hidden="1" x14ac:dyDescent="0.3">
      <c r="A21" s="80">
        <v>11</v>
      </c>
      <c r="B21" s="81" t="s">
        <v>165</v>
      </c>
      <c r="C21" s="82" t="s">
        <v>166</v>
      </c>
      <c r="D21" s="83">
        <v>2019</v>
      </c>
      <c r="E21" s="82" t="s">
        <v>167</v>
      </c>
      <c r="F21" s="83">
        <v>3</v>
      </c>
      <c r="G21" s="82" t="s">
        <v>146</v>
      </c>
      <c r="H21" s="82" t="s">
        <v>168</v>
      </c>
      <c r="I21" s="82" t="s">
        <v>148</v>
      </c>
      <c r="J21" s="82" t="s">
        <v>169</v>
      </c>
      <c r="K21" s="82" t="s">
        <v>170</v>
      </c>
      <c r="L21" s="84" t="s">
        <v>94</v>
      </c>
      <c r="M21" s="85">
        <f>Fidelity!Z23</f>
        <v>3.0853803235318495</v>
      </c>
      <c r="N21" s="85">
        <f>Fidelity!AA23</f>
        <v>1</v>
      </c>
      <c r="O21" s="83"/>
      <c r="P21" s="86" t="s">
        <v>171</v>
      </c>
      <c r="Q21" s="86"/>
      <c r="R21" s="87"/>
      <c r="S21" s="88" t="s">
        <v>457</v>
      </c>
      <c r="T21" s="88" t="s">
        <v>457</v>
      </c>
      <c r="U21" s="88"/>
      <c r="V21" s="88" t="s">
        <v>457</v>
      </c>
      <c r="W21" s="88"/>
      <c r="X21" s="88"/>
      <c r="Y21" s="89" t="s">
        <v>457</v>
      </c>
      <c r="Z21" s="90"/>
      <c r="AA21" s="91"/>
      <c r="AB21" s="90"/>
      <c r="AC21" s="92"/>
      <c r="AD21" s="88"/>
    </row>
    <row r="22" spans="1:30" s="39" customFormat="1" ht="82.8" hidden="1" x14ac:dyDescent="0.3">
      <c r="A22" s="80">
        <v>12</v>
      </c>
      <c r="B22" s="81" t="s">
        <v>172</v>
      </c>
      <c r="C22" s="82" t="s">
        <v>426</v>
      </c>
      <c r="D22" s="83">
        <v>2022</v>
      </c>
      <c r="E22" s="82" t="s">
        <v>173</v>
      </c>
      <c r="F22" s="83">
        <v>12</v>
      </c>
      <c r="G22" s="82" t="s">
        <v>174</v>
      </c>
      <c r="H22" s="82" t="s">
        <v>175</v>
      </c>
      <c r="I22" s="82" t="s">
        <v>176</v>
      </c>
      <c r="J22" s="82" t="s">
        <v>177</v>
      </c>
      <c r="K22" s="82" t="s">
        <v>178</v>
      </c>
      <c r="L22" s="84" t="s">
        <v>94</v>
      </c>
      <c r="M22" s="85">
        <f>Fidelity!Z24</f>
        <v>3.25</v>
      </c>
      <c r="N22" s="85">
        <f>Fidelity!AA24</f>
        <v>2</v>
      </c>
      <c r="O22" s="83" t="s">
        <v>20</v>
      </c>
      <c r="P22" s="86" t="s">
        <v>179</v>
      </c>
      <c r="Q22" s="86"/>
      <c r="R22" s="87" t="s">
        <v>475</v>
      </c>
      <c r="S22" s="88"/>
      <c r="T22" s="88" t="s">
        <v>457</v>
      </c>
      <c r="U22" s="88" t="s">
        <v>457</v>
      </c>
      <c r="V22" s="88"/>
      <c r="W22" s="88"/>
      <c r="X22" s="88"/>
      <c r="Y22" s="89" t="str">
        <f t="shared" si="0"/>
        <v/>
      </c>
      <c r="Z22" s="90" t="s">
        <v>457</v>
      </c>
      <c r="AA22" s="91"/>
      <c r="AB22" s="90"/>
      <c r="AC22" s="92"/>
      <c r="AD22" s="88" t="s">
        <v>476</v>
      </c>
    </row>
    <row r="23" spans="1:30" s="104" customFormat="1" ht="109.2" hidden="1" x14ac:dyDescent="0.3">
      <c r="A23" s="94">
        <v>13</v>
      </c>
      <c r="B23" s="95" t="s">
        <v>180</v>
      </c>
      <c r="C23" s="96" t="s">
        <v>181</v>
      </c>
      <c r="D23" s="97">
        <v>2023</v>
      </c>
      <c r="E23" s="96" t="s">
        <v>32</v>
      </c>
      <c r="F23" s="97">
        <v>46</v>
      </c>
      <c r="G23" s="96" t="s">
        <v>184</v>
      </c>
      <c r="H23" s="96" t="s">
        <v>182</v>
      </c>
      <c r="I23" s="96" t="s">
        <v>183</v>
      </c>
      <c r="J23" s="96" t="s">
        <v>194</v>
      </c>
      <c r="K23" s="96" t="s">
        <v>185</v>
      </c>
      <c r="L23" s="98" t="s">
        <v>94</v>
      </c>
      <c r="M23" s="99">
        <f>Fidelity!Z25</f>
        <v>1.2463036274880366</v>
      </c>
      <c r="N23" s="99">
        <f>Fidelity!AA25</f>
        <v>3</v>
      </c>
      <c r="O23" s="97" t="s">
        <v>20</v>
      </c>
      <c r="P23" s="100" t="s">
        <v>187</v>
      </c>
      <c r="Q23" s="100" t="s">
        <v>186</v>
      </c>
      <c r="R23" s="101" t="s">
        <v>189</v>
      </c>
      <c r="S23" s="102"/>
      <c r="T23" s="102"/>
      <c r="U23" s="102"/>
      <c r="V23" s="102"/>
      <c r="W23" s="102"/>
      <c r="X23" s="102" t="s">
        <v>457</v>
      </c>
      <c r="Y23" s="89"/>
      <c r="Z23" s="103"/>
      <c r="AA23" s="91" t="s">
        <v>457</v>
      </c>
      <c r="AB23" s="103"/>
      <c r="AC23" s="92"/>
      <c r="AD23" s="102"/>
    </row>
    <row r="24" spans="1:30" s="39" customFormat="1" ht="289.8" hidden="1" x14ac:dyDescent="0.3">
      <c r="A24" s="80">
        <v>14</v>
      </c>
      <c r="B24" s="81" t="s">
        <v>190</v>
      </c>
      <c r="C24" s="82" t="s">
        <v>191</v>
      </c>
      <c r="D24" s="83">
        <v>2006</v>
      </c>
      <c r="E24" s="82" t="s">
        <v>32</v>
      </c>
      <c r="F24" s="83">
        <v>1</v>
      </c>
      <c r="G24" s="82" t="s">
        <v>192</v>
      </c>
      <c r="H24" s="82" t="s">
        <v>193</v>
      </c>
      <c r="I24" s="82" t="s">
        <v>196</v>
      </c>
      <c r="J24" s="82" t="s">
        <v>195</v>
      </c>
      <c r="K24" s="82" t="s">
        <v>197</v>
      </c>
      <c r="L24" s="84" t="s">
        <v>94</v>
      </c>
      <c r="M24" s="85">
        <f>Fidelity!Z26</f>
        <v>4</v>
      </c>
      <c r="N24" s="85">
        <f>Fidelity!AA26</f>
        <v>0</v>
      </c>
      <c r="O24" s="83" t="s">
        <v>20</v>
      </c>
      <c r="P24" s="86" t="s">
        <v>477</v>
      </c>
      <c r="Q24" s="86"/>
      <c r="R24" s="87"/>
      <c r="S24" s="88"/>
      <c r="T24" s="88" t="s">
        <v>457</v>
      </c>
      <c r="U24" s="88"/>
      <c r="V24" s="88" t="s">
        <v>457</v>
      </c>
      <c r="W24" s="88"/>
      <c r="X24" s="88"/>
      <c r="Y24" s="89" t="s">
        <v>457</v>
      </c>
      <c r="Z24" s="90"/>
      <c r="AA24" s="91"/>
      <c r="AB24" s="90"/>
      <c r="AC24" s="92"/>
      <c r="AD24" s="88"/>
    </row>
    <row r="25" spans="1:30" s="39" customFormat="1" ht="96.6" hidden="1" x14ac:dyDescent="0.3">
      <c r="A25" s="80">
        <v>15</v>
      </c>
      <c r="B25" s="81" t="s">
        <v>198</v>
      </c>
      <c r="C25" s="82" t="s">
        <v>191</v>
      </c>
      <c r="D25" s="83">
        <v>2007</v>
      </c>
      <c r="E25" s="82" t="s">
        <v>32</v>
      </c>
      <c r="F25" s="83">
        <v>1</v>
      </c>
      <c r="G25" s="82" t="s">
        <v>199</v>
      </c>
      <c r="H25" s="82" t="s">
        <v>200</v>
      </c>
      <c r="I25" s="82" t="s">
        <v>201</v>
      </c>
      <c r="J25" s="82" t="s">
        <v>202</v>
      </c>
      <c r="K25" s="82" t="s">
        <v>203</v>
      </c>
      <c r="L25" s="93" t="s">
        <v>206</v>
      </c>
      <c r="M25" s="85">
        <f>Fidelity!Z27</f>
        <v>4</v>
      </c>
      <c r="N25" s="85">
        <f>Fidelity!AA27</f>
        <v>1</v>
      </c>
      <c r="O25" s="83" t="s">
        <v>20</v>
      </c>
      <c r="P25" s="86" t="s">
        <v>205</v>
      </c>
      <c r="Q25" s="86" t="s">
        <v>204</v>
      </c>
      <c r="R25" s="87" t="s">
        <v>502</v>
      </c>
      <c r="S25" s="88"/>
      <c r="T25" s="88" t="s">
        <v>457</v>
      </c>
      <c r="U25" s="88" t="s">
        <v>457</v>
      </c>
      <c r="V25" s="88"/>
      <c r="W25" s="88"/>
      <c r="X25" s="88"/>
      <c r="Y25" s="89" t="str">
        <f t="shared" si="0"/>
        <v/>
      </c>
      <c r="Z25" s="90" t="s">
        <v>457</v>
      </c>
      <c r="AA25" s="91"/>
      <c r="AB25" s="90"/>
      <c r="AC25" s="92"/>
      <c r="AD25" s="88"/>
    </row>
    <row r="26" spans="1:30" s="39" customFormat="1" ht="262.2" hidden="1" x14ac:dyDescent="0.3">
      <c r="A26" s="80">
        <v>16</v>
      </c>
      <c r="B26" s="81" t="s">
        <v>207</v>
      </c>
      <c r="C26" s="82" t="s">
        <v>208</v>
      </c>
      <c r="D26" s="83">
        <v>2012</v>
      </c>
      <c r="E26" s="82" t="s">
        <v>32</v>
      </c>
      <c r="F26" s="83">
        <v>12</v>
      </c>
      <c r="G26" s="82" t="s">
        <v>209</v>
      </c>
      <c r="H26" s="82" t="s">
        <v>210</v>
      </c>
      <c r="I26" s="82" t="s">
        <v>201</v>
      </c>
      <c r="J26" s="82" t="s">
        <v>211</v>
      </c>
      <c r="K26" s="82" t="s">
        <v>212</v>
      </c>
      <c r="L26" s="84" t="s">
        <v>94</v>
      </c>
      <c r="M26" s="85">
        <f>Fidelity!Z28</f>
        <v>1.0753858312089739</v>
      </c>
      <c r="N26" s="85">
        <f>Fidelity!AA28</f>
        <v>1</v>
      </c>
      <c r="O26" s="83" t="s">
        <v>20</v>
      </c>
      <c r="P26" s="86" t="s">
        <v>213</v>
      </c>
      <c r="Q26" s="86" t="s">
        <v>214</v>
      </c>
      <c r="R26" s="87" t="s">
        <v>478</v>
      </c>
      <c r="S26" s="88" t="s">
        <v>457</v>
      </c>
      <c r="T26" s="88" t="s">
        <v>457</v>
      </c>
      <c r="U26" s="88" t="s">
        <v>457</v>
      </c>
      <c r="V26" s="88"/>
      <c r="W26" s="88"/>
      <c r="X26" s="88"/>
      <c r="Y26" s="89" t="str">
        <f t="shared" si="0"/>
        <v/>
      </c>
      <c r="Z26" s="90"/>
      <c r="AA26" s="91"/>
      <c r="AB26" s="90" t="s">
        <v>457</v>
      </c>
      <c r="AC26" s="92"/>
      <c r="AD26" s="88"/>
    </row>
    <row r="27" spans="1:30" s="39" customFormat="1" ht="220.8" hidden="1" x14ac:dyDescent="0.3">
      <c r="A27" s="80">
        <v>17</v>
      </c>
      <c r="B27" s="81" t="s">
        <v>215</v>
      </c>
      <c r="C27" s="82" t="s">
        <v>216</v>
      </c>
      <c r="D27" s="83">
        <v>2014</v>
      </c>
      <c r="E27" s="82" t="s">
        <v>217</v>
      </c>
      <c r="F27" s="83">
        <v>1</v>
      </c>
      <c r="G27" s="82" t="s">
        <v>218</v>
      </c>
      <c r="H27" s="82" t="s">
        <v>219</v>
      </c>
      <c r="I27" s="82" t="s">
        <v>149</v>
      </c>
      <c r="J27" s="82" t="s">
        <v>220</v>
      </c>
      <c r="K27" s="82" t="s">
        <v>221</v>
      </c>
      <c r="L27" s="84" t="s">
        <v>94</v>
      </c>
      <c r="M27" s="85">
        <f>Fidelity!Z29</f>
        <v>3.875</v>
      </c>
      <c r="N27" s="85">
        <f>Fidelity!AA29</f>
        <v>1</v>
      </c>
      <c r="O27" s="83" t="s">
        <v>27</v>
      </c>
      <c r="P27" s="86" t="s">
        <v>222</v>
      </c>
      <c r="Q27" s="86" t="s">
        <v>223</v>
      </c>
      <c r="R27" s="87" t="s">
        <v>479</v>
      </c>
      <c r="S27" s="88" t="s">
        <v>457</v>
      </c>
      <c r="T27" s="88" t="s">
        <v>457</v>
      </c>
      <c r="U27" s="88"/>
      <c r="V27" s="88" t="s">
        <v>457</v>
      </c>
      <c r="W27" s="88"/>
      <c r="X27" s="88"/>
      <c r="Y27" s="89" t="str">
        <f t="shared" si="0"/>
        <v/>
      </c>
      <c r="Z27" s="90" t="s">
        <v>457</v>
      </c>
      <c r="AA27" s="91"/>
      <c r="AB27" s="90"/>
      <c r="AC27" s="92"/>
      <c r="AD27" s="88"/>
    </row>
    <row r="28" spans="1:30" s="39" customFormat="1" ht="179.4" hidden="1" x14ac:dyDescent="0.3">
      <c r="A28" s="80">
        <v>18</v>
      </c>
      <c r="B28" s="81" t="s">
        <v>224</v>
      </c>
      <c r="C28" s="82" t="s">
        <v>225</v>
      </c>
      <c r="D28" s="83">
        <v>2019</v>
      </c>
      <c r="E28" s="82" t="s">
        <v>32</v>
      </c>
      <c r="F28" s="83">
        <v>9</v>
      </c>
      <c r="G28" s="82" t="s">
        <v>226</v>
      </c>
      <c r="H28" s="82" t="s">
        <v>228</v>
      </c>
      <c r="I28" s="82" t="s">
        <v>227</v>
      </c>
      <c r="J28" s="82" t="s">
        <v>229</v>
      </c>
      <c r="K28" s="82" t="s">
        <v>230</v>
      </c>
      <c r="L28" s="84" t="s">
        <v>94</v>
      </c>
      <c r="M28" s="85">
        <f>Fidelity!Z30</f>
        <v>2.8359696991451453</v>
      </c>
      <c r="N28" s="85">
        <f>Fidelity!AA30</f>
        <v>3</v>
      </c>
      <c r="O28" s="83" t="s">
        <v>20</v>
      </c>
      <c r="P28" s="86" t="s">
        <v>231</v>
      </c>
      <c r="Q28" s="86"/>
      <c r="R28" s="87" t="s">
        <v>480</v>
      </c>
      <c r="S28" s="88"/>
      <c r="T28" s="88" t="s">
        <v>457</v>
      </c>
      <c r="U28" s="88"/>
      <c r="V28" s="88"/>
      <c r="W28" s="88"/>
      <c r="X28" s="88"/>
      <c r="Y28" s="89" t="str">
        <f t="shared" si="0"/>
        <v/>
      </c>
      <c r="Z28" s="90" t="s">
        <v>457</v>
      </c>
      <c r="AA28" s="91"/>
      <c r="AB28" s="90"/>
      <c r="AC28" s="92"/>
      <c r="AD28" s="88"/>
    </row>
    <row r="29" spans="1:30" s="39" customFormat="1" ht="124.8" hidden="1" x14ac:dyDescent="0.3">
      <c r="A29" s="80">
        <v>19</v>
      </c>
      <c r="B29" s="81" t="s">
        <v>232</v>
      </c>
      <c r="C29" s="82" t="s">
        <v>239</v>
      </c>
      <c r="D29" s="83">
        <v>2014</v>
      </c>
      <c r="E29" s="82" t="s">
        <v>32</v>
      </c>
      <c r="F29" s="83">
        <v>2</v>
      </c>
      <c r="G29" s="82" t="s">
        <v>233</v>
      </c>
      <c r="H29" s="82" t="s">
        <v>235</v>
      </c>
      <c r="I29" s="82" t="s">
        <v>149</v>
      </c>
      <c r="J29" s="82" t="s">
        <v>236</v>
      </c>
      <c r="K29" s="82" t="s">
        <v>234</v>
      </c>
      <c r="L29" s="84" t="s">
        <v>94</v>
      </c>
      <c r="M29" s="85">
        <f>Fidelity!Z31</f>
        <v>3.7042706692520775</v>
      </c>
      <c r="N29" s="85">
        <f>Fidelity!AA31</f>
        <v>1</v>
      </c>
      <c r="O29" s="83" t="s">
        <v>27</v>
      </c>
      <c r="P29" s="86" t="s">
        <v>237</v>
      </c>
      <c r="Q29" s="86" t="s">
        <v>238</v>
      </c>
      <c r="R29" s="87"/>
      <c r="S29" s="88" t="s">
        <v>457</v>
      </c>
      <c r="T29" s="88" t="s">
        <v>457</v>
      </c>
      <c r="U29" s="88"/>
      <c r="V29" s="88" t="s">
        <v>457</v>
      </c>
      <c r="W29" s="88"/>
      <c r="X29" s="88"/>
      <c r="Y29" s="89" t="str">
        <f t="shared" si="0"/>
        <v/>
      </c>
      <c r="Z29" s="90" t="s">
        <v>457</v>
      </c>
      <c r="AA29" s="91"/>
      <c r="AB29" s="90"/>
      <c r="AC29" s="92"/>
      <c r="AD29" s="88" t="s">
        <v>476</v>
      </c>
    </row>
    <row r="30" spans="1:30" s="39" customFormat="1" ht="109.2" hidden="1" x14ac:dyDescent="0.3">
      <c r="A30" s="80">
        <v>20</v>
      </c>
      <c r="B30" s="81" t="s">
        <v>240</v>
      </c>
      <c r="C30" s="82" t="s">
        <v>241</v>
      </c>
      <c r="D30" s="83">
        <v>2019</v>
      </c>
      <c r="E30" s="82" t="s">
        <v>32</v>
      </c>
      <c r="F30" s="83">
        <v>6</v>
      </c>
      <c r="G30" s="82" t="s">
        <v>243</v>
      </c>
      <c r="H30" s="82" t="s">
        <v>242</v>
      </c>
      <c r="I30" s="82" t="s">
        <v>176</v>
      </c>
      <c r="J30" s="82" t="s">
        <v>244</v>
      </c>
      <c r="K30" s="82" t="s">
        <v>246</v>
      </c>
      <c r="L30" s="84" t="s">
        <v>94</v>
      </c>
      <c r="M30" s="85">
        <f>Fidelity!Z32</f>
        <v>1.5048563384822016</v>
      </c>
      <c r="N30" s="85">
        <f>Fidelity!AA32</f>
        <v>3</v>
      </c>
      <c r="O30" s="83" t="s">
        <v>20</v>
      </c>
      <c r="P30" s="86" t="s">
        <v>245</v>
      </c>
      <c r="Q30" s="86"/>
      <c r="R30" s="87" t="s">
        <v>481</v>
      </c>
      <c r="S30" s="88" t="s">
        <v>457</v>
      </c>
      <c r="T30" s="88" t="s">
        <v>457</v>
      </c>
      <c r="U30" s="88"/>
      <c r="V30" s="88"/>
      <c r="W30" s="88"/>
      <c r="X30" s="88"/>
      <c r="Y30" s="105" t="s">
        <v>457</v>
      </c>
      <c r="Z30" s="106"/>
      <c r="AA30" s="107"/>
      <c r="AB30" s="106"/>
      <c r="AC30" s="108"/>
      <c r="AD30" s="88" t="s">
        <v>476</v>
      </c>
    </row>
    <row r="31" spans="1:30" s="39" customFormat="1" ht="179.4" hidden="1" x14ac:dyDescent="0.3">
      <c r="A31" s="80">
        <v>21</v>
      </c>
      <c r="B31" s="81" t="s">
        <v>247</v>
      </c>
      <c r="C31" s="82" t="s">
        <v>431</v>
      </c>
      <c r="D31" s="83">
        <v>2019</v>
      </c>
      <c r="E31" s="82" t="s">
        <v>32</v>
      </c>
      <c r="F31" s="83">
        <v>2</v>
      </c>
      <c r="G31" s="82" t="s">
        <v>248</v>
      </c>
      <c r="H31" s="82" t="s">
        <v>249</v>
      </c>
      <c r="I31" s="82" t="s">
        <v>149</v>
      </c>
      <c r="J31" s="82" t="s">
        <v>250</v>
      </c>
      <c r="K31" s="82" t="s">
        <v>251</v>
      </c>
      <c r="L31" s="84" t="s">
        <v>94</v>
      </c>
      <c r="M31" s="85">
        <f>Fidelity!Z33</f>
        <v>3.7142857142857144</v>
      </c>
      <c r="N31" s="85">
        <f>Fidelity!AA33</f>
        <v>1</v>
      </c>
      <c r="O31" s="83" t="s">
        <v>20</v>
      </c>
      <c r="P31" s="86" t="s">
        <v>252</v>
      </c>
      <c r="Q31" s="86"/>
      <c r="R31" s="87" t="s">
        <v>482</v>
      </c>
      <c r="S31" s="88"/>
      <c r="T31" s="88"/>
      <c r="U31" s="88"/>
      <c r="V31" s="88"/>
      <c r="W31" s="88"/>
      <c r="X31" s="88" t="s">
        <v>457</v>
      </c>
      <c r="Y31" s="105"/>
      <c r="Z31" s="106" t="s">
        <v>457</v>
      </c>
      <c r="AA31" s="107"/>
      <c r="AB31" s="106"/>
      <c r="AC31" s="108"/>
      <c r="AD31" s="88" t="s">
        <v>476</v>
      </c>
    </row>
    <row r="32" spans="1:30" s="39" customFormat="1" ht="93.6" hidden="1" x14ac:dyDescent="0.3">
      <c r="A32" s="80">
        <v>22</v>
      </c>
      <c r="B32" s="81" t="s">
        <v>253</v>
      </c>
      <c r="C32" s="82" t="s">
        <v>254</v>
      </c>
      <c r="D32" s="83">
        <v>2008</v>
      </c>
      <c r="E32" s="82" t="s">
        <v>255</v>
      </c>
      <c r="F32" s="83">
        <v>12</v>
      </c>
      <c r="G32" s="82" t="s">
        <v>256</v>
      </c>
      <c r="H32" s="82" t="s">
        <v>257</v>
      </c>
      <c r="I32" s="82" t="s">
        <v>258</v>
      </c>
      <c r="J32" s="82" t="s">
        <v>259</v>
      </c>
      <c r="K32" s="82" t="s">
        <v>260</v>
      </c>
      <c r="L32" s="84" t="s">
        <v>94</v>
      </c>
      <c r="M32" s="85">
        <f>Fidelity!Z34</f>
        <v>4</v>
      </c>
      <c r="N32" s="85">
        <f>Fidelity!AA34</f>
        <v>1</v>
      </c>
      <c r="O32" s="83" t="s">
        <v>27</v>
      </c>
      <c r="P32" s="86" t="s">
        <v>261</v>
      </c>
      <c r="Q32" s="86"/>
      <c r="R32" s="87" t="s">
        <v>262</v>
      </c>
      <c r="S32" s="88"/>
      <c r="T32" s="88" t="s">
        <v>457</v>
      </c>
      <c r="U32" s="88"/>
      <c r="V32" s="88" t="s">
        <v>457</v>
      </c>
      <c r="W32" s="88"/>
      <c r="X32" s="88"/>
      <c r="Y32" s="105" t="str">
        <f t="shared" si="0"/>
        <v/>
      </c>
      <c r="Z32" s="106" t="s">
        <v>457</v>
      </c>
      <c r="AA32" s="107"/>
      <c r="AB32" s="106"/>
      <c r="AC32" s="108"/>
      <c r="AD32" s="88" t="s">
        <v>476</v>
      </c>
    </row>
    <row r="33" spans="1:30" s="39" customFormat="1" ht="193.2" hidden="1" x14ac:dyDescent="0.3">
      <c r="A33" s="80">
        <v>23</v>
      </c>
      <c r="B33" s="81" t="s">
        <v>263</v>
      </c>
      <c r="C33" s="82" t="s">
        <v>264</v>
      </c>
      <c r="D33" s="83">
        <v>2023</v>
      </c>
      <c r="E33" s="82" t="s">
        <v>265</v>
      </c>
      <c r="F33" s="83">
        <v>6</v>
      </c>
      <c r="G33" s="82" t="s">
        <v>266</v>
      </c>
      <c r="H33" s="82" t="s">
        <v>267</v>
      </c>
      <c r="I33" s="82" t="s">
        <v>370</v>
      </c>
      <c r="J33" s="82" t="s">
        <v>269</v>
      </c>
      <c r="K33" s="82" t="s">
        <v>270</v>
      </c>
      <c r="L33" s="84" t="s">
        <v>94</v>
      </c>
      <c r="M33" s="85">
        <f>Fidelity!Z35</f>
        <v>2.5705012316940756</v>
      </c>
      <c r="N33" s="85">
        <f>Fidelity!AA35</f>
        <v>4</v>
      </c>
      <c r="O33" s="83" t="s">
        <v>20</v>
      </c>
      <c r="P33" s="86" t="s">
        <v>272</v>
      </c>
      <c r="Q33" s="86" t="s">
        <v>483</v>
      </c>
      <c r="R33" s="87" t="s">
        <v>271</v>
      </c>
      <c r="S33" s="88" t="s">
        <v>457</v>
      </c>
      <c r="T33" s="88" t="s">
        <v>457</v>
      </c>
      <c r="U33" s="88"/>
      <c r="V33" s="88"/>
      <c r="W33" s="88"/>
      <c r="X33" s="88"/>
      <c r="Y33" s="105" t="str">
        <f t="shared" si="0"/>
        <v/>
      </c>
      <c r="Z33" s="106" t="s">
        <v>457</v>
      </c>
      <c r="AA33" s="107"/>
      <c r="AB33" s="106"/>
      <c r="AC33" s="108"/>
      <c r="AD33" s="88"/>
    </row>
    <row r="34" spans="1:30" s="39" customFormat="1" ht="262.2" hidden="1" x14ac:dyDescent="0.3">
      <c r="A34" s="80">
        <v>24</v>
      </c>
      <c r="B34" s="81" t="s">
        <v>273</v>
      </c>
      <c r="C34" s="82" t="s">
        <v>274</v>
      </c>
      <c r="D34" s="83">
        <v>2023</v>
      </c>
      <c r="E34" s="82" t="s">
        <v>276</v>
      </c>
      <c r="F34" s="83">
        <v>12</v>
      </c>
      <c r="G34" s="82" t="s">
        <v>275</v>
      </c>
      <c r="H34" s="82" t="s">
        <v>277</v>
      </c>
      <c r="I34" s="82" t="s">
        <v>268</v>
      </c>
      <c r="J34" s="82" t="s">
        <v>278</v>
      </c>
      <c r="K34" s="82" t="s">
        <v>279</v>
      </c>
      <c r="L34" s="84" t="s">
        <v>94</v>
      </c>
      <c r="M34" s="85">
        <f>Fidelity!Z36</f>
        <v>3.5914493510473795</v>
      </c>
      <c r="N34" s="85">
        <f>Fidelity!AA36</f>
        <v>1</v>
      </c>
      <c r="O34" s="83" t="s">
        <v>20</v>
      </c>
      <c r="P34" s="86" t="s">
        <v>280</v>
      </c>
      <c r="Q34" s="86" t="s">
        <v>281</v>
      </c>
      <c r="R34" s="87" t="s">
        <v>484</v>
      </c>
      <c r="S34" s="88" t="s">
        <v>457</v>
      </c>
      <c r="T34" s="88" t="s">
        <v>457</v>
      </c>
      <c r="U34" s="88"/>
      <c r="V34" s="88" t="s">
        <v>457</v>
      </c>
      <c r="W34" s="88"/>
      <c r="X34" s="88"/>
      <c r="Y34" s="105" t="str">
        <f t="shared" si="0"/>
        <v/>
      </c>
      <c r="Z34" s="106" t="s">
        <v>457</v>
      </c>
      <c r="AA34" s="107"/>
      <c r="AB34" s="106"/>
      <c r="AC34" s="108"/>
      <c r="AD34" s="88"/>
    </row>
    <row r="35" spans="1:30" s="39" customFormat="1" ht="124.2" hidden="1" x14ac:dyDescent="0.3">
      <c r="A35" s="80">
        <v>25</v>
      </c>
      <c r="B35" s="81" t="s">
        <v>282</v>
      </c>
      <c r="C35" s="82" t="s">
        <v>283</v>
      </c>
      <c r="D35" s="83">
        <v>2007</v>
      </c>
      <c r="E35" s="82" t="s">
        <v>284</v>
      </c>
      <c r="F35" s="83">
        <v>3</v>
      </c>
      <c r="G35" s="82" t="s">
        <v>285</v>
      </c>
      <c r="H35" s="82" t="s">
        <v>289</v>
      </c>
      <c r="I35" s="82" t="s">
        <v>286</v>
      </c>
      <c r="J35" s="82" t="s">
        <v>287</v>
      </c>
      <c r="K35" s="82" t="s">
        <v>288</v>
      </c>
      <c r="L35" s="84" t="s">
        <v>94</v>
      </c>
      <c r="M35" s="85">
        <f>Fidelity!Z37</f>
        <v>3.2857142857142856</v>
      </c>
      <c r="N35" s="85">
        <f>Fidelity!AA37</f>
        <v>2</v>
      </c>
      <c r="O35" s="83" t="s">
        <v>20</v>
      </c>
      <c r="P35" s="86" t="s">
        <v>290</v>
      </c>
      <c r="Q35" s="86" t="s">
        <v>485</v>
      </c>
      <c r="R35" s="87"/>
      <c r="S35" s="88"/>
      <c r="T35" s="88" t="s">
        <v>457</v>
      </c>
      <c r="U35" s="88"/>
      <c r="V35" s="88" t="s">
        <v>457</v>
      </c>
      <c r="W35" s="88"/>
      <c r="X35" s="88"/>
      <c r="Y35" s="105" t="str">
        <f t="shared" si="0"/>
        <v/>
      </c>
      <c r="Z35" s="106"/>
      <c r="AA35" s="107"/>
      <c r="AB35" s="106"/>
      <c r="AC35" s="108" t="s">
        <v>457</v>
      </c>
      <c r="AD35" s="88"/>
    </row>
    <row r="36" spans="1:30" s="122" customFormat="1" ht="207" hidden="1" x14ac:dyDescent="0.3">
      <c r="A36" s="109">
        <v>26</v>
      </c>
      <c r="B36" s="110" t="s">
        <v>291</v>
      </c>
      <c r="C36" s="111" t="s">
        <v>292</v>
      </c>
      <c r="D36" s="112">
        <v>2020</v>
      </c>
      <c r="E36" s="111" t="s">
        <v>293</v>
      </c>
      <c r="F36" s="112">
        <v>1</v>
      </c>
      <c r="G36" s="111" t="s">
        <v>294</v>
      </c>
      <c r="H36" s="111" t="s">
        <v>296</v>
      </c>
      <c r="I36" s="111" t="s">
        <v>297</v>
      </c>
      <c r="J36" s="111" t="s">
        <v>295</v>
      </c>
      <c r="K36" s="111" t="s">
        <v>298</v>
      </c>
      <c r="L36" s="113" t="s">
        <v>94</v>
      </c>
      <c r="M36" s="114">
        <f>Fidelity!Z38</f>
        <v>2.2767611273294679</v>
      </c>
      <c r="N36" s="114">
        <f>Fidelity!AA38</f>
        <v>1</v>
      </c>
      <c r="O36" s="112" t="s">
        <v>20</v>
      </c>
      <c r="P36" s="115" t="s">
        <v>299</v>
      </c>
      <c r="Q36" s="115"/>
      <c r="R36" s="116"/>
      <c r="S36" s="117"/>
      <c r="T36" s="117" t="s">
        <v>457</v>
      </c>
      <c r="U36" s="117"/>
      <c r="V36" s="117"/>
      <c r="W36" s="117"/>
      <c r="X36" s="117"/>
      <c r="Y36" s="118" t="str">
        <f t="shared" si="0"/>
        <v/>
      </c>
      <c r="Z36" s="119" t="s">
        <v>457</v>
      </c>
      <c r="AA36" s="120"/>
      <c r="AB36" s="119"/>
      <c r="AC36" s="121"/>
      <c r="AD36" s="117" t="s">
        <v>476</v>
      </c>
    </row>
    <row r="37" spans="1:30" s="39" customFormat="1" ht="124.8" hidden="1" x14ac:dyDescent="0.3">
      <c r="A37" s="165">
        <v>27</v>
      </c>
      <c r="B37" s="166" t="s">
        <v>300</v>
      </c>
      <c r="C37" s="163" t="s">
        <v>301</v>
      </c>
      <c r="D37" s="167">
        <v>2022</v>
      </c>
      <c r="E37" s="82" t="s">
        <v>302</v>
      </c>
      <c r="F37" s="83">
        <v>6</v>
      </c>
      <c r="G37" s="82" t="s">
        <v>303</v>
      </c>
      <c r="H37" s="82" t="s">
        <v>304</v>
      </c>
      <c r="I37" s="163" t="s">
        <v>196</v>
      </c>
      <c r="J37" s="163" t="s">
        <v>305</v>
      </c>
      <c r="K37" s="163" t="s">
        <v>306</v>
      </c>
      <c r="L37" s="84" t="s">
        <v>486</v>
      </c>
      <c r="M37" s="85">
        <f>Fidelity!Z39</f>
        <v>3.4193267716173019</v>
      </c>
      <c r="N37" s="85">
        <f>Fidelity!AA39</f>
        <v>3</v>
      </c>
      <c r="O37" s="83" t="s">
        <v>20</v>
      </c>
      <c r="P37" s="164" t="s">
        <v>488</v>
      </c>
      <c r="Q37" s="164" t="s">
        <v>489</v>
      </c>
      <c r="R37" s="164"/>
      <c r="S37" s="88" t="s">
        <v>457</v>
      </c>
      <c r="T37" s="88"/>
      <c r="U37" s="88"/>
      <c r="V37" s="88" t="s">
        <v>457</v>
      </c>
      <c r="W37" s="88"/>
      <c r="X37" s="88"/>
      <c r="Y37" s="105" t="str">
        <f t="shared" si="0"/>
        <v/>
      </c>
      <c r="Z37" s="106" t="s">
        <v>457</v>
      </c>
      <c r="AA37" s="107"/>
      <c r="AB37" s="106"/>
      <c r="AC37" s="108"/>
      <c r="AD37" s="88"/>
    </row>
    <row r="38" spans="1:30" s="39" customFormat="1" ht="46.8" hidden="1" x14ac:dyDescent="0.3">
      <c r="A38" s="165"/>
      <c r="B38" s="166"/>
      <c r="C38" s="163"/>
      <c r="D38" s="167"/>
      <c r="E38" s="82"/>
      <c r="F38" s="83"/>
      <c r="G38" s="82"/>
      <c r="H38" s="82"/>
      <c r="I38" s="163"/>
      <c r="J38" s="163"/>
      <c r="K38" s="163"/>
      <c r="L38" s="84" t="s">
        <v>487</v>
      </c>
      <c r="M38" s="85"/>
      <c r="N38" s="85"/>
      <c r="O38" s="83"/>
      <c r="P38" s="164"/>
      <c r="Q38" s="164"/>
      <c r="R38" s="164"/>
      <c r="S38" s="88"/>
      <c r="T38" s="88"/>
      <c r="U38" s="88"/>
      <c r="V38" s="88"/>
      <c r="W38" s="88"/>
      <c r="X38" s="88"/>
      <c r="Y38" s="105"/>
      <c r="Z38" s="106"/>
      <c r="AA38" s="107"/>
      <c r="AB38" s="106" t="s">
        <v>457</v>
      </c>
      <c r="AC38" s="108"/>
      <c r="AD38" s="88"/>
    </row>
    <row r="39" spans="1:30" s="39" customFormat="1" ht="62.4" hidden="1" x14ac:dyDescent="0.3">
      <c r="A39" s="165">
        <v>28</v>
      </c>
      <c r="B39" s="166" t="s">
        <v>307</v>
      </c>
      <c r="C39" s="163" t="s">
        <v>308</v>
      </c>
      <c r="D39" s="167">
        <v>2024</v>
      </c>
      <c r="E39" s="82" t="s">
        <v>22</v>
      </c>
      <c r="F39" s="83">
        <v>14</v>
      </c>
      <c r="G39" s="82" t="s">
        <v>23</v>
      </c>
      <c r="H39" s="82" t="s">
        <v>309</v>
      </c>
      <c r="I39" s="163" t="s">
        <v>312</v>
      </c>
      <c r="J39" s="163" t="s">
        <v>311</v>
      </c>
      <c r="K39" s="163" t="s">
        <v>310</v>
      </c>
      <c r="L39" s="84" t="s">
        <v>19</v>
      </c>
      <c r="M39" s="85">
        <f>Fidelity!Z41</f>
        <v>3.0914315956676508</v>
      </c>
      <c r="N39" s="85">
        <f>Fidelity!AA41</f>
        <v>2</v>
      </c>
      <c r="O39" s="83" t="s">
        <v>27</v>
      </c>
      <c r="P39" s="164" t="s">
        <v>313</v>
      </c>
      <c r="Q39" s="164" t="s">
        <v>314</v>
      </c>
      <c r="R39" s="164"/>
      <c r="S39" s="88"/>
      <c r="T39" s="88" t="s">
        <v>457</v>
      </c>
      <c r="U39" s="88"/>
      <c r="V39" s="88" t="s">
        <v>457</v>
      </c>
      <c r="W39" s="88" t="s">
        <v>457</v>
      </c>
      <c r="X39" s="88"/>
      <c r="Y39" s="105" t="str">
        <f t="shared" si="0"/>
        <v/>
      </c>
      <c r="Z39" s="106"/>
      <c r="AA39" s="107"/>
      <c r="AB39" s="106" t="s">
        <v>457</v>
      </c>
      <c r="AC39" s="108"/>
      <c r="AD39" s="88"/>
    </row>
    <row r="40" spans="1:30" s="39" customFormat="1" ht="31.2" hidden="1" x14ac:dyDescent="0.3">
      <c r="A40" s="165"/>
      <c r="B40" s="166"/>
      <c r="C40" s="163"/>
      <c r="D40" s="167"/>
      <c r="E40" s="82"/>
      <c r="F40" s="83"/>
      <c r="G40" s="82"/>
      <c r="H40" s="82"/>
      <c r="I40" s="163"/>
      <c r="J40" s="163"/>
      <c r="K40" s="163"/>
      <c r="L40" s="84" t="s">
        <v>490</v>
      </c>
      <c r="M40" s="85"/>
      <c r="N40" s="85"/>
      <c r="O40" s="83"/>
      <c r="P40" s="164"/>
      <c r="Q40" s="164"/>
      <c r="R40" s="164"/>
      <c r="S40" s="88"/>
      <c r="T40" s="88"/>
      <c r="U40" s="88"/>
      <c r="V40" s="88"/>
      <c r="W40" s="88"/>
      <c r="X40" s="88"/>
      <c r="Y40" s="105"/>
      <c r="Z40" s="106" t="s">
        <v>457</v>
      </c>
      <c r="AA40" s="107"/>
      <c r="AB40" s="106"/>
      <c r="AC40" s="108"/>
      <c r="AD40" s="88"/>
    </row>
    <row r="41" spans="1:30" s="39" customFormat="1" ht="135" customHeight="1" x14ac:dyDescent="0.3">
      <c r="A41" s="80">
        <v>29</v>
      </c>
      <c r="B41" s="81" t="s">
        <v>315</v>
      </c>
      <c r="C41" s="82" t="s">
        <v>316</v>
      </c>
      <c r="D41" s="83">
        <v>2023</v>
      </c>
      <c r="E41" s="82" t="s">
        <v>317</v>
      </c>
      <c r="F41" s="83">
        <v>2</v>
      </c>
      <c r="G41" s="82" t="s">
        <v>318</v>
      </c>
      <c r="H41" s="82" t="s">
        <v>319</v>
      </c>
      <c r="I41" s="82" t="s">
        <v>325</v>
      </c>
      <c r="J41" s="82" t="s">
        <v>321</v>
      </c>
      <c r="K41" s="82" t="s">
        <v>320</v>
      </c>
      <c r="L41" s="84" t="s">
        <v>94</v>
      </c>
      <c r="M41" s="85">
        <f>Fidelity!Z43</f>
        <v>1.389818001400801</v>
      </c>
      <c r="N41" s="85">
        <f>Fidelity!AA43</f>
        <v>2</v>
      </c>
      <c r="O41" s="83" t="s">
        <v>20</v>
      </c>
      <c r="P41" s="86" t="s">
        <v>322</v>
      </c>
      <c r="Q41" s="86" t="s">
        <v>324</v>
      </c>
      <c r="R41" s="87" t="s">
        <v>323</v>
      </c>
      <c r="S41" s="88" t="s">
        <v>457</v>
      </c>
      <c r="T41" s="88"/>
      <c r="U41" s="88" t="s">
        <v>457</v>
      </c>
      <c r="V41" s="88"/>
      <c r="W41" s="88"/>
      <c r="X41" s="88"/>
      <c r="Y41" s="105" t="str">
        <f t="shared" si="0"/>
        <v/>
      </c>
      <c r="Z41" s="106"/>
      <c r="AA41" s="107" t="s">
        <v>457</v>
      </c>
      <c r="AB41" s="106"/>
      <c r="AC41" s="108"/>
      <c r="AD41" s="88"/>
    </row>
    <row r="42" spans="1:30" ht="140.4" hidden="1" x14ac:dyDescent="0.3">
      <c r="A42" s="9">
        <v>30</v>
      </c>
      <c r="B42" s="6" t="s">
        <v>332</v>
      </c>
      <c r="C42" s="7" t="s">
        <v>334</v>
      </c>
      <c r="D42" s="8">
        <v>2010</v>
      </c>
      <c r="E42" s="7" t="s">
        <v>328</v>
      </c>
      <c r="F42" s="8">
        <v>3</v>
      </c>
      <c r="G42" s="7" t="s">
        <v>335</v>
      </c>
      <c r="H42" s="7" t="s">
        <v>333</v>
      </c>
      <c r="I42" s="7" t="s">
        <v>148</v>
      </c>
      <c r="J42" s="7" t="s">
        <v>326</v>
      </c>
      <c r="K42" s="7" t="s">
        <v>491</v>
      </c>
      <c r="L42" s="4" t="s">
        <v>94</v>
      </c>
      <c r="M42" s="32">
        <f>Fidelity!Z44</f>
        <v>3.5</v>
      </c>
      <c r="N42" s="32">
        <f>Fidelity!AA44</f>
        <v>2</v>
      </c>
      <c r="O42" s="8" t="s">
        <v>20</v>
      </c>
      <c r="P42" s="33" t="s">
        <v>329</v>
      </c>
      <c r="Q42" s="33" t="s">
        <v>330</v>
      </c>
      <c r="R42" s="34" t="s">
        <v>331</v>
      </c>
      <c r="S42" s="3"/>
      <c r="T42" s="3" t="s">
        <v>457</v>
      </c>
      <c r="U42" s="3" t="s">
        <v>457</v>
      </c>
      <c r="V42" s="3"/>
      <c r="W42" s="3"/>
      <c r="Y42" s="52" t="str">
        <f t="shared" si="0"/>
        <v/>
      </c>
      <c r="Z42" s="53" t="s">
        <v>457</v>
      </c>
      <c r="AA42" s="54"/>
      <c r="AB42" s="53"/>
      <c r="AC42" s="55"/>
      <c r="AD42" s="3" t="s">
        <v>476</v>
      </c>
    </row>
    <row r="43" spans="1:30" ht="171.6" hidden="1" x14ac:dyDescent="0.3">
      <c r="A43" s="9">
        <v>31</v>
      </c>
      <c r="B43" s="6" t="s">
        <v>336</v>
      </c>
      <c r="C43" s="7" t="s">
        <v>337</v>
      </c>
      <c r="D43" s="8">
        <v>2023</v>
      </c>
      <c r="E43" s="7" t="s">
        <v>338</v>
      </c>
      <c r="F43" s="8">
        <v>8</v>
      </c>
      <c r="G43" s="7" t="s">
        <v>339</v>
      </c>
      <c r="H43" s="7" t="s">
        <v>341</v>
      </c>
      <c r="I43" s="7" t="s">
        <v>342</v>
      </c>
      <c r="J43" s="7" t="s">
        <v>340</v>
      </c>
      <c r="K43" s="7" t="s">
        <v>343</v>
      </c>
      <c r="L43" s="4" t="s">
        <v>94</v>
      </c>
      <c r="M43" s="32">
        <f>Fidelity!Z45</f>
        <v>2.4926072549760732</v>
      </c>
      <c r="N43" s="32">
        <f>Fidelity!AA45</f>
        <v>3</v>
      </c>
      <c r="O43" s="8" t="s">
        <v>20</v>
      </c>
      <c r="P43" s="33" t="s">
        <v>346</v>
      </c>
      <c r="Q43" s="33" t="s">
        <v>344</v>
      </c>
      <c r="R43" s="34" t="s">
        <v>345</v>
      </c>
      <c r="S43" s="3" t="s">
        <v>457</v>
      </c>
      <c r="T43" s="3" t="s">
        <v>457</v>
      </c>
      <c r="U43" s="3"/>
      <c r="V43" s="3"/>
      <c r="W43" s="3"/>
      <c r="Y43" s="52" t="str">
        <f t="shared" si="0"/>
        <v/>
      </c>
      <c r="Z43" s="53" t="s">
        <v>457</v>
      </c>
      <c r="AA43" s="54"/>
      <c r="AB43" s="53"/>
      <c r="AC43" s="55"/>
      <c r="AD43" s="3" t="s">
        <v>476</v>
      </c>
    </row>
    <row r="44" spans="1:30" ht="234" hidden="1" x14ac:dyDescent="0.3">
      <c r="A44" s="152">
        <v>32</v>
      </c>
      <c r="B44" s="152" t="s">
        <v>347</v>
      </c>
      <c r="C44" s="150" t="s">
        <v>348</v>
      </c>
      <c r="D44" s="150">
        <v>2021</v>
      </c>
      <c r="E44" s="7" t="s">
        <v>350</v>
      </c>
      <c r="F44" s="8">
        <v>12</v>
      </c>
      <c r="G44" s="7" t="s">
        <v>360</v>
      </c>
      <c r="H44" s="149" t="s">
        <v>351</v>
      </c>
      <c r="I44" s="149" t="s">
        <v>361</v>
      </c>
      <c r="J44" s="149" t="s">
        <v>354</v>
      </c>
      <c r="K44" s="149" t="s">
        <v>355</v>
      </c>
      <c r="L44" s="10" t="s">
        <v>352</v>
      </c>
      <c r="M44" s="32">
        <f>Fidelity!Z46</f>
        <v>2.7642906802005309</v>
      </c>
      <c r="N44" s="32">
        <f>Fidelity!AA46</f>
        <v>1</v>
      </c>
      <c r="O44" s="8" t="s">
        <v>20</v>
      </c>
      <c r="P44" s="148" t="s">
        <v>357</v>
      </c>
      <c r="Q44" s="148" t="s">
        <v>358</v>
      </c>
      <c r="R44" s="148" t="s">
        <v>359</v>
      </c>
      <c r="S44" s="3" t="s">
        <v>457</v>
      </c>
      <c r="T44" s="3" t="s">
        <v>457</v>
      </c>
      <c r="U44" s="3"/>
      <c r="V44" s="3" t="s">
        <v>457</v>
      </c>
      <c r="W44" s="3"/>
      <c r="Y44" s="52" t="str">
        <f t="shared" si="0"/>
        <v/>
      </c>
      <c r="Z44" s="53"/>
      <c r="AA44" s="54" t="s">
        <v>457</v>
      </c>
      <c r="AB44" s="53"/>
      <c r="AC44" s="55"/>
      <c r="AD44" s="3" t="s">
        <v>476</v>
      </c>
    </row>
    <row r="45" spans="1:30" ht="156" hidden="1" x14ac:dyDescent="0.3">
      <c r="A45" s="152"/>
      <c r="B45" s="152"/>
      <c r="C45" s="150"/>
      <c r="D45" s="150"/>
      <c r="E45" s="7" t="s">
        <v>349</v>
      </c>
      <c r="F45" s="8">
        <v>12</v>
      </c>
      <c r="G45" s="7" t="s">
        <v>356</v>
      </c>
      <c r="H45" s="149"/>
      <c r="I45" s="149"/>
      <c r="J45" s="149"/>
      <c r="K45" s="149"/>
      <c r="L45" s="10" t="s">
        <v>353</v>
      </c>
      <c r="M45" s="32">
        <f>Fidelity!Z47</f>
        <v>3.6053783509475346</v>
      </c>
      <c r="N45" s="32">
        <f>Fidelity!AA47</f>
        <v>0</v>
      </c>
      <c r="O45" s="8" t="s">
        <v>20</v>
      </c>
      <c r="P45" s="148"/>
      <c r="Q45" s="148"/>
      <c r="R45" s="148"/>
      <c r="S45" s="3"/>
      <c r="T45" s="3"/>
      <c r="U45" s="3"/>
      <c r="V45" s="3"/>
      <c r="W45" s="3"/>
      <c r="Y45" s="52" t="str">
        <f t="shared" si="0"/>
        <v/>
      </c>
      <c r="Z45" s="53" t="s">
        <v>457</v>
      </c>
      <c r="AA45" s="54"/>
      <c r="AB45" s="53"/>
      <c r="AC45" s="55"/>
      <c r="AD45" s="3" t="s">
        <v>476</v>
      </c>
    </row>
    <row r="46" spans="1:30" ht="151.80000000000001" hidden="1" x14ac:dyDescent="0.3">
      <c r="A46" s="9">
        <v>33</v>
      </c>
      <c r="B46" s="6" t="s">
        <v>362</v>
      </c>
      <c r="C46" s="7" t="s">
        <v>363</v>
      </c>
      <c r="D46" s="8">
        <v>2020</v>
      </c>
      <c r="E46" s="7" t="s">
        <v>364</v>
      </c>
      <c r="F46" s="8">
        <v>6</v>
      </c>
      <c r="G46" s="7" t="s">
        <v>365</v>
      </c>
      <c r="H46" s="7" t="s">
        <v>366</v>
      </c>
      <c r="I46" s="7" t="s">
        <v>370</v>
      </c>
      <c r="J46" s="7" t="s">
        <v>386</v>
      </c>
      <c r="K46" s="7" t="s">
        <v>367</v>
      </c>
      <c r="L46" s="4" t="s">
        <v>94</v>
      </c>
      <c r="M46" s="32">
        <f>Fidelity!Z48</f>
        <v>2.5705012316940756</v>
      </c>
      <c r="N46" s="32">
        <f>Fidelity!AA48</f>
        <v>4</v>
      </c>
      <c r="O46" s="8" t="s">
        <v>20</v>
      </c>
      <c r="P46" s="33" t="s">
        <v>368</v>
      </c>
      <c r="Q46" s="33" t="s">
        <v>369</v>
      </c>
      <c r="R46" s="34" t="s">
        <v>492</v>
      </c>
      <c r="S46" s="3" t="s">
        <v>457</v>
      </c>
      <c r="T46" s="3"/>
      <c r="U46" s="3"/>
      <c r="V46" s="3"/>
      <c r="W46" s="3"/>
      <c r="Y46" s="52" t="str">
        <f t="shared" si="0"/>
        <v/>
      </c>
      <c r="Z46" s="53" t="s">
        <v>457</v>
      </c>
      <c r="AA46" s="54"/>
      <c r="AB46" s="53"/>
      <c r="AC46" s="55"/>
    </row>
    <row r="47" spans="1:30" ht="220.8" hidden="1" x14ac:dyDescent="0.3">
      <c r="A47" s="9">
        <v>34</v>
      </c>
      <c r="B47" s="6" t="s">
        <v>372</v>
      </c>
      <c r="C47" s="7" t="s">
        <v>373</v>
      </c>
      <c r="D47" s="8">
        <v>2000</v>
      </c>
      <c r="E47" s="7" t="s">
        <v>371</v>
      </c>
      <c r="F47" s="8">
        <v>3</v>
      </c>
      <c r="G47" s="7" t="s">
        <v>15</v>
      </c>
      <c r="H47" s="7" t="s">
        <v>374</v>
      </c>
      <c r="I47" s="7" t="s">
        <v>370</v>
      </c>
      <c r="J47" s="7" t="s">
        <v>375</v>
      </c>
      <c r="K47" s="7" t="s">
        <v>376</v>
      </c>
      <c r="L47" s="4" t="s">
        <v>94</v>
      </c>
      <c r="M47" s="32">
        <f>Fidelity!Z49</f>
        <v>3.7142857142857144</v>
      </c>
      <c r="N47" s="32">
        <f>Fidelity!AA49</f>
        <v>2</v>
      </c>
      <c r="O47" s="8" t="s">
        <v>20</v>
      </c>
      <c r="P47" s="33" t="s">
        <v>379</v>
      </c>
      <c r="Q47" s="33" t="s">
        <v>378</v>
      </c>
      <c r="R47" s="34" t="s">
        <v>377</v>
      </c>
      <c r="S47" s="3"/>
      <c r="T47" s="3" t="s">
        <v>457</v>
      </c>
      <c r="U47" s="3" t="s">
        <v>457</v>
      </c>
      <c r="V47" s="3"/>
      <c r="W47" s="3"/>
      <c r="Y47" s="52" t="str">
        <f t="shared" si="0"/>
        <v/>
      </c>
      <c r="Z47" s="53" t="s">
        <v>457</v>
      </c>
      <c r="AA47" s="54"/>
      <c r="AB47" s="53"/>
      <c r="AC47" s="55"/>
      <c r="AD47" s="3" t="s">
        <v>476</v>
      </c>
    </row>
    <row r="48" spans="1:30" ht="216" hidden="1" customHeight="1" x14ac:dyDescent="0.3">
      <c r="A48" s="9">
        <v>35</v>
      </c>
      <c r="B48" s="6" t="s">
        <v>380</v>
      </c>
      <c r="C48" s="7" t="s">
        <v>381</v>
      </c>
      <c r="D48" s="8">
        <v>2023</v>
      </c>
      <c r="E48" s="7" t="s">
        <v>382</v>
      </c>
      <c r="F48" s="8">
        <v>40</v>
      </c>
      <c r="G48" s="7" t="s">
        <v>383</v>
      </c>
      <c r="H48" s="7" t="s">
        <v>384</v>
      </c>
      <c r="I48" s="7" t="s">
        <v>385</v>
      </c>
      <c r="J48" s="7" t="s">
        <v>387</v>
      </c>
      <c r="K48" s="7" t="s">
        <v>388</v>
      </c>
      <c r="L48" s="4" t="s">
        <v>94</v>
      </c>
      <c r="M48" s="32">
        <f>Fidelity!Z50</f>
        <v>2.3082689247651791</v>
      </c>
      <c r="N48" s="32">
        <f>Fidelity!AA50</f>
        <v>3</v>
      </c>
      <c r="O48" s="8" t="s">
        <v>20</v>
      </c>
      <c r="P48" s="33" t="s">
        <v>389</v>
      </c>
      <c r="Q48" s="33" t="s">
        <v>390</v>
      </c>
      <c r="R48" s="34"/>
      <c r="S48" s="3"/>
      <c r="T48" s="3"/>
      <c r="U48" s="3"/>
      <c r="V48" s="3"/>
      <c r="W48" s="3"/>
      <c r="X48" s="3" t="s">
        <v>457</v>
      </c>
      <c r="Y48" s="52"/>
      <c r="Z48" s="53" t="s">
        <v>457</v>
      </c>
      <c r="AA48" s="54"/>
      <c r="AB48" s="53"/>
      <c r="AC48" s="55"/>
    </row>
    <row r="49" spans="1:29" ht="46.8" hidden="1" x14ac:dyDescent="0.3">
      <c r="A49" s="152">
        <v>36</v>
      </c>
      <c r="B49" s="151" t="s">
        <v>440</v>
      </c>
      <c r="C49" s="149" t="s">
        <v>441</v>
      </c>
      <c r="D49" s="150">
        <v>2023</v>
      </c>
      <c r="E49" s="149" t="s">
        <v>32</v>
      </c>
      <c r="F49" s="150">
        <v>6</v>
      </c>
      <c r="G49" s="149" t="s">
        <v>442</v>
      </c>
      <c r="H49" s="149" t="s">
        <v>443</v>
      </c>
      <c r="I49" s="149" t="s">
        <v>445</v>
      </c>
      <c r="J49" s="149" t="s">
        <v>444</v>
      </c>
      <c r="K49" s="149" t="s">
        <v>450</v>
      </c>
      <c r="L49" s="10" t="s">
        <v>446</v>
      </c>
      <c r="M49" s="32">
        <f>Fidelity!Z51</f>
        <v>2.6290808099733312</v>
      </c>
      <c r="N49" s="32">
        <f>Fidelity!AA51</f>
        <v>4</v>
      </c>
      <c r="O49" s="8" t="s">
        <v>20</v>
      </c>
      <c r="P49" s="148" t="s">
        <v>493</v>
      </c>
      <c r="Q49" s="148" t="s">
        <v>449</v>
      </c>
      <c r="R49" s="34"/>
      <c r="S49" s="3" t="s">
        <v>457</v>
      </c>
      <c r="T49" s="3" t="s">
        <v>457</v>
      </c>
      <c r="U49" s="3"/>
      <c r="V49" s="3" t="s">
        <v>457</v>
      </c>
      <c r="W49" s="3"/>
      <c r="Y49" s="52" t="s">
        <v>457</v>
      </c>
      <c r="Z49" s="53"/>
      <c r="AA49" s="54"/>
      <c r="AB49" s="53"/>
      <c r="AC49" s="55"/>
    </row>
    <row r="50" spans="1:29" ht="93.6" hidden="1" customHeight="1" x14ac:dyDescent="0.3">
      <c r="A50" s="152"/>
      <c r="B50" s="151"/>
      <c r="C50" s="149"/>
      <c r="D50" s="150"/>
      <c r="E50" s="149"/>
      <c r="F50" s="150"/>
      <c r="G50" s="149"/>
      <c r="H50" s="149"/>
      <c r="I50" s="149"/>
      <c r="J50" s="149"/>
      <c r="K50" s="149"/>
      <c r="L50" s="10" t="s">
        <v>447</v>
      </c>
      <c r="M50" s="32">
        <f>Fidelity!Z52</f>
        <v>2.8394072747711974</v>
      </c>
      <c r="N50" s="32">
        <f>Fidelity!AA52</f>
        <v>2</v>
      </c>
      <c r="O50" s="8" t="s">
        <v>20</v>
      </c>
      <c r="P50" s="148"/>
      <c r="Q50" s="148"/>
      <c r="R50" s="34"/>
      <c r="Y50" s="52" t="str">
        <f t="shared" si="0"/>
        <v/>
      </c>
      <c r="Z50" s="53" t="s">
        <v>457</v>
      </c>
      <c r="AA50" s="54"/>
      <c r="AB50" s="53"/>
      <c r="AC50" s="55"/>
    </row>
    <row r="51" spans="1:29" ht="84.6" hidden="1" customHeight="1" x14ac:dyDescent="0.3">
      <c r="A51" s="152"/>
      <c r="B51" s="151"/>
      <c r="C51" s="149"/>
      <c r="D51" s="150"/>
      <c r="E51" s="149"/>
      <c r="F51" s="150"/>
      <c r="G51" s="149"/>
      <c r="H51" s="149"/>
      <c r="I51" s="149"/>
      <c r="J51" s="149"/>
      <c r="K51" s="149"/>
      <c r="L51" s="10" t="s">
        <v>448</v>
      </c>
      <c r="M51" s="32">
        <f>Fidelity!Z53</f>
        <v>3.2715470221560961</v>
      </c>
      <c r="N51" s="32">
        <f>Fidelity!AA53</f>
        <v>2</v>
      </c>
      <c r="O51" s="8" t="s">
        <v>20</v>
      </c>
      <c r="P51" s="148"/>
      <c r="Q51" s="148"/>
      <c r="R51" s="34"/>
      <c r="Y51" s="52" t="s">
        <v>457</v>
      </c>
      <c r="Z51" s="53"/>
      <c r="AA51" s="54"/>
      <c r="AB51" s="53"/>
      <c r="AC51" s="55"/>
    </row>
  </sheetData>
  <mergeCells count="95">
    <mergeCell ref="M1:N1"/>
    <mergeCell ref="P1:Q1"/>
    <mergeCell ref="S1:X1"/>
    <mergeCell ref="Y1:AC1"/>
    <mergeCell ref="A8:A9"/>
    <mergeCell ref="C8:C9"/>
    <mergeCell ref="D8:D9"/>
    <mergeCell ref="E8:E9"/>
    <mergeCell ref="F8:F9"/>
    <mergeCell ref="G8:G9"/>
    <mergeCell ref="R8:R9"/>
    <mergeCell ref="K8:K9"/>
    <mergeCell ref="P8:P9"/>
    <mergeCell ref="Q8:Q9"/>
    <mergeCell ref="H8:H9"/>
    <mergeCell ref="I8:I9"/>
    <mergeCell ref="J8:J9"/>
    <mergeCell ref="A10:A15"/>
    <mergeCell ref="C10:C15"/>
    <mergeCell ref="D10:D15"/>
    <mergeCell ref="E10:E15"/>
    <mergeCell ref="F10:F15"/>
    <mergeCell ref="K10:K15"/>
    <mergeCell ref="A16:A17"/>
    <mergeCell ref="C16:C17"/>
    <mergeCell ref="D16:D17"/>
    <mergeCell ref="E16:E17"/>
    <mergeCell ref="F16:F17"/>
    <mergeCell ref="G16:G17"/>
    <mergeCell ref="H16:H17"/>
    <mergeCell ref="I16:I17"/>
    <mergeCell ref="J16:J17"/>
    <mergeCell ref="K16:K17"/>
    <mergeCell ref="G10:G15"/>
    <mergeCell ref="H10:H15"/>
    <mergeCell ref="I10:I15"/>
    <mergeCell ref="J10:J15"/>
    <mergeCell ref="P16:P17"/>
    <mergeCell ref="Q16:Q17"/>
    <mergeCell ref="A18:A19"/>
    <mergeCell ref="C18:C19"/>
    <mergeCell ref="D18:D19"/>
    <mergeCell ref="E18:E19"/>
    <mergeCell ref="F18:F19"/>
    <mergeCell ref="G18:G19"/>
    <mergeCell ref="H18:H19"/>
    <mergeCell ref="I18:I19"/>
    <mergeCell ref="J18:J19"/>
    <mergeCell ref="K18:K19"/>
    <mergeCell ref="P18:P19"/>
    <mergeCell ref="Q18:Q19"/>
    <mergeCell ref="A37:A38"/>
    <mergeCell ref="B37:B38"/>
    <mergeCell ref="C37:C38"/>
    <mergeCell ref="D37:D38"/>
    <mergeCell ref="I37:I38"/>
    <mergeCell ref="A39:A40"/>
    <mergeCell ref="B39:B40"/>
    <mergeCell ref="C39:C40"/>
    <mergeCell ref="D39:D40"/>
    <mergeCell ref="I39:I40"/>
    <mergeCell ref="J37:J38"/>
    <mergeCell ref="K37:K38"/>
    <mergeCell ref="P37:P38"/>
    <mergeCell ref="Q37:Q38"/>
    <mergeCell ref="R37:R38"/>
    <mergeCell ref="A44:A45"/>
    <mergeCell ref="B44:B45"/>
    <mergeCell ref="C44:C45"/>
    <mergeCell ref="D44:D45"/>
    <mergeCell ref="H44:H45"/>
    <mergeCell ref="Q44:Q45"/>
    <mergeCell ref="R44:R45"/>
    <mergeCell ref="J39:J40"/>
    <mergeCell ref="K39:K40"/>
    <mergeCell ref="P39:P40"/>
    <mergeCell ref="Q39:Q40"/>
    <mergeCell ref="R39:R40"/>
    <mergeCell ref="F49:F51"/>
    <mergeCell ref="I44:I45"/>
    <mergeCell ref="J44:J45"/>
    <mergeCell ref="K44:K45"/>
    <mergeCell ref="P44:P45"/>
    <mergeCell ref="A49:A51"/>
    <mergeCell ref="B49:B51"/>
    <mergeCell ref="C49:C51"/>
    <mergeCell ref="D49:D51"/>
    <mergeCell ref="E49:E51"/>
    <mergeCell ref="Q49:Q51"/>
    <mergeCell ref="G49:G51"/>
    <mergeCell ref="H49:H51"/>
    <mergeCell ref="I49:I51"/>
    <mergeCell ref="J49:J51"/>
    <mergeCell ref="K49:K51"/>
    <mergeCell ref="P49:P5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5C904-11A7-43D3-B7FC-D8948AC319F2}">
  <dimension ref="A1:AD51"/>
  <sheetViews>
    <sheetView zoomScale="70" zoomScaleNormal="70" workbookViewId="0">
      <pane ySplit="1092" activePane="bottomLeft"/>
      <selection activeCell="D1" sqref="D1:I1048576"/>
      <selection pane="bottomLeft" activeCell="G48" sqref="G48"/>
    </sheetView>
  </sheetViews>
  <sheetFormatPr defaultColWidth="11.19921875" defaultRowHeight="15.6" x14ac:dyDescent="0.3"/>
  <cols>
    <col min="1" max="1" width="3.19921875" style="9" bestFit="1" customWidth="1"/>
    <col min="2" max="2" width="6.69921875" customWidth="1"/>
    <col min="3" max="3" width="8.69921875" customWidth="1"/>
    <col min="4" max="4" width="6.19921875" style="1" bestFit="1" customWidth="1"/>
    <col min="5" max="5" width="17.69921875" customWidth="1"/>
    <col min="6" max="6" width="5.296875" style="1" customWidth="1"/>
    <col min="7" max="7" width="19.5" customWidth="1"/>
    <col min="8" max="8" width="16.796875" customWidth="1"/>
    <col min="9" max="9" width="16" customWidth="1"/>
    <col min="10" max="10" width="24" customWidth="1"/>
    <col min="11" max="11" width="28.5" customWidth="1"/>
    <col min="12" max="12" width="14.5" customWidth="1"/>
    <col min="13" max="13" width="12.296875" style="1" hidden="1" customWidth="1"/>
    <col min="14" max="14" width="13.296875" style="1" hidden="1" customWidth="1"/>
    <col min="15" max="15" width="10.796875" style="1" hidden="1" customWidth="1"/>
    <col min="16" max="17" width="34.69921875" customWidth="1"/>
    <col min="18" max="18" width="33.69921875" style="5" customWidth="1"/>
    <col min="19" max="23" width="6.5" hidden="1" customWidth="1"/>
    <col min="24" max="24" width="10.796875" style="3" hidden="1" customWidth="1"/>
    <col min="25" max="25" width="11.19921875" style="61"/>
    <col min="26" max="26" width="11.19921875" style="62"/>
    <col min="27" max="27" width="11.19921875" style="63"/>
    <col min="28" max="28" width="11.19921875" style="62"/>
    <col min="29" max="29" width="11.19921875" style="64"/>
    <col min="30" max="30" width="11.19921875" style="3"/>
  </cols>
  <sheetData>
    <row r="1" spans="1:29" ht="31.2" x14ac:dyDescent="0.3">
      <c r="B1" s="11" t="s">
        <v>0</v>
      </c>
      <c r="C1" s="12" t="s">
        <v>10</v>
      </c>
      <c r="D1" s="12" t="s">
        <v>11</v>
      </c>
      <c r="E1" s="12" t="s">
        <v>1</v>
      </c>
      <c r="F1" s="12" t="s">
        <v>13</v>
      </c>
      <c r="G1" s="12" t="s">
        <v>14</v>
      </c>
      <c r="H1" s="12" t="s">
        <v>2</v>
      </c>
      <c r="I1" s="12" t="s">
        <v>35</v>
      </c>
      <c r="J1" s="12" t="s">
        <v>3</v>
      </c>
      <c r="K1" s="12" t="s">
        <v>4</v>
      </c>
      <c r="L1" s="12" t="s">
        <v>113</v>
      </c>
      <c r="M1" s="154" t="s">
        <v>5</v>
      </c>
      <c r="N1" s="154"/>
      <c r="O1" s="12" t="s">
        <v>19</v>
      </c>
      <c r="P1" s="154" t="s">
        <v>6</v>
      </c>
      <c r="Q1" s="154"/>
      <c r="R1" s="12" t="s">
        <v>188</v>
      </c>
      <c r="S1" s="154" t="s">
        <v>452</v>
      </c>
      <c r="T1" s="154"/>
      <c r="U1" s="154"/>
      <c r="V1" s="154"/>
      <c r="W1" s="154"/>
      <c r="X1" s="154"/>
      <c r="Y1" s="153" t="s">
        <v>468</v>
      </c>
      <c r="Z1" s="153"/>
      <c r="AA1" s="153"/>
      <c r="AB1" s="153"/>
      <c r="AC1" s="153"/>
    </row>
    <row r="2" spans="1:29" ht="31.2" x14ac:dyDescent="0.3">
      <c r="B2" s="11"/>
      <c r="C2" s="12"/>
      <c r="D2" s="12"/>
      <c r="E2" s="12"/>
      <c r="F2" s="12"/>
      <c r="G2" s="12"/>
      <c r="H2" s="12"/>
      <c r="I2" s="12"/>
      <c r="J2" s="12"/>
      <c r="K2" s="12"/>
      <c r="L2" s="12"/>
      <c r="M2" s="12" t="s">
        <v>81</v>
      </c>
      <c r="N2" s="12" t="s">
        <v>80</v>
      </c>
      <c r="O2" s="12"/>
      <c r="P2" s="13" t="s">
        <v>25</v>
      </c>
      <c r="Q2" s="14" t="s">
        <v>26</v>
      </c>
      <c r="R2" s="34"/>
      <c r="S2" s="4" t="s">
        <v>454</v>
      </c>
      <c r="T2" s="4" t="s">
        <v>455</v>
      </c>
      <c r="U2" s="4" t="s">
        <v>453</v>
      </c>
      <c r="V2" s="4" t="s">
        <v>456</v>
      </c>
      <c r="W2" s="4" t="s">
        <v>458</v>
      </c>
      <c r="X2" s="4" t="s">
        <v>459</v>
      </c>
      <c r="Y2" s="52" t="s">
        <v>469</v>
      </c>
      <c r="Z2" s="53" t="s">
        <v>470</v>
      </c>
      <c r="AA2" s="54" t="s">
        <v>471</v>
      </c>
      <c r="AB2" s="53" t="s">
        <v>94</v>
      </c>
      <c r="AC2" s="55" t="s">
        <v>472</v>
      </c>
    </row>
    <row r="3" spans="1:29" ht="62.4" hidden="1" x14ac:dyDescent="0.3">
      <c r="A3" s="9">
        <v>1</v>
      </c>
      <c r="B3" s="6" t="s">
        <v>7</v>
      </c>
      <c r="C3" s="7" t="s">
        <v>82</v>
      </c>
      <c r="D3" s="8">
        <v>2019</v>
      </c>
      <c r="E3" s="7" t="s">
        <v>12</v>
      </c>
      <c r="F3" s="8">
        <v>3</v>
      </c>
      <c r="G3" s="7" t="s">
        <v>15</v>
      </c>
      <c r="H3" s="7" t="s">
        <v>16</v>
      </c>
      <c r="I3" s="7" t="s">
        <v>36</v>
      </c>
      <c r="J3" s="7" t="s">
        <v>17</v>
      </c>
      <c r="K3" s="7" t="s">
        <v>18</v>
      </c>
      <c r="L3" s="4" t="s">
        <v>94</v>
      </c>
      <c r="M3" s="32">
        <f>Fidelity!Z5</f>
        <v>3.5</v>
      </c>
      <c r="N3" s="32">
        <f>Fidelity!AA5</f>
        <v>2</v>
      </c>
      <c r="O3" s="8" t="s">
        <v>20</v>
      </c>
      <c r="P3" s="33" t="s">
        <v>21</v>
      </c>
      <c r="Q3" s="33"/>
      <c r="R3" s="34"/>
      <c r="S3" s="3"/>
      <c r="T3" s="3" t="s">
        <v>457</v>
      </c>
      <c r="U3" s="3"/>
      <c r="V3" s="3" t="s">
        <v>457</v>
      </c>
      <c r="W3" s="3"/>
      <c r="Y3" s="56" t="str">
        <f>IF(X3="x",X$2,"")</f>
        <v/>
      </c>
      <c r="Z3" s="57" t="s">
        <v>457</v>
      </c>
      <c r="AA3" s="58"/>
      <c r="AB3" s="57"/>
      <c r="AC3" s="59"/>
    </row>
    <row r="4" spans="1:29" ht="109.2" hidden="1" x14ac:dyDescent="0.3">
      <c r="A4" s="9">
        <v>2</v>
      </c>
      <c r="B4" s="6" t="s">
        <v>8</v>
      </c>
      <c r="C4" s="7" t="s">
        <v>9</v>
      </c>
      <c r="D4" s="8">
        <v>2021</v>
      </c>
      <c r="E4" s="7" t="s">
        <v>22</v>
      </c>
      <c r="F4" s="8">
        <v>14</v>
      </c>
      <c r="G4" s="7" t="s">
        <v>23</v>
      </c>
      <c r="H4" s="7" t="s">
        <v>24</v>
      </c>
      <c r="I4" s="7" t="s">
        <v>103</v>
      </c>
      <c r="J4" s="7" t="s">
        <v>29</v>
      </c>
      <c r="K4" s="7" t="s">
        <v>42</v>
      </c>
      <c r="L4" s="4" t="s">
        <v>94</v>
      </c>
      <c r="M4" s="32">
        <f>Fidelity!Z6</f>
        <v>3.2150888594943567</v>
      </c>
      <c r="N4" s="32">
        <f>Fidelity!AA6</f>
        <v>2</v>
      </c>
      <c r="O4" s="8" t="s">
        <v>27</v>
      </c>
      <c r="P4" s="33" t="s">
        <v>28</v>
      </c>
      <c r="Q4" s="33" t="s">
        <v>473</v>
      </c>
      <c r="R4" s="34"/>
      <c r="S4" s="3"/>
      <c r="T4" s="3" t="s">
        <v>457</v>
      </c>
      <c r="U4" s="3"/>
      <c r="V4" s="3" t="s">
        <v>457</v>
      </c>
      <c r="W4" s="3" t="s">
        <v>457</v>
      </c>
      <c r="Y4" s="56" t="str">
        <f t="shared" ref="Y4:Y50" si="0">IF(X4="x",X$2,"")</f>
        <v/>
      </c>
      <c r="Z4" s="57" t="s">
        <v>457</v>
      </c>
      <c r="AA4" s="58"/>
      <c r="AB4" s="57"/>
      <c r="AC4" s="59"/>
    </row>
    <row r="5" spans="1:29" ht="78" hidden="1" x14ac:dyDescent="0.3">
      <c r="A5" s="9">
        <v>3</v>
      </c>
      <c r="B5" s="6" t="s">
        <v>83</v>
      </c>
      <c r="C5" s="7" t="s">
        <v>84</v>
      </c>
      <c r="D5" s="8">
        <v>2022</v>
      </c>
      <c r="E5" s="7" t="s">
        <v>85</v>
      </c>
      <c r="F5" s="8">
        <v>8</v>
      </c>
      <c r="G5" s="7" t="s">
        <v>86</v>
      </c>
      <c r="H5" s="7" t="s">
        <v>87</v>
      </c>
      <c r="I5" s="7" t="s">
        <v>36</v>
      </c>
      <c r="J5" s="7" t="s">
        <v>89</v>
      </c>
      <c r="K5" s="7" t="s">
        <v>88</v>
      </c>
      <c r="L5" s="4" t="s">
        <v>94</v>
      </c>
      <c r="M5" s="32">
        <f>Fidelity!Z7</f>
        <v>2.2036238174847504</v>
      </c>
      <c r="N5" s="32">
        <f>Fidelity!AA7</f>
        <v>2</v>
      </c>
      <c r="O5" s="8" t="s">
        <v>20</v>
      </c>
      <c r="P5" s="33" t="s">
        <v>91</v>
      </c>
      <c r="Q5" s="33" t="s">
        <v>90</v>
      </c>
      <c r="R5" s="34"/>
      <c r="S5" s="3"/>
      <c r="T5" s="3"/>
      <c r="U5" s="3"/>
      <c r="V5" s="3" t="s">
        <v>457</v>
      </c>
      <c r="W5" s="3"/>
      <c r="Y5" s="56" t="str">
        <f t="shared" si="0"/>
        <v/>
      </c>
      <c r="Z5" s="57"/>
      <c r="AA5" s="58" t="s">
        <v>457</v>
      </c>
      <c r="AB5" s="57"/>
      <c r="AC5" s="59"/>
    </row>
    <row r="6" spans="1:29" ht="62.4" hidden="1" x14ac:dyDescent="0.3">
      <c r="A6" s="9">
        <v>4</v>
      </c>
      <c r="B6" s="6" t="s">
        <v>30</v>
      </c>
      <c r="C6" s="7" t="s">
        <v>31</v>
      </c>
      <c r="D6" s="8">
        <v>2017</v>
      </c>
      <c r="E6" s="7" t="s">
        <v>32</v>
      </c>
      <c r="F6" s="8">
        <v>6</v>
      </c>
      <c r="G6" s="7" t="s">
        <v>33</v>
      </c>
      <c r="H6" s="7" t="s">
        <v>34</v>
      </c>
      <c r="I6" s="7" t="s">
        <v>37</v>
      </c>
      <c r="J6" s="7" t="s">
        <v>38</v>
      </c>
      <c r="K6" s="7" t="s">
        <v>39</v>
      </c>
      <c r="L6" s="4" t="s">
        <v>94</v>
      </c>
      <c r="M6" s="32">
        <f>Fidelity!Z8</f>
        <v>2.8041831618480826</v>
      </c>
      <c r="N6" s="32">
        <f>Fidelity!AA8</f>
        <v>2</v>
      </c>
      <c r="O6" s="8" t="s">
        <v>27</v>
      </c>
      <c r="P6" s="33" t="s">
        <v>41</v>
      </c>
      <c r="Q6" s="33" t="s">
        <v>40</v>
      </c>
      <c r="R6" s="34"/>
      <c r="S6" s="3" t="s">
        <v>457</v>
      </c>
      <c r="T6" s="3" t="s">
        <v>457</v>
      </c>
      <c r="U6" s="3"/>
      <c r="V6" s="3"/>
      <c r="W6" s="3"/>
      <c r="Y6" s="56" t="str">
        <f t="shared" si="0"/>
        <v/>
      </c>
      <c r="Z6" s="57" t="s">
        <v>457</v>
      </c>
      <c r="AA6" s="58"/>
      <c r="AB6" s="57"/>
      <c r="AC6" s="59"/>
    </row>
    <row r="7" spans="1:29" ht="96.6" hidden="1" x14ac:dyDescent="0.3">
      <c r="A7" s="9">
        <v>5</v>
      </c>
      <c r="B7" s="6" t="s">
        <v>95</v>
      </c>
      <c r="C7" s="7" t="s">
        <v>96</v>
      </c>
      <c r="D7" s="9">
        <v>2015</v>
      </c>
      <c r="E7" s="7" t="s">
        <v>32</v>
      </c>
      <c r="F7" s="8">
        <v>1</v>
      </c>
      <c r="G7" s="7" t="s">
        <v>97</v>
      </c>
      <c r="H7" s="7" t="s">
        <v>98</v>
      </c>
      <c r="I7" s="7" t="s">
        <v>99</v>
      </c>
      <c r="J7" s="7" t="s">
        <v>104</v>
      </c>
      <c r="K7" s="7" t="s">
        <v>100</v>
      </c>
      <c r="L7" s="4" t="s">
        <v>94</v>
      </c>
      <c r="M7" s="32">
        <f>Fidelity!Z9</f>
        <v>0.62925474519862223</v>
      </c>
      <c r="N7" s="32">
        <f>Fidelity!AA9</f>
        <v>2</v>
      </c>
      <c r="O7" s="8" t="s">
        <v>27</v>
      </c>
      <c r="P7" s="33" t="s">
        <v>102</v>
      </c>
      <c r="Q7" s="33" t="s">
        <v>101</v>
      </c>
      <c r="R7" s="34"/>
      <c r="S7" s="3" t="s">
        <v>457</v>
      </c>
      <c r="T7" s="3"/>
      <c r="U7" s="3" t="s">
        <v>457</v>
      </c>
      <c r="V7" s="3"/>
      <c r="W7" s="3"/>
      <c r="Y7" s="56" t="str">
        <f t="shared" si="0"/>
        <v/>
      </c>
      <c r="Z7" s="57"/>
      <c r="AA7" s="58" t="s">
        <v>457</v>
      </c>
      <c r="AB7" s="57"/>
      <c r="AC7" s="59"/>
    </row>
    <row r="8" spans="1:29" ht="67.05" hidden="1" customHeight="1" x14ac:dyDescent="0.3">
      <c r="A8" s="152">
        <v>6</v>
      </c>
      <c r="B8" s="6" t="s">
        <v>105</v>
      </c>
      <c r="C8" s="149" t="s">
        <v>106</v>
      </c>
      <c r="D8" s="150">
        <v>2023</v>
      </c>
      <c r="E8" s="149" t="s">
        <v>32</v>
      </c>
      <c r="F8" s="150">
        <v>2</v>
      </c>
      <c r="G8" s="149" t="s">
        <v>107</v>
      </c>
      <c r="H8" s="149" t="s">
        <v>108</v>
      </c>
      <c r="I8" s="149" t="s">
        <v>109</v>
      </c>
      <c r="J8" s="149" t="s">
        <v>110</v>
      </c>
      <c r="K8" s="149" t="s">
        <v>111</v>
      </c>
      <c r="L8" s="7" t="s">
        <v>114</v>
      </c>
      <c r="M8" s="32">
        <f>Fidelity!Z10</f>
        <v>3.2142510032886604</v>
      </c>
      <c r="N8" s="32">
        <f>Fidelity!AA10</f>
        <v>1</v>
      </c>
      <c r="O8" s="8" t="s">
        <v>20</v>
      </c>
      <c r="P8" s="148" t="s">
        <v>115</v>
      </c>
      <c r="Q8" s="155"/>
      <c r="R8" s="148" t="s">
        <v>117</v>
      </c>
      <c r="S8" s="3" t="s">
        <v>457</v>
      </c>
      <c r="T8" s="3" t="s">
        <v>457</v>
      </c>
      <c r="U8" s="3"/>
      <c r="V8" s="3" t="s">
        <v>457</v>
      </c>
      <c r="W8" s="3"/>
      <c r="Y8" s="56" t="s">
        <v>457</v>
      </c>
      <c r="Z8" s="57"/>
      <c r="AA8" s="58"/>
      <c r="AB8" s="57"/>
      <c r="AC8" s="59"/>
    </row>
    <row r="9" spans="1:29" ht="67.05" hidden="1" customHeight="1" x14ac:dyDescent="0.3">
      <c r="A9" s="152"/>
      <c r="B9" s="6"/>
      <c r="C9" s="149"/>
      <c r="D9" s="150"/>
      <c r="E9" s="149"/>
      <c r="F9" s="150"/>
      <c r="G9" s="149"/>
      <c r="H9" s="149"/>
      <c r="I9" s="149"/>
      <c r="J9" s="149"/>
      <c r="K9" s="149"/>
      <c r="L9" s="7" t="s">
        <v>116</v>
      </c>
      <c r="M9" s="32">
        <f>Fidelity!Z11</f>
        <v>3.0133603155831192</v>
      </c>
      <c r="N9" s="32">
        <f>Fidelity!AA11</f>
        <v>2</v>
      </c>
      <c r="O9" s="8" t="s">
        <v>20</v>
      </c>
      <c r="P9" s="148"/>
      <c r="Q9" s="155"/>
      <c r="R9" s="148"/>
      <c r="S9" s="3"/>
      <c r="T9" s="3"/>
      <c r="U9" s="3"/>
      <c r="V9" s="3"/>
      <c r="W9" s="3"/>
      <c r="Y9" s="56" t="s">
        <v>457</v>
      </c>
      <c r="Z9" s="57"/>
      <c r="AA9" s="58"/>
      <c r="AB9" s="57"/>
      <c r="AC9" s="59"/>
    </row>
    <row r="10" spans="1:29" ht="52.05" hidden="1" customHeight="1" x14ac:dyDescent="0.3">
      <c r="A10" s="152">
        <v>7</v>
      </c>
      <c r="B10" s="6" t="s">
        <v>122</v>
      </c>
      <c r="C10" s="149" t="s">
        <v>118</v>
      </c>
      <c r="D10" s="150">
        <v>2012</v>
      </c>
      <c r="E10" s="149" t="s">
        <v>119</v>
      </c>
      <c r="F10" s="150">
        <v>5</v>
      </c>
      <c r="G10" s="149" t="s">
        <v>120</v>
      </c>
      <c r="H10" s="149" t="s">
        <v>123</v>
      </c>
      <c r="I10" s="149" t="s">
        <v>37</v>
      </c>
      <c r="J10" s="149" t="s">
        <v>121</v>
      </c>
      <c r="K10" s="149" t="s">
        <v>131</v>
      </c>
      <c r="L10" s="7" t="s">
        <v>124</v>
      </c>
      <c r="M10" s="32">
        <f>Fidelity!Z12</f>
        <v>3.3387461233210627</v>
      </c>
      <c r="N10" s="32">
        <f>Fidelity!AA12</f>
        <v>1</v>
      </c>
      <c r="O10" s="8" t="s">
        <v>27</v>
      </c>
      <c r="P10" s="33"/>
      <c r="Q10" s="33"/>
      <c r="R10" s="34"/>
      <c r="S10" s="3" t="s">
        <v>457</v>
      </c>
      <c r="T10" s="3" t="s">
        <v>457</v>
      </c>
      <c r="U10" s="3"/>
      <c r="V10" s="3" t="s">
        <v>457</v>
      </c>
      <c r="W10" s="3"/>
      <c r="Y10" s="56"/>
      <c r="Z10" s="57" t="s">
        <v>457</v>
      </c>
      <c r="AA10" s="58"/>
      <c r="AB10" s="57"/>
      <c r="AC10" s="59"/>
    </row>
    <row r="11" spans="1:29" ht="52.05" hidden="1" customHeight="1" x14ac:dyDescent="0.3">
      <c r="A11" s="152"/>
      <c r="B11" s="6"/>
      <c r="C11" s="149"/>
      <c r="D11" s="150"/>
      <c r="E11" s="149"/>
      <c r="F11" s="150"/>
      <c r="G11" s="149"/>
      <c r="H11" s="149"/>
      <c r="I11" s="149"/>
      <c r="J11" s="149"/>
      <c r="K11" s="149"/>
      <c r="L11" s="7" t="s">
        <v>125</v>
      </c>
      <c r="M11" s="32">
        <f>Fidelity!Z13</f>
        <v>3.3387461233210627</v>
      </c>
      <c r="N11" s="32">
        <f>Fidelity!AA13</f>
        <v>1</v>
      </c>
      <c r="O11" s="8" t="s">
        <v>20</v>
      </c>
      <c r="P11" s="33"/>
      <c r="Q11" s="33"/>
      <c r="R11" s="34"/>
      <c r="S11" s="3"/>
      <c r="T11" s="3"/>
      <c r="U11" s="3"/>
      <c r="V11" s="3"/>
      <c r="W11" s="3"/>
      <c r="Y11" s="56" t="str">
        <f t="shared" si="0"/>
        <v/>
      </c>
      <c r="Z11" s="57" t="s">
        <v>457</v>
      </c>
      <c r="AA11" s="58"/>
      <c r="AB11" s="57"/>
      <c r="AC11" s="59"/>
    </row>
    <row r="12" spans="1:29" ht="52.05" hidden="1" customHeight="1" x14ac:dyDescent="0.3">
      <c r="A12" s="152"/>
      <c r="B12" s="6"/>
      <c r="C12" s="149"/>
      <c r="D12" s="150"/>
      <c r="E12" s="149"/>
      <c r="F12" s="150"/>
      <c r="G12" s="149"/>
      <c r="H12" s="149"/>
      <c r="I12" s="149"/>
      <c r="J12" s="149"/>
      <c r="K12" s="149"/>
      <c r="L12" s="7" t="s">
        <v>126</v>
      </c>
      <c r="M12" s="32">
        <f>Fidelity!Z14</f>
        <v>3.2150888594943567</v>
      </c>
      <c r="N12" s="32">
        <f>Fidelity!AA14</f>
        <v>1</v>
      </c>
      <c r="O12" s="8" t="s">
        <v>27</v>
      </c>
      <c r="P12" s="33"/>
      <c r="Q12" s="33"/>
      <c r="R12" s="34"/>
      <c r="S12" s="3"/>
      <c r="T12" s="3"/>
      <c r="U12" s="3"/>
      <c r="V12" s="3"/>
      <c r="W12" s="3"/>
      <c r="Y12" s="56" t="str">
        <f t="shared" si="0"/>
        <v/>
      </c>
      <c r="Z12" s="57" t="s">
        <v>457</v>
      </c>
      <c r="AA12" s="58"/>
      <c r="AB12" s="57"/>
      <c r="AC12" s="59"/>
    </row>
    <row r="13" spans="1:29" ht="52.05" hidden="1" customHeight="1" x14ac:dyDescent="0.3">
      <c r="A13" s="152"/>
      <c r="B13" s="6"/>
      <c r="C13" s="149"/>
      <c r="D13" s="150"/>
      <c r="E13" s="149"/>
      <c r="F13" s="150"/>
      <c r="G13" s="149"/>
      <c r="H13" s="149"/>
      <c r="I13" s="149"/>
      <c r="J13" s="149"/>
      <c r="K13" s="149"/>
      <c r="L13" s="7" t="s">
        <v>127</v>
      </c>
      <c r="M13" s="32">
        <f>Fidelity!Z15</f>
        <v>3.75</v>
      </c>
      <c r="N13" s="32">
        <f>Fidelity!AA15</f>
        <v>2</v>
      </c>
      <c r="O13" s="8" t="s">
        <v>27</v>
      </c>
      <c r="P13" s="33"/>
      <c r="Q13" s="33"/>
      <c r="R13" s="34"/>
      <c r="S13" s="3"/>
      <c r="T13" s="3"/>
      <c r="U13" s="3"/>
      <c r="V13" s="3"/>
      <c r="W13" s="3"/>
      <c r="Y13" s="56" t="s">
        <v>457</v>
      </c>
      <c r="Z13" s="57"/>
      <c r="AA13" s="58"/>
      <c r="AB13" s="57"/>
      <c r="AC13" s="59"/>
    </row>
    <row r="14" spans="1:29" ht="52.05" hidden="1" customHeight="1" x14ac:dyDescent="0.3">
      <c r="A14" s="152"/>
      <c r="B14" s="6"/>
      <c r="C14" s="149"/>
      <c r="D14" s="150"/>
      <c r="E14" s="149"/>
      <c r="F14" s="150"/>
      <c r="G14" s="149"/>
      <c r="H14" s="149"/>
      <c r="I14" s="149"/>
      <c r="J14" s="149"/>
      <c r="K14" s="149"/>
      <c r="L14" s="7" t="s">
        <v>128</v>
      </c>
      <c r="M14" s="32">
        <f>Fidelity!Z16</f>
        <v>3.6152257012412101</v>
      </c>
      <c r="N14" s="32">
        <f>Fidelity!AA16</f>
        <v>1</v>
      </c>
      <c r="O14" s="8" t="s">
        <v>27</v>
      </c>
      <c r="P14" s="33"/>
      <c r="Q14" s="33"/>
      <c r="R14" s="34"/>
      <c r="S14" s="3"/>
      <c r="T14" s="3"/>
      <c r="U14" s="3"/>
      <c r="V14" s="3"/>
      <c r="W14" s="3"/>
      <c r="Y14" s="56" t="s">
        <v>457</v>
      </c>
      <c r="Z14" s="57"/>
      <c r="AA14" s="58"/>
      <c r="AB14" s="57"/>
      <c r="AC14" s="59"/>
    </row>
    <row r="15" spans="1:29" ht="52.05" hidden="1" customHeight="1" x14ac:dyDescent="0.3">
      <c r="A15" s="152"/>
      <c r="B15" s="6"/>
      <c r="C15" s="149"/>
      <c r="D15" s="150"/>
      <c r="E15" s="149"/>
      <c r="F15" s="150"/>
      <c r="G15" s="149"/>
      <c r="H15" s="149"/>
      <c r="I15" s="149"/>
      <c r="J15" s="149"/>
      <c r="K15" s="149"/>
      <c r="L15" s="7" t="s">
        <v>129</v>
      </c>
      <c r="M15" s="32">
        <f>Fidelity!Z17</f>
        <v>3.3387461233210627</v>
      </c>
      <c r="N15" s="32">
        <f>Fidelity!AA17</f>
        <v>1</v>
      </c>
      <c r="O15" s="8" t="s">
        <v>27</v>
      </c>
      <c r="P15" s="33"/>
      <c r="Q15" s="33"/>
      <c r="R15" s="34"/>
      <c r="S15" s="3"/>
      <c r="T15" s="3"/>
      <c r="U15" s="3"/>
      <c r="V15" s="3"/>
      <c r="W15" s="3"/>
      <c r="Y15" s="56" t="s">
        <v>457</v>
      </c>
      <c r="Z15" s="57"/>
      <c r="AA15" s="58"/>
      <c r="AB15" s="57"/>
      <c r="AC15" s="59"/>
    </row>
    <row r="16" spans="1:29" ht="52.05" hidden="1" customHeight="1" x14ac:dyDescent="0.3">
      <c r="A16" s="152">
        <v>8</v>
      </c>
      <c r="B16" s="6" t="s">
        <v>132</v>
      </c>
      <c r="C16" s="149" t="s">
        <v>133</v>
      </c>
      <c r="D16" s="150">
        <v>2002</v>
      </c>
      <c r="E16" s="149" t="s">
        <v>327</v>
      </c>
      <c r="F16" s="150">
        <v>3</v>
      </c>
      <c r="G16" s="149" t="s">
        <v>134</v>
      </c>
      <c r="H16" s="149" t="s">
        <v>135</v>
      </c>
      <c r="I16" s="149" t="s">
        <v>148</v>
      </c>
      <c r="J16" s="149" t="s">
        <v>136</v>
      </c>
      <c r="K16" s="149" t="s">
        <v>140</v>
      </c>
      <c r="L16" s="7" t="s">
        <v>141</v>
      </c>
      <c r="M16" s="32">
        <f>Fidelity!Z18</f>
        <v>3.375</v>
      </c>
      <c r="N16" s="32">
        <f>Fidelity!AA18</f>
        <v>2</v>
      </c>
      <c r="O16" s="8" t="s">
        <v>27</v>
      </c>
      <c r="P16" s="148" t="s">
        <v>139</v>
      </c>
      <c r="Q16" s="148" t="s">
        <v>138</v>
      </c>
      <c r="R16" s="34"/>
      <c r="S16" s="3"/>
      <c r="T16" s="3" t="s">
        <v>457</v>
      </c>
      <c r="U16" s="3"/>
      <c r="V16" s="3" t="s">
        <v>457</v>
      </c>
      <c r="W16" s="3"/>
      <c r="Y16" s="56" t="str">
        <f t="shared" si="0"/>
        <v/>
      </c>
      <c r="Z16" s="57"/>
      <c r="AA16" s="58" t="s">
        <v>457</v>
      </c>
      <c r="AB16" s="57"/>
      <c r="AC16" s="59"/>
    </row>
    <row r="17" spans="1:30" ht="52.05" hidden="1" customHeight="1" x14ac:dyDescent="0.3">
      <c r="A17" s="152"/>
      <c r="B17" s="6"/>
      <c r="C17" s="149"/>
      <c r="D17" s="150"/>
      <c r="E17" s="149"/>
      <c r="F17" s="150"/>
      <c r="G17" s="149"/>
      <c r="H17" s="149"/>
      <c r="I17" s="149"/>
      <c r="J17" s="149"/>
      <c r="K17" s="149"/>
      <c r="L17" s="7" t="s">
        <v>142</v>
      </c>
      <c r="M17" s="32">
        <f>Fidelity!Z19</f>
        <v>3.75</v>
      </c>
      <c r="N17" s="32">
        <f>Fidelity!AA19</f>
        <v>2</v>
      </c>
      <c r="O17" s="8" t="s">
        <v>27</v>
      </c>
      <c r="P17" s="148"/>
      <c r="Q17" s="148"/>
      <c r="R17" s="34"/>
      <c r="S17" s="3"/>
      <c r="T17" s="3"/>
      <c r="U17" s="3"/>
      <c r="V17" s="3"/>
      <c r="W17" s="3"/>
      <c r="Y17" s="56" t="str">
        <f t="shared" si="0"/>
        <v/>
      </c>
      <c r="Z17" s="57"/>
      <c r="AA17" s="58" t="s">
        <v>457</v>
      </c>
      <c r="AB17" s="57"/>
      <c r="AC17" s="59"/>
    </row>
    <row r="18" spans="1:30" ht="27" hidden="1" customHeight="1" x14ac:dyDescent="0.3">
      <c r="A18" s="152">
        <v>9</v>
      </c>
      <c r="B18" s="6" t="s">
        <v>143</v>
      </c>
      <c r="C18" s="149" t="s">
        <v>144</v>
      </c>
      <c r="D18" s="150">
        <v>2014</v>
      </c>
      <c r="E18" s="149" t="s">
        <v>145</v>
      </c>
      <c r="F18" s="150">
        <v>3</v>
      </c>
      <c r="G18" s="149" t="s">
        <v>146</v>
      </c>
      <c r="H18" s="149" t="s">
        <v>147</v>
      </c>
      <c r="I18" s="149" t="s">
        <v>149</v>
      </c>
      <c r="J18" s="149" t="s">
        <v>150</v>
      </c>
      <c r="K18" s="149" t="s">
        <v>151</v>
      </c>
      <c r="L18" s="7" t="s">
        <v>152</v>
      </c>
      <c r="M18" s="32">
        <f>Fidelity!Z20</f>
        <v>2.6337295241014118</v>
      </c>
      <c r="N18" s="32">
        <f>Fidelity!AA20</f>
        <v>2</v>
      </c>
      <c r="O18" s="8" t="s">
        <v>27</v>
      </c>
      <c r="P18" s="148" t="s">
        <v>154</v>
      </c>
      <c r="Q18" s="148" t="s">
        <v>155</v>
      </c>
      <c r="R18" s="34"/>
      <c r="S18" s="3"/>
      <c r="T18" s="3" t="s">
        <v>457</v>
      </c>
      <c r="U18" s="3" t="s">
        <v>457</v>
      </c>
      <c r="V18" s="3"/>
      <c r="W18" s="3"/>
      <c r="Y18" s="56" t="str">
        <f t="shared" si="0"/>
        <v/>
      </c>
      <c r="Z18" s="57" t="s">
        <v>457</v>
      </c>
      <c r="AA18" s="58"/>
      <c r="AB18" s="57"/>
      <c r="AC18" s="59"/>
    </row>
    <row r="19" spans="1:30" ht="27" hidden="1" customHeight="1" x14ac:dyDescent="0.3">
      <c r="A19" s="152"/>
      <c r="B19" s="6"/>
      <c r="C19" s="149"/>
      <c r="D19" s="150"/>
      <c r="E19" s="149"/>
      <c r="F19" s="150"/>
      <c r="G19" s="149"/>
      <c r="H19" s="149"/>
      <c r="I19" s="149"/>
      <c r="J19" s="149"/>
      <c r="K19" s="149"/>
      <c r="L19" s="7" t="s">
        <v>153</v>
      </c>
      <c r="M19" s="32">
        <f>Fidelity!Z21</f>
        <v>2.7534445024696579</v>
      </c>
      <c r="N19" s="32">
        <f>Fidelity!AA21</f>
        <v>2</v>
      </c>
      <c r="O19" s="8" t="s">
        <v>27</v>
      </c>
      <c r="P19" s="148"/>
      <c r="Q19" s="148"/>
      <c r="R19" s="34"/>
      <c r="S19" s="3"/>
      <c r="T19" s="3"/>
      <c r="U19" s="3"/>
      <c r="V19" s="3"/>
      <c r="W19" s="3"/>
      <c r="Y19" s="56" t="str">
        <f t="shared" si="0"/>
        <v/>
      </c>
      <c r="Z19" s="57" t="s">
        <v>457</v>
      </c>
      <c r="AA19" s="58"/>
      <c r="AB19" s="57"/>
      <c r="AC19" s="59"/>
    </row>
    <row r="20" spans="1:30" ht="100.2" hidden="1" customHeight="1" x14ac:dyDescent="0.3">
      <c r="A20" s="9">
        <v>10</v>
      </c>
      <c r="B20" s="6" t="s">
        <v>156</v>
      </c>
      <c r="C20" s="7" t="s">
        <v>157</v>
      </c>
      <c r="D20" s="8">
        <v>2008</v>
      </c>
      <c r="E20" s="7" t="s">
        <v>32</v>
      </c>
      <c r="F20" s="8">
        <v>1</v>
      </c>
      <c r="G20" s="7" t="s">
        <v>158</v>
      </c>
      <c r="H20" s="7" t="s">
        <v>160</v>
      </c>
      <c r="I20" s="7" t="s">
        <v>159</v>
      </c>
      <c r="J20" s="7" t="s">
        <v>161</v>
      </c>
      <c r="K20" s="7" t="s">
        <v>162</v>
      </c>
      <c r="L20" s="4" t="s">
        <v>94</v>
      </c>
      <c r="M20" s="32">
        <f>Fidelity!Z22</f>
        <v>3.2142510032886604</v>
      </c>
      <c r="N20" s="32">
        <f>Fidelity!AA22</f>
        <v>0</v>
      </c>
      <c r="O20" s="8" t="s">
        <v>27</v>
      </c>
      <c r="P20" s="33" t="s">
        <v>164</v>
      </c>
      <c r="Q20" s="33" t="s">
        <v>163</v>
      </c>
      <c r="R20" s="34" t="s">
        <v>474</v>
      </c>
      <c r="S20" s="3" t="s">
        <v>457</v>
      </c>
      <c r="T20" s="3" t="s">
        <v>457</v>
      </c>
      <c r="U20" s="3" t="s">
        <v>457</v>
      </c>
      <c r="V20" s="3"/>
      <c r="W20" s="3"/>
      <c r="Y20" s="56" t="str">
        <f t="shared" si="0"/>
        <v/>
      </c>
      <c r="Z20" s="57" t="s">
        <v>457</v>
      </c>
      <c r="AA20" s="58"/>
      <c r="AB20" s="57"/>
      <c r="AC20" s="59"/>
    </row>
    <row r="21" spans="1:30" ht="62.4" hidden="1" x14ac:dyDescent="0.3">
      <c r="A21" s="9">
        <v>11</v>
      </c>
      <c r="B21" s="6" t="s">
        <v>165</v>
      </c>
      <c r="C21" s="7" t="s">
        <v>166</v>
      </c>
      <c r="D21" s="8">
        <v>2019</v>
      </c>
      <c r="E21" s="7" t="s">
        <v>167</v>
      </c>
      <c r="F21" s="8">
        <v>3</v>
      </c>
      <c r="G21" s="7" t="s">
        <v>146</v>
      </c>
      <c r="H21" s="7" t="s">
        <v>168</v>
      </c>
      <c r="I21" s="7" t="s">
        <v>148</v>
      </c>
      <c r="J21" s="7" t="s">
        <v>169</v>
      </c>
      <c r="K21" s="7" t="s">
        <v>170</v>
      </c>
      <c r="L21" s="4" t="s">
        <v>94</v>
      </c>
      <c r="M21" s="32">
        <f>Fidelity!Z23</f>
        <v>3.0853803235318495</v>
      </c>
      <c r="N21" s="32">
        <f>Fidelity!AA23</f>
        <v>1</v>
      </c>
      <c r="O21" s="8"/>
      <c r="P21" s="33" t="s">
        <v>171</v>
      </c>
      <c r="Q21" s="33"/>
      <c r="R21" s="34"/>
      <c r="S21" s="3" t="s">
        <v>457</v>
      </c>
      <c r="T21" s="3" t="s">
        <v>457</v>
      </c>
      <c r="U21" s="3"/>
      <c r="V21" s="3" t="s">
        <v>457</v>
      </c>
      <c r="W21" s="3"/>
      <c r="Y21" s="56" t="s">
        <v>457</v>
      </c>
      <c r="Z21" s="57"/>
      <c r="AA21" s="58"/>
      <c r="AB21" s="57"/>
      <c r="AC21" s="59"/>
    </row>
    <row r="22" spans="1:30" ht="78" hidden="1" x14ac:dyDescent="0.3">
      <c r="A22" s="9">
        <v>12</v>
      </c>
      <c r="B22" s="6" t="s">
        <v>172</v>
      </c>
      <c r="C22" s="7" t="s">
        <v>426</v>
      </c>
      <c r="D22" s="8">
        <v>2022</v>
      </c>
      <c r="E22" s="7" t="s">
        <v>173</v>
      </c>
      <c r="F22" s="8">
        <v>12</v>
      </c>
      <c r="G22" s="7" t="s">
        <v>174</v>
      </c>
      <c r="H22" s="7" t="s">
        <v>175</v>
      </c>
      <c r="I22" s="7" t="s">
        <v>176</v>
      </c>
      <c r="J22" s="7" t="s">
        <v>177</v>
      </c>
      <c r="K22" s="7" t="s">
        <v>178</v>
      </c>
      <c r="L22" s="4" t="s">
        <v>94</v>
      </c>
      <c r="M22" s="32">
        <f>Fidelity!Z24</f>
        <v>3.25</v>
      </c>
      <c r="N22" s="32">
        <f>Fidelity!AA24</f>
        <v>2</v>
      </c>
      <c r="O22" s="8" t="s">
        <v>20</v>
      </c>
      <c r="P22" s="33" t="s">
        <v>179</v>
      </c>
      <c r="Q22" s="33"/>
      <c r="R22" s="34" t="s">
        <v>475</v>
      </c>
      <c r="S22" s="3"/>
      <c r="T22" s="3" t="s">
        <v>457</v>
      </c>
      <c r="U22" s="3" t="s">
        <v>457</v>
      </c>
      <c r="V22" s="3"/>
      <c r="W22" s="3"/>
      <c r="Y22" s="56" t="str">
        <f t="shared" si="0"/>
        <v/>
      </c>
      <c r="Z22" s="57" t="s">
        <v>457</v>
      </c>
      <c r="AA22" s="58"/>
      <c r="AB22" s="57"/>
      <c r="AC22" s="59"/>
      <c r="AD22" s="3" t="s">
        <v>476</v>
      </c>
    </row>
    <row r="23" spans="1:30" s="49" customFormat="1" ht="124.8" hidden="1" x14ac:dyDescent="0.3">
      <c r="A23" s="41">
        <v>13</v>
      </c>
      <c r="B23" s="42" t="s">
        <v>180</v>
      </c>
      <c r="C23" s="43" t="s">
        <v>181</v>
      </c>
      <c r="D23" s="44">
        <v>2023</v>
      </c>
      <c r="E23" s="43" t="s">
        <v>32</v>
      </c>
      <c r="F23" s="44">
        <v>46</v>
      </c>
      <c r="G23" s="43" t="s">
        <v>184</v>
      </c>
      <c r="H23" s="43" t="s">
        <v>182</v>
      </c>
      <c r="I23" s="43" t="s">
        <v>183</v>
      </c>
      <c r="J23" s="43" t="s">
        <v>194</v>
      </c>
      <c r="K23" s="43" t="s">
        <v>185</v>
      </c>
      <c r="L23" s="45" t="s">
        <v>94</v>
      </c>
      <c r="M23" s="46">
        <f>Fidelity!Z25</f>
        <v>1.2463036274880366</v>
      </c>
      <c r="N23" s="46">
        <f>Fidelity!AA25</f>
        <v>3</v>
      </c>
      <c r="O23" s="44" t="s">
        <v>20</v>
      </c>
      <c r="P23" s="47" t="s">
        <v>187</v>
      </c>
      <c r="Q23" s="47" t="s">
        <v>186</v>
      </c>
      <c r="R23" s="48" t="s">
        <v>189</v>
      </c>
      <c r="S23" s="50"/>
      <c r="T23" s="50"/>
      <c r="U23" s="50"/>
      <c r="V23" s="50"/>
      <c r="W23" s="50"/>
      <c r="X23" s="50" t="s">
        <v>457</v>
      </c>
      <c r="Y23" s="56"/>
      <c r="Z23" s="60"/>
      <c r="AA23" s="58"/>
      <c r="AB23" s="60" t="s">
        <v>457</v>
      </c>
      <c r="AC23" s="59"/>
      <c r="AD23" s="50"/>
    </row>
    <row r="24" spans="1:30" ht="165.6" hidden="1" x14ac:dyDescent="0.3">
      <c r="A24" s="9">
        <v>14</v>
      </c>
      <c r="B24" s="6" t="s">
        <v>190</v>
      </c>
      <c r="C24" s="7" t="s">
        <v>191</v>
      </c>
      <c r="D24" s="8">
        <v>2006</v>
      </c>
      <c r="E24" s="7" t="s">
        <v>32</v>
      </c>
      <c r="F24" s="8">
        <v>1</v>
      </c>
      <c r="G24" s="7" t="s">
        <v>192</v>
      </c>
      <c r="H24" s="7" t="s">
        <v>193</v>
      </c>
      <c r="I24" s="7" t="s">
        <v>196</v>
      </c>
      <c r="J24" s="7" t="s">
        <v>195</v>
      </c>
      <c r="K24" s="7" t="s">
        <v>197</v>
      </c>
      <c r="L24" s="4" t="s">
        <v>94</v>
      </c>
      <c r="M24" s="32">
        <f>Fidelity!Z26</f>
        <v>4</v>
      </c>
      <c r="N24" s="32">
        <f>Fidelity!AA26</f>
        <v>0</v>
      </c>
      <c r="O24" s="8" t="s">
        <v>20</v>
      </c>
      <c r="P24" s="33" t="s">
        <v>477</v>
      </c>
      <c r="Q24" s="33"/>
      <c r="R24" s="34"/>
      <c r="S24" s="3"/>
      <c r="T24" s="3" t="s">
        <v>457</v>
      </c>
      <c r="U24" s="3"/>
      <c r="V24" s="3" t="s">
        <v>457</v>
      </c>
      <c r="W24" s="3"/>
      <c r="Y24" s="56" t="s">
        <v>457</v>
      </c>
      <c r="Z24" s="57"/>
      <c r="AA24" s="58"/>
      <c r="AB24" s="57"/>
      <c r="AC24" s="59"/>
    </row>
    <row r="25" spans="1:30" ht="62.4" hidden="1" x14ac:dyDescent="0.3">
      <c r="A25" s="9">
        <v>15</v>
      </c>
      <c r="B25" s="6" t="s">
        <v>198</v>
      </c>
      <c r="C25" s="7" t="s">
        <v>191</v>
      </c>
      <c r="D25" s="8">
        <v>2007</v>
      </c>
      <c r="E25" s="7" t="s">
        <v>32</v>
      </c>
      <c r="F25" s="8">
        <v>1</v>
      </c>
      <c r="G25" s="7" t="s">
        <v>199</v>
      </c>
      <c r="H25" s="7" t="s">
        <v>200</v>
      </c>
      <c r="I25" s="7" t="s">
        <v>201</v>
      </c>
      <c r="J25" s="7" t="s">
        <v>202</v>
      </c>
      <c r="K25" s="7" t="s">
        <v>203</v>
      </c>
      <c r="L25" s="10" t="s">
        <v>206</v>
      </c>
      <c r="M25" s="32">
        <f>Fidelity!Z27</f>
        <v>4</v>
      </c>
      <c r="N25" s="32">
        <f>Fidelity!AA27</f>
        <v>1</v>
      </c>
      <c r="O25" s="8" t="s">
        <v>20</v>
      </c>
      <c r="P25" s="33" t="s">
        <v>205</v>
      </c>
      <c r="Q25" s="33" t="s">
        <v>204</v>
      </c>
      <c r="R25" s="34" t="s">
        <v>502</v>
      </c>
      <c r="S25" s="3"/>
      <c r="T25" s="3" t="s">
        <v>457</v>
      </c>
      <c r="U25" s="3" t="s">
        <v>457</v>
      </c>
      <c r="V25" s="3"/>
      <c r="W25" s="3"/>
      <c r="Y25" s="56" t="str">
        <f t="shared" si="0"/>
        <v/>
      </c>
      <c r="Z25" s="57" t="s">
        <v>457</v>
      </c>
      <c r="AA25" s="58"/>
      <c r="AB25" s="57"/>
      <c r="AC25" s="59"/>
    </row>
    <row r="26" spans="1:30" ht="143.4" hidden="1" customHeight="1" x14ac:dyDescent="0.3">
      <c r="A26" s="9">
        <v>16</v>
      </c>
      <c r="B26" s="6" t="s">
        <v>207</v>
      </c>
      <c r="C26" s="7" t="s">
        <v>208</v>
      </c>
      <c r="D26" s="8">
        <v>2012</v>
      </c>
      <c r="E26" s="7" t="s">
        <v>32</v>
      </c>
      <c r="F26" s="8">
        <v>12</v>
      </c>
      <c r="G26" s="7" t="s">
        <v>209</v>
      </c>
      <c r="H26" s="7" t="s">
        <v>210</v>
      </c>
      <c r="I26" s="7" t="s">
        <v>201</v>
      </c>
      <c r="J26" s="7" t="s">
        <v>211</v>
      </c>
      <c r="K26" s="7" t="s">
        <v>212</v>
      </c>
      <c r="L26" s="4" t="s">
        <v>94</v>
      </c>
      <c r="M26" s="32">
        <f>Fidelity!Z28</f>
        <v>1.0753858312089739</v>
      </c>
      <c r="N26" s="32">
        <f>Fidelity!AA28</f>
        <v>1</v>
      </c>
      <c r="O26" s="8" t="s">
        <v>20</v>
      </c>
      <c r="P26" s="33" t="s">
        <v>213</v>
      </c>
      <c r="Q26" s="33" t="s">
        <v>214</v>
      </c>
      <c r="R26" s="34" t="s">
        <v>478</v>
      </c>
      <c r="S26" s="3" t="s">
        <v>457</v>
      </c>
      <c r="T26" s="3" t="s">
        <v>457</v>
      </c>
      <c r="U26" s="3" t="s">
        <v>457</v>
      </c>
      <c r="V26" s="3"/>
      <c r="W26" s="3"/>
      <c r="Y26" s="56" t="str">
        <f t="shared" si="0"/>
        <v/>
      </c>
      <c r="Z26" s="57"/>
      <c r="AA26" s="58"/>
      <c r="AB26" s="57" t="s">
        <v>457</v>
      </c>
      <c r="AC26" s="59"/>
    </row>
    <row r="27" spans="1:30" ht="143.4" hidden="1" customHeight="1" x14ac:dyDescent="0.3">
      <c r="A27" s="9">
        <v>17</v>
      </c>
      <c r="B27" s="6" t="s">
        <v>215</v>
      </c>
      <c r="C27" s="7" t="s">
        <v>216</v>
      </c>
      <c r="D27" s="8">
        <v>2014</v>
      </c>
      <c r="E27" s="7" t="s">
        <v>217</v>
      </c>
      <c r="F27" s="8">
        <v>1</v>
      </c>
      <c r="G27" s="7" t="s">
        <v>218</v>
      </c>
      <c r="H27" s="7" t="s">
        <v>219</v>
      </c>
      <c r="I27" s="7" t="s">
        <v>149</v>
      </c>
      <c r="J27" s="7" t="s">
        <v>220</v>
      </c>
      <c r="K27" s="7" t="s">
        <v>221</v>
      </c>
      <c r="L27" s="4" t="s">
        <v>94</v>
      </c>
      <c r="M27" s="32">
        <f>Fidelity!Z29</f>
        <v>3.875</v>
      </c>
      <c r="N27" s="32">
        <f>Fidelity!AA29</f>
        <v>1</v>
      </c>
      <c r="O27" s="8" t="s">
        <v>27</v>
      </c>
      <c r="P27" s="33" t="s">
        <v>222</v>
      </c>
      <c r="Q27" s="33" t="s">
        <v>223</v>
      </c>
      <c r="R27" s="34" t="s">
        <v>479</v>
      </c>
      <c r="S27" s="3" t="s">
        <v>457</v>
      </c>
      <c r="T27" s="3" t="s">
        <v>457</v>
      </c>
      <c r="U27" s="3"/>
      <c r="V27" s="3" t="s">
        <v>457</v>
      </c>
      <c r="W27" s="3"/>
      <c r="Y27" s="56" t="str">
        <f t="shared" si="0"/>
        <v/>
      </c>
      <c r="Z27" s="57" t="s">
        <v>457</v>
      </c>
      <c r="AA27" s="58"/>
      <c r="AB27" s="57"/>
      <c r="AC27" s="59"/>
    </row>
    <row r="28" spans="1:30" ht="144" hidden="1" customHeight="1" x14ac:dyDescent="0.3">
      <c r="A28" s="9">
        <v>18</v>
      </c>
      <c r="B28" s="6" t="s">
        <v>224</v>
      </c>
      <c r="C28" s="7" t="s">
        <v>225</v>
      </c>
      <c r="D28" s="8">
        <v>2019</v>
      </c>
      <c r="E28" s="7" t="s">
        <v>32</v>
      </c>
      <c r="F28" s="8">
        <v>9</v>
      </c>
      <c r="G28" s="7" t="s">
        <v>226</v>
      </c>
      <c r="H28" s="7" t="s">
        <v>228</v>
      </c>
      <c r="I28" s="7" t="s">
        <v>227</v>
      </c>
      <c r="J28" s="7" t="s">
        <v>229</v>
      </c>
      <c r="K28" s="7" t="s">
        <v>230</v>
      </c>
      <c r="L28" s="4" t="s">
        <v>94</v>
      </c>
      <c r="M28" s="32">
        <f>Fidelity!Z30</f>
        <v>2.8359696991451453</v>
      </c>
      <c r="N28" s="32">
        <f>Fidelity!AA30</f>
        <v>3</v>
      </c>
      <c r="O28" s="8" t="s">
        <v>20</v>
      </c>
      <c r="P28" s="33" t="s">
        <v>231</v>
      </c>
      <c r="Q28" s="33"/>
      <c r="R28" s="34" t="s">
        <v>480</v>
      </c>
      <c r="S28" s="3"/>
      <c r="T28" s="3" t="s">
        <v>457</v>
      </c>
      <c r="U28" s="3"/>
      <c r="V28" s="3"/>
      <c r="W28" s="3"/>
      <c r="Y28" s="56" t="str">
        <f t="shared" si="0"/>
        <v/>
      </c>
      <c r="Z28" s="57" t="s">
        <v>457</v>
      </c>
      <c r="AA28" s="58"/>
      <c r="AB28" s="57"/>
      <c r="AC28" s="59"/>
    </row>
    <row r="29" spans="1:30" ht="93.6" hidden="1" x14ac:dyDescent="0.3">
      <c r="A29" s="9">
        <v>19</v>
      </c>
      <c r="B29" s="6" t="s">
        <v>232</v>
      </c>
      <c r="C29" s="7" t="s">
        <v>239</v>
      </c>
      <c r="D29" s="8">
        <v>2014</v>
      </c>
      <c r="E29" s="7" t="s">
        <v>32</v>
      </c>
      <c r="F29" s="8">
        <v>2</v>
      </c>
      <c r="G29" s="7" t="s">
        <v>233</v>
      </c>
      <c r="H29" s="7" t="s">
        <v>235</v>
      </c>
      <c r="I29" s="7" t="s">
        <v>149</v>
      </c>
      <c r="J29" s="7" t="s">
        <v>236</v>
      </c>
      <c r="K29" s="7" t="s">
        <v>234</v>
      </c>
      <c r="L29" s="4" t="s">
        <v>94</v>
      </c>
      <c r="M29" s="32">
        <f>Fidelity!Z31</f>
        <v>3.7042706692520775</v>
      </c>
      <c r="N29" s="32">
        <f>Fidelity!AA31</f>
        <v>1</v>
      </c>
      <c r="O29" s="8" t="s">
        <v>27</v>
      </c>
      <c r="P29" s="33" t="s">
        <v>237</v>
      </c>
      <c r="Q29" s="33" t="s">
        <v>238</v>
      </c>
      <c r="R29" s="34"/>
      <c r="S29" s="3" t="s">
        <v>457</v>
      </c>
      <c r="T29" s="3" t="s">
        <v>457</v>
      </c>
      <c r="U29" s="3"/>
      <c r="V29" s="3" t="s">
        <v>457</v>
      </c>
      <c r="W29" s="3"/>
      <c r="Y29" s="56" t="str">
        <f t="shared" si="0"/>
        <v/>
      </c>
      <c r="Z29" s="57" t="s">
        <v>457</v>
      </c>
      <c r="AA29" s="58"/>
      <c r="AB29" s="57"/>
      <c r="AC29" s="59"/>
      <c r="AD29" s="3" t="s">
        <v>476</v>
      </c>
    </row>
    <row r="30" spans="1:30" ht="115.2" customHeight="1" x14ac:dyDescent="0.3">
      <c r="A30" s="9">
        <v>20</v>
      </c>
      <c r="B30" s="6" t="s">
        <v>240</v>
      </c>
      <c r="C30" s="7" t="s">
        <v>241</v>
      </c>
      <c r="D30" s="8">
        <v>2019</v>
      </c>
      <c r="E30" s="7" t="s">
        <v>32</v>
      </c>
      <c r="F30" s="8">
        <v>6</v>
      </c>
      <c r="G30" s="7" t="s">
        <v>243</v>
      </c>
      <c r="H30" s="7" t="s">
        <v>242</v>
      </c>
      <c r="I30" s="7" t="s">
        <v>176</v>
      </c>
      <c r="J30" s="7" t="s">
        <v>244</v>
      </c>
      <c r="K30" s="7" t="s">
        <v>246</v>
      </c>
      <c r="L30" s="4" t="s">
        <v>94</v>
      </c>
      <c r="M30" s="32">
        <f>Fidelity!Z32</f>
        <v>1.5048563384822016</v>
      </c>
      <c r="N30" s="32">
        <f>Fidelity!AA32</f>
        <v>3</v>
      </c>
      <c r="O30" s="8" t="s">
        <v>20</v>
      </c>
      <c r="P30" s="33" t="s">
        <v>245</v>
      </c>
      <c r="Q30" s="33"/>
      <c r="R30" s="34" t="s">
        <v>481</v>
      </c>
      <c r="S30" s="3" t="s">
        <v>457</v>
      </c>
      <c r="T30" s="3" t="s">
        <v>457</v>
      </c>
      <c r="U30" s="3"/>
      <c r="V30" s="3"/>
      <c r="W30" s="3"/>
      <c r="Y30" s="52" t="s">
        <v>457</v>
      </c>
      <c r="Z30" s="53"/>
      <c r="AA30" s="54"/>
      <c r="AB30" s="53"/>
      <c r="AC30" s="55"/>
      <c r="AD30" s="3" t="s">
        <v>476</v>
      </c>
    </row>
    <row r="31" spans="1:30" ht="114.6" hidden="1" customHeight="1" x14ac:dyDescent="0.3">
      <c r="A31" s="9">
        <v>21</v>
      </c>
      <c r="B31" s="6" t="s">
        <v>247</v>
      </c>
      <c r="C31" s="7" t="s">
        <v>431</v>
      </c>
      <c r="D31" s="8">
        <v>2019</v>
      </c>
      <c r="E31" s="7" t="s">
        <v>32</v>
      </c>
      <c r="F31" s="8">
        <v>2</v>
      </c>
      <c r="G31" s="7" t="s">
        <v>248</v>
      </c>
      <c r="H31" s="7" t="s">
        <v>249</v>
      </c>
      <c r="I31" s="7" t="s">
        <v>149</v>
      </c>
      <c r="J31" s="7" t="s">
        <v>250</v>
      </c>
      <c r="K31" s="7" t="s">
        <v>251</v>
      </c>
      <c r="L31" s="4" t="s">
        <v>94</v>
      </c>
      <c r="M31" s="32">
        <f>Fidelity!Z33</f>
        <v>3.7142857142857144</v>
      </c>
      <c r="N31" s="32">
        <f>Fidelity!AA33</f>
        <v>1</v>
      </c>
      <c r="O31" s="8" t="s">
        <v>20</v>
      </c>
      <c r="P31" s="33" t="s">
        <v>252</v>
      </c>
      <c r="Q31" s="33"/>
      <c r="R31" s="34" t="s">
        <v>482</v>
      </c>
      <c r="S31" s="3"/>
      <c r="T31" s="3"/>
      <c r="U31" s="3"/>
      <c r="V31" s="3"/>
      <c r="W31" s="3"/>
      <c r="X31" s="3" t="s">
        <v>457</v>
      </c>
      <c r="Y31" s="52"/>
      <c r="Z31" s="53" t="s">
        <v>457</v>
      </c>
      <c r="AA31" s="54"/>
      <c r="AB31" s="53"/>
      <c r="AC31" s="55"/>
      <c r="AD31" s="3" t="s">
        <v>476</v>
      </c>
    </row>
    <row r="32" spans="1:30" ht="78" hidden="1" x14ac:dyDescent="0.3">
      <c r="A32" s="9">
        <v>22</v>
      </c>
      <c r="B32" s="6" t="s">
        <v>253</v>
      </c>
      <c r="C32" s="7" t="s">
        <v>254</v>
      </c>
      <c r="D32" s="8">
        <v>2008</v>
      </c>
      <c r="E32" s="7" t="s">
        <v>255</v>
      </c>
      <c r="F32" s="8">
        <v>12</v>
      </c>
      <c r="G32" s="7" t="s">
        <v>256</v>
      </c>
      <c r="H32" s="7" t="s">
        <v>257</v>
      </c>
      <c r="I32" s="7" t="s">
        <v>258</v>
      </c>
      <c r="J32" s="7" t="s">
        <v>259</v>
      </c>
      <c r="K32" s="7" t="s">
        <v>260</v>
      </c>
      <c r="L32" s="4" t="s">
        <v>94</v>
      </c>
      <c r="M32" s="32">
        <f>Fidelity!Z34</f>
        <v>4</v>
      </c>
      <c r="N32" s="32">
        <f>Fidelity!AA34</f>
        <v>1</v>
      </c>
      <c r="O32" s="8" t="s">
        <v>27</v>
      </c>
      <c r="P32" s="33" t="s">
        <v>261</v>
      </c>
      <c r="Q32" s="33"/>
      <c r="R32" s="34" t="s">
        <v>262</v>
      </c>
      <c r="S32" s="3"/>
      <c r="T32" s="3" t="s">
        <v>457</v>
      </c>
      <c r="U32" s="3"/>
      <c r="V32" s="3" t="s">
        <v>457</v>
      </c>
      <c r="W32" s="3"/>
      <c r="Y32" s="52" t="str">
        <f t="shared" si="0"/>
        <v/>
      </c>
      <c r="Z32" s="53" t="s">
        <v>457</v>
      </c>
      <c r="AA32" s="54"/>
      <c r="AB32" s="53"/>
      <c r="AC32" s="55"/>
      <c r="AD32" s="3" t="s">
        <v>476</v>
      </c>
    </row>
    <row r="33" spans="1:30" ht="110.4" x14ac:dyDescent="0.3">
      <c r="A33" s="9">
        <v>23</v>
      </c>
      <c r="B33" s="6" t="s">
        <v>263</v>
      </c>
      <c r="C33" s="7" t="s">
        <v>264</v>
      </c>
      <c r="D33" s="8">
        <v>2023</v>
      </c>
      <c r="E33" s="7" t="s">
        <v>265</v>
      </c>
      <c r="F33" s="8">
        <v>6</v>
      </c>
      <c r="G33" s="7" t="s">
        <v>266</v>
      </c>
      <c r="H33" s="7" t="s">
        <v>267</v>
      </c>
      <c r="I33" s="7" t="s">
        <v>370</v>
      </c>
      <c r="J33" s="7" t="s">
        <v>269</v>
      </c>
      <c r="K33" s="7" t="s">
        <v>270</v>
      </c>
      <c r="L33" s="4" t="s">
        <v>94</v>
      </c>
      <c r="M33" s="32">
        <f>Fidelity!Z35</f>
        <v>2.5705012316940756</v>
      </c>
      <c r="N33" s="32">
        <f>Fidelity!AA35</f>
        <v>4</v>
      </c>
      <c r="O33" s="8" t="s">
        <v>20</v>
      </c>
      <c r="P33" s="33" t="s">
        <v>272</v>
      </c>
      <c r="Q33" s="33" t="s">
        <v>483</v>
      </c>
      <c r="R33" s="34" t="s">
        <v>271</v>
      </c>
      <c r="S33" s="3" t="s">
        <v>457</v>
      </c>
      <c r="T33" s="3" t="s">
        <v>457</v>
      </c>
      <c r="U33" s="3"/>
      <c r="V33" s="3"/>
      <c r="W33" s="3"/>
      <c r="Y33" s="52" t="str">
        <f t="shared" si="0"/>
        <v/>
      </c>
      <c r="Z33" s="53" t="s">
        <v>457</v>
      </c>
      <c r="AA33" s="54"/>
      <c r="AB33" s="53"/>
      <c r="AC33" s="55"/>
    </row>
    <row r="34" spans="1:30" ht="151.80000000000001" hidden="1" x14ac:dyDescent="0.3">
      <c r="A34" s="9">
        <v>24</v>
      </c>
      <c r="B34" s="6" t="s">
        <v>273</v>
      </c>
      <c r="C34" s="7" t="s">
        <v>274</v>
      </c>
      <c r="D34" s="8">
        <v>2023</v>
      </c>
      <c r="E34" s="7" t="s">
        <v>276</v>
      </c>
      <c r="F34" s="8">
        <v>12</v>
      </c>
      <c r="G34" s="7" t="s">
        <v>275</v>
      </c>
      <c r="H34" s="7" t="s">
        <v>277</v>
      </c>
      <c r="I34" s="7" t="s">
        <v>268</v>
      </c>
      <c r="J34" s="7" t="s">
        <v>278</v>
      </c>
      <c r="K34" s="7" t="s">
        <v>279</v>
      </c>
      <c r="L34" s="4" t="s">
        <v>94</v>
      </c>
      <c r="M34" s="32">
        <f>Fidelity!Z36</f>
        <v>3.5914493510473795</v>
      </c>
      <c r="N34" s="32">
        <f>Fidelity!AA36</f>
        <v>1</v>
      </c>
      <c r="O34" s="8" t="s">
        <v>20</v>
      </c>
      <c r="P34" s="33" t="s">
        <v>280</v>
      </c>
      <c r="Q34" s="33" t="s">
        <v>281</v>
      </c>
      <c r="R34" s="34" t="s">
        <v>484</v>
      </c>
      <c r="S34" s="3" t="s">
        <v>457</v>
      </c>
      <c r="T34" s="3" t="s">
        <v>457</v>
      </c>
      <c r="U34" s="3"/>
      <c r="V34" s="3" t="s">
        <v>457</v>
      </c>
      <c r="W34" s="3"/>
      <c r="Y34" s="52" t="str">
        <f t="shared" si="0"/>
        <v/>
      </c>
      <c r="Z34" s="53" t="s">
        <v>457</v>
      </c>
      <c r="AA34" s="54"/>
      <c r="AB34" s="53"/>
      <c r="AC34" s="55"/>
    </row>
    <row r="35" spans="1:30" ht="78" hidden="1" x14ac:dyDescent="0.3">
      <c r="A35" s="9">
        <v>25</v>
      </c>
      <c r="B35" s="6" t="s">
        <v>282</v>
      </c>
      <c r="C35" s="7" t="s">
        <v>283</v>
      </c>
      <c r="D35" s="8">
        <v>2007</v>
      </c>
      <c r="E35" s="7" t="s">
        <v>284</v>
      </c>
      <c r="F35" s="8">
        <v>3</v>
      </c>
      <c r="G35" s="7" t="s">
        <v>285</v>
      </c>
      <c r="H35" s="7" t="s">
        <v>289</v>
      </c>
      <c r="I35" s="7" t="s">
        <v>286</v>
      </c>
      <c r="J35" s="7" t="s">
        <v>287</v>
      </c>
      <c r="K35" s="7" t="s">
        <v>288</v>
      </c>
      <c r="L35" s="4" t="s">
        <v>94</v>
      </c>
      <c r="M35" s="32">
        <f>Fidelity!Z37</f>
        <v>3.2857142857142856</v>
      </c>
      <c r="N35" s="32">
        <f>Fidelity!AA37</f>
        <v>2</v>
      </c>
      <c r="O35" s="8" t="s">
        <v>20</v>
      </c>
      <c r="P35" s="33" t="s">
        <v>290</v>
      </c>
      <c r="Q35" s="33" t="s">
        <v>485</v>
      </c>
      <c r="R35" s="34"/>
      <c r="S35" s="3"/>
      <c r="T35" s="3" t="s">
        <v>457</v>
      </c>
      <c r="U35" s="3"/>
      <c r="V35" s="3" t="s">
        <v>457</v>
      </c>
      <c r="W35" s="3"/>
      <c r="Y35" s="52" t="str">
        <f t="shared" si="0"/>
        <v/>
      </c>
      <c r="Z35" s="53"/>
      <c r="AA35" s="54"/>
      <c r="AB35" s="53"/>
      <c r="AC35" s="55" t="s">
        <v>457</v>
      </c>
    </row>
    <row r="36" spans="1:30" ht="124.2" hidden="1" x14ac:dyDescent="0.3">
      <c r="A36" s="9">
        <v>26</v>
      </c>
      <c r="B36" s="6" t="s">
        <v>291</v>
      </c>
      <c r="C36" s="7" t="s">
        <v>292</v>
      </c>
      <c r="D36" s="8">
        <v>2020</v>
      </c>
      <c r="E36" s="7" t="s">
        <v>293</v>
      </c>
      <c r="F36" s="8">
        <v>1</v>
      </c>
      <c r="G36" s="7" t="s">
        <v>294</v>
      </c>
      <c r="H36" s="7" t="s">
        <v>296</v>
      </c>
      <c r="I36" s="7" t="s">
        <v>297</v>
      </c>
      <c r="J36" s="7" t="s">
        <v>295</v>
      </c>
      <c r="K36" s="7" t="s">
        <v>298</v>
      </c>
      <c r="L36" s="4" t="s">
        <v>94</v>
      </c>
      <c r="M36" s="32">
        <f>Fidelity!Z38</f>
        <v>2.2767611273294679</v>
      </c>
      <c r="N36" s="32">
        <f>Fidelity!AA38</f>
        <v>1</v>
      </c>
      <c r="O36" s="8" t="s">
        <v>20</v>
      </c>
      <c r="P36" s="33" t="s">
        <v>299</v>
      </c>
      <c r="Q36" s="33"/>
      <c r="R36" s="34"/>
      <c r="S36" s="3"/>
      <c r="T36" s="3" t="s">
        <v>457</v>
      </c>
      <c r="U36" s="3"/>
      <c r="V36" s="3"/>
      <c r="W36" s="3"/>
      <c r="Y36" s="52" t="str">
        <f t="shared" si="0"/>
        <v/>
      </c>
      <c r="Z36" s="53" t="s">
        <v>457</v>
      </c>
      <c r="AA36" s="54"/>
      <c r="AB36" s="53"/>
      <c r="AC36" s="55"/>
      <c r="AD36" s="3" t="s">
        <v>476</v>
      </c>
    </row>
    <row r="37" spans="1:30" ht="87.6" hidden="1" customHeight="1" x14ac:dyDescent="0.3">
      <c r="A37" s="152">
        <v>27</v>
      </c>
      <c r="B37" s="151" t="s">
        <v>300</v>
      </c>
      <c r="C37" s="149" t="s">
        <v>301</v>
      </c>
      <c r="D37" s="150">
        <v>2022</v>
      </c>
      <c r="E37" s="7" t="s">
        <v>302</v>
      </c>
      <c r="F37" s="8">
        <v>6</v>
      </c>
      <c r="G37" s="7" t="s">
        <v>303</v>
      </c>
      <c r="H37" s="7" t="s">
        <v>304</v>
      </c>
      <c r="I37" s="149" t="s">
        <v>196</v>
      </c>
      <c r="J37" s="149" t="s">
        <v>305</v>
      </c>
      <c r="K37" s="149" t="s">
        <v>306</v>
      </c>
      <c r="L37" s="4" t="s">
        <v>486</v>
      </c>
      <c r="M37" s="32">
        <f>Fidelity!Z39</f>
        <v>3.4193267716173019</v>
      </c>
      <c r="N37" s="32">
        <f>Fidelity!AA39</f>
        <v>3</v>
      </c>
      <c r="O37" s="8" t="s">
        <v>20</v>
      </c>
      <c r="P37" s="148" t="s">
        <v>488</v>
      </c>
      <c r="Q37" s="148" t="s">
        <v>489</v>
      </c>
      <c r="R37" s="148"/>
      <c r="S37" s="3" t="s">
        <v>457</v>
      </c>
      <c r="T37" s="3"/>
      <c r="U37" s="3"/>
      <c r="V37" s="3" t="s">
        <v>457</v>
      </c>
      <c r="W37" s="3"/>
      <c r="Y37" s="52" t="str">
        <f t="shared" si="0"/>
        <v/>
      </c>
      <c r="Z37" s="53" t="s">
        <v>457</v>
      </c>
      <c r="AA37" s="54"/>
      <c r="AB37" s="53"/>
      <c r="AC37" s="55"/>
    </row>
    <row r="38" spans="1:30" ht="87.6" hidden="1" customHeight="1" x14ac:dyDescent="0.3">
      <c r="A38" s="152"/>
      <c r="B38" s="151"/>
      <c r="C38" s="149"/>
      <c r="D38" s="150"/>
      <c r="E38" s="7"/>
      <c r="F38" s="8"/>
      <c r="G38" s="7"/>
      <c r="H38" s="7"/>
      <c r="I38" s="149"/>
      <c r="J38" s="149"/>
      <c r="K38" s="149"/>
      <c r="L38" s="4" t="s">
        <v>487</v>
      </c>
      <c r="M38" s="32"/>
      <c r="N38" s="32"/>
      <c r="O38" s="8"/>
      <c r="P38" s="148"/>
      <c r="Q38" s="148"/>
      <c r="R38" s="148"/>
      <c r="S38" s="3"/>
      <c r="T38" s="3"/>
      <c r="U38" s="3"/>
      <c r="V38" s="3"/>
      <c r="W38" s="3"/>
      <c r="Y38" s="52"/>
      <c r="Z38" s="53"/>
      <c r="AA38" s="54"/>
      <c r="AB38" s="53" t="s">
        <v>457</v>
      </c>
      <c r="AC38" s="55"/>
    </row>
    <row r="39" spans="1:30" ht="65.400000000000006" hidden="1" customHeight="1" x14ac:dyDescent="0.3">
      <c r="A39" s="152">
        <v>28</v>
      </c>
      <c r="B39" s="151" t="s">
        <v>307</v>
      </c>
      <c r="C39" s="149" t="s">
        <v>308</v>
      </c>
      <c r="D39" s="150">
        <v>2024</v>
      </c>
      <c r="E39" s="7" t="s">
        <v>22</v>
      </c>
      <c r="F39" s="8">
        <v>14</v>
      </c>
      <c r="G39" s="7" t="s">
        <v>23</v>
      </c>
      <c r="H39" s="7" t="s">
        <v>309</v>
      </c>
      <c r="I39" s="149" t="s">
        <v>312</v>
      </c>
      <c r="J39" s="149" t="s">
        <v>311</v>
      </c>
      <c r="K39" s="149" t="s">
        <v>310</v>
      </c>
      <c r="L39" s="4" t="s">
        <v>19</v>
      </c>
      <c r="M39" s="32">
        <f>Fidelity!Z41</f>
        <v>3.0914315956676508</v>
      </c>
      <c r="N39" s="32">
        <f>Fidelity!AA41</f>
        <v>2</v>
      </c>
      <c r="O39" s="8" t="s">
        <v>27</v>
      </c>
      <c r="P39" s="148" t="s">
        <v>313</v>
      </c>
      <c r="Q39" s="148" t="s">
        <v>314</v>
      </c>
      <c r="R39" s="148"/>
      <c r="S39" s="3"/>
      <c r="T39" s="3" t="s">
        <v>457</v>
      </c>
      <c r="U39" s="3"/>
      <c r="V39" s="3" t="s">
        <v>457</v>
      </c>
      <c r="W39" s="3" t="s">
        <v>457</v>
      </c>
      <c r="Y39" s="52" t="str">
        <f t="shared" si="0"/>
        <v/>
      </c>
      <c r="Z39" s="53"/>
      <c r="AA39" s="54"/>
      <c r="AB39" s="53" t="s">
        <v>457</v>
      </c>
      <c r="AC39" s="55"/>
    </row>
    <row r="40" spans="1:30" ht="65.400000000000006" hidden="1" customHeight="1" x14ac:dyDescent="0.3">
      <c r="A40" s="152"/>
      <c r="B40" s="151"/>
      <c r="C40" s="149"/>
      <c r="D40" s="150"/>
      <c r="E40" s="7"/>
      <c r="F40" s="8"/>
      <c r="G40" s="7"/>
      <c r="H40" s="7"/>
      <c r="I40" s="149"/>
      <c r="J40" s="149"/>
      <c r="K40" s="149"/>
      <c r="L40" s="4" t="s">
        <v>490</v>
      </c>
      <c r="M40" s="32"/>
      <c r="N40" s="32"/>
      <c r="O40" s="8"/>
      <c r="P40" s="148"/>
      <c r="Q40" s="148"/>
      <c r="R40" s="148"/>
      <c r="S40" s="3"/>
      <c r="T40" s="3"/>
      <c r="U40" s="3"/>
      <c r="V40" s="3"/>
      <c r="W40" s="3"/>
      <c r="Y40" s="52"/>
      <c r="Z40" s="53" t="s">
        <v>457</v>
      </c>
      <c r="AA40" s="54"/>
      <c r="AB40" s="53"/>
      <c r="AC40" s="55"/>
    </row>
    <row r="41" spans="1:30" ht="93.6" hidden="1" x14ac:dyDescent="0.3">
      <c r="A41" s="9">
        <v>29</v>
      </c>
      <c r="B41" s="6" t="s">
        <v>315</v>
      </c>
      <c r="C41" s="7" t="s">
        <v>316</v>
      </c>
      <c r="D41" s="8">
        <v>2023</v>
      </c>
      <c r="E41" s="7" t="s">
        <v>317</v>
      </c>
      <c r="F41" s="8">
        <v>2</v>
      </c>
      <c r="G41" s="7" t="s">
        <v>318</v>
      </c>
      <c r="H41" s="7" t="s">
        <v>319</v>
      </c>
      <c r="I41" s="7" t="s">
        <v>325</v>
      </c>
      <c r="J41" s="7" t="s">
        <v>321</v>
      </c>
      <c r="K41" s="7" t="s">
        <v>320</v>
      </c>
      <c r="L41" s="4" t="s">
        <v>94</v>
      </c>
      <c r="M41" s="32">
        <f>Fidelity!Z43</f>
        <v>1.389818001400801</v>
      </c>
      <c r="N41" s="32">
        <f>Fidelity!AA43</f>
        <v>2</v>
      </c>
      <c r="O41" s="8" t="s">
        <v>20</v>
      </c>
      <c r="P41" s="33" t="s">
        <v>322</v>
      </c>
      <c r="Q41" s="33" t="s">
        <v>324</v>
      </c>
      <c r="R41" s="34" t="s">
        <v>323</v>
      </c>
      <c r="S41" s="3" t="s">
        <v>457</v>
      </c>
      <c r="T41" s="3"/>
      <c r="U41" s="3" t="s">
        <v>457</v>
      </c>
      <c r="V41" s="3"/>
      <c r="W41" s="3"/>
      <c r="Y41" s="52" t="str">
        <f t="shared" si="0"/>
        <v/>
      </c>
      <c r="Z41" s="53"/>
      <c r="AA41" s="54" t="s">
        <v>457</v>
      </c>
      <c r="AB41" s="53"/>
      <c r="AC41" s="55"/>
    </row>
    <row r="42" spans="1:30" ht="156" hidden="1" x14ac:dyDescent="0.3">
      <c r="A42" s="9">
        <v>30</v>
      </c>
      <c r="B42" s="6" t="s">
        <v>332</v>
      </c>
      <c r="C42" s="7" t="s">
        <v>334</v>
      </c>
      <c r="D42" s="8">
        <v>2010</v>
      </c>
      <c r="E42" s="7" t="s">
        <v>328</v>
      </c>
      <c r="F42" s="8">
        <v>3</v>
      </c>
      <c r="G42" s="7" t="s">
        <v>335</v>
      </c>
      <c r="H42" s="7" t="s">
        <v>333</v>
      </c>
      <c r="I42" s="7" t="s">
        <v>148</v>
      </c>
      <c r="J42" s="7" t="s">
        <v>326</v>
      </c>
      <c r="K42" s="7" t="s">
        <v>491</v>
      </c>
      <c r="L42" s="4" t="s">
        <v>94</v>
      </c>
      <c r="M42" s="32">
        <f>Fidelity!Z44</f>
        <v>3.5</v>
      </c>
      <c r="N42" s="32">
        <f>Fidelity!AA44</f>
        <v>2</v>
      </c>
      <c r="O42" s="8" t="s">
        <v>20</v>
      </c>
      <c r="P42" s="33" t="s">
        <v>329</v>
      </c>
      <c r="Q42" s="33" t="s">
        <v>330</v>
      </c>
      <c r="R42" s="34" t="s">
        <v>331</v>
      </c>
      <c r="S42" s="3"/>
      <c r="T42" s="3" t="s">
        <v>457</v>
      </c>
      <c r="U42" s="3" t="s">
        <v>457</v>
      </c>
      <c r="V42" s="3"/>
      <c r="W42" s="3"/>
      <c r="Y42" s="52" t="str">
        <f t="shared" si="0"/>
        <v/>
      </c>
      <c r="Z42" s="53" t="s">
        <v>457</v>
      </c>
      <c r="AA42" s="54"/>
      <c r="AB42" s="53"/>
      <c r="AC42" s="55"/>
      <c r="AD42" s="3" t="s">
        <v>476</v>
      </c>
    </row>
    <row r="43" spans="1:30" ht="187.2" x14ac:dyDescent="0.3">
      <c r="A43" s="9">
        <v>31</v>
      </c>
      <c r="B43" s="6" t="s">
        <v>336</v>
      </c>
      <c r="C43" s="7" t="s">
        <v>337</v>
      </c>
      <c r="D43" s="8">
        <v>2023</v>
      </c>
      <c r="E43" s="7" t="s">
        <v>338</v>
      </c>
      <c r="F43" s="8">
        <v>8</v>
      </c>
      <c r="G43" s="7" t="s">
        <v>339</v>
      </c>
      <c r="H43" s="7" t="s">
        <v>341</v>
      </c>
      <c r="I43" s="7" t="s">
        <v>342</v>
      </c>
      <c r="J43" s="7" t="s">
        <v>340</v>
      </c>
      <c r="K43" s="7" t="s">
        <v>343</v>
      </c>
      <c r="L43" s="4" t="s">
        <v>94</v>
      </c>
      <c r="M43" s="32">
        <f>Fidelity!Z45</f>
        <v>2.4926072549760732</v>
      </c>
      <c r="N43" s="32">
        <f>Fidelity!AA45</f>
        <v>3</v>
      </c>
      <c r="O43" s="8" t="s">
        <v>20</v>
      </c>
      <c r="P43" s="33" t="s">
        <v>346</v>
      </c>
      <c r="Q43" s="33" t="s">
        <v>344</v>
      </c>
      <c r="R43" s="34" t="s">
        <v>345</v>
      </c>
      <c r="S43" s="3" t="s">
        <v>457</v>
      </c>
      <c r="T43" s="3" t="s">
        <v>457</v>
      </c>
      <c r="U43" s="3"/>
      <c r="V43" s="3"/>
      <c r="W43" s="3"/>
      <c r="Y43" s="52" t="str">
        <f t="shared" si="0"/>
        <v/>
      </c>
      <c r="Z43" s="53" t="s">
        <v>457</v>
      </c>
      <c r="AA43" s="54"/>
      <c r="AB43" s="53"/>
      <c r="AC43" s="55"/>
      <c r="AD43" s="3" t="s">
        <v>476</v>
      </c>
    </row>
    <row r="44" spans="1:30" ht="171.6" hidden="1" x14ac:dyDescent="0.3">
      <c r="A44" s="152">
        <v>32</v>
      </c>
      <c r="B44" s="152" t="s">
        <v>347</v>
      </c>
      <c r="C44" s="150" t="s">
        <v>348</v>
      </c>
      <c r="D44" s="150">
        <v>2021</v>
      </c>
      <c r="E44" s="7" t="s">
        <v>350</v>
      </c>
      <c r="F44" s="8">
        <v>12</v>
      </c>
      <c r="G44" s="7" t="s">
        <v>360</v>
      </c>
      <c r="H44" s="149" t="s">
        <v>351</v>
      </c>
      <c r="I44" s="149" t="s">
        <v>361</v>
      </c>
      <c r="J44" s="149" t="s">
        <v>354</v>
      </c>
      <c r="K44" s="149" t="s">
        <v>355</v>
      </c>
      <c r="L44" s="10" t="s">
        <v>352</v>
      </c>
      <c r="M44" s="32">
        <f>Fidelity!Z46</f>
        <v>2.7642906802005309</v>
      </c>
      <c r="N44" s="32">
        <f>Fidelity!AA46</f>
        <v>1</v>
      </c>
      <c r="O44" s="8" t="s">
        <v>20</v>
      </c>
      <c r="P44" s="148" t="s">
        <v>357</v>
      </c>
      <c r="Q44" s="148" t="s">
        <v>358</v>
      </c>
      <c r="R44" s="148" t="s">
        <v>359</v>
      </c>
      <c r="S44" s="3" t="s">
        <v>457</v>
      </c>
      <c r="T44" s="3" t="s">
        <v>457</v>
      </c>
      <c r="U44" s="3"/>
      <c r="V44" s="3" t="s">
        <v>457</v>
      </c>
      <c r="W44" s="3"/>
      <c r="Y44" s="52" t="str">
        <f t="shared" si="0"/>
        <v/>
      </c>
      <c r="Z44" s="53"/>
      <c r="AA44" s="54" t="s">
        <v>457</v>
      </c>
      <c r="AB44" s="53"/>
      <c r="AC44" s="55"/>
      <c r="AD44" s="3" t="s">
        <v>476</v>
      </c>
    </row>
    <row r="45" spans="1:30" ht="120" hidden="1" customHeight="1" x14ac:dyDescent="0.3">
      <c r="A45" s="152"/>
      <c r="B45" s="152"/>
      <c r="C45" s="150"/>
      <c r="D45" s="150"/>
      <c r="E45" s="7" t="s">
        <v>349</v>
      </c>
      <c r="F45" s="8">
        <v>12</v>
      </c>
      <c r="G45" s="7" t="s">
        <v>356</v>
      </c>
      <c r="H45" s="149"/>
      <c r="I45" s="149"/>
      <c r="J45" s="149"/>
      <c r="K45" s="149"/>
      <c r="L45" s="10" t="s">
        <v>353</v>
      </c>
      <c r="M45" s="32">
        <f>Fidelity!Z47</f>
        <v>3.6053783509475346</v>
      </c>
      <c r="N45" s="32">
        <f>Fidelity!AA47</f>
        <v>0</v>
      </c>
      <c r="O45" s="8" t="s">
        <v>20</v>
      </c>
      <c r="P45" s="148"/>
      <c r="Q45" s="148"/>
      <c r="R45" s="148"/>
      <c r="S45" s="3"/>
      <c r="T45" s="3"/>
      <c r="U45" s="3"/>
      <c r="V45" s="3"/>
      <c r="W45" s="3"/>
      <c r="Y45" s="52" t="str">
        <f t="shared" si="0"/>
        <v/>
      </c>
      <c r="Z45" s="53" t="s">
        <v>457</v>
      </c>
      <c r="AA45" s="54"/>
      <c r="AB45" s="53"/>
      <c r="AC45" s="55"/>
      <c r="AD45" s="3" t="s">
        <v>476</v>
      </c>
    </row>
    <row r="46" spans="1:30" ht="140.4" x14ac:dyDescent="0.3">
      <c r="A46" s="9">
        <v>33</v>
      </c>
      <c r="B46" s="6" t="s">
        <v>362</v>
      </c>
      <c r="C46" s="7" t="s">
        <v>363</v>
      </c>
      <c r="D46" s="8">
        <v>2020</v>
      </c>
      <c r="E46" s="7" t="s">
        <v>364</v>
      </c>
      <c r="F46" s="8">
        <v>6</v>
      </c>
      <c r="G46" s="7" t="s">
        <v>365</v>
      </c>
      <c r="H46" s="7" t="s">
        <v>366</v>
      </c>
      <c r="I46" s="7" t="s">
        <v>370</v>
      </c>
      <c r="J46" s="7" t="s">
        <v>386</v>
      </c>
      <c r="K46" s="7" t="s">
        <v>367</v>
      </c>
      <c r="L46" s="4" t="s">
        <v>94</v>
      </c>
      <c r="M46" s="32">
        <f>Fidelity!Z48</f>
        <v>2.5705012316940756</v>
      </c>
      <c r="N46" s="32">
        <f>Fidelity!AA48</f>
        <v>4</v>
      </c>
      <c r="O46" s="8" t="s">
        <v>20</v>
      </c>
      <c r="P46" s="33" t="s">
        <v>368</v>
      </c>
      <c r="Q46" s="33" t="s">
        <v>369</v>
      </c>
      <c r="R46" s="34" t="s">
        <v>492</v>
      </c>
      <c r="S46" s="3" t="s">
        <v>457</v>
      </c>
      <c r="T46" s="3"/>
      <c r="U46" s="3"/>
      <c r="V46" s="3"/>
      <c r="W46" s="3"/>
      <c r="Y46" s="52" t="str">
        <f t="shared" si="0"/>
        <v/>
      </c>
      <c r="Z46" s="53" t="s">
        <v>457</v>
      </c>
      <c r="AA46" s="54"/>
      <c r="AB46" s="53"/>
      <c r="AC46" s="55"/>
    </row>
    <row r="47" spans="1:30" ht="138" hidden="1" x14ac:dyDescent="0.3">
      <c r="A47" s="9">
        <v>34</v>
      </c>
      <c r="B47" s="6" t="s">
        <v>372</v>
      </c>
      <c r="C47" s="7" t="s">
        <v>373</v>
      </c>
      <c r="D47" s="8">
        <v>2000</v>
      </c>
      <c r="E47" s="7" t="s">
        <v>371</v>
      </c>
      <c r="F47" s="8">
        <v>3</v>
      </c>
      <c r="G47" s="7" t="s">
        <v>15</v>
      </c>
      <c r="H47" s="7" t="s">
        <v>374</v>
      </c>
      <c r="I47" s="7" t="s">
        <v>370</v>
      </c>
      <c r="J47" s="7" t="s">
        <v>375</v>
      </c>
      <c r="K47" s="7" t="s">
        <v>376</v>
      </c>
      <c r="L47" s="4" t="s">
        <v>94</v>
      </c>
      <c r="M47" s="32">
        <f>Fidelity!Z49</f>
        <v>3.7142857142857144</v>
      </c>
      <c r="N47" s="32">
        <f>Fidelity!AA49</f>
        <v>2</v>
      </c>
      <c r="O47" s="8" t="s">
        <v>20</v>
      </c>
      <c r="P47" s="33" t="s">
        <v>379</v>
      </c>
      <c r="Q47" s="33" t="s">
        <v>378</v>
      </c>
      <c r="R47" s="34" t="s">
        <v>377</v>
      </c>
      <c r="S47" s="3"/>
      <c r="T47" s="3" t="s">
        <v>457</v>
      </c>
      <c r="U47" s="3" t="s">
        <v>457</v>
      </c>
      <c r="V47" s="3"/>
      <c r="W47" s="3"/>
      <c r="Y47" s="52" t="str">
        <f t="shared" si="0"/>
        <v/>
      </c>
      <c r="Z47" s="53" t="s">
        <v>457</v>
      </c>
      <c r="AA47" s="54"/>
      <c r="AB47" s="53"/>
      <c r="AC47" s="55"/>
      <c r="AD47" s="3" t="s">
        <v>476</v>
      </c>
    </row>
    <row r="48" spans="1:30" ht="220.8" x14ac:dyDescent="0.3">
      <c r="A48" s="9">
        <v>35</v>
      </c>
      <c r="B48" s="6" t="s">
        <v>380</v>
      </c>
      <c r="C48" s="7" t="s">
        <v>381</v>
      </c>
      <c r="D48" s="8">
        <v>2023</v>
      </c>
      <c r="E48" s="7" t="s">
        <v>382</v>
      </c>
      <c r="F48" s="8">
        <v>40</v>
      </c>
      <c r="G48" s="7" t="s">
        <v>383</v>
      </c>
      <c r="H48" s="7" t="s">
        <v>384</v>
      </c>
      <c r="I48" s="7" t="s">
        <v>385</v>
      </c>
      <c r="J48" s="7" t="s">
        <v>387</v>
      </c>
      <c r="K48" s="7" t="s">
        <v>388</v>
      </c>
      <c r="L48" s="4" t="s">
        <v>94</v>
      </c>
      <c r="M48" s="32">
        <f>Fidelity!Z50</f>
        <v>2.3082689247651791</v>
      </c>
      <c r="N48" s="32">
        <f>Fidelity!AA50</f>
        <v>3</v>
      </c>
      <c r="O48" s="8" t="s">
        <v>20</v>
      </c>
      <c r="P48" s="33" t="s">
        <v>389</v>
      </c>
      <c r="Q48" s="33" t="s">
        <v>390</v>
      </c>
      <c r="R48" s="34"/>
      <c r="S48" s="3"/>
      <c r="T48" s="3"/>
      <c r="U48" s="3"/>
      <c r="V48" s="3"/>
      <c r="W48" s="3"/>
      <c r="X48" s="3" t="s">
        <v>457</v>
      </c>
      <c r="Y48" s="52"/>
      <c r="Z48" s="53" t="s">
        <v>457</v>
      </c>
      <c r="AA48" s="54"/>
      <c r="AB48" s="53"/>
      <c r="AC48" s="55"/>
    </row>
    <row r="49" spans="1:29" ht="149.4" customHeight="1" x14ac:dyDescent="0.3">
      <c r="A49" s="152">
        <v>36</v>
      </c>
      <c r="B49" s="151" t="s">
        <v>440</v>
      </c>
      <c r="C49" s="149" t="s">
        <v>441</v>
      </c>
      <c r="D49" s="150">
        <v>2023</v>
      </c>
      <c r="E49" s="149" t="s">
        <v>32</v>
      </c>
      <c r="F49" s="150">
        <v>6</v>
      </c>
      <c r="G49" s="149" t="s">
        <v>442</v>
      </c>
      <c r="H49" s="149" t="s">
        <v>443</v>
      </c>
      <c r="I49" s="149" t="s">
        <v>445</v>
      </c>
      <c r="J49" s="149" t="s">
        <v>444</v>
      </c>
      <c r="K49" s="149" t="s">
        <v>450</v>
      </c>
      <c r="L49" s="10" t="s">
        <v>446</v>
      </c>
      <c r="M49" s="32">
        <f>Fidelity!Z51</f>
        <v>2.6290808099733312</v>
      </c>
      <c r="N49" s="32">
        <f>Fidelity!AA51</f>
        <v>4</v>
      </c>
      <c r="O49" s="8" t="s">
        <v>20</v>
      </c>
      <c r="P49" s="148" t="s">
        <v>493</v>
      </c>
      <c r="Q49" s="148" t="s">
        <v>449</v>
      </c>
      <c r="R49" s="34"/>
      <c r="S49" s="3" t="s">
        <v>457</v>
      </c>
      <c r="T49" s="3" t="s">
        <v>457</v>
      </c>
      <c r="U49" s="3"/>
      <c r="V49" s="3" t="s">
        <v>457</v>
      </c>
      <c r="W49" s="3"/>
      <c r="Y49" s="52" t="s">
        <v>457</v>
      </c>
      <c r="Z49" s="53"/>
      <c r="AA49" s="54"/>
      <c r="AB49" s="53"/>
      <c r="AC49" s="55"/>
    </row>
    <row r="50" spans="1:29" ht="93.6" hidden="1" customHeight="1" x14ac:dyDescent="0.3">
      <c r="A50" s="152"/>
      <c r="B50" s="151"/>
      <c r="C50" s="149"/>
      <c r="D50" s="150"/>
      <c r="E50" s="149"/>
      <c r="F50" s="150"/>
      <c r="G50" s="149"/>
      <c r="H50" s="149"/>
      <c r="I50" s="149"/>
      <c r="J50" s="149"/>
      <c r="K50" s="149"/>
      <c r="L50" s="10" t="s">
        <v>447</v>
      </c>
      <c r="M50" s="32">
        <f>Fidelity!Z52</f>
        <v>2.8394072747711974</v>
      </c>
      <c r="N50" s="32">
        <f>Fidelity!AA52</f>
        <v>2</v>
      </c>
      <c r="O50" s="8" t="s">
        <v>20</v>
      </c>
      <c r="P50" s="148"/>
      <c r="Q50" s="148"/>
      <c r="R50" s="34"/>
      <c r="Y50" s="52" t="str">
        <f t="shared" si="0"/>
        <v/>
      </c>
      <c r="Z50" s="53" t="s">
        <v>457</v>
      </c>
      <c r="AA50" s="54"/>
      <c r="AB50" s="53"/>
      <c r="AC50" s="55"/>
    </row>
    <row r="51" spans="1:29" ht="93.6" hidden="1" customHeight="1" x14ac:dyDescent="0.3">
      <c r="A51" s="152"/>
      <c r="B51" s="151"/>
      <c r="C51" s="149"/>
      <c r="D51" s="150"/>
      <c r="E51" s="149"/>
      <c r="F51" s="150"/>
      <c r="G51" s="149"/>
      <c r="H51" s="149"/>
      <c r="I51" s="149"/>
      <c r="J51" s="149"/>
      <c r="K51" s="149"/>
      <c r="L51" s="10" t="s">
        <v>448</v>
      </c>
      <c r="M51" s="32">
        <f>Fidelity!Z53</f>
        <v>3.2715470221560961</v>
      </c>
      <c r="N51" s="32">
        <f>Fidelity!AA53</f>
        <v>2</v>
      </c>
      <c r="O51" s="8" t="s">
        <v>20</v>
      </c>
      <c r="P51" s="148"/>
      <c r="Q51" s="148"/>
      <c r="R51" s="34"/>
      <c r="Y51" s="52" t="s">
        <v>457</v>
      </c>
      <c r="Z51" s="53"/>
      <c r="AA51" s="54"/>
      <c r="AB51" s="53"/>
      <c r="AC51" s="55"/>
    </row>
  </sheetData>
  <mergeCells count="95">
    <mergeCell ref="M1:N1"/>
    <mergeCell ref="P1:Q1"/>
    <mergeCell ref="S1:X1"/>
    <mergeCell ref="Y1:AC1"/>
    <mergeCell ref="A8:A9"/>
    <mergeCell ref="C8:C9"/>
    <mergeCell ref="D8:D9"/>
    <mergeCell ref="E8:E9"/>
    <mergeCell ref="F8:F9"/>
    <mergeCell ref="G8:G9"/>
    <mergeCell ref="R8:R9"/>
    <mergeCell ref="K8:K9"/>
    <mergeCell ref="P8:P9"/>
    <mergeCell ref="Q8:Q9"/>
    <mergeCell ref="H8:H9"/>
    <mergeCell ref="I8:I9"/>
    <mergeCell ref="J8:J9"/>
    <mergeCell ref="A10:A15"/>
    <mergeCell ref="C10:C15"/>
    <mergeCell ref="D10:D15"/>
    <mergeCell ref="E10:E15"/>
    <mergeCell ref="F10:F15"/>
    <mergeCell ref="K10:K15"/>
    <mergeCell ref="A16:A17"/>
    <mergeCell ref="C16:C17"/>
    <mergeCell ref="D16:D17"/>
    <mergeCell ref="E16:E17"/>
    <mergeCell ref="F16:F17"/>
    <mergeCell ref="G16:G17"/>
    <mergeCell ref="H16:H17"/>
    <mergeCell ref="I16:I17"/>
    <mergeCell ref="J16:J17"/>
    <mergeCell ref="K16:K17"/>
    <mergeCell ref="G10:G15"/>
    <mergeCell ref="H10:H15"/>
    <mergeCell ref="I10:I15"/>
    <mergeCell ref="J10:J15"/>
    <mergeCell ref="P16:P17"/>
    <mergeCell ref="Q16:Q17"/>
    <mergeCell ref="A18:A19"/>
    <mergeCell ref="C18:C19"/>
    <mergeCell ref="D18:D19"/>
    <mergeCell ref="E18:E19"/>
    <mergeCell ref="F18:F19"/>
    <mergeCell ref="G18:G19"/>
    <mergeCell ref="H18:H19"/>
    <mergeCell ref="I18:I19"/>
    <mergeCell ref="J18:J19"/>
    <mergeCell ref="K18:K19"/>
    <mergeCell ref="P18:P19"/>
    <mergeCell ref="Q18:Q19"/>
    <mergeCell ref="A37:A38"/>
    <mergeCell ref="B37:B38"/>
    <mergeCell ref="C37:C38"/>
    <mergeCell ref="D37:D38"/>
    <mergeCell ref="I37:I38"/>
    <mergeCell ref="A39:A40"/>
    <mergeCell ref="B39:B40"/>
    <mergeCell ref="C39:C40"/>
    <mergeCell ref="D39:D40"/>
    <mergeCell ref="I39:I40"/>
    <mergeCell ref="J37:J38"/>
    <mergeCell ref="K37:K38"/>
    <mergeCell ref="P37:P38"/>
    <mergeCell ref="Q37:Q38"/>
    <mergeCell ref="R37:R38"/>
    <mergeCell ref="A44:A45"/>
    <mergeCell ref="B44:B45"/>
    <mergeCell ref="C44:C45"/>
    <mergeCell ref="D44:D45"/>
    <mergeCell ref="H44:H45"/>
    <mergeCell ref="Q44:Q45"/>
    <mergeCell ref="R44:R45"/>
    <mergeCell ref="J39:J40"/>
    <mergeCell ref="K39:K40"/>
    <mergeCell ref="P39:P40"/>
    <mergeCell ref="Q39:Q40"/>
    <mergeCell ref="R39:R40"/>
    <mergeCell ref="F49:F51"/>
    <mergeCell ref="I44:I45"/>
    <mergeCell ref="J44:J45"/>
    <mergeCell ref="K44:K45"/>
    <mergeCell ref="P44:P45"/>
    <mergeCell ref="A49:A51"/>
    <mergeCell ref="B49:B51"/>
    <mergeCell ref="C49:C51"/>
    <mergeCell ref="D49:D51"/>
    <mergeCell ref="E49:E51"/>
    <mergeCell ref="Q49:Q51"/>
    <mergeCell ref="G49:G51"/>
    <mergeCell ref="H49:H51"/>
    <mergeCell ref="I49:I51"/>
    <mergeCell ref="J49:J51"/>
    <mergeCell ref="K49:K51"/>
    <mergeCell ref="P49:P5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CCCE-6840-43D5-953D-1D18FDAEDA2D}">
  <dimension ref="A1:AD51"/>
  <sheetViews>
    <sheetView zoomScale="70" zoomScaleNormal="70" workbookViewId="0">
      <pane ySplit="1092" topLeftCell="A14" activePane="bottomLeft"/>
      <selection activeCell="E7" sqref="E7"/>
      <selection pane="bottomLeft" activeCell="M27" sqref="M27"/>
    </sheetView>
  </sheetViews>
  <sheetFormatPr defaultColWidth="11.19921875" defaultRowHeight="15.6" x14ac:dyDescent="0.3"/>
  <cols>
    <col min="1" max="1" width="3.19921875" style="9" bestFit="1" customWidth="1"/>
    <col min="2" max="2" width="6.69921875" customWidth="1"/>
    <col min="3" max="3" width="8.69921875" customWidth="1"/>
    <col min="4" max="4" width="6.19921875" style="1" bestFit="1" customWidth="1"/>
    <col min="5" max="5" width="17.69921875" customWidth="1"/>
    <col min="6" max="6" width="5.296875" style="1" customWidth="1"/>
    <col min="7" max="7" width="19.5" customWidth="1"/>
    <col min="8" max="8" width="19" bestFit="1" customWidth="1"/>
    <col min="9" max="9" width="19.296875" bestFit="1" customWidth="1"/>
    <col min="10" max="10" width="46.69921875" bestFit="1" customWidth="1"/>
    <col min="11" max="11" width="34.5" customWidth="1"/>
    <col min="12" max="12" width="22.5" customWidth="1"/>
    <col min="13" max="13" width="8.8984375" style="1" bestFit="1" customWidth="1"/>
    <col min="14" max="14" width="8.69921875" style="1" bestFit="1" customWidth="1"/>
    <col min="15" max="15" width="8.59765625" style="1" bestFit="1" customWidth="1"/>
    <col min="16" max="16" width="44.296875" customWidth="1"/>
    <col min="17" max="17" width="31.796875" customWidth="1"/>
    <col min="18" max="18" width="25.5" style="5" customWidth="1"/>
    <col min="19" max="19" width="5.09765625" bestFit="1" customWidth="1"/>
    <col min="20" max="20" width="5.796875" bestFit="1" customWidth="1"/>
    <col min="21" max="21" width="6.09765625" bestFit="1" customWidth="1"/>
    <col min="22" max="22" width="5.5" bestFit="1" customWidth="1"/>
    <col min="23" max="23" width="4.5" bestFit="1" customWidth="1"/>
    <col min="24" max="24" width="10" style="3" bestFit="1" customWidth="1"/>
    <col min="25" max="25" width="3" style="61" bestFit="1" customWidth="1"/>
    <col min="26" max="26" width="11.19921875" style="62"/>
    <col min="27" max="27" width="11.19921875" style="63"/>
    <col min="28" max="28" width="11.19921875" style="62"/>
    <col min="29" max="29" width="11.19921875" style="64"/>
    <col min="30" max="30" width="11.19921875" style="3"/>
  </cols>
  <sheetData>
    <row r="1" spans="1:30" ht="31.2" x14ac:dyDescent="0.3">
      <c r="A1" s="80"/>
      <c r="B1" s="126" t="s">
        <v>0</v>
      </c>
      <c r="C1" s="127" t="s">
        <v>10</v>
      </c>
      <c r="D1" s="127" t="s">
        <v>11</v>
      </c>
      <c r="E1" s="127" t="s">
        <v>1</v>
      </c>
      <c r="F1" s="127" t="s">
        <v>13</v>
      </c>
      <c r="G1" s="127" t="s">
        <v>14</v>
      </c>
      <c r="H1" s="127" t="s">
        <v>2</v>
      </c>
      <c r="I1" s="127" t="s">
        <v>35</v>
      </c>
      <c r="J1" s="127" t="s">
        <v>3</v>
      </c>
      <c r="K1" s="127" t="s">
        <v>4</v>
      </c>
      <c r="L1" s="127" t="s">
        <v>113</v>
      </c>
      <c r="M1" s="169" t="s">
        <v>5</v>
      </c>
      <c r="N1" s="169"/>
      <c r="O1" s="127" t="s">
        <v>19</v>
      </c>
      <c r="P1" s="169" t="s">
        <v>6</v>
      </c>
      <c r="Q1" s="169"/>
      <c r="R1" s="127" t="s">
        <v>188</v>
      </c>
      <c r="S1" s="169" t="s">
        <v>452</v>
      </c>
      <c r="T1" s="169"/>
      <c r="U1" s="169"/>
      <c r="V1" s="169"/>
      <c r="W1" s="169"/>
      <c r="X1" s="169"/>
      <c r="Y1" s="170" t="s">
        <v>468</v>
      </c>
      <c r="Z1" s="170"/>
      <c r="AA1" s="170"/>
      <c r="AB1" s="170"/>
      <c r="AC1" s="170"/>
      <c r="AD1" s="88"/>
    </row>
    <row r="2" spans="1:30" ht="31.2" x14ac:dyDescent="0.3">
      <c r="A2" s="80"/>
      <c r="B2" s="126"/>
      <c r="C2" s="127"/>
      <c r="D2" s="127"/>
      <c r="E2" s="127"/>
      <c r="F2" s="127"/>
      <c r="G2" s="127"/>
      <c r="H2" s="127"/>
      <c r="I2" s="127"/>
      <c r="J2" s="127"/>
      <c r="K2" s="127"/>
      <c r="L2" s="127"/>
      <c r="M2" s="127" t="s">
        <v>81</v>
      </c>
      <c r="N2" s="127" t="s">
        <v>80</v>
      </c>
      <c r="O2" s="127"/>
      <c r="P2" s="127" t="s">
        <v>25</v>
      </c>
      <c r="Q2" s="127" t="s">
        <v>26</v>
      </c>
      <c r="R2" s="87"/>
      <c r="S2" s="84" t="s">
        <v>454</v>
      </c>
      <c r="T2" s="84" t="s">
        <v>455</v>
      </c>
      <c r="U2" s="84" t="s">
        <v>453</v>
      </c>
      <c r="V2" s="84" t="s">
        <v>456</v>
      </c>
      <c r="W2" s="84" t="s">
        <v>458</v>
      </c>
      <c r="X2" s="84" t="s">
        <v>459</v>
      </c>
      <c r="Y2" s="105" t="s">
        <v>469</v>
      </c>
      <c r="Z2" s="106" t="s">
        <v>470</v>
      </c>
      <c r="AA2" s="107" t="s">
        <v>471</v>
      </c>
      <c r="AB2" s="106" t="s">
        <v>94</v>
      </c>
      <c r="AC2" s="108" t="s">
        <v>472</v>
      </c>
      <c r="AD2" s="88"/>
    </row>
    <row r="3" spans="1:30" ht="31.2" hidden="1" x14ac:dyDescent="0.3">
      <c r="A3" s="80">
        <v>1</v>
      </c>
      <c r="B3" s="81" t="s">
        <v>7</v>
      </c>
      <c r="C3" s="82" t="s">
        <v>82</v>
      </c>
      <c r="D3" s="83">
        <v>2019</v>
      </c>
      <c r="E3" s="82" t="s">
        <v>12</v>
      </c>
      <c r="F3" s="83">
        <v>3</v>
      </c>
      <c r="G3" s="82" t="s">
        <v>15</v>
      </c>
      <c r="H3" s="82" t="s">
        <v>16</v>
      </c>
      <c r="I3" s="82" t="s">
        <v>36</v>
      </c>
      <c r="J3" s="82" t="s">
        <v>17</v>
      </c>
      <c r="K3" s="82" t="s">
        <v>18</v>
      </c>
      <c r="L3" s="84" t="s">
        <v>94</v>
      </c>
      <c r="M3" s="85">
        <f>Fidelity!Z5</f>
        <v>3.5</v>
      </c>
      <c r="N3" s="85">
        <f>Fidelity!AA5</f>
        <v>2</v>
      </c>
      <c r="O3" s="83" t="s">
        <v>20</v>
      </c>
      <c r="P3" s="86" t="s">
        <v>21</v>
      </c>
      <c r="Q3" s="86"/>
      <c r="R3" s="87"/>
      <c r="S3" s="88"/>
      <c r="T3" s="88" t="s">
        <v>457</v>
      </c>
      <c r="U3" s="88"/>
      <c r="V3" s="88" t="s">
        <v>457</v>
      </c>
      <c r="W3" s="88"/>
      <c r="X3" s="88"/>
      <c r="Y3" s="89" t="str">
        <f>IF(X3="x",X$2,"")</f>
        <v/>
      </c>
      <c r="Z3" s="90" t="s">
        <v>457</v>
      </c>
      <c r="AA3" s="91"/>
      <c r="AB3" s="90"/>
      <c r="AC3" s="92"/>
      <c r="AD3" s="88"/>
    </row>
    <row r="4" spans="1:30" ht="62.4" hidden="1" x14ac:dyDescent="0.3">
      <c r="A4" s="80">
        <v>2</v>
      </c>
      <c r="B4" s="81" t="s">
        <v>8</v>
      </c>
      <c r="C4" s="82" t="s">
        <v>9</v>
      </c>
      <c r="D4" s="83">
        <v>2021</v>
      </c>
      <c r="E4" s="82" t="s">
        <v>22</v>
      </c>
      <c r="F4" s="83">
        <v>14</v>
      </c>
      <c r="G4" s="82" t="s">
        <v>23</v>
      </c>
      <c r="H4" s="82" t="s">
        <v>24</v>
      </c>
      <c r="I4" s="82" t="s">
        <v>103</v>
      </c>
      <c r="J4" s="82" t="s">
        <v>29</v>
      </c>
      <c r="K4" s="82" t="s">
        <v>42</v>
      </c>
      <c r="L4" s="84" t="s">
        <v>94</v>
      </c>
      <c r="M4" s="85">
        <f>Fidelity!Z6</f>
        <v>3.2150888594943567</v>
      </c>
      <c r="N4" s="85">
        <f>Fidelity!AA6</f>
        <v>2</v>
      </c>
      <c r="O4" s="83" t="s">
        <v>27</v>
      </c>
      <c r="P4" s="86" t="s">
        <v>28</v>
      </c>
      <c r="Q4" s="86" t="s">
        <v>473</v>
      </c>
      <c r="R4" s="87"/>
      <c r="S4" s="88"/>
      <c r="T4" s="88" t="s">
        <v>457</v>
      </c>
      <c r="U4" s="88"/>
      <c r="V4" s="88" t="s">
        <v>457</v>
      </c>
      <c r="W4" s="88" t="s">
        <v>457</v>
      </c>
      <c r="X4" s="88"/>
      <c r="Y4" s="89" t="str">
        <f t="shared" ref="Y4:Y50" si="0">IF(X4="x",X$2,"")</f>
        <v/>
      </c>
      <c r="Z4" s="90" t="s">
        <v>457</v>
      </c>
      <c r="AA4" s="91"/>
      <c r="AB4" s="90"/>
      <c r="AC4" s="92"/>
      <c r="AD4" s="88"/>
    </row>
    <row r="5" spans="1:30" ht="78" hidden="1" x14ac:dyDescent="0.3">
      <c r="A5" s="80">
        <v>3</v>
      </c>
      <c r="B5" s="81" t="s">
        <v>83</v>
      </c>
      <c r="C5" s="82" t="s">
        <v>84</v>
      </c>
      <c r="D5" s="83">
        <v>2022</v>
      </c>
      <c r="E5" s="82" t="s">
        <v>85</v>
      </c>
      <c r="F5" s="83">
        <v>8</v>
      </c>
      <c r="G5" s="82" t="s">
        <v>86</v>
      </c>
      <c r="H5" s="82" t="s">
        <v>87</v>
      </c>
      <c r="I5" s="82" t="s">
        <v>36</v>
      </c>
      <c r="J5" s="82" t="s">
        <v>89</v>
      </c>
      <c r="K5" s="82" t="s">
        <v>88</v>
      </c>
      <c r="L5" s="84" t="s">
        <v>94</v>
      </c>
      <c r="M5" s="85">
        <f>Fidelity!Z7</f>
        <v>2.2036238174847504</v>
      </c>
      <c r="N5" s="85">
        <f>Fidelity!AA7</f>
        <v>2</v>
      </c>
      <c r="O5" s="83" t="s">
        <v>20</v>
      </c>
      <c r="P5" s="86" t="s">
        <v>91</v>
      </c>
      <c r="Q5" s="86" t="s">
        <v>90</v>
      </c>
      <c r="R5" s="87"/>
      <c r="S5" s="88"/>
      <c r="T5" s="88"/>
      <c r="U5" s="88"/>
      <c r="V5" s="88" t="s">
        <v>457</v>
      </c>
      <c r="W5" s="88"/>
      <c r="X5" s="88"/>
      <c r="Y5" s="89" t="str">
        <f t="shared" si="0"/>
        <v/>
      </c>
      <c r="Z5" s="90" t="s">
        <v>457</v>
      </c>
      <c r="AA5" s="91"/>
      <c r="AB5" s="90"/>
      <c r="AC5" s="92"/>
      <c r="AD5" s="88"/>
    </row>
    <row r="6" spans="1:30" ht="62.4" hidden="1" x14ac:dyDescent="0.3">
      <c r="A6" s="80">
        <v>4</v>
      </c>
      <c r="B6" s="81" t="s">
        <v>30</v>
      </c>
      <c r="C6" s="82" t="s">
        <v>31</v>
      </c>
      <c r="D6" s="83">
        <v>2017</v>
      </c>
      <c r="E6" s="82" t="s">
        <v>32</v>
      </c>
      <c r="F6" s="83">
        <v>6</v>
      </c>
      <c r="G6" s="82" t="s">
        <v>33</v>
      </c>
      <c r="H6" s="82" t="s">
        <v>34</v>
      </c>
      <c r="I6" s="82" t="s">
        <v>37</v>
      </c>
      <c r="J6" s="82" t="s">
        <v>38</v>
      </c>
      <c r="K6" s="82" t="s">
        <v>39</v>
      </c>
      <c r="L6" s="84" t="s">
        <v>94</v>
      </c>
      <c r="M6" s="85">
        <f>Fidelity!Z8</f>
        <v>2.8041831618480826</v>
      </c>
      <c r="N6" s="85">
        <f>Fidelity!AA8</f>
        <v>2</v>
      </c>
      <c r="O6" s="83" t="s">
        <v>27</v>
      </c>
      <c r="P6" s="86" t="s">
        <v>41</v>
      </c>
      <c r="Q6" s="86" t="s">
        <v>40</v>
      </c>
      <c r="R6" s="87"/>
      <c r="S6" s="88" t="s">
        <v>457</v>
      </c>
      <c r="T6" s="88" t="s">
        <v>457</v>
      </c>
      <c r="U6" s="88"/>
      <c r="V6" s="88"/>
      <c r="W6" s="88"/>
      <c r="X6" s="88"/>
      <c r="Y6" s="89" t="str">
        <f t="shared" si="0"/>
        <v/>
      </c>
      <c r="Z6" s="90" t="s">
        <v>457</v>
      </c>
      <c r="AA6" s="91"/>
      <c r="AB6" s="90"/>
      <c r="AC6" s="92"/>
      <c r="AD6" s="88"/>
    </row>
    <row r="7" spans="1:30" ht="110.4" hidden="1" x14ac:dyDescent="0.3">
      <c r="A7" s="80">
        <v>5</v>
      </c>
      <c r="B7" s="81" t="s">
        <v>95</v>
      </c>
      <c r="C7" s="82" t="s">
        <v>96</v>
      </c>
      <c r="D7" s="80">
        <v>2015</v>
      </c>
      <c r="E7" s="82" t="s">
        <v>32</v>
      </c>
      <c r="F7" s="83">
        <v>1</v>
      </c>
      <c r="G7" s="82" t="s">
        <v>97</v>
      </c>
      <c r="H7" s="82" t="s">
        <v>98</v>
      </c>
      <c r="I7" s="82" t="s">
        <v>99</v>
      </c>
      <c r="J7" s="82" t="s">
        <v>104</v>
      </c>
      <c r="K7" s="82" t="s">
        <v>100</v>
      </c>
      <c r="L7" s="84" t="s">
        <v>94</v>
      </c>
      <c r="M7" s="85">
        <f>Fidelity!Z9</f>
        <v>0.62925474519862223</v>
      </c>
      <c r="N7" s="85">
        <f>Fidelity!AA9</f>
        <v>2</v>
      </c>
      <c r="O7" s="83" t="s">
        <v>27</v>
      </c>
      <c r="P7" s="86" t="s">
        <v>102</v>
      </c>
      <c r="Q7" s="86" t="s">
        <v>101</v>
      </c>
      <c r="R7" s="87"/>
      <c r="S7" s="88" t="s">
        <v>457</v>
      </c>
      <c r="T7" s="88"/>
      <c r="U7" s="88" t="s">
        <v>457</v>
      </c>
      <c r="V7" s="88"/>
      <c r="W7" s="88"/>
      <c r="X7" s="88"/>
      <c r="Y7" s="89" t="str">
        <f t="shared" si="0"/>
        <v/>
      </c>
      <c r="Z7" s="90"/>
      <c r="AA7" s="91" t="s">
        <v>457</v>
      </c>
      <c r="AB7" s="90"/>
      <c r="AC7" s="92"/>
      <c r="AD7" s="88"/>
    </row>
    <row r="8" spans="1:30" s="123" customFormat="1" ht="84.6" customHeight="1" x14ac:dyDescent="0.3">
      <c r="A8" s="165">
        <v>6</v>
      </c>
      <c r="B8" s="81" t="s">
        <v>105</v>
      </c>
      <c r="C8" s="163" t="s">
        <v>106</v>
      </c>
      <c r="D8" s="167">
        <v>2023</v>
      </c>
      <c r="E8" s="171" t="s">
        <v>32</v>
      </c>
      <c r="F8" s="167">
        <v>2</v>
      </c>
      <c r="G8" s="163" t="s">
        <v>107</v>
      </c>
      <c r="H8" s="172" t="s">
        <v>505</v>
      </c>
      <c r="I8" s="163" t="s">
        <v>109</v>
      </c>
      <c r="J8" s="163" t="s">
        <v>110</v>
      </c>
      <c r="K8" s="163" t="s">
        <v>111</v>
      </c>
      <c r="L8" s="82" t="s">
        <v>114</v>
      </c>
      <c r="M8" s="85">
        <f>Fidelity!Z10</f>
        <v>3.2142510032886604</v>
      </c>
      <c r="N8" s="85">
        <f>Fidelity!AA10</f>
        <v>1</v>
      </c>
      <c r="O8" s="83" t="s">
        <v>20</v>
      </c>
      <c r="P8" s="164" t="s">
        <v>115</v>
      </c>
      <c r="Q8" s="168"/>
      <c r="R8" s="164" t="s">
        <v>117</v>
      </c>
      <c r="S8" s="88" t="s">
        <v>457</v>
      </c>
      <c r="T8" s="88" t="s">
        <v>457</v>
      </c>
      <c r="U8" s="88"/>
      <c r="V8" s="88" t="s">
        <v>457</v>
      </c>
      <c r="W8" s="88"/>
      <c r="X8" s="88"/>
      <c r="Y8" s="89" t="s">
        <v>457</v>
      </c>
      <c r="Z8" s="90"/>
      <c r="AA8" s="91"/>
      <c r="AB8" s="90"/>
      <c r="AC8" s="92"/>
      <c r="AD8" s="88"/>
    </row>
    <row r="9" spans="1:30" ht="46.8" hidden="1" x14ac:dyDescent="0.3">
      <c r="A9" s="165"/>
      <c r="B9" s="81"/>
      <c r="C9" s="163"/>
      <c r="D9" s="167"/>
      <c r="E9" s="171"/>
      <c r="F9" s="167"/>
      <c r="G9" s="163"/>
      <c r="H9" s="172"/>
      <c r="I9" s="163"/>
      <c r="J9" s="163"/>
      <c r="K9" s="163"/>
      <c r="L9" s="82" t="s">
        <v>116</v>
      </c>
      <c r="M9" s="85">
        <f>Fidelity!Z11</f>
        <v>3.0133603155831192</v>
      </c>
      <c r="N9" s="85">
        <f>Fidelity!AA11</f>
        <v>2</v>
      </c>
      <c r="O9" s="83" t="s">
        <v>20</v>
      </c>
      <c r="P9" s="164"/>
      <c r="Q9" s="168"/>
      <c r="R9" s="164"/>
      <c r="S9" s="88"/>
      <c r="T9" s="88"/>
      <c r="U9" s="88"/>
      <c r="V9" s="88"/>
      <c r="W9" s="88"/>
      <c r="X9" s="88"/>
      <c r="Y9" s="89" t="s">
        <v>457</v>
      </c>
      <c r="Z9" s="90"/>
      <c r="AA9" s="91"/>
      <c r="AB9" s="90"/>
      <c r="AC9" s="92"/>
      <c r="AD9" s="88"/>
    </row>
    <row r="10" spans="1:30" s="123" customFormat="1" ht="31.2" x14ac:dyDescent="0.3">
      <c r="A10" s="165">
        <v>7</v>
      </c>
      <c r="B10" s="81" t="s">
        <v>122</v>
      </c>
      <c r="C10" s="163" t="s">
        <v>118</v>
      </c>
      <c r="D10" s="167">
        <v>2012</v>
      </c>
      <c r="E10" s="163" t="s">
        <v>119</v>
      </c>
      <c r="F10" s="167">
        <v>5</v>
      </c>
      <c r="G10" s="163" t="s">
        <v>120</v>
      </c>
      <c r="H10" s="172" t="s">
        <v>506</v>
      </c>
      <c r="I10" s="163" t="s">
        <v>37</v>
      </c>
      <c r="J10" s="163" t="s">
        <v>121</v>
      </c>
      <c r="K10" s="163" t="s">
        <v>131</v>
      </c>
      <c r="L10" s="82" t="s">
        <v>124</v>
      </c>
      <c r="M10" s="85">
        <f>Fidelity!Z12</f>
        <v>3.3387461233210627</v>
      </c>
      <c r="N10" s="85">
        <f>Fidelity!AA12</f>
        <v>1</v>
      </c>
      <c r="O10" s="83" t="s">
        <v>27</v>
      </c>
      <c r="P10" s="86"/>
      <c r="Q10" s="86"/>
      <c r="R10" s="87"/>
      <c r="S10" s="88" t="s">
        <v>457</v>
      </c>
      <c r="T10" s="88" t="s">
        <v>457</v>
      </c>
      <c r="U10" s="88"/>
      <c r="V10" s="88" t="s">
        <v>457</v>
      </c>
      <c r="W10" s="88"/>
      <c r="X10" s="88"/>
      <c r="Y10" s="89"/>
      <c r="Z10" s="90" t="s">
        <v>457</v>
      </c>
      <c r="AA10" s="91"/>
      <c r="AB10" s="90"/>
      <c r="AC10" s="92"/>
      <c r="AD10" s="88"/>
    </row>
    <row r="11" spans="1:30" s="123" customFormat="1" ht="93.6" x14ac:dyDescent="0.3">
      <c r="A11" s="165"/>
      <c r="B11" s="81"/>
      <c r="C11" s="163"/>
      <c r="D11" s="167"/>
      <c r="E11" s="163"/>
      <c r="F11" s="167"/>
      <c r="G11" s="163"/>
      <c r="H11" s="172"/>
      <c r="I11" s="163"/>
      <c r="J11" s="163"/>
      <c r="K11" s="163"/>
      <c r="L11" s="82" t="s">
        <v>125</v>
      </c>
      <c r="M11" s="85">
        <f>Fidelity!Z13</f>
        <v>3.3387461233210627</v>
      </c>
      <c r="N11" s="85">
        <f>Fidelity!AA13</f>
        <v>1</v>
      </c>
      <c r="O11" s="83" t="s">
        <v>20</v>
      </c>
      <c r="P11" s="86"/>
      <c r="Q11" s="86"/>
      <c r="R11" s="87"/>
      <c r="S11" s="88"/>
      <c r="T11" s="88"/>
      <c r="U11" s="88"/>
      <c r="V11" s="88"/>
      <c r="W11" s="88"/>
      <c r="X11" s="88"/>
      <c r="Y11" s="89" t="str">
        <f t="shared" si="0"/>
        <v/>
      </c>
      <c r="Z11" s="90" t="s">
        <v>457</v>
      </c>
      <c r="AA11" s="91"/>
      <c r="AB11" s="90"/>
      <c r="AC11" s="92"/>
      <c r="AD11" s="88"/>
    </row>
    <row r="12" spans="1:30" s="123" customFormat="1" ht="43.8" customHeight="1" x14ac:dyDescent="0.3">
      <c r="A12" s="165"/>
      <c r="B12" s="81"/>
      <c r="C12" s="163"/>
      <c r="D12" s="167"/>
      <c r="E12" s="163"/>
      <c r="F12" s="167"/>
      <c r="G12" s="163"/>
      <c r="H12" s="172"/>
      <c r="I12" s="163"/>
      <c r="J12" s="163"/>
      <c r="K12" s="163"/>
      <c r="L12" s="82" t="s">
        <v>126</v>
      </c>
      <c r="M12" s="85">
        <f>Fidelity!Z14</f>
        <v>3.2150888594943567</v>
      </c>
      <c r="N12" s="85">
        <f>Fidelity!AA14</f>
        <v>1</v>
      </c>
      <c r="O12" s="83" t="s">
        <v>27</v>
      </c>
      <c r="P12" s="86"/>
      <c r="Q12" s="86"/>
      <c r="R12" s="87"/>
      <c r="S12" s="88"/>
      <c r="T12" s="88"/>
      <c r="U12" s="88"/>
      <c r="V12" s="88"/>
      <c r="W12" s="88"/>
      <c r="X12" s="88"/>
      <c r="Y12" s="89" t="str">
        <f t="shared" si="0"/>
        <v/>
      </c>
      <c r="Z12" s="90" t="s">
        <v>457</v>
      </c>
      <c r="AA12" s="91"/>
      <c r="AB12" s="90"/>
      <c r="AC12" s="92"/>
      <c r="AD12" s="88"/>
    </row>
    <row r="13" spans="1:30" ht="46.8" hidden="1" x14ac:dyDescent="0.3">
      <c r="A13" s="165"/>
      <c r="B13" s="81"/>
      <c r="C13" s="163"/>
      <c r="D13" s="167"/>
      <c r="E13" s="163"/>
      <c r="F13" s="167"/>
      <c r="G13" s="163"/>
      <c r="H13" s="172"/>
      <c r="I13" s="163"/>
      <c r="J13" s="163"/>
      <c r="K13" s="163"/>
      <c r="L13" s="82" t="s">
        <v>127</v>
      </c>
      <c r="M13" s="85">
        <f>Fidelity!Z15</f>
        <v>3.75</v>
      </c>
      <c r="N13" s="85">
        <f>Fidelity!AA15</f>
        <v>2</v>
      </c>
      <c r="O13" s="83" t="s">
        <v>27</v>
      </c>
      <c r="P13" s="86"/>
      <c r="Q13" s="86"/>
      <c r="R13" s="87"/>
      <c r="S13" s="88"/>
      <c r="T13" s="88"/>
      <c r="U13" s="88"/>
      <c r="V13" s="88"/>
      <c r="W13" s="88"/>
      <c r="X13" s="88"/>
      <c r="Y13" s="89" t="s">
        <v>457</v>
      </c>
      <c r="Z13" s="90"/>
      <c r="AA13" s="91"/>
      <c r="AB13" s="90"/>
      <c r="AC13" s="92"/>
      <c r="AD13" s="88"/>
    </row>
    <row r="14" spans="1:30" s="123" customFormat="1" ht="46.8" x14ac:dyDescent="0.3">
      <c r="A14" s="165"/>
      <c r="B14" s="81"/>
      <c r="C14" s="163"/>
      <c r="D14" s="167"/>
      <c r="E14" s="163"/>
      <c r="F14" s="167"/>
      <c r="G14" s="163"/>
      <c r="H14" s="172"/>
      <c r="I14" s="163"/>
      <c r="J14" s="163"/>
      <c r="K14" s="163"/>
      <c r="L14" s="82" t="s">
        <v>128</v>
      </c>
      <c r="M14" s="85">
        <f>Fidelity!Z16</f>
        <v>3.6152257012412101</v>
      </c>
      <c r="N14" s="85">
        <f>Fidelity!AA16</f>
        <v>1</v>
      </c>
      <c r="O14" s="83" t="s">
        <v>27</v>
      </c>
      <c r="P14" s="86"/>
      <c r="Q14" s="86"/>
      <c r="R14" s="87"/>
      <c r="S14" s="88"/>
      <c r="T14" s="88"/>
      <c r="U14" s="88"/>
      <c r="V14" s="88"/>
      <c r="W14" s="88"/>
      <c r="X14" s="88"/>
      <c r="Y14" s="89" t="s">
        <v>457</v>
      </c>
      <c r="Z14" s="90"/>
      <c r="AA14" s="91"/>
      <c r="AB14" s="90"/>
      <c r="AC14" s="92"/>
      <c r="AD14" s="88"/>
    </row>
    <row r="15" spans="1:30" s="123" customFormat="1" ht="46.8" x14ac:dyDescent="0.3">
      <c r="A15" s="165"/>
      <c r="B15" s="81"/>
      <c r="C15" s="163"/>
      <c r="D15" s="167"/>
      <c r="E15" s="163"/>
      <c r="F15" s="167"/>
      <c r="G15" s="163"/>
      <c r="H15" s="172"/>
      <c r="I15" s="163"/>
      <c r="J15" s="163"/>
      <c r="K15" s="163"/>
      <c r="L15" s="82" t="s">
        <v>129</v>
      </c>
      <c r="M15" s="85">
        <f>Fidelity!Z17</f>
        <v>3.3387461233210627</v>
      </c>
      <c r="N15" s="85">
        <f>Fidelity!AA17</f>
        <v>1</v>
      </c>
      <c r="O15" s="83" t="s">
        <v>27</v>
      </c>
      <c r="P15" s="86"/>
      <c r="Q15" s="86"/>
      <c r="R15" s="87"/>
      <c r="S15" s="88"/>
      <c r="T15" s="88"/>
      <c r="U15" s="88"/>
      <c r="V15" s="88"/>
      <c r="W15" s="88"/>
      <c r="X15" s="88"/>
      <c r="Y15" s="89" t="s">
        <v>457</v>
      </c>
      <c r="Z15" s="90"/>
      <c r="AA15" s="91"/>
      <c r="AB15" s="90"/>
      <c r="AC15" s="92"/>
      <c r="AD15" s="88"/>
    </row>
    <row r="16" spans="1:30" ht="2.4" hidden="1" customHeight="1" x14ac:dyDescent="0.3">
      <c r="A16" s="165">
        <v>8</v>
      </c>
      <c r="B16" s="81" t="s">
        <v>132</v>
      </c>
      <c r="C16" s="163" t="s">
        <v>133</v>
      </c>
      <c r="D16" s="167">
        <v>2002</v>
      </c>
      <c r="E16" s="163" t="s">
        <v>327</v>
      </c>
      <c r="F16" s="167">
        <v>3</v>
      </c>
      <c r="G16" s="163" t="s">
        <v>134</v>
      </c>
      <c r="H16" s="163" t="s">
        <v>135</v>
      </c>
      <c r="I16" s="163" t="s">
        <v>148</v>
      </c>
      <c r="J16" s="163" t="s">
        <v>136</v>
      </c>
      <c r="K16" s="163" t="s">
        <v>140</v>
      </c>
      <c r="L16" s="82" t="s">
        <v>141</v>
      </c>
      <c r="M16" s="85">
        <f>Fidelity!Z18</f>
        <v>3.375</v>
      </c>
      <c r="N16" s="85">
        <f>Fidelity!AA18</f>
        <v>2</v>
      </c>
      <c r="O16" s="83" t="s">
        <v>27</v>
      </c>
      <c r="P16" s="164" t="s">
        <v>139</v>
      </c>
      <c r="Q16" s="164" t="s">
        <v>138</v>
      </c>
      <c r="R16" s="87"/>
      <c r="S16" s="88"/>
      <c r="T16" s="88" t="s">
        <v>457</v>
      </c>
      <c r="U16" s="88"/>
      <c r="V16" s="88" t="s">
        <v>457</v>
      </c>
      <c r="W16" s="88"/>
      <c r="X16" s="88"/>
      <c r="Y16" s="89" t="str">
        <f t="shared" si="0"/>
        <v/>
      </c>
      <c r="Z16" s="90"/>
      <c r="AA16" s="91" t="s">
        <v>457</v>
      </c>
      <c r="AB16" s="90"/>
      <c r="AC16" s="92"/>
      <c r="AD16" s="88"/>
    </row>
    <row r="17" spans="1:30" ht="2.4" hidden="1" customHeight="1" x14ac:dyDescent="0.3">
      <c r="A17" s="165"/>
      <c r="B17" s="81"/>
      <c r="C17" s="163"/>
      <c r="D17" s="167"/>
      <c r="E17" s="163"/>
      <c r="F17" s="167"/>
      <c r="G17" s="163"/>
      <c r="H17" s="163"/>
      <c r="I17" s="163"/>
      <c r="J17" s="163"/>
      <c r="K17" s="163"/>
      <c r="L17" s="82" t="s">
        <v>142</v>
      </c>
      <c r="M17" s="85">
        <f>Fidelity!Z19</f>
        <v>3.75</v>
      </c>
      <c r="N17" s="85">
        <f>Fidelity!AA19</f>
        <v>2</v>
      </c>
      <c r="O17" s="83" t="s">
        <v>27</v>
      </c>
      <c r="P17" s="164"/>
      <c r="Q17" s="164"/>
      <c r="R17" s="87"/>
      <c r="S17" s="88"/>
      <c r="T17" s="88"/>
      <c r="U17" s="88"/>
      <c r="V17" s="88"/>
      <c r="W17" s="88"/>
      <c r="X17" s="88"/>
      <c r="Y17" s="89" t="str">
        <f t="shared" si="0"/>
        <v/>
      </c>
      <c r="Z17" s="90"/>
      <c r="AA17" s="91" t="s">
        <v>457</v>
      </c>
      <c r="AB17" s="90"/>
      <c r="AC17" s="92"/>
      <c r="AD17" s="88"/>
    </row>
    <row r="18" spans="1:30" ht="2.4" hidden="1" customHeight="1" x14ac:dyDescent="0.3">
      <c r="A18" s="165">
        <v>9</v>
      </c>
      <c r="B18" s="81" t="s">
        <v>143</v>
      </c>
      <c r="C18" s="163" t="s">
        <v>144</v>
      </c>
      <c r="D18" s="167">
        <v>2014</v>
      </c>
      <c r="E18" s="163" t="s">
        <v>145</v>
      </c>
      <c r="F18" s="167">
        <v>3</v>
      </c>
      <c r="G18" s="163" t="s">
        <v>146</v>
      </c>
      <c r="H18" s="163" t="s">
        <v>147</v>
      </c>
      <c r="I18" s="163" t="s">
        <v>149</v>
      </c>
      <c r="J18" s="163" t="s">
        <v>150</v>
      </c>
      <c r="K18" s="163" t="s">
        <v>151</v>
      </c>
      <c r="L18" s="82" t="s">
        <v>152</v>
      </c>
      <c r="M18" s="85">
        <f>Fidelity!Z20</f>
        <v>2.6337295241014118</v>
      </c>
      <c r="N18" s="85">
        <f>Fidelity!AA20</f>
        <v>2</v>
      </c>
      <c r="O18" s="83" t="s">
        <v>27</v>
      </c>
      <c r="P18" s="164" t="s">
        <v>504</v>
      </c>
      <c r="Q18" s="164" t="s">
        <v>155</v>
      </c>
      <c r="R18" s="87"/>
      <c r="S18" s="88"/>
      <c r="T18" s="88" t="s">
        <v>457</v>
      </c>
      <c r="U18" s="88" t="s">
        <v>457</v>
      </c>
      <c r="V18" s="88"/>
      <c r="W18" s="88"/>
      <c r="X18" s="88"/>
      <c r="Y18" s="89" t="str">
        <f t="shared" si="0"/>
        <v/>
      </c>
      <c r="Z18" s="90" t="s">
        <v>457</v>
      </c>
      <c r="AA18" s="91"/>
      <c r="AB18" s="90"/>
      <c r="AC18" s="92"/>
      <c r="AD18" s="88"/>
    </row>
    <row r="19" spans="1:30" ht="2.4" hidden="1" customHeight="1" x14ac:dyDescent="0.3">
      <c r="A19" s="165"/>
      <c r="B19" s="81"/>
      <c r="C19" s="163"/>
      <c r="D19" s="167"/>
      <c r="E19" s="163"/>
      <c r="F19" s="167"/>
      <c r="G19" s="163"/>
      <c r="H19" s="163"/>
      <c r="I19" s="163"/>
      <c r="J19" s="163"/>
      <c r="K19" s="163"/>
      <c r="L19" s="82" t="s">
        <v>153</v>
      </c>
      <c r="M19" s="85">
        <f>Fidelity!Z21</f>
        <v>2.7534445024696579</v>
      </c>
      <c r="N19" s="85">
        <f>Fidelity!AA21</f>
        <v>2</v>
      </c>
      <c r="O19" s="83" t="s">
        <v>27</v>
      </c>
      <c r="P19" s="164"/>
      <c r="Q19" s="164"/>
      <c r="R19" s="87"/>
      <c r="S19" s="88"/>
      <c r="T19" s="88"/>
      <c r="U19" s="88"/>
      <c r="V19" s="88"/>
      <c r="W19" s="88"/>
      <c r="X19" s="88"/>
      <c r="Y19" s="89" t="str">
        <f t="shared" si="0"/>
        <v/>
      </c>
      <c r="Z19" s="90" t="s">
        <v>457</v>
      </c>
      <c r="AA19" s="91"/>
      <c r="AB19" s="90"/>
      <c r="AC19" s="92"/>
      <c r="AD19" s="88"/>
    </row>
    <row r="20" spans="1:30" ht="103.2" customHeight="1" x14ac:dyDescent="0.3">
      <c r="A20" s="80">
        <v>10</v>
      </c>
      <c r="B20" s="81" t="s">
        <v>156</v>
      </c>
      <c r="C20" s="82" t="s">
        <v>157</v>
      </c>
      <c r="D20" s="83">
        <v>2008</v>
      </c>
      <c r="E20" s="129" t="s">
        <v>32</v>
      </c>
      <c r="F20" s="83">
        <v>1</v>
      </c>
      <c r="G20" s="82" t="s">
        <v>158</v>
      </c>
      <c r="H20" s="82" t="s">
        <v>517</v>
      </c>
      <c r="I20" s="82" t="s">
        <v>159</v>
      </c>
      <c r="J20" s="82" t="s">
        <v>161</v>
      </c>
      <c r="K20" s="82" t="s">
        <v>162</v>
      </c>
      <c r="L20" s="84" t="s">
        <v>94</v>
      </c>
      <c r="M20" s="85">
        <f>Fidelity!Z22</f>
        <v>3.2142510032886604</v>
      </c>
      <c r="N20" s="130">
        <f>Fidelity!AA22</f>
        <v>0</v>
      </c>
      <c r="O20" s="83" t="s">
        <v>27</v>
      </c>
      <c r="P20" s="86" t="s">
        <v>164</v>
      </c>
      <c r="Q20" s="86" t="s">
        <v>163</v>
      </c>
      <c r="R20" s="87" t="s">
        <v>474</v>
      </c>
      <c r="S20" s="88" t="s">
        <v>457</v>
      </c>
      <c r="T20" s="88" t="s">
        <v>457</v>
      </c>
      <c r="U20" s="88" t="s">
        <v>457</v>
      </c>
      <c r="V20" s="88"/>
      <c r="W20" s="88"/>
      <c r="X20" s="88"/>
      <c r="Y20" s="89" t="str">
        <f t="shared" si="0"/>
        <v/>
      </c>
      <c r="Z20" s="90" t="s">
        <v>457</v>
      </c>
      <c r="AA20" s="91"/>
      <c r="AB20" s="90"/>
      <c r="AC20" s="92"/>
      <c r="AD20" s="88"/>
    </row>
    <row r="21" spans="1:30" s="124" customFormat="1" ht="62.4" x14ac:dyDescent="0.3">
      <c r="A21" s="80">
        <v>11</v>
      </c>
      <c r="B21" s="81" t="s">
        <v>165</v>
      </c>
      <c r="C21" s="82" t="s">
        <v>166</v>
      </c>
      <c r="D21" s="83">
        <v>2019</v>
      </c>
      <c r="E21" s="82" t="s">
        <v>167</v>
      </c>
      <c r="F21" s="83">
        <v>3</v>
      </c>
      <c r="G21" s="82" t="s">
        <v>146</v>
      </c>
      <c r="H21" s="82" t="s">
        <v>509</v>
      </c>
      <c r="I21" s="82" t="s">
        <v>148</v>
      </c>
      <c r="J21" s="82" t="s">
        <v>169</v>
      </c>
      <c r="K21" s="82" t="s">
        <v>170</v>
      </c>
      <c r="L21" s="84" t="s">
        <v>94</v>
      </c>
      <c r="M21" s="85">
        <f>Fidelity!Z23</f>
        <v>3.0853803235318495</v>
      </c>
      <c r="N21" s="85">
        <f>Fidelity!AA23</f>
        <v>1</v>
      </c>
      <c r="O21" s="83"/>
      <c r="P21" s="86" t="s">
        <v>171</v>
      </c>
      <c r="Q21" s="86"/>
      <c r="R21" s="87"/>
      <c r="S21" s="88" t="s">
        <v>457</v>
      </c>
      <c r="T21" s="88" t="s">
        <v>457</v>
      </c>
      <c r="U21" s="88"/>
      <c r="V21" s="88" t="s">
        <v>457</v>
      </c>
      <c r="W21" s="88"/>
      <c r="X21" s="88"/>
      <c r="Y21" s="89" t="s">
        <v>457</v>
      </c>
      <c r="Z21" s="90"/>
      <c r="AA21" s="91"/>
      <c r="AB21" s="90"/>
      <c r="AC21" s="92"/>
      <c r="AD21" s="88"/>
    </row>
    <row r="22" spans="1:30" s="124" customFormat="1" ht="64.2" hidden="1" customHeight="1" x14ac:dyDescent="0.3">
      <c r="A22" s="80">
        <v>12</v>
      </c>
      <c r="B22" s="81" t="s">
        <v>172</v>
      </c>
      <c r="C22" s="82" t="s">
        <v>426</v>
      </c>
      <c r="D22" s="83">
        <v>2022</v>
      </c>
      <c r="E22" s="82" t="s">
        <v>173</v>
      </c>
      <c r="F22" s="83">
        <v>12</v>
      </c>
      <c r="G22" s="82" t="s">
        <v>174</v>
      </c>
      <c r="H22" s="82" t="s">
        <v>510</v>
      </c>
      <c r="I22" s="82" t="s">
        <v>176</v>
      </c>
      <c r="J22" s="82" t="s">
        <v>177</v>
      </c>
      <c r="K22" s="82" t="s">
        <v>178</v>
      </c>
      <c r="L22" s="84" t="s">
        <v>94</v>
      </c>
      <c r="M22" s="85">
        <f>Fidelity!Z24</f>
        <v>3.25</v>
      </c>
      <c r="N22" s="85">
        <f>Fidelity!AA24</f>
        <v>2</v>
      </c>
      <c r="O22" s="83" t="s">
        <v>20</v>
      </c>
      <c r="P22" s="86" t="s">
        <v>179</v>
      </c>
      <c r="Q22" s="86"/>
      <c r="R22" s="87" t="s">
        <v>475</v>
      </c>
      <c r="S22" s="88"/>
      <c r="T22" s="88" t="s">
        <v>457</v>
      </c>
      <c r="U22" s="88" t="s">
        <v>457</v>
      </c>
      <c r="V22" s="88"/>
      <c r="W22" s="88"/>
      <c r="X22" s="88"/>
      <c r="Y22" s="89" t="str">
        <f t="shared" si="0"/>
        <v/>
      </c>
      <c r="Z22" s="90" t="s">
        <v>457</v>
      </c>
      <c r="AA22" s="91"/>
      <c r="AB22" s="90"/>
      <c r="AC22" s="92"/>
      <c r="AD22" s="88" t="s">
        <v>476</v>
      </c>
    </row>
    <row r="23" spans="1:30" s="49" customFormat="1" ht="97.8" hidden="1" customHeight="1" x14ac:dyDescent="0.3">
      <c r="A23" s="94">
        <v>13</v>
      </c>
      <c r="B23" s="95" t="s">
        <v>180</v>
      </c>
      <c r="C23" s="96" t="s">
        <v>181</v>
      </c>
      <c r="D23" s="97">
        <v>2023</v>
      </c>
      <c r="E23" s="96" t="s">
        <v>32</v>
      </c>
      <c r="F23" s="97">
        <v>46</v>
      </c>
      <c r="G23" s="96" t="s">
        <v>184</v>
      </c>
      <c r="H23" s="96" t="s">
        <v>182</v>
      </c>
      <c r="I23" s="96" t="s">
        <v>183</v>
      </c>
      <c r="J23" s="96" t="s">
        <v>194</v>
      </c>
      <c r="K23" s="96" t="s">
        <v>185</v>
      </c>
      <c r="L23" s="98" t="s">
        <v>94</v>
      </c>
      <c r="M23" s="99">
        <f>Fidelity!Z25</f>
        <v>1.2463036274880366</v>
      </c>
      <c r="N23" s="99">
        <f>Fidelity!AA25</f>
        <v>3</v>
      </c>
      <c r="O23" s="97" t="s">
        <v>20</v>
      </c>
      <c r="P23" s="100" t="s">
        <v>187</v>
      </c>
      <c r="Q23" s="100" t="s">
        <v>186</v>
      </c>
      <c r="R23" s="101" t="s">
        <v>189</v>
      </c>
      <c r="S23" s="102"/>
      <c r="T23" s="102"/>
      <c r="U23" s="102"/>
      <c r="V23" s="102"/>
      <c r="W23" s="102"/>
      <c r="X23" s="102" t="s">
        <v>457</v>
      </c>
      <c r="Y23" s="89"/>
      <c r="Z23" s="103"/>
      <c r="AA23" s="91" t="s">
        <v>457</v>
      </c>
      <c r="AB23" s="103"/>
      <c r="AC23" s="92"/>
      <c r="AD23" s="102"/>
    </row>
    <row r="24" spans="1:30" s="124" customFormat="1" ht="124.2" x14ac:dyDescent="0.3">
      <c r="A24" s="80">
        <v>14</v>
      </c>
      <c r="B24" s="81" t="s">
        <v>190</v>
      </c>
      <c r="C24" s="82" t="s">
        <v>191</v>
      </c>
      <c r="D24" s="83">
        <v>2006</v>
      </c>
      <c r="E24" s="129" t="s">
        <v>32</v>
      </c>
      <c r="F24" s="83">
        <v>1</v>
      </c>
      <c r="G24" s="82" t="s">
        <v>192</v>
      </c>
      <c r="H24" s="128" t="s">
        <v>507</v>
      </c>
      <c r="I24" s="82" t="s">
        <v>196</v>
      </c>
      <c r="J24" s="82" t="s">
        <v>195</v>
      </c>
      <c r="K24" s="82" t="s">
        <v>197</v>
      </c>
      <c r="L24" s="84" t="s">
        <v>94</v>
      </c>
      <c r="M24" s="85">
        <f>Fidelity!Z26</f>
        <v>4</v>
      </c>
      <c r="N24" s="130">
        <f>Fidelity!AA26</f>
        <v>0</v>
      </c>
      <c r="O24" s="83" t="s">
        <v>20</v>
      </c>
      <c r="P24" s="86" t="s">
        <v>477</v>
      </c>
      <c r="Q24" s="86"/>
      <c r="R24" s="87"/>
      <c r="S24" s="88"/>
      <c r="T24" s="88" t="s">
        <v>457</v>
      </c>
      <c r="U24" s="88"/>
      <c r="V24" s="88" t="s">
        <v>457</v>
      </c>
      <c r="W24" s="88"/>
      <c r="X24" s="88"/>
      <c r="Y24" s="89" t="s">
        <v>457</v>
      </c>
      <c r="Z24" s="90"/>
      <c r="AA24" s="91"/>
      <c r="AB24" s="90"/>
      <c r="AC24" s="92"/>
      <c r="AD24" s="88"/>
    </row>
    <row r="25" spans="1:30" s="124" customFormat="1" ht="94.8" customHeight="1" x14ac:dyDescent="0.3">
      <c r="A25" s="80">
        <v>15</v>
      </c>
      <c r="B25" s="81" t="s">
        <v>198</v>
      </c>
      <c r="C25" s="82" t="s">
        <v>191</v>
      </c>
      <c r="D25" s="83">
        <v>2007</v>
      </c>
      <c r="E25" s="129" t="s">
        <v>32</v>
      </c>
      <c r="F25" s="83">
        <v>1</v>
      </c>
      <c r="G25" s="82" t="s">
        <v>199</v>
      </c>
      <c r="H25" s="128" t="s">
        <v>508</v>
      </c>
      <c r="I25" s="82" t="s">
        <v>201</v>
      </c>
      <c r="J25" s="82" t="s">
        <v>202</v>
      </c>
      <c r="K25" s="82" t="s">
        <v>203</v>
      </c>
      <c r="L25" s="93" t="s">
        <v>206</v>
      </c>
      <c r="M25" s="85">
        <f>Fidelity!Z27</f>
        <v>4</v>
      </c>
      <c r="N25" s="85">
        <f>Fidelity!AA27</f>
        <v>1</v>
      </c>
      <c r="O25" s="83" t="s">
        <v>20</v>
      </c>
      <c r="P25" s="86" t="s">
        <v>205</v>
      </c>
      <c r="Q25" s="86" t="s">
        <v>204</v>
      </c>
      <c r="R25" s="87" t="s">
        <v>502</v>
      </c>
      <c r="S25" s="88"/>
      <c r="T25" s="88" t="s">
        <v>457</v>
      </c>
      <c r="U25" s="88" t="s">
        <v>457</v>
      </c>
      <c r="V25" s="88"/>
      <c r="W25" s="88"/>
      <c r="X25" s="88"/>
      <c r="Y25" s="89" t="str">
        <f t="shared" si="0"/>
        <v/>
      </c>
      <c r="Z25" s="90" t="s">
        <v>457</v>
      </c>
      <c r="AA25" s="91"/>
      <c r="AB25" s="90"/>
      <c r="AC25" s="92"/>
      <c r="AD25" s="88"/>
    </row>
    <row r="26" spans="1:30" ht="207" hidden="1" x14ac:dyDescent="0.3">
      <c r="A26" s="80">
        <v>16</v>
      </c>
      <c r="B26" s="81" t="s">
        <v>207</v>
      </c>
      <c r="C26" s="82" t="s">
        <v>208</v>
      </c>
      <c r="D26" s="83">
        <v>2012</v>
      </c>
      <c r="E26" s="82" t="s">
        <v>32</v>
      </c>
      <c r="F26" s="83">
        <v>12</v>
      </c>
      <c r="G26" s="82" t="s">
        <v>209</v>
      </c>
      <c r="H26" s="82" t="s">
        <v>210</v>
      </c>
      <c r="I26" s="82" t="s">
        <v>201</v>
      </c>
      <c r="J26" s="82" t="s">
        <v>211</v>
      </c>
      <c r="K26" s="82" t="s">
        <v>212</v>
      </c>
      <c r="L26" s="84" t="s">
        <v>94</v>
      </c>
      <c r="M26" s="85">
        <f>Fidelity!Z28</f>
        <v>1.0753858312089739</v>
      </c>
      <c r="N26" s="85">
        <f>Fidelity!AA28</f>
        <v>1</v>
      </c>
      <c r="O26" s="83" t="s">
        <v>20</v>
      </c>
      <c r="P26" s="86" t="s">
        <v>213</v>
      </c>
      <c r="Q26" s="86" t="s">
        <v>214</v>
      </c>
      <c r="R26" s="87" t="s">
        <v>478</v>
      </c>
      <c r="S26" s="88" t="s">
        <v>457</v>
      </c>
      <c r="T26" s="88" t="s">
        <v>457</v>
      </c>
      <c r="U26" s="88" t="s">
        <v>457</v>
      </c>
      <c r="V26" s="88"/>
      <c r="W26" s="88"/>
      <c r="X26" s="88"/>
      <c r="Y26" s="89" t="str">
        <f t="shared" si="0"/>
        <v/>
      </c>
      <c r="Z26" s="90"/>
      <c r="AA26" s="91"/>
      <c r="AB26" s="90" t="s">
        <v>457</v>
      </c>
      <c r="AC26" s="92"/>
      <c r="AD26" s="88"/>
    </row>
    <row r="27" spans="1:30" s="124" customFormat="1" ht="230.4" customHeight="1" x14ac:dyDescent="0.3">
      <c r="A27" s="80">
        <v>17</v>
      </c>
      <c r="B27" s="81" t="s">
        <v>215</v>
      </c>
      <c r="C27" s="82" t="s">
        <v>216</v>
      </c>
      <c r="D27" s="83">
        <v>2014</v>
      </c>
      <c r="E27" s="82" t="s">
        <v>217</v>
      </c>
      <c r="F27" s="83">
        <v>1</v>
      </c>
      <c r="G27" s="82" t="s">
        <v>218</v>
      </c>
      <c r="H27" s="82" t="s">
        <v>511</v>
      </c>
      <c r="I27" s="82" t="s">
        <v>149</v>
      </c>
      <c r="J27" s="82" t="s">
        <v>220</v>
      </c>
      <c r="K27" s="82" t="s">
        <v>221</v>
      </c>
      <c r="L27" s="84" t="s">
        <v>94</v>
      </c>
      <c r="M27" s="85">
        <f>Fidelity!Z29</f>
        <v>3.875</v>
      </c>
      <c r="N27" s="85">
        <f>Fidelity!AA29</f>
        <v>1</v>
      </c>
      <c r="O27" s="83" t="s">
        <v>27</v>
      </c>
      <c r="P27" s="86" t="s">
        <v>222</v>
      </c>
      <c r="Q27" s="86" t="s">
        <v>223</v>
      </c>
      <c r="R27" s="87" t="s">
        <v>479</v>
      </c>
      <c r="S27" s="88" t="s">
        <v>457</v>
      </c>
      <c r="T27" s="88" t="s">
        <v>457</v>
      </c>
      <c r="U27" s="88"/>
      <c r="V27" s="88" t="s">
        <v>457</v>
      </c>
      <c r="W27" s="88"/>
      <c r="X27" s="88"/>
      <c r="Y27" s="89" t="str">
        <f t="shared" si="0"/>
        <v/>
      </c>
      <c r="Z27" s="90" t="s">
        <v>457</v>
      </c>
      <c r="AA27" s="91"/>
      <c r="AB27" s="90"/>
      <c r="AC27" s="92"/>
      <c r="AD27" s="88"/>
    </row>
    <row r="28" spans="1:30" ht="124.8" hidden="1" x14ac:dyDescent="0.3">
      <c r="A28" s="80">
        <v>18</v>
      </c>
      <c r="B28" s="81" t="s">
        <v>224</v>
      </c>
      <c r="C28" s="82" t="s">
        <v>225</v>
      </c>
      <c r="D28" s="83">
        <v>2019</v>
      </c>
      <c r="E28" s="82" t="s">
        <v>32</v>
      </c>
      <c r="F28" s="83">
        <v>9</v>
      </c>
      <c r="G28" s="82" t="s">
        <v>226</v>
      </c>
      <c r="H28" s="82" t="s">
        <v>228</v>
      </c>
      <c r="I28" s="82" t="s">
        <v>227</v>
      </c>
      <c r="J28" s="82" t="s">
        <v>229</v>
      </c>
      <c r="K28" s="82" t="s">
        <v>230</v>
      </c>
      <c r="L28" s="84" t="s">
        <v>94</v>
      </c>
      <c r="M28" s="85">
        <f>Fidelity!Z30</f>
        <v>2.8359696991451453</v>
      </c>
      <c r="N28" s="85">
        <f>Fidelity!AA30</f>
        <v>3</v>
      </c>
      <c r="O28" s="83" t="s">
        <v>20</v>
      </c>
      <c r="P28" s="86" t="s">
        <v>231</v>
      </c>
      <c r="Q28" s="86"/>
      <c r="R28" s="87" t="s">
        <v>480</v>
      </c>
      <c r="S28" s="88"/>
      <c r="T28" s="88" t="s">
        <v>457</v>
      </c>
      <c r="U28" s="88"/>
      <c r="V28" s="88"/>
      <c r="W28" s="88"/>
      <c r="X28" s="88"/>
      <c r="Y28" s="89" t="str">
        <f t="shared" si="0"/>
        <v/>
      </c>
      <c r="Z28" s="90" t="s">
        <v>457</v>
      </c>
      <c r="AA28" s="91"/>
      <c r="AB28" s="90"/>
      <c r="AC28" s="92"/>
      <c r="AD28" s="88"/>
    </row>
    <row r="29" spans="1:30" s="143" customFormat="1" ht="123.6" customHeight="1" x14ac:dyDescent="0.3">
      <c r="A29" s="131">
        <v>19</v>
      </c>
      <c r="B29" s="132" t="s">
        <v>232</v>
      </c>
      <c r="C29" s="129" t="s">
        <v>239</v>
      </c>
      <c r="D29" s="133">
        <v>2014</v>
      </c>
      <c r="E29" s="129" t="s">
        <v>32</v>
      </c>
      <c r="F29" s="133">
        <v>2</v>
      </c>
      <c r="G29" s="129" t="s">
        <v>233</v>
      </c>
      <c r="H29" s="129" t="s">
        <v>512</v>
      </c>
      <c r="I29" s="129" t="s">
        <v>149</v>
      </c>
      <c r="J29" s="129" t="s">
        <v>236</v>
      </c>
      <c r="K29" s="129" t="s">
        <v>234</v>
      </c>
      <c r="L29" s="134" t="s">
        <v>94</v>
      </c>
      <c r="M29" s="135">
        <f>Fidelity!Z31</f>
        <v>3.7042706692520775</v>
      </c>
      <c r="N29" s="135">
        <f>Fidelity!AA31</f>
        <v>1</v>
      </c>
      <c r="O29" s="133" t="s">
        <v>27</v>
      </c>
      <c r="P29" s="136" t="s">
        <v>237</v>
      </c>
      <c r="Q29" s="136" t="s">
        <v>238</v>
      </c>
      <c r="R29" s="137"/>
      <c r="S29" s="138" t="s">
        <v>457</v>
      </c>
      <c r="T29" s="138" t="s">
        <v>457</v>
      </c>
      <c r="U29" s="138"/>
      <c r="V29" s="138" t="s">
        <v>457</v>
      </c>
      <c r="W29" s="138"/>
      <c r="X29" s="138"/>
      <c r="Y29" s="139" t="str">
        <f t="shared" si="0"/>
        <v/>
      </c>
      <c r="Z29" s="140" t="s">
        <v>457</v>
      </c>
      <c r="AA29" s="141"/>
      <c r="AB29" s="140"/>
      <c r="AC29" s="142"/>
      <c r="AD29" s="138" t="s">
        <v>476</v>
      </c>
    </row>
    <row r="30" spans="1:30" ht="29.4" hidden="1" customHeight="1" x14ac:dyDescent="0.3">
      <c r="A30" s="80">
        <v>20</v>
      </c>
      <c r="B30" s="81" t="s">
        <v>240</v>
      </c>
      <c r="C30" s="82" t="s">
        <v>241</v>
      </c>
      <c r="D30" s="83">
        <v>2019</v>
      </c>
      <c r="E30" s="82" t="s">
        <v>32</v>
      </c>
      <c r="F30" s="83">
        <v>6</v>
      </c>
      <c r="G30" s="82" t="s">
        <v>243</v>
      </c>
      <c r="H30" s="82" t="s">
        <v>242</v>
      </c>
      <c r="I30" s="82" t="s">
        <v>176</v>
      </c>
      <c r="J30" s="82" t="s">
        <v>244</v>
      </c>
      <c r="K30" s="82" t="s">
        <v>246</v>
      </c>
      <c r="L30" s="84" t="s">
        <v>94</v>
      </c>
      <c r="M30" s="85">
        <f>Fidelity!Z32</f>
        <v>1.5048563384822016</v>
      </c>
      <c r="N30" s="85">
        <f>Fidelity!AA32</f>
        <v>3</v>
      </c>
      <c r="O30" s="83" t="s">
        <v>20</v>
      </c>
      <c r="P30" s="86" t="s">
        <v>245</v>
      </c>
      <c r="Q30" s="86"/>
      <c r="R30" s="87" t="s">
        <v>481</v>
      </c>
      <c r="S30" s="88" t="s">
        <v>457</v>
      </c>
      <c r="T30" s="88" t="s">
        <v>457</v>
      </c>
      <c r="U30" s="88"/>
      <c r="V30" s="88"/>
      <c r="W30" s="88"/>
      <c r="X30" s="88"/>
      <c r="Y30" s="105" t="s">
        <v>457</v>
      </c>
      <c r="Z30" s="106"/>
      <c r="AA30" s="107"/>
      <c r="AB30" s="106"/>
      <c r="AC30" s="108"/>
      <c r="AD30" s="88" t="s">
        <v>476</v>
      </c>
    </row>
    <row r="31" spans="1:30" s="143" customFormat="1" ht="109.2" x14ac:dyDescent="0.3">
      <c r="A31" s="131">
        <v>21</v>
      </c>
      <c r="B31" s="132" t="s">
        <v>247</v>
      </c>
      <c r="C31" s="129" t="s">
        <v>431</v>
      </c>
      <c r="D31" s="133">
        <v>2019</v>
      </c>
      <c r="E31" s="129" t="s">
        <v>32</v>
      </c>
      <c r="F31" s="133">
        <v>2</v>
      </c>
      <c r="G31" s="129" t="s">
        <v>248</v>
      </c>
      <c r="H31" s="129" t="s">
        <v>513</v>
      </c>
      <c r="I31" s="129" t="s">
        <v>149</v>
      </c>
      <c r="J31" s="129" t="s">
        <v>250</v>
      </c>
      <c r="K31" s="129" t="s">
        <v>251</v>
      </c>
      <c r="L31" s="134" t="s">
        <v>94</v>
      </c>
      <c r="M31" s="135">
        <f>Fidelity!Z33</f>
        <v>3.7142857142857144</v>
      </c>
      <c r="N31" s="135">
        <f>Fidelity!AA33</f>
        <v>1</v>
      </c>
      <c r="O31" s="133" t="s">
        <v>20</v>
      </c>
      <c r="P31" s="136" t="s">
        <v>252</v>
      </c>
      <c r="Q31" s="136"/>
      <c r="R31" s="137" t="s">
        <v>482</v>
      </c>
      <c r="S31" s="138"/>
      <c r="T31" s="138"/>
      <c r="U31" s="138"/>
      <c r="V31" s="138"/>
      <c r="W31" s="138"/>
      <c r="X31" s="138" t="s">
        <v>457</v>
      </c>
      <c r="Y31" s="144"/>
      <c r="Z31" s="145" t="s">
        <v>457</v>
      </c>
      <c r="AA31" s="146"/>
      <c r="AB31" s="145"/>
      <c r="AC31" s="147"/>
      <c r="AD31" s="138" t="s">
        <v>476</v>
      </c>
    </row>
    <row r="32" spans="1:30" s="124" customFormat="1" ht="78" x14ac:dyDescent="0.3">
      <c r="A32" s="80">
        <v>22</v>
      </c>
      <c r="B32" s="81" t="s">
        <v>253</v>
      </c>
      <c r="C32" s="82" t="s">
        <v>254</v>
      </c>
      <c r="D32" s="83">
        <v>2008</v>
      </c>
      <c r="E32" s="82" t="s">
        <v>255</v>
      </c>
      <c r="F32" s="83">
        <v>12</v>
      </c>
      <c r="G32" s="82" t="s">
        <v>256</v>
      </c>
      <c r="H32" s="82" t="s">
        <v>514</v>
      </c>
      <c r="I32" s="82" t="s">
        <v>258</v>
      </c>
      <c r="J32" s="82" t="s">
        <v>259</v>
      </c>
      <c r="K32" s="82" t="s">
        <v>260</v>
      </c>
      <c r="L32" s="84" t="s">
        <v>94</v>
      </c>
      <c r="M32" s="85">
        <f>Fidelity!Z34</f>
        <v>4</v>
      </c>
      <c r="N32" s="85">
        <f>Fidelity!AA34</f>
        <v>1</v>
      </c>
      <c r="O32" s="83" t="s">
        <v>27</v>
      </c>
      <c r="P32" s="86" t="s">
        <v>261</v>
      </c>
      <c r="Q32" s="86"/>
      <c r="R32" s="87" t="s">
        <v>262</v>
      </c>
      <c r="S32" s="88"/>
      <c r="T32" s="88" t="s">
        <v>457</v>
      </c>
      <c r="U32" s="88"/>
      <c r="V32" s="88" t="s">
        <v>457</v>
      </c>
      <c r="W32" s="88"/>
      <c r="X32" s="88"/>
      <c r="Y32" s="105" t="str">
        <f t="shared" si="0"/>
        <v/>
      </c>
      <c r="Z32" s="106" t="s">
        <v>457</v>
      </c>
      <c r="AA32" s="107"/>
      <c r="AB32" s="106"/>
      <c r="AC32" s="108"/>
      <c r="AD32" s="88" t="s">
        <v>476</v>
      </c>
    </row>
    <row r="33" spans="1:30" ht="82.8" hidden="1" x14ac:dyDescent="0.3">
      <c r="A33" s="80">
        <v>23</v>
      </c>
      <c r="B33" s="81" t="s">
        <v>263</v>
      </c>
      <c r="C33" s="82" t="s">
        <v>264</v>
      </c>
      <c r="D33" s="83">
        <v>2023</v>
      </c>
      <c r="E33" s="82" t="s">
        <v>265</v>
      </c>
      <c r="F33" s="83">
        <v>6</v>
      </c>
      <c r="G33" s="82" t="s">
        <v>266</v>
      </c>
      <c r="H33" s="82" t="s">
        <v>267</v>
      </c>
      <c r="I33" s="82" t="s">
        <v>370</v>
      </c>
      <c r="J33" s="82" t="s">
        <v>269</v>
      </c>
      <c r="K33" s="82" t="s">
        <v>270</v>
      </c>
      <c r="L33" s="84" t="s">
        <v>94</v>
      </c>
      <c r="M33" s="85">
        <f>Fidelity!Z35</f>
        <v>2.5705012316940756</v>
      </c>
      <c r="N33" s="85">
        <f>Fidelity!AA35</f>
        <v>4</v>
      </c>
      <c r="O33" s="83" t="s">
        <v>20</v>
      </c>
      <c r="P33" s="86" t="s">
        <v>272</v>
      </c>
      <c r="Q33" s="86" t="s">
        <v>483</v>
      </c>
      <c r="R33" s="87" t="s">
        <v>271</v>
      </c>
      <c r="S33" s="88" t="s">
        <v>457</v>
      </c>
      <c r="T33" s="88" t="s">
        <v>457</v>
      </c>
      <c r="U33" s="88"/>
      <c r="V33" s="88"/>
      <c r="W33" s="88"/>
      <c r="X33" s="88"/>
      <c r="Y33" s="105" t="str">
        <f t="shared" si="0"/>
        <v/>
      </c>
      <c r="Z33" s="106" t="s">
        <v>457</v>
      </c>
      <c r="AA33" s="107"/>
      <c r="AB33" s="106"/>
      <c r="AC33" s="108"/>
      <c r="AD33" s="88"/>
    </row>
    <row r="34" spans="1:30" s="143" customFormat="1" ht="165.6" x14ac:dyDescent="0.3">
      <c r="A34" s="131">
        <v>24</v>
      </c>
      <c r="B34" s="132" t="s">
        <v>273</v>
      </c>
      <c r="C34" s="129" t="s">
        <v>274</v>
      </c>
      <c r="D34" s="133">
        <v>2023</v>
      </c>
      <c r="E34" s="129" t="s">
        <v>276</v>
      </c>
      <c r="F34" s="133">
        <v>12</v>
      </c>
      <c r="G34" s="129" t="s">
        <v>275</v>
      </c>
      <c r="H34" s="129" t="s">
        <v>515</v>
      </c>
      <c r="I34" s="129" t="s">
        <v>268</v>
      </c>
      <c r="J34" s="129" t="s">
        <v>278</v>
      </c>
      <c r="K34" s="129" t="s">
        <v>279</v>
      </c>
      <c r="L34" s="134" t="s">
        <v>94</v>
      </c>
      <c r="M34" s="135">
        <f>Fidelity!Z36</f>
        <v>3.5914493510473795</v>
      </c>
      <c r="N34" s="135">
        <f>Fidelity!AA36</f>
        <v>1</v>
      </c>
      <c r="O34" s="133" t="s">
        <v>20</v>
      </c>
      <c r="P34" s="136" t="s">
        <v>280</v>
      </c>
      <c r="Q34" s="136" t="s">
        <v>281</v>
      </c>
      <c r="R34" s="137" t="s">
        <v>484</v>
      </c>
      <c r="S34" s="138" t="s">
        <v>457</v>
      </c>
      <c r="T34" s="138" t="s">
        <v>457</v>
      </c>
      <c r="U34" s="138"/>
      <c r="V34" s="138" t="s">
        <v>457</v>
      </c>
      <c r="W34" s="138"/>
      <c r="X34" s="138"/>
      <c r="Y34" s="144" t="str">
        <f t="shared" si="0"/>
        <v/>
      </c>
      <c r="Z34" s="145" t="s">
        <v>457</v>
      </c>
      <c r="AA34" s="146"/>
      <c r="AB34" s="145"/>
      <c r="AC34" s="147"/>
      <c r="AD34" s="138"/>
    </row>
    <row r="35" spans="1:30" ht="82.8" hidden="1" x14ac:dyDescent="0.3">
      <c r="A35" s="80">
        <v>25</v>
      </c>
      <c r="B35" s="81" t="s">
        <v>282</v>
      </c>
      <c r="C35" s="82" t="s">
        <v>283</v>
      </c>
      <c r="D35" s="83">
        <v>2007</v>
      </c>
      <c r="E35" s="82" t="s">
        <v>284</v>
      </c>
      <c r="F35" s="83">
        <v>3</v>
      </c>
      <c r="G35" s="82" t="s">
        <v>285</v>
      </c>
      <c r="H35" s="82" t="s">
        <v>289</v>
      </c>
      <c r="I35" s="82" t="s">
        <v>286</v>
      </c>
      <c r="J35" s="82" t="s">
        <v>287</v>
      </c>
      <c r="K35" s="82" t="s">
        <v>288</v>
      </c>
      <c r="L35" s="84" t="s">
        <v>94</v>
      </c>
      <c r="M35" s="85">
        <f>Fidelity!Z37</f>
        <v>3.2857142857142856</v>
      </c>
      <c r="N35" s="85">
        <f>Fidelity!AA37</f>
        <v>2</v>
      </c>
      <c r="O35" s="83" t="s">
        <v>20</v>
      </c>
      <c r="P35" s="86" t="s">
        <v>290</v>
      </c>
      <c r="Q35" s="86" t="s">
        <v>485</v>
      </c>
      <c r="R35" s="87"/>
      <c r="S35" s="88"/>
      <c r="T35" s="88" t="s">
        <v>457</v>
      </c>
      <c r="U35" s="88"/>
      <c r="V35" s="88" t="s">
        <v>457</v>
      </c>
      <c r="W35" s="88"/>
      <c r="X35" s="88"/>
      <c r="Y35" s="105" t="str">
        <f t="shared" si="0"/>
        <v/>
      </c>
      <c r="Z35" s="106"/>
      <c r="AA35" s="107"/>
      <c r="AB35" s="106"/>
      <c r="AC35" s="108" t="s">
        <v>457</v>
      </c>
      <c r="AD35" s="88"/>
    </row>
    <row r="36" spans="1:30" s="79" customFormat="1" ht="96.6" hidden="1" x14ac:dyDescent="0.3">
      <c r="A36" s="109">
        <v>26</v>
      </c>
      <c r="B36" s="110" t="s">
        <v>291</v>
      </c>
      <c r="C36" s="111" t="s">
        <v>292</v>
      </c>
      <c r="D36" s="112">
        <v>2020</v>
      </c>
      <c r="E36" s="111" t="s">
        <v>293</v>
      </c>
      <c r="F36" s="112">
        <v>1</v>
      </c>
      <c r="G36" s="111" t="s">
        <v>294</v>
      </c>
      <c r="H36" s="111" t="s">
        <v>296</v>
      </c>
      <c r="I36" s="111" t="s">
        <v>297</v>
      </c>
      <c r="J36" s="111" t="s">
        <v>295</v>
      </c>
      <c r="K36" s="111" t="s">
        <v>298</v>
      </c>
      <c r="L36" s="113" t="s">
        <v>94</v>
      </c>
      <c r="M36" s="114">
        <f>Fidelity!Z38</f>
        <v>2.2767611273294679</v>
      </c>
      <c r="N36" s="114">
        <f>Fidelity!AA38</f>
        <v>1</v>
      </c>
      <c r="O36" s="112" t="s">
        <v>20</v>
      </c>
      <c r="P36" s="115" t="s">
        <v>299</v>
      </c>
      <c r="Q36" s="115"/>
      <c r="R36" s="116"/>
      <c r="S36" s="117"/>
      <c r="T36" s="117" t="s">
        <v>457</v>
      </c>
      <c r="U36" s="117"/>
      <c r="V36" s="117"/>
      <c r="W36" s="117"/>
      <c r="X36" s="117"/>
      <c r="Y36" s="118" t="str">
        <f t="shared" si="0"/>
        <v/>
      </c>
      <c r="Z36" s="119" t="s">
        <v>457</v>
      </c>
      <c r="AA36" s="120"/>
      <c r="AB36" s="119"/>
      <c r="AC36" s="121"/>
      <c r="AD36" s="117" t="s">
        <v>476</v>
      </c>
    </row>
    <row r="37" spans="1:30" ht="78" hidden="1" x14ac:dyDescent="0.3">
      <c r="A37" s="165">
        <v>27</v>
      </c>
      <c r="B37" s="166" t="s">
        <v>300</v>
      </c>
      <c r="C37" s="163" t="s">
        <v>301</v>
      </c>
      <c r="D37" s="167">
        <v>2022</v>
      </c>
      <c r="E37" s="82" t="s">
        <v>302</v>
      </c>
      <c r="F37" s="83">
        <v>6</v>
      </c>
      <c r="G37" s="82" t="s">
        <v>303</v>
      </c>
      <c r="H37" s="82" t="s">
        <v>304</v>
      </c>
      <c r="I37" s="163" t="s">
        <v>196</v>
      </c>
      <c r="J37" s="163" t="s">
        <v>305</v>
      </c>
      <c r="K37" s="163" t="s">
        <v>306</v>
      </c>
      <c r="L37" s="84" t="s">
        <v>486</v>
      </c>
      <c r="M37" s="85">
        <f>Fidelity!Z39</f>
        <v>3.4193267716173019</v>
      </c>
      <c r="N37" s="85">
        <f>Fidelity!AA39</f>
        <v>3</v>
      </c>
      <c r="O37" s="83" t="s">
        <v>20</v>
      </c>
      <c r="P37" s="164" t="s">
        <v>488</v>
      </c>
      <c r="Q37" s="164" t="s">
        <v>489</v>
      </c>
      <c r="R37" s="164"/>
      <c r="S37" s="88" t="s">
        <v>457</v>
      </c>
      <c r="T37" s="88"/>
      <c r="U37" s="88"/>
      <c r="V37" s="88" t="s">
        <v>457</v>
      </c>
      <c r="W37" s="88"/>
      <c r="X37" s="88"/>
      <c r="Y37" s="105" t="str">
        <f t="shared" si="0"/>
        <v/>
      </c>
      <c r="Z37" s="106" t="s">
        <v>457</v>
      </c>
      <c r="AA37" s="107"/>
      <c r="AB37" s="106"/>
      <c r="AC37" s="108"/>
      <c r="AD37" s="88"/>
    </row>
    <row r="38" spans="1:30" ht="31.2" hidden="1" x14ac:dyDescent="0.3">
      <c r="A38" s="165"/>
      <c r="B38" s="166"/>
      <c r="C38" s="163"/>
      <c r="D38" s="167"/>
      <c r="E38" s="82"/>
      <c r="F38" s="83"/>
      <c r="G38" s="82"/>
      <c r="H38" s="82"/>
      <c r="I38" s="163"/>
      <c r="J38" s="163"/>
      <c r="K38" s="163"/>
      <c r="L38" s="84" t="s">
        <v>487</v>
      </c>
      <c r="M38" s="85"/>
      <c r="N38" s="85"/>
      <c r="O38" s="83"/>
      <c r="P38" s="164"/>
      <c r="Q38" s="164"/>
      <c r="R38" s="164"/>
      <c r="S38" s="88"/>
      <c r="T38" s="88"/>
      <c r="U38" s="88"/>
      <c r="V38" s="88"/>
      <c r="W38" s="88"/>
      <c r="X38" s="88"/>
      <c r="Y38" s="105"/>
      <c r="Z38" s="106"/>
      <c r="AA38" s="107"/>
      <c r="AB38" s="106" t="s">
        <v>457</v>
      </c>
      <c r="AC38" s="108"/>
      <c r="AD38" s="88"/>
    </row>
    <row r="39" spans="1:30" ht="46.8" hidden="1" x14ac:dyDescent="0.3">
      <c r="A39" s="165">
        <v>28</v>
      </c>
      <c r="B39" s="166" t="s">
        <v>307</v>
      </c>
      <c r="C39" s="163" t="s">
        <v>308</v>
      </c>
      <c r="D39" s="167">
        <v>2024</v>
      </c>
      <c r="E39" s="82" t="s">
        <v>22</v>
      </c>
      <c r="F39" s="83">
        <v>14</v>
      </c>
      <c r="G39" s="82" t="s">
        <v>23</v>
      </c>
      <c r="H39" s="82" t="s">
        <v>309</v>
      </c>
      <c r="I39" s="163" t="s">
        <v>312</v>
      </c>
      <c r="J39" s="163" t="s">
        <v>311</v>
      </c>
      <c r="K39" s="163" t="s">
        <v>310</v>
      </c>
      <c r="L39" s="84" t="s">
        <v>19</v>
      </c>
      <c r="M39" s="85">
        <f>Fidelity!Z41</f>
        <v>3.0914315956676508</v>
      </c>
      <c r="N39" s="85">
        <f>Fidelity!AA41</f>
        <v>2</v>
      </c>
      <c r="O39" s="83" t="s">
        <v>27</v>
      </c>
      <c r="P39" s="164" t="s">
        <v>313</v>
      </c>
      <c r="Q39" s="164" t="s">
        <v>314</v>
      </c>
      <c r="R39" s="164"/>
      <c r="S39" s="88"/>
      <c r="T39" s="88" t="s">
        <v>457</v>
      </c>
      <c r="U39" s="88"/>
      <c r="V39" s="88" t="s">
        <v>457</v>
      </c>
      <c r="W39" s="88" t="s">
        <v>457</v>
      </c>
      <c r="X39" s="88"/>
      <c r="Y39" s="105" t="str">
        <f t="shared" si="0"/>
        <v/>
      </c>
      <c r="Z39" s="106"/>
      <c r="AA39" s="107"/>
      <c r="AB39" s="106" t="s">
        <v>457</v>
      </c>
      <c r="AC39" s="108"/>
      <c r="AD39" s="88"/>
    </row>
    <row r="40" spans="1:30" hidden="1" x14ac:dyDescent="0.3">
      <c r="A40" s="165"/>
      <c r="B40" s="166"/>
      <c r="C40" s="163"/>
      <c r="D40" s="167"/>
      <c r="E40" s="82"/>
      <c r="F40" s="83"/>
      <c r="G40" s="82"/>
      <c r="H40" s="82"/>
      <c r="I40" s="163"/>
      <c r="J40" s="163"/>
      <c r="K40" s="163"/>
      <c r="L40" s="84" t="s">
        <v>490</v>
      </c>
      <c r="M40" s="85"/>
      <c r="N40" s="85"/>
      <c r="O40" s="83"/>
      <c r="P40" s="164"/>
      <c r="Q40" s="164"/>
      <c r="R40" s="164"/>
      <c r="S40" s="88"/>
      <c r="T40" s="88"/>
      <c r="U40" s="88"/>
      <c r="V40" s="88"/>
      <c r="W40" s="88"/>
      <c r="X40" s="88"/>
      <c r="Y40" s="105"/>
      <c r="Z40" s="106" t="s">
        <v>457</v>
      </c>
      <c r="AA40" s="107"/>
      <c r="AB40" s="106"/>
      <c r="AC40" s="108"/>
      <c r="AD40" s="88"/>
    </row>
    <row r="41" spans="1:30" ht="69" hidden="1" x14ac:dyDescent="0.3">
      <c r="A41" s="80">
        <v>29</v>
      </c>
      <c r="B41" s="81" t="s">
        <v>315</v>
      </c>
      <c r="C41" s="82" t="s">
        <v>316</v>
      </c>
      <c r="D41" s="83">
        <v>2023</v>
      </c>
      <c r="E41" s="82" t="s">
        <v>317</v>
      </c>
      <c r="F41" s="83">
        <v>2</v>
      </c>
      <c r="G41" s="82" t="s">
        <v>318</v>
      </c>
      <c r="H41" s="82" t="s">
        <v>319</v>
      </c>
      <c r="I41" s="82" t="s">
        <v>325</v>
      </c>
      <c r="J41" s="82" t="s">
        <v>321</v>
      </c>
      <c r="K41" s="82" t="s">
        <v>320</v>
      </c>
      <c r="L41" s="84" t="s">
        <v>94</v>
      </c>
      <c r="M41" s="85">
        <f>Fidelity!Z43</f>
        <v>1.389818001400801</v>
      </c>
      <c r="N41" s="85">
        <f>Fidelity!AA43</f>
        <v>2</v>
      </c>
      <c r="O41" s="83" t="s">
        <v>20</v>
      </c>
      <c r="P41" s="86" t="s">
        <v>322</v>
      </c>
      <c r="Q41" s="86" t="s">
        <v>324</v>
      </c>
      <c r="R41" s="87" t="s">
        <v>323</v>
      </c>
      <c r="S41" s="88" t="s">
        <v>457</v>
      </c>
      <c r="T41" s="88"/>
      <c r="U41" s="88" t="s">
        <v>457</v>
      </c>
      <c r="V41" s="88"/>
      <c r="W41" s="88"/>
      <c r="X41" s="88"/>
      <c r="Y41" s="105" t="str">
        <f t="shared" si="0"/>
        <v/>
      </c>
      <c r="Z41" s="106"/>
      <c r="AA41" s="107" t="s">
        <v>457</v>
      </c>
      <c r="AB41" s="106"/>
      <c r="AC41" s="108"/>
      <c r="AD41" s="88"/>
    </row>
    <row r="42" spans="1:30" ht="140.4" hidden="1" x14ac:dyDescent="0.3">
      <c r="A42" s="80">
        <v>30</v>
      </c>
      <c r="B42" s="81" t="s">
        <v>332</v>
      </c>
      <c r="C42" s="82" t="s">
        <v>334</v>
      </c>
      <c r="D42" s="83">
        <v>2010</v>
      </c>
      <c r="E42" s="82" t="s">
        <v>328</v>
      </c>
      <c r="F42" s="83">
        <v>3</v>
      </c>
      <c r="G42" s="82" t="s">
        <v>335</v>
      </c>
      <c r="H42" s="82" t="s">
        <v>333</v>
      </c>
      <c r="I42" s="82" t="s">
        <v>148</v>
      </c>
      <c r="J42" s="82" t="s">
        <v>326</v>
      </c>
      <c r="K42" s="82" t="s">
        <v>491</v>
      </c>
      <c r="L42" s="84" t="s">
        <v>94</v>
      </c>
      <c r="M42" s="85">
        <f>Fidelity!Z44</f>
        <v>3.5</v>
      </c>
      <c r="N42" s="85">
        <f>Fidelity!AA44</f>
        <v>2</v>
      </c>
      <c r="O42" s="83" t="s">
        <v>20</v>
      </c>
      <c r="P42" s="86" t="s">
        <v>329</v>
      </c>
      <c r="Q42" s="86" t="s">
        <v>330</v>
      </c>
      <c r="R42" s="87" t="s">
        <v>331</v>
      </c>
      <c r="S42" s="88"/>
      <c r="T42" s="88" t="s">
        <v>457</v>
      </c>
      <c r="U42" s="88" t="s">
        <v>457</v>
      </c>
      <c r="V42" s="88"/>
      <c r="W42" s="88"/>
      <c r="X42" s="88"/>
      <c r="Y42" s="105" t="str">
        <f t="shared" si="0"/>
        <v/>
      </c>
      <c r="Z42" s="106" t="s">
        <v>457</v>
      </c>
      <c r="AA42" s="107"/>
      <c r="AB42" s="106"/>
      <c r="AC42" s="108"/>
      <c r="AD42" s="88" t="s">
        <v>476</v>
      </c>
    </row>
    <row r="43" spans="1:30" ht="156" hidden="1" x14ac:dyDescent="0.3">
      <c r="A43" s="80">
        <v>31</v>
      </c>
      <c r="B43" s="81" t="s">
        <v>336</v>
      </c>
      <c r="C43" s="82" t="s">
        <v>337</v>
      </c>
      <c r="D43" s="83">
        <v>2023</v>
      </c>
      <c r="E43" s="82" t="s">
        <v>338</v>
      </c>
      <c r="F43" s="83">
        <v>8</v>
      </c>
      <c r="G43" s="82" t="s">
        <v>339</v>
      </c>
      <c r="H43" s="82" t="s">
        <v>341</v>
      </c>
      <c r="I43" s="82" t="s">
        <v>342</v>
      </c>
      <c r="J43" s="82" t="s">
        <v>340</v>
      </c>
      <c r="K43" s="82" t="s">
        <v>343</v>
      </c>
      <c r="L43" s="84" t="s">
        <v>94</v>
      </c>
      <c r="M43" s="85">
        <f>Fidelity!Z45</f>
        <v>2.4926072549760732</v>
      </c>
      <c r="N43" s="85">
        <f>Fidelity!AA45</f>
        <v>3</v>
      </c>
      <c r="O43" s="83" t="s">
        <v>20</v>
      </c>
      <c r="P43" s="86" t="s">
        <v>346</v>
      </c>
      <c r="Q43" s="86" t="s">
        <v>344</v>
      </c>
      <c r="R43" s="87" t="s">
        <v>345</v>
      </c>
      <c r="S43" s="88" t="s">
        <v>457</v>
      </c>
      <c r="T43" s="88" t="s">
        <v>457</v>
      </c>
      <c r="U43" s="88"/>
      <c r="V43" s="88"/>
      <c r="W43" s="88"/>
      <c r="X43" s="88"/>
      <c r="Y43" s="105" t="str">
        <f t="shared" si="0"/>
        <v/>
      </c>
      <c r="Z43" s="106" t="s">
        <v>457</v>
      </c>
      <c r="AA43" s="107"/>
      <c r="AB43" s="106"/>
      <c r="AC43" s="108"/>
      <c r="AD43" s="88" t="s">
        <v>476</v>
      </c>
    </row>
    <row r="44" spans="1:30" s="124" customFormat="1" ht="171.6" x14ac:dyDescent="0.3">
      <c r="A44" s="165">
        <v>32</v>
      </c>
      <c r="B44" s="165" t="s">
        <v>347</v>
      </c>
      <c r="C44" s="167" t="s">
        <v>348</v>
      </c>
      <c r="D44" s="167">
        <v>2021</v>
      </c>
      <c r="E44" s="82" t="s">
        <v>350</v>
      </c>
      <c r="F44" s="83">
        <v>12</v>
      </c>
      <c r="G44" s="82" t="s">
        <v>360</v>
      </c>
      <c r="H44" s="163" t="s">
        <v>516</v>
      </c>
      <c r="I44" s="163" t="s">
        <v>361</v>
      </c>
      <c r="J44" s="163" t="s">
        <v>354</v>
      </c>
      <c r="K44" s="163" t="s">
        <v>355</v>
      </c>
      <c r="L44" s="93" t="s">
        <v>352</v>
      </c>
      <c r="M44" s="85">
        <f>Fidelity!Z46</f>
        <v>2.7642906802005309</v>
      </c>
      <c r="N44" s="85">
        <f>Fidelity!AA46</f>
        <v>1</v>
      </c>
      <c r="O44" s="83" t="s">
        <v>20</v>
      </c>
      <c r="P44" s="164" t="s">
        <v>357</v>
      </c>
      <c r="Q44" s="164" t="s">
        <v>358</v>
      </c>
      <c r="R44" s="164" t="s">
        <v>359</v>
      </c>
      <c r="S44" s="88" t="s">
        <v>457</v>
      </c>
      <c r="T44" s="88" t="s">
        <v>457</v>
      </c>
      <c r="U44" s="88"/>
      <c r="V44" s="88" t="s">
        <v>457</v>
      </c>
      <c r="W44" s="88"/>
      <c r="X44" s="88"/>
      <c r="Y44" s="105" t="str">
        <f t="shared" si="0"/>
        <v/>
      </c>
      <c r="Z44" s="106"/>
      <c r="AA44" s="107" t="s">
        <v>457</v>
      </c>
      <c r="AB44" s="106"/>
      <c r="AC44" s="108"/>
      <c r="AD44" s="88" t="s">
        <v>476</v>
      </c>
    </row>
    <row r="45" spans="1:30" s="124" customFormat="1" ht="127.2" customHeight="1" x14ac:dyDescent="0.3">
      <c r="A45" s="165"/>
      <c r="B45" s="165"/>
      <c r="C45" s="167"/>
      <c r="D45" s="167"/>
      <c r="E45" s="129" t="s">
        <v>349</v>
      </c>
      <c r="F45" s="83">
        <v>12</v>
      </c>
      <c r="G45" s="82" t="s">
        <v>356</v>
      </c>
      <c r="H45" s="163"/>
      <c r="I45" s="163"/>
      <c r="J45" s="163"/>
      <c r="K45" s="163"/>
      <c r="L45" s="93" t="s">
        <v>353</v>
      </c>
      <c r="M45" s="85">
        <f>Fidelity!Z47</f>
        <v>3.6053783509475346</v>
      </c>
      <c r="N45" s="130">
        <f>Fidelity!AA47</f>
        <v>0</v>
      </c>
      <c r="O45" s="83" t="s">
        <v>20</v>
      </c>
      <c r="P45" s="164"/>
      <c r="Q45" s="164"/>
      <c r="R45" s="164"/>
      <c r="S45" s="88"/>
      <c r="T45" s="88"/>
      <c r="U45" s="88"/>
      <c r="V45" s="88"/>
      <c r="W45" s="88"/>
      <c r="X45" s="88"/>
      <c r="Y45" s="105" t="str">
        <f t="shared" si="0"/>
        <v/>
      </c>
      <c r="Z45" s="106" t="s">
        <v>457</v>
      </c>
      <c r="AA45" s="107"/>
      <c r="AB45" s="106"/>
      <c r="AC45" s="108"/>
      <c r="AD45" s="88" t="s">
        <v>476</v>
      </c>
    </row>
    <row r="46" spans="1:30" ht="109.2" hidden="1" x14ac:dyDescent="0.3">
      <c r="A46" s="80">
        <v>33</v>
      </c>
      <c r="B46" s="81" t="s">
        <v>362</v>
      </c>
      <c r="C46" s="82" t="s">
        <v>363</v>
      </c>
      <c r="D46" s="83">
        <v>2020</v>
      </c>
      <c r="E46" s="82" t="s">
        <v>364</v>
      </c>
      <c r="F46" s="83">
        <v>6</v>
      </c>
      <c r="G46" s="82" t="s">
        <v>365</v>
      </c>
      <c r="H46" s="82" t="s">
        <v>366</v>
      </c>
      <c r="I46" s="82" t="s">
        <v>370</v>
      </c>
      <c r="J46" s="82" t="s">
        <v>386</v>
      </c>
      <c r="K46" s="82" t="s">
        <v>367</v>
      </c>
      <c r="L46" s="84" t="s">
        <v>94</v>
      </c>
      <c r="M46" s="85">
        <f>Fidelity!Z48</f>
        <v>2.5705012316940756</v>
      </c>
      <c r="N46" s="85">
        <f>Fidelity!AA48</f>
        <v>4</v>
      </c>
      <c r="O46" s="83" t="s">
        <v>20</v>
      </c>
      <c r="P46" s="86" t="s">
        <v>368</v>
      </c>
      <c r="Q46" s="86" t="s">
        <v>369</v>
      </c>
      <c r="R46" s="87" t="s">
        <v>492</v>
      </c>
      <c r="S46" s="88" t="s">
        <v>457</v>
      </c>
      <c r="T46" s="88"/>
      <c r="U46" s="88"/>
      <c r="V46" s="88"/>
      <c r="W46" s="88"/>
      <c r="X46" s="88"/>
      <c r="Y46" s="105" t="str">
        <f t="shared" si="0"/>
        <v/>
      </c>
      <c r="Z46" s="106" t="s">
        <v>457</v>
      </c>
      <c r="AA46" s="107"/>
      <c r="AB46" s="106"/>
      <c r="AC46" s="108"/>
      <c r="AD46" s="88"/>
    </row>
    <row r="47" spans="1:30" ht="110.4" hidden="1" x14ac:dyDescent="0.3">
      <c r="A47" s="80">
        <v>34</v>
      </c>
      <c r="B47" s="81" t="s">
        <v>372</v>
      </c>
      <c r="C47" s="82" t="s">
        <v>373</v>
      </c>
      <c r="D47" s="83">
        <v>2000</v>
      </c>
      <c r="E47" s="82" t="s">
        <v>371</v>
      </c>
      <c r="F47" s="83">
        <v>3</v>
      </c>
      <c r="G47" s="82" t="s">
        <v>15</v>
      </c>
      <c r="H47" s="82" t="s">
        <v>374</v>
      </c>
      <c r="I47" s="82" t="s">
        <v>370</v>
      </c>
      <c r="J47" s="82" t="s">
        <v>375</v>
      </c>
      <c r="K47" s="82" t="s">
        <v>376</v>
      </c>
      <c r="L47" s="84" t="s">
        <v>94</v>
      </c>
      <c r="M47" s="85">
        <f>Fidelity!Z49</f>
        <v>3.7142857142857144</v>
      </c>
      <c r="N47" s="85">
        <f>Fidelity!AA49</f>
        <v>2</v>
      </c>
      <c r="O47" s="83" t="s">
        <v>20</v>
      </c>
      <c r="P47" s="86" t="s">
        <v>379</v>
      </c>
      <c r="Q47" s="86" t="s">
        <v>378</v>
      </c>
      <c r="R47" s="87" t="s">
        <v>377</v>
      </c>
      <c r="S47" s="88"/>
      <c r="T47" s="88" t="s">
        <v>457</v>
      </c>
      <c r="U47" s="88" t="s">
        <v>457</v>
      </c>
      <c r="V47" s="88"/>
      <c r="W47" s="88"/>
      <c r="X47" s="88"/>
      <c r="Y47" s="105" t="str">
        <f t="shared" si="0"/>
        <v/>
      </c>
      <c r="Z47" s="106" t="s">
        <v>457</v>
      </c>
      <c r="AA47" s="107"/>
      <c r="AB47" s="106"/>
      <c r="AC47" s="108"/>
      <c r="AD47" s="88" t="s">
        <v>476</v>
      </c>
    </row>
    <row r="48" spans="1:30" ht="159.6" hidden="1" customHeight="1" x14ac:dyDescent="0.3">
      <c r="A48" s="80">
        <v>35</v>
      </c>
      <c r="B48" s="81" t="s">
        <v>380</v>
      </c>
      <c r="C48" s="82" t="s">
        <v>381</v>
      </c>
      <c r="D48" s="83">
        <v>2023</v>
      </c>
      <c r="E48" s="82" t="s">
        <v>382</v>
      </c>
      <c r="F48" s="83">
        <v>40</v>
      </c>
      <c r="G48" s="82" t="s">
        <v>383</v>
      </c>
      <c r="H48" s="82" t="s">
        <v>384</v>
      </c>
      <c r="I48" s="82" t="s">
        <v>385</v>
      </c>
      <c r="J48" s="82" t="s">
        <v>387</v>
      </c>
      <c r="K48" s="82" t="s">
        <v>388</v>
      </c>
      <c r="L48" s="84" t="s">
        <v>94</v>
      </c>
      <c r="M48" s="85">
        <f>Fidelity!Z50</f>
        <v>2.3082689247651791</v>
      </c>
      <c r="N48" s="85">
        <f>Fidelity!AA50</f>
        <v>3</v>
      </c>
      <c r="O48" s="83" t="s">
        <v>20</v>
      </c>
      <c r="P48" s="86" t="s">
        <v>389</v>
      </c>
      <c r="Q48" s="86" t="s">
        <v>390</v>
      </c>
      <c r="R48" s="87"/>
      <c r="S48" s="88"/>
      <c r="T48" s="88"/>
      <c r="U48" s="88"/>
      <c r="V48" s="88"/>
      <c r="W48" s="88"/>
      <c r="X48" s="88" t="s">
        <v>457</v>
      </c>
      <c r="Y48" s="105"/>
      <c r="Z48" s="106" t="s">
        <v>457</v>
      </c>
      <c r="AA48" s="107"/>
      <c r="AB48" s="106"/>
      <c r="AC48" s="108"/>
      <c r="AD48" s="88"/>
    </row>
    <row r="49" spans="1:30" ht="31.2" hidden="1" x14ac:dyDescent="0.3">
      <c r="A49" s="165">
        <v>36</v>
      </c>
      <c r="B49" s="166" t="s">
        <v>440</v>
      </c>
      <c r="C49" s="163" t="s">
        <v>441</v>
      </c>
      <c r="D49" s="167">
        <v>2023</v>
      </c>
      <c r="E49" s="163" t="s">
        <v>32</v>
      </c>
      <c r="F49" s="167">
        <v>6</v>
      </c>
      <c r="G49" s="163" t="s">
        <v>442</v>
      </c>
      <c r="H49" s="163" t="s">
        <v>443</v>
      </c>
      <c r="I49" s="163" t="s">
        <v>445</v>
      </c>
      <c r="J49" s="163" t="s">
        <v>444</v>
      </c>
      <c r="K49" s="163" t="s">
        <v>450</v>
      </c>
      <c r="L49" s="93" t="s">
        <v>446</v>
      </c>
      <c r="M49" s="85">
        <f>Fidelity!Z51</f>
        <v>2.6290808099733312</v>
      </c>
      <c r="N49" s="85">
        <f>Fidelity!AA51</f>
        <v>4</v>
      </c>
      <c r="O49" s="83" t="s">
        <v>20</v>
      </c>
      <c r="P49" s="164" t="s">
        <v>493</v>
      </c>
      <c r="Q49" s="164" t="s">
        <v>449</v>
      </c>
      <c r="R49" s="87"/>
      <c r="S49" s="88" t="s">
        <v>457</v>
      </c>
      <c r="T49" s="88" t="s">
        <v>457</v>
      </c>
      <c r="U49" s="88"/>
      <c r="V49" s="88" t="s">
        <v>457</v>
      </c>
      <c r="W49" s="88"/>
      <c r="X49" s="88"/>
      <c r="Y49" s="105" t="s">
        <v>457</v>
      </c>
      <c r="Z49" s="106"/>
      <c r="AA49" s="107"/>
      <c r="AB49" s="106"/>
      <c r="AC49" s="108"/>
      <c r="AD49" s="88"/>
    </row>
    <row r="50" spans="1:30" ht="93.6" hidden="1" customHeight="1" x14ac:dyDescent="0.3">
      <c r="A50" s="165"/>
      <c r="B50" s="166"/>
      <c r="C50" s="163"/>
      <c r="D50" s="167"/>
      <c r="E50" s="163"/>
      <c r="F50" s="167"/>
      <c r="G50" s="163"/>
      <c r="H50" s="163"/>
      <c r="I50" s="163"/>
      <c r="J50" s="163"/>
      <c r="K50" s="163"/>
      <c r="L50" s="93" t="s">
        <v>447</v>
      </c>
      <c r="M50" s="85">
        <f>Fidelity!Z52</f>
        <v>2.8394072747711974</v>
      </c>
      <c r="N50" s="85">
        <f>Fidelity!AA52</f>
        <v>2</v>
      </c>
      <c r="O50" s="83" t="s">
        <v>20</v>
      </c>
      <c r="P50" s="164"/>
      <c r="Q50" s="164"/>
      <c r="R50" s="87"/>
      <c r="S50" s="39"/>
      <c r="T50" s="39"/>
      <c r="U50" s="39"/>
      <c r="V50" s="39"/>
      <c r="W50" s="39"/>
      <c r="X50" s="88"/>
      <c r="Y50" s="105" t="str">
        <f t="shared" si="0"/>
        <v/>
      </c>
      <c r="Z50" s="106" t="s">
        <v>457</v>
      </c>
      <c r="AA50" s="107"/>
      <c r="AB50" s="106"/>
      <c r="AC50" s="108"/>
      <c r="AD50" s="88"/>
    </row>
    <row r="51" spans="1:30" ht="93.6" hidden="1" customHeight="1" x14ac:dyDescent="0.3">
      <c r="A51" s="165"/>
      <c r="B51" s="166"/>
      <c r="C51" s="163"/>
      <c r="D51" s="167"/>
      <c r="E51" s="163"/>
      <c r="F51" s="167"/>
      <c r="G51" s="163"/>
      <c r="H51" s="163"/>
      <c r="I51" s="163"/>
      <c r="J51" s="163"/>
      <c r="K51" s="163"/>
      <c r="L51" s="93" t="s">
        <v>448</v>
      </c>
      <c r="M51" s="85">
        <f>Fidelity!Z53</f>
        <v>3.2715470221560961</v>
      </c>
      <c r="N51" s="85">
        <f>Fidelity!AA53</f>
        <v>2</v>
      </c>
      <c r="O51" s="83" t="s">
        <v>20</v>
      </c>
      <c r="P51" s="164"/>
      <c r="Q51" s="164"/>
      <c r="R51" s="87"/>
      <c r="S51" s="39"/>
      <c r="T51" s="39"/>
      <c r="U51" s="39"/>
      <c r="V51" s="39"/>
      <c r="W51" s="39"/>
      <c r="X51" s="88"/>
      <c r="Y51" s="105" t="s">
        <v>457</v>
      </c>
      <c r="Z51" s="106"/>
      <c r="AA51" s="107"/>
      <c r="AB51" s="106"/>
      <c r="AC51" s="108"/>
      <c r="AD51" s="88"/>
    </row>
  </sheetData>
  <mergeCells count="95">
    <mergeCell ref="Q49:Q51"/>
    <mergeCell ref="G49:G51"/>
    <mergeCell ref="H49:H51"/>
    <mergeCell ref="I49:I51"/>
    <mergeCell ref="J49:J51"/>
    <mergeCell ref="K49:K51"/>
    <mergeCell ref="P49:P51"/>
    <mergeCell ref="A49:A51"/>
    <mergeCell ref="B49:B51"/>
    <mergeCell ref="C49:C51"/>
    <mergeCell ref="D49:D51"/>
    <mergeCell ref="E49:E51"/>
    <mergeCell ref="F49:F51"/>
    <mergeCell ref="I44:I45"/>
    <mergeCell ref="J44:J45"/>
    <mergeCell ref="K44:K45"/>
    <mergeCell ref="P44:P45"/>
    <mergeCell ref="Q44:Q45"/>
    <mergeCell ref="R44:R45"/>
    <mergeCell ref="J39:J40"/>
    <mergeCell ref="K39:K40"/>
    <mergeCell ref="P39:P40"/>
    <mergeCell ref="Q39:Q40"/>
    <mergeCell ref="R39:R40"/>
    <mergeCell ref="A44:A45"/>
    <mergeCell ref="B44:B45"/>
    <mergeCell ref="C44:C45"/>
    <mergeCell ref="D44:D45"/>
    <mergeCell ref="H44:H45"/>
    <mergeCell ref="J37:J38"/>
    <mergeCell ref="K37:K38"/>
    <mergeCell ref="P37:P38"/>
    <mergeCell ref="Q37:Q38"/>
    <mergeCell ref="R37:R38"/>
    <mergeCell ref="A39:A40"/>
    <mergeCell ref="B39:B40"/>
    <mergeCell ref="C39:C40"/>
    <mergeCell ref="D39:D40"/>
    <mergeCell ref="I39:I40"/>
    <mergeCell ref="A37:A38"/>
    <mergeCell ref="B37:B38"/>
    <mergeCell ref="C37:C38"/>
    <mergeCell ref="D37:D38"/>
    <mergeCell ref="I37:I38"/>
    <mergeCell ref="P16:P17"/>
    <mergeCell ref="Q16:Q17"/>
    <mergeCell ref="A18:A19"/>
    <mergeCell ref="C18:C19"/>
    <mergeCell ref="D18:D19"/>
    <mergeCell ref="E18:E19"/>
    <mergeCell ref="F18:F19"/>
    <mergeCell ref="G18:G19"/>
    <mergeCell ref="H18:H19"/>
    <mergeCell ref="I18:I19"/>
    <mergeCell ref="J18:J19"/>
    <mergeCell ref="K18:K19"/>
    <mergeCell ref="P18:P19"/>
    <mergeCell ref="Q18:Q19"/>
    <mergeCell ref="K10:K15"/>
    <mergeCell ref="A16:A17"/>
    <mergeCell ref="C16:C17"/>
    <mergeCell ref="D16:D17"/>
    <mergeCell ref="E16:E17"/>
    <mergeCell ref="F16:F17"/>
    <mergeCell ref="G16:G17"/>
    <mergeCell ref="H16:H17"/>
    <mergeCell ref="I16:I17"/>
    <mergeCell ref="J16:J17"/>
    <mergeCell ref="K16:K17"/>
    <mergeCell ref="G10:G15"/>
    <mergeCell ref="H10:H15"/>
    <mergeCell ref="I10:I15"/>
    <mergeCell ref="J10:J15"/>
    <mergeCell ref="H8:H9"/>
    <mergeCell ref="I8:I9"/>
    <mergeCell ref="J8:J9"/>
    <mergeCell ref="A10:A15"/>
    <mergeCell ref="C10:C15"/>
    <mergeCell ref="D10:D15"/>
    <mergeCell ref="E10:E15"/>
    <mergeCell ref="F10:F15"/>
    <mergeCell ref="M1:N1"/>
    <mergeCell ref="P1:Q1"/>
    <mergeCell ref="S1:X1"/>
    <mergeCell ref="Y1:AC1"/>
    <mergeCell ref="A8:A9"/>
    <mergeCell ref="C8:C9"/>
    <mergeCell ref="D8:D9"/>
    <mergeCell ref="E8:E9"/>
    <mergeCell ref="F8:F9"/>
    <mergeCell ref="G8:G9"/>
    <mergeCell ref="R8:R9"/>
    <mergeCell ref="K8:K9"/>
    <mergeCell ref="P8:P9"/>
    <mergeCell ref="Q8:Q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Papers</vt:lpstr>
      <vt:lpstr>Fidelity</vt:lpstr>
      <vt:lpstr>Latex</vt:lpstr>
      <vt:lpstr>literature_data</vt:lpstr>
      <vt:lpstr>body_parts</vt:lpstr>
      <vt:lpstr>impact_ml</vt:lpstr>
      <vt:lpstr>mid-mid</vt:lpstr>
      <vt:lpstr>mid-high</vt:lpstr>
      <vt:lpstr>high-low</vt:lpstr>
      <vt:lpstr>high-mid</vt:lpstr>
      <vt:lpstr>high-high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Tobias Reinprecht</dc:creator>
  <cp:lastModifiedBy>Christian Tobias Reinprecht</cp:lastModifiedBy>
  <dcterms:created xsi:type="dcterms:W3CDTF">2024-04-29T10:58:44Z</dcterms:created>
  <dcterms:modified xsi:type="dcterms:W3CDTF">2024-06-06T10:03:14Z</dcterms:modified>
</cp:coreProperties>
</file>