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christian/Documents/Literature-Research-Master-Thesis/"/>
    </mc:Choice>
  </mc:AlternateContent>
  <xr:revisionPtr revIDLastSave="0" documentId="8_{9636DB03-FE1F-3C40-8BB2-9222512FDC9C}" xr6:coauthVersionLast="47" xr6:coauthVersionMax="47" xr10:uidLastSave="{00000000-0000-0000-0000-000000000000}"/>
  <bookViews>
    <workbookView xWindow="28800" yWindow="-15500" windowWidth="38400" windowHeight="21100" xr2:uid="{DA3E132A-8AC4-5440-B927-DB4FD528AACB}"/>
  </bookViews>
  <sheets>
    <sheet name="Papers" sheetId="1" r:id="rId1"/>
    <sheet name="Fidelity" sheetId="2" r:id="rId2"/>
    <sheet name="Latex" sheetId="3" r:id="rId3"/>
    <sheet name="literature_data"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4" l="1"/>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B2" i="4"/>
  <c r="A2" i="4"/>
  <c r="L2" i="3"/>
  <c r="L3" i="3"/>
  <c r="L37" i="3"/>
  <c r="L38" i="3"/>
  <c r="L4" i="3"/>
  <c r="L17" i="3"/>
  <c r="L18" i="3"/>
  <c r="L24" i="3"/>
  <c r="L25" i="3"/>
  <c r="L26" i="3"/>
  <c r="L27" i="3"/>
  <c r="L28" i="3"/>
  <c r="L29" i="3"/>
  <c r="L5" i="3"/>
  <c r="L6" i="3"/>
  <c r="L7" i="3"/>
  <c r="L8" i="3"/>
  <c r="L9" i="3"/>
  <c r="L30" i="3"/>
  <c r="L19" i="3"/>
  <c r="L39" i="3"/>
  <c r="L10" i="3"/>
  <c r="L11" i="3"/>
  <c r="L43" i="3"/>
  <c r="L12" i="3"/>
  <c r="L20" i="3"/>
  <c r="L21" i="3"/>
  <c r="L13" i="3"/>
  <c r="L31" i="3"/>
  <c r="L45" i="3"/>
  <c r="L22" i="3"/>
  <c r="L14" i="3"/>
  <c r="L32" i="3"/>
  <c r="L33" i="3"/>
  <c r="L34" i="3"/>
  <c r="L15" i="3"/>
  <c r="L40" i="3"/>
  <c r="L23" i="3"/>
  <c r="L41" i="3"/>
  <c r="L42" i="3"/>
  <c r="L35" i="3"/>
  <c r="L16" i="3"/>
  <c r="L36" i="3"/>
  <c r="L44" i="3"/>
  <c r="K2" i="3"/>
  <c r="H2" i="3" s="1"/>
  <c r="K3" i="3"/>
  <c r="H3" i="3" s="1"/>
  <c r="K37" i="3"/>
  <c r="H37" i="3" s="1"/>
  <c r="K38" i="3"/>
  <c r="H38" i="3" s="1"/>
  <c r="K4" i="3"/>
  <c r="H4" i="3" s="1"/>
  <c r="K17" i="3"/>
  <c r="H17" i="3" s="1"/>
  <c r="K18" i="3"/>
  <c r="H18" i="3" s="1"/>
  <c r="K24" i="3"/>
  <c r="H24" i="3" s="1"/>
  <c r="K25" i="3"/>
  <c r="H25" i="3" s="1"/>
  <c r="K26" i="3"/>
  <c r="H26" i="3" s="1"/>
  <c r="K27" i="3"/>
  <c r="H27" i="3" s="1"/>
  <c r="K28" i="3"/>
  <c r="H28" i="3" s="1"/>
  <c r="K29" i="3"/>
  <c r="H29" i="3" s="1"/>
  <c r="K5" i="3"/>
  <c r="H5" i="3" s="1"/>
  <c r="K6" i="3"/>
  <c r="H6" i="3" s="1"/>
  <c r="K7" i="3"/>
  <c r="H7" i="3" s="1"/>
  <c r="K8" i="3"/>
  <c r="H8" i="3" s="1"/>
  <c r="K9" i="3"/>
  <c r="H9" i="3" s="1"/>
  <c r="K30" i="3"/>
  <c r="H30" i="3" s="1"/>
  <c r="K19" i="3"/>
  <c r="H19" i="3" s="1"/>
  <c r="K39" i="3"/>
  <c r="H39" i="3" s="1"/>
  <c r="K10" i="3"/>
  <c r="H10" i="3" s="1"/>
  <c r="K11" i="3"/>
  <c r="H11" i="3" s="1"/>
  <c r="K43" i="3"/>
  <c r="H43" i="3" s="1"/>
  <c r="K12" i="3"/>
  <c r="H12" i="3" s="1"/>
  <c r="K20" i="3"/>
  <c r="H20" i="3" s="1"/>
  <c r="K21" i="3"/>
  <c r="H21" i="3" s="1"/>
  <c r="K13" i="3"/>
  <c r="H13" i="3" s="1"/>
  <c r="K31" i="3"/>
  <c r="H31" i="3" s="1"/>
  <c r="K45" i="3"/>
  <c r="H45" i="3" s="1"/>
  <c r="K22" i="3"/>
  <c r="H22" i="3" s="1"/>
  <c r="K14" i="3"/>
  <c r="H14" i="3" s="1"/>
  <c r="K32" i="3"/>
  <c r="H32" i="3" s="1"/>
  <c r="K33" i="3"/>
  <c r="H33" i="3" s="1"/>
  <c r="K34" i="3"/>
  <c r="H34" i="3" s="1"/>
  <c r="K15" i="3"/>
  <c r="H15" i="3" s="1"/>
  <c r="K40" i="3"/>
  <c r="H40" i="3" s="1"/>
  <c r="K23" i="3"/>
  <c r="H23" i="3" s="1"/>
  <c r="K41" i="3"/>
  <c r="H41" i="3" s="1"/>
  <c r="K42" i="3"/>
  <c r="H42" i="3" s="1"/>
  <c r="K35" i="3"/>
  <c r="H35" i="3" s="1"/>
  <c r="K16" i="3"/>
  <c r="H16" i="3" s="1"/>
  <c r="K36" i="3"/>
  <c r="H36" i="3" s="1"/>
  <c r="K44" i="3"/>
  <c r="H44" i="3" s="1"/>
  <c r="J2" i="3"/>
  <c r="J3" i="3"/>
  <c r="J37" i="3"/>
  <c r="J38" i="3"/>
  <c r="J4" i="3"/>
  <c r="J17" i="3"/>
  <c r="J18" i="3"/>
  <c r="J24" i="3"/>
  <c r="J25" i="3"/>
  <c r="J26" i="3"/>
  <c r="J27" i="3"/>
  <c r="J28" i="3"/>
  <c r="J29" i="3"/>
  <c r="J5" i="3"/>
  <c r="J6" i="3"/>
  <c r="J7" i="3"/>
  <c r="J8" i="3"/>
  <c r="J9" i="3"/>
  <c r="J30" i="3"/>
  <c r="J19" i="3"/>
  <c r="J39" i="3"/>
  <c r="J10" i="3"/>
  <c r="J11" i="3"/>
  <c r="J43" i="3"/>
  <c r="J12" i="3"/>
  <c r="J20" i="3"/>
  <c r="J21" i="3"/>
  <c r="J13" i="3"/>
  <c r="J31" i="3"/>
  <c r="J45" i="3"/>
  <c r="J22" i="3"/>
  <c r="J14" i="3"/>
  <c r="J32" i="3"/>
  <c r="J33" i="3"/>
  <c r="J34" i="3"/>
  <c r="J15" i="3"/>
  <c r="J40" i="3"/>
  <c r="J23" i="3"/>
  <c r="J41" i="3"/>
  <c r="J42" i="3"/>
  <c r="J35" i="3"/>
  <c r="J16" i="3"/>
  <c r="J36" i="3"/>
  <c r="J44" i="3"/>
  <c r="I28" i="3"/>
  <c r="I21" i="3"/>
  <c r="I31" i="3"/>
  <c r="I11" i="3"/>
  <c r="B46" i="2"/>
  <c r="B47" i="2"/>
  <c r="B48" i="2"/>
  <c r="O47" i="2"/>
  <c r="M10" i="2"/>
  <c r="O10" i="2" s="1"/>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5" i="2"/>
  <c r="F47"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5" i="2"/>
  <c r="AC47" i="2"/>
  <c r="AC48" i="2"/>
  <c r="M18" i="2"/>
  <c r="O18" i="2" s="1"/>
  <c r="M19" i="2"/>
  <c r="O19" i="2" s="1"/>
  <c r="M45" i="2"/>
  <c r="O45" i="2" s="1"/>
  <c r="B43" i="2"/>
  <c r="B44" i="2"/>
  <c r="B45" i="2"/>
  <c r="N43" i="1"/>
  <c r="M42" i="2"/>
  <c r="O42" i="2" s="1"/>
  <c r="M43" i="2"/>
  <c r="O43" i="2" s="1"/>
  <c r="M44" i="2"/>
  <c r="O44" i="2" s="1"/>
  <c r="M46" i="2"/>
  <c r="O46" i="2" s="1"/>
  <c r="M48" i="2"/>
  <c r="O48" i="2" s="1"/>
  <c r="M49" i="2"/>
  <c r="AC39" i="2"/>
  <c r="AC40" i="2"/>
  <c r="AC41" i="2"/>
  <c r="AC42" i="2"/>
  <c r="AC43" i="2"/>
  <c r="AC44" i="2"/>
  <c r="AC45" i="2"/>
  <c r="AC46" i="2"/>
  <c r="AC49" i="2"/>
  <c r="AC50" i="2"/>
  <c r="A38" i="2"/>
  <c r="A39" i="2"/>
  <c r="A40" i="2"/>
  <c r="A41" i="2"/>
  <c r="A42" i="2"/>
  <c r="A43" i="2"/>
  <c r="A44" i="2"/>
  <c r="A46" i="2"/>
  <c r="A47" i="2"/>
  <c r="A48" i="2"/>
  <c r="Z49" i="2"/>
  <c r="M47" i="1" s="1"/>
  <c r="Z50" i="2"/>
  <c r="Z51" i="2"/>
  <c r="M49" i="1" s="1"/>
  <c r="Z52" i="2"/>
  <c r="Z53" i="2"/>
  <c r="M51" i="1" s="1"/>
  <c r="Z54" i="2"/>
  <c r="M52" i="1" s="1"/>
  <c r="Z55" i="2"/>
  <c r="M53" i="1" s="1"/>
  <c r="Z56" i="2"/>
  <c r="M54" i="1" s="1"/>
  <c r="Z57" i="2"/>
  <c r="M55" i="1" s="1"/>
  <c r="Z58" i="2"/>
  <c r="M56" i="1" s="1"/>
  <c r="Z59" i="2"/>
  <c r="M57" i="1" s="1"/>
  <c r="Z60" i="2"/>
  <c r="Z61" i="2"/>
  <c r="M59" i="1" s="1"/>
  <c r="Z62" i="2"/>
  <c r="Z63" i="2"/>
  <c r="M61" i="1" s="1"/>
  <c r="Z64" i="2"/>
  <c r="M62" i="1" s="1"/>
  <c r="Z65" i="2"/>
  <c r="M63" i="1" s="1"/>
  <c r="Z66" i="2"/>
  <c r="M64" i="1" s="1"/>
  <c r="Z67" i="2"/>
  <c r="M65" i="1" s="1"/>
  <c r="Z68" i="2"/>
  <c r="Z69" i="2"/>
  <c r="M67" i="1" s="1"/>
  <c r="Z70" i="2"/>
  <c r="Z71" i="2"/>
  <c r="M69" i="1" s="1"/>
  <c r="Z72" i="2"/>
  <c r="M70" i="1" s="1"/>
  <c r="Z73" i="2"/>
  <c r="M71" i="1" s="1"/>
  <c r="Z74" i="2"/>
  <c r="Z75" i="2"/>
  <c r="M73" i="1" s="1"/>
  <c r="Z76" i="2"/>
  <c r="N27" i="1"/>
  <c r="N28" i="1"/>
  <c r="N29" i="1"/>
  <c r="N30" i="1"/>
  <c r="N31" i="1"/>
  <c r="N32" i="1"/>
  <c r="N33" i="1"/>
  <c r="N34" i="1"/>
  <c r="N35" i="1"/>
  <c r="N36" i="1"/>
  <c r="N37" i="1"/>
  <c r="N38" i="1"/>
  <c r="N39" i="1"/>
  <c r="N40" i="1"/>
  <c r="N41" i="1"/>
  <c r="N42" i="1"/>
  <c r="N44" i="1"/>
  <c r="N45" i="1"/>
  <c r="N46" i="1"/>
  <c r="N47" i="1"/>
  <c r="M48" i="1"/>
  <c r="N48" i="1"/>
  <c r="N49" i="1"/>
  <c r="M50" i="1"/>
  <c r="N50" i="1"/>
  <c r="N51" i="1"/>
  <c r="N52" i="1"/>
  <c r="N53" i="1"/>
  <c r="N54" i="1"/>
  <c r="N55" i="1"/>
  <c r="N56" i="1"/>
  <c r="N57" i="1"/>
  <c r="M58" i="1"/>
  <c r="N58" i="1"/>
  <c r="N59" i="1"/>
  <c r="M60" i="1"/>
  <c r="N60" i="1"/>
  <c r="N61" i="1"/>
  <c r="N62" i="1"/>
  <c r="N63" i="1"/>
  <c r="N64" i="1"/>
  <c r="N65" i="1"/>
  <c r="M66" i="1"/>
  <c r="N66" i="1"/>
  <c r="N67" i="1"/>
  <c r="M68" i="1"/>
  <c r="N68" i="1"/>
  <c r="N69" i="1"/>
  <c r="N70" i="1"/>
  <c r="N71" i="1"/>
  <c r="M72" i="1"/>
  <c r="N72" i="1"/>
  <c r="N73" i="1"/>
  <c r="M74" i="1"/>
  <c r="N74" i="1"/>
  <c r="N26" i="1"/>
  <c r="M40" i="2"/>
  <c r="O40" i="2" s="1"/>
  <c r="M41" i="2"/>
  <c r="O41" i="2" s="1"/>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28" i="2"/>
  <c r="O28" i="2" s="1"/>
  <c r="M29" i="2"/>
  <c r="O29" i="2" s="1"/>
  <c r="M30" i="2"/>
  <c r="O30" i="2" s="1"/>
  <c r="M31" i="2"/>
  <c r="O31" i="2" s="1"/>
  <c r="M32" i="2"/>
  <c r="O32" i="2" s="1"/>
  <c r="M33" i="2"/>
  <c r="O33" i="2" s="1"/>
  <c r="M34" i="2"/>
  <c r="O34" i="2" s="1"/>
  <c r="M35" i="2"/>
  <c r="O35" i="2" s="1"/>
  <c r="M36" i="2"/>
  <c r="O36" i="2" s="1"/>
  <c r="M37" i="2"/>
  <c r="O37" i="2" s="1"/>
  <c r="M38" i="2"/>
  <c r="O38" i="2" s="1"/>
  <c r="M39" i="2"/>
  <c r="O39" i="2" s="1"/>
  <c r="M23" i="2"/>
  <c r="O23" i="2" s="1"/>
  <c r="M24" i="2"/>
  <c r="O24" i="2" s="1"/>
  <c r="M25" i="2"/>
  <c r="O25" i="2" s="1"/>
  <c r="M26" i="2"/>
  <c r="O26" i="2" s="1"/>
  <c r="M27" i="2"/>
  <c r="O27" i="2" s="1"/>
  <c r="M22" i="2"/>
  <c r="O22" i="2" s="1"/>
  <c r="M21" i="2"/>
  <c r="O21" i="2" s="1"/>
  <c r="M20" i="2"/>
  <c r="O20" i="2" s="1"/>
  <c r="A23" i="2"/>
  <c r="A24" i="2"/>
  <c r="A25" i="2"/>
  <c r="A26" i="2"/>
  <c r="A27" i="2"/>
  <c r="A28" i="2"/>
  <c r="A29" i="2"/>
  <c r="A30" i="2"/>
  <c r="A31" i="2"/>
  <c r="A32" i="2"/>
  <c r="A33" i="2"/>
  <c r="A34" i="2"/>
  <c r="A35" i="2"/>
  <c r="A36" i="2"/>
  <c r="A37"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5" i="2"/>
  <c r="A22" i="2"/>
  <c r="A20"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 i="2"/>
  <c r="M17" i="2"/>
  <c r="O17" i="2" s="1"/>
  <c r="M16" i="2"/>
  <c r="O16" i="2" s="1"/>
  <c r="M15" i="2"/>
  <c r="O15" i="2" s="1"/>
  <c r="M14" i="2"/>
  <c r="O14" i="2" s="1"/>
  <c r="M13" i="2"/>
  <c r="O13" i="2" s="1"/>
  <c r="M11" i="2"/>
  <c r="O11" i="2" s="1"/>
  <c r="M9" i="2"/>
  <c r="O9" i="2" s="1"/>
  <c r="M12" i="2"/>
  <c r="O12" i="2" s="1"/>
  <c r="A18" i="2"/>
  <c r="N16" i="1"/>
  <c r="N17" i="1"/>
  <c r="N18" i="1"/>
  <c r="N19" i="1"/>
  <c r="N20" i="1"/>
  <c r="N21" i="1"/>
  <c r="N22" i="1"/>
  <c r="N23" i="1"/>
  <c r="N24" i="1"/>
  <c r="N25" i="1"/>
  <c r="N10" i="1"/>
  <c r="N11" i="1"/>
  <c r="N12" i="1"/>
  <c r="N13" i="1"/>
  <c r="N14" i="1"/>
  <c r="N15" i="1"/>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5" i="2"/>
  <c r="A12" i="2"/>
  <c r="A10" i="2"/>
  <c r="N9" i="1"/>
  <c r="N8" i="1"/>
  <c r="N7" i="1"/>
  <c r="A9" i="2"/>
  <c r="N5" i="1"/>
  <c r="A7" i="2"/>
  <c r="M7" i="2"/>
  <c r="A8" i="2"/>
  <c r="M8" i="2"/>
  <c r="M6" i="2"/>
  <c r="M5" i="2"/>
  <c r="O5" i="2" s="1"/>
  <c r="A6" i="2"/>
  <c r="A5" i="2"/>
  <c r="N4" i="1"/>
  <c r="N6" i="1"/>
  <c r="N3" i="1"/>
  <c r="AB48" i="2" l="1"/>
  <c r="R48" i="2" s="1"/>
  <c r="AB46" i="2"/>
  <c r="AD46" i="2" s="1"/>
  <c r="O6" i="2"/>
  <c r="AB6" i="2" s="1"/>
  <c r="AD6" i="2" s="1"/>
  <c r="AB11" i="2"/>
  <c r="AD11" i="2" s="1"/>
  <c r="O8" i="2"/>
  <c r="AB8" i="2" s="1"/>
  <c r="O7" i="2"/>
  <c r="AB7" i="2" s="1"/>
  <c r="AB45" i="2"/>
  <c r="AD45" i="2" s="1"/>
  <c r="AB13" i="2"/>
  <c r="AD13" i="2" s="1"/>
  <c r="AB17" i="2"/>
  <c r="AD17" i="2" s="1"/>
  <c r="AB19" i="2"/>
  <c r="AD19" i="2" s="1"/>
  <c r="AB47" i="2"/>
  <c r="AD47" i="2" s="1"/>
  <c r="Z48" i="2"/>
  <c r="I44" i="3" s="1"/>
  <c r="AD48" i="2"/>
  <c r="AB5" i="2"/>
  <c r="AD5" i="2" s="1"/>
  <c r="AB44" i="2"/>
  <c r="AD44" i="2" s="1"/>
  <c r="AB43" i="2"/>
  <c r="AD43" i="2" s="1"/>
  <c r="AB42" i="2"/>
  <c r="AB41" i="2"/>
  <c r="AD41" i="2" s="1"/>
  <c r="AB14" i="2"/>
  <c r="AD14" i="2" s="1"/>
  <c r="AB36" i="2"/>
  <c r="AD36" i="2" s="1"/>
  <c r="AB40" i="2"/>
  <c r="AD40" i="2" s="1"/>
  <c r="AB39" i="2"/>
  <c r="AD39" i="2" s="1"/>
  <c r="AB38" i="2"/>
  <c r="AD38" i="2" s="1"/>
  <c r="AB37" i="2"/>
  <c r="AD37" i="2" s="1"/>
  <c r="AB33" i="2"/>
  <c r="AB34" i="2"/>
  <c r="AD34" i="2" s="1"/>
  <c r="AB35" i="2"/>
  <c r="AD35" i="2" s="1"/>
  <c r="AB32" i="2"/>
  <c r="AD32" i="2" s="1"/>
  <c r="AB31" i="2"/>
  <c r="AD31" i="2" s="1"/>
  <c r="AB30" i="2"/>
  <c r="AD30" i="2" s="1"/>
  <c r="AB29" i="2"/>
  <c r="AD29" i="2" s="1"/>
  <c r="AB28" i="2"/>
  <c r="AD28" i="2" s="1"/>
  <c r="AB27" i="2"/>
  <c r="AD27" i="2" s="1"/>
  <c r="AB26" i="2"/>
  <c r="AD26" i="2" s="1"/>
  <c r="AB25" i="2"/>
  <c r="AD25" i="2" s="1"/>
  <c r="AB24" i="2"/>
  <c r="AD24" i="2" s="1"/>
  <c r="AB23" i="2"/>
  <c r="AB22" i="2"/>
  <c r="AD22" i="2" s="1"/>
  <c r="AB20" i="2"/>
  <c r="AD20" i="2" s="1"/>
  <c r="AB21" i="2"/>
  <c r="AD21" i="2" s="1"/>
  <c r="R19" i="2"/>
  <c r="Z19" i="2" s="1"/>
  <c r="I6" i="3" s="1"/>
  <c r="AB16" i="2"/>
  <c r="AD16" i="2" s="1"/>
  <c r="AB15" i="2"/>
  <c r="AD15" i="2" s="1"/>
  <c r="AB10" i="2"/>
  <c r="AD10" i="2" s="1"/>
  <c r="AB12" i="2"/>
  <c r="AD12" i="2" s="1"/>
  <c r="AB9" i="2"/>
  <c r="AD9" i="2" s="1"/>
  <c r="AB18" i="2"/>
  <c r="AD18" i="2" s="1"/>
  <c r="R36" i="2" l="1"/>
  <c r="Z36" i="2" s="1"/>
  <c r="I14" i="3" s="1"/>
  <c r="R34" i="2"/>
  <c r="Z34" i="2" s="1"/>
  <c r="I45" i="3" s="1"/>
  <c r="R17" i="2"/>
  <c r="R46" i="2"/>
  <c r="Z46" i="2" s="1"/>
  <c r="I16" i="3" s="1"/>
  <c r="R6" i="2"/>
  <c r="Z6" i="2" s="1"/>
  <c r="I3" i="3" s="1"/>
  <c r="AD7" i="2"/>
  <c r="R7" i="2"/>
  <c r="Z7" i="2" s="1"/>
  <c r="I37" i="3" s="1"/>
  <c r="AD8" i="2"/>
  <c r="R8" i="2"/>
  <c r="Z8" i="2" s="1"/>
  <c r="I38" i="3" s="1"/>
  <c r="R11" i="2"/>
  <c r="Z11" i="2" s="1"/>
  <c r="I18" i="3" s="1"/>
  <c r="M34" i="1"/>
  <c r="M17" i="1"/>
  <c r="R45" i="2"/>
  <c r="Z45" i="2" s="1"/>
  <c r="I42" i="3" s="1"/>
  <c r="M46" i="1"/>
  <c r="R13" i="2"/>
  <c r="Z13" i="2" s="1"/>
  <c r="I26" i="3" s="1"/>
  <c r="R5" i="2"/>
  <c r="Z5" i="2" s="1"/>
  <c r="I2" i="3" s="1"/>
  <c r="R14" i="2"/>
  <c r="R47" i="2"/>
  <c r="Z47" i="2" s="1"/>
  <c r="I36" i="3" s="1"/>
  <c r="R33" i="2"/>
  <c r="Z33" i="2" s="1"/>
  <c r="AD33" i="2"/>
  <c r="R42" i="2"/>
  <c r="Z42" i="2" s="1"/>
  <c r="I23" i="3" s="1"/>
  <c r="AD42" i="2"/>
  <c r="R23" i="2"/>
  <c r="Z23" i="2" s="1"/>
  <c r="I30" i="3" s="1"/>
  <c r="AD23" i="2"/>
  <c r="R44" i="2"/>
  <c r="Z44" i="2" s="1"/>
  <c r="I35" i="3" s="1"/>
  <c r="R43" i="2"/>
  <c r="Z43" i="2" s="1"/>
  <c r="I41" i="3" s="1"/>
  <c r="R41" i="2"/>
  <c r="Z41" i="2" s="1"/>
  <c r="I40" i="3" s="1"/>
  <c r="R29" i="2"/>
  <c r="Z29" i="2" s="1"/>
  <c r="I12" i="3" s="1"/>
  <c r="R40" i="2"/>
  <c r="Z40" i="2" s="1"/>
  <c r="I15" i="3" s="1"/>
  <c r="R39" i="2"/>
  <c r="Z39" i="2" s="1"/>
  <c r="I34" i="3" s="1"/>
  <c r="R38" i="2"/>
  <c r="Z38" i="2" s="1"/>
  <c r="I33" i="3" s="1"/>
  <c r="R37" i="2"/>
  <c r="Z37" i="2" s="1"/>
  <c r="I32" i="3" s="1"/>
  <c r="R35" i="2"/>
  <c r="Z35" i="2" s="1"/>
  <c r="I22" i="3" s="1"/>
  <c r="R32" i="2"/>
  <c r="Z32" i="2" s="1"/>
  <c r="I13" i="3" s="1"/>
  <c r="R31" i="2"/>
  <c r="Z31" i="2" s="1"/>
  <c r="R30" i="2"/>
  <c r="Z30" i="2" s="1"/>
  <c r="I20" i="3" s="1"/>
  <c r="R10" i="2"/>
  <c r="Z10" i="2" s="1"/>
  <c r="I17" i="3" s="1"/>
  <c r="R28" i="2"/>
  <c r="Z28" i="2" s="1"/>
  <c r="I43" i="3" s="1"/>
  <c r="R27" i="2"/>
  <c r="Z27" i="2" s="1"/>
  <c r="R26" i="2"/>
  <c r="Z26" i="2" s="1"/>
  <c r="I10" i="3" s="1"/>
  <c r="R25" i="2"/>
  <c r="Z25" i="2" s="1"/>
  <c r="I39" i="3" s="1"/>
  <c r="R24" i="2"/>
  <c r="Z24" i="2" s="1"/>
  <c r="I19" i="3" s="1"/>
  <c r="R22" i="2"/>
  <c r="Z22" i="2" s="1"/>
  <c r="I9" i="3" s="1"/>
  <c r="R20" i="2"/>
  <c r="Z20" i="2" s="1"/>
  <c r="I7" i="3" s="1"/>
  <c r="R21" i="2"/>
  <c r="Z21" i="2" s="1"/>
  <c r="I8" i="3" s="1"/>
  <c r="Z14" i="2"/>
  <c r="I24" i="3" s="1"/>
  <c r="Z17" i="2"/>
  <c r="I27" i="3" s="1"/>
  <c r="R16" i="2"/>
  <c r="R15" i="2"/>
  <c r="R12" i="2"/>
  <c r="R9" i="2"/>
  <c r="R18" i="2"/>
  <c r="M5" i="1"/>
  <c r="M9" i="1"/>
  <c r="M32" i="1" l="1"/>
  <c r="M6" i="1"/>
  <c r="M4" i="1"/>
  <c r="M44" i="1"/>
  <c r="M11" i="1"/>
  <c r="M24" i="1"/>
  <c r="M15" i="1"/>
  <c r="M18" i="1"/>
  <c r="M28" i="1"/>
  <c r="M27" i="1"/>
  <c r="M12" i="1"/>
  <c r="M25" i="1"/>
  <c r="M36" i="1"/>
  <c r="M31" i="1"/>
  <c r="M22" i="1"/>
  <c r="M26" i="1"/>
  <c r="M30" i="1"/>
  <c r="M37" i="1"/>
  <c r="M41" i="1"/>
  <c r="M45" i="1"/>
  <c r="M35" i="1"/>
  <c r="M43" i="1"/>
  <c r="M20" i="1"/>
  <c r="M29" i="1"/>
  <c r="M39" i="1"/>
  <c r="M21" i="1"/>
  <c r="M3" i="1"/>
  <c r="M19" i="1"/>
  <c r="M23" i="1"/>
  <c r="M8" i="1"/>
  <c r="M33" i="1"/>
  <c r="M38" i="1"/>
  <c r="M42" i="1"/>
  <c r="M40" i="1"/>
  <c r="Z9" i="2"/>
  <c r="I4" i="3" s="1"/>
  <c r="Z15" i="2"/>
  <c r="I29" i="3" s="1"/>
  <c r="Z18" i="2"/>
  <c r="I5" i="3" s="1"/>
  <c r="Z16" i="2"/>
  <c r="Z12" i="2"/>
  <c r="I25" i="3" s="1"/>
  <c r="M10" i="1" l="1"/>
  <c r="M7" i="1"/>
  <c r="M14" i="1"/>
  <c r="M16" i="1"/>
  <c r="M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Christian Reinprecht</author>
  </authors>
  <commentList>
    <comment ref="F5" authorId="0" shapeId="0" xr:uid="{6BAE06D8-4329-8A4E-8FD5-628DC40B4FFC}">
      <text>
        <r>
          <rPr>
            <b/>
            <sz val="10"/>
            <color rgb="FF000000"/>
            <rFont val="Tahoma"/>
            <family val="2"/>
          </rPr>
          <t>Christian Reinprecht:</t>
        </r>
        <r>
          <rPr>
            <sz val="10"/>
            <color rgb="FF000000"/>
            <rFont val="Tahoma"/>
            <family val="2"/>
          </rPr>
          <t xml:space="preserve">
</t>
        </r>
        <r>
          <rPr>
            <sz val="10"/>
            <color rgb="FF000000"/>
            <rFont val="Tahoma"/>
            <family val="2"/>
          </rPr>
          <t>2 by robot, 8 by franka emika robotic arm</t>
        </r>
      </text>
    </comment>
    <comment ref="F10" authorId="0" shapeId="0" xr:uid="{EF128E2F-7CD7-5A4A-9FD9-2C14EAAE298E}">
      <text>
        <r>
          <rPr>
            <b/>
            <sz val="10"/>
            <color rgb="FF000000"/>
            <rFont val="Tahoma"/>
            <family val="2"/>
          </rPr>
          <t>Christian Reinprecht:</t>
        </r>
        <r>
          <rPr>
            <sz val="10"/>
            <color rgb="FF000000"/>
            <rFont val="Tahoma"/>
            <family val="2"/>
          </rPr>
          <t xml:space="preserve">
</t>
        </r>
        <r>
          <rPr>
            <sz val="10"/>
            <color rgb="FF000000"/>
            <rFont val="Tahoma"/>
            <family val="2"/>
          </rPr>
          <t>Does have 3 for the stylus, plsu two for the active handrest</t>
        </r>
      </text>
    </comment>
    <comment ref="F16" authorId="0" shapeId="0" xr:uid="{D3010751-AC8B-3842-AF09-D66159D62DEA}">
      <text>
        <r>
          <rPr>
            <b/>
            <sz val="10"/>
            <color rgb="FF000000"/>
            <rFont val="Tahoma"/>
            <family val="2"/>
          </rPr>
          <t>Christian Reinprecht:</t>
        </r>
        <r>
          <rPr>
            <sz val="10"/>
            <color rgb="FF000000"/>
            <rFont val="Tahoma"/>
            <family val="2"/>
          </rPr>
          <t xml:space="preserve">
</t>
        </r>
        <r>
          <rPr>
            <sz val="10"/>
            <color rgb="FF000000"/>
            <rFont val="Tahoma"/>
            <family val="2"/>
          </rPr>
          <t>Does have 6 degrees of freedom to move, but only 3 are provided with haptic feedback</t>
        </r>
      </text>
    </comment>
    <comment ref="I20" authorId="0" shapeId="0" xr:uid="{44151D00-4C0E-B54F-9B14-E3F4CCF1ABB9}">
      <text>
        <r>
          <rPr>
            <b/>
            <sz val="10"/>
            <color rgb="FF000000"/>
            <rFont val="Tahoma"/>
            <family val="2"/>
          </rPr>
          <t>Christian Reinprecht:</t>
        </r>
        <r>
          <rPr>
            <sz val="10"/>
            <color rgb="FF000000"/>
            <rFont val="Tahoma"/>
            <family val="2"/>
          </rPr>
          <t xml:space="preserve">
</t>
        </r>
        <r>
          <rPr>
            <sz val="10"/>
            <color rgb="FF000000"/>
            <rFont val="Tahoma"/>
            <family val="2"/>
          </rPr>
          <t>80bpm, shortest notes were 0.1875s</t>
        </r>
      </text>
    </comment>
    <comment ref="F39" authorId="0" shapeId="0" xr:uid="{AB616DF6-24E5-604D-AE22-FC17573B44BF}">
      <text>
        <r>
          <rPr>
            <b/>
            <sz val="10"/>
            <color rgb="FF000000"/>
            <rFont val="Tahoma"/>
            <family val="2"/>
          </rPr>
          <t>Christian Reinprecht:</t>
        </r>
        <r>
          <rPr>
            <sz val="10"/>
            <color rgb="FF000000"/>
            <rFont val="Tahoma"/>
            <family val="2"/>
          </rPr>
          <t xml:space="preserve">
</t>
        </r>
        <r>
          <rPr>
            <sz val="10"/>
            <color rgb="FF000000"/>
            <rFont val="Tahoma"/>
            <family val="2"/>
          </rPr>
          <t>1 DoF per wrist</t>
        </r>
      </text>
    </comment>
    <comment ref="I40" authorId="0" shapeId="0" xr:uid="{1003FE23-CF97-B54F-B87E-02803791B8BB}">
      <text>
        <r>
          <rPr>
            <b/>
            <sz val="10"/>
            <color rgb="FF000000"/>
            <rFont val="Tahoma"/>
            <family val="2"/>
          </rPr>
          <t>Christian Reinprecht:</t>
        </r>
        <r>
          <rPr>
            <sz val="10"/>
            <color rgb="FF000000"/>
            <rFont val="Tahoma"/>
            <family val="2"/>
          </rPr>
          <t xml:space="preserve">
</t>
        </r>
        <r>
          <rPr>
            <sz val="10"/>
            <color rgb="FF000000"/>
            <rFont val="Tahoma"/>
            <family val="2"/>
          </rPr>
          <t>Abstract task since it is not comparable to a real-life motor skill, alone because of the interface the vehicle is controlled with</t>
        </r>
      </text>
    </comment>
    <comment ref="O40" authorId="0" shapeId="0" xr:uid="{B5BAD589-A0B9-C84B-B095-4C7B63C02795}">
      <text>
        <r>
          <rPr>
            <b/>
            <sz val="10"/>
            <color rgb="FF000000"/>
            <rFont val="Tahoma"/>
            <family val="2"/>
          </rPr>
          <t>Christian Reinprecht:</t>
        </r>
        <r>
          <rPr>
            <sz val="10"/>
            <color rgb="FF000000"/>
            <rFont val="Tahoma"/>
            <family val="2"/>
          </rPr>
          <t xml:space="preserve">
</t>
        </r>
        <r>
          <rPr>
            <sz val="10"/>
            <color rgb="FF000000"/>
            <rFont val="Tahoma"/>
            <family val="2"/>
          </rPr>
          <t>Since the hand is never actively moved by the device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Christian Reinprecht</author>
  </authors>
  <commentList>
    <comment ref="D2" authorId="0" shapeId="0" xr:uid="{AB427D23-20C8-C94B-89A4-664D0F19CD0F}">
      <text>
        <r>
          <rPr>
            <b/>
            <sz val="10"/>
            <color rgb="FF000000"/>
            <rFont val="Tahoma"/>
            <family val="2"/>
          </rPr>
          <t>Christian Reinprecht:</t>
        </r>
        <r>
          <rPr>
            <sz val="10"/>
            <color rgb="FF000000"/>
            <rFont val="Tahoma"/>
            <family val="2"/>
          </rPr>
          <t xml:space="preserve">
</t>
        </r>
        <r>
          <rPr>
            <sz val="10"/>
            <color rgb="FF000000"/>
            <rFont val="Tahoma"/>
            <family val="2"/>
          </rPr>
          <t>Degree to which the same location(s) on the body or body parts of user are involved</t>
        </r>
      </text>
    </comment>
    <comment ref="G2" authorId="0" shapeId="0" xr:uid="{0FB19D76-EC35-AB47-9564-C87CB2A68F66}">
      <text>
        <r>
          <rPr>
            <b/>
            <sz val="10"/>
            <color rgb="FF000000"/>
            <rFont val="Tahoma"/>
            <family val="2"/>
          </rPr>
          <t>Christian Reinprecht:</t>
        </r>
        <r>
          <rPr>
            <sz val="10"/>
            <color rgb="FF000000"/>
            <rFont val="Tahoma"/>
            <family val="2"/>
          </rPr>
          <t xml:space="preserve">
</t>
        </r>
        <r>
          <rPr>
            <sz val="10"/>
            <color rgb="FF000000"/>
            <rFont val="Tahoma"/>
            <family val="2"/>
          </rPr>
          <t>The degree to which the same extent of body surface of the user is involved</t>
        </r>
      </text>
    </comment>
    <comment ref="H2" authorId="0" shapeId="0" xr:uid="{BC5ED105-1E34-AB43-A7D8-34C88B1C221D}">
      <text>
        <r>
          <rPr>
            <b/>
            <sz val="10"/>
            <color rgb="FF000000"/>
            <rFont val="Tahoma"/>
            <family val="2"/>
          </rPr>
          <t>Christian Reinprecht:</t>
        </r>
        <r>
          <rPr>
            <sz val="10"/>
            <color rgb="FF000000"/>
            <rFont val="Tahoma"/>
            <family val="2"/>
          </rPr>
          <t xml:space="preserve">
</t>
        </r>
        <r>
          <rPr>
            <sz val="10"/>
            <color rgb="FF000000"/>
            <rFont val="Tahoma"/>
            <family val="2"/>
          </rPr>
          <t>Degree to which the same haptic receptors fo the user are involved</t>
        </r>
      </text>
    </comment>
    <comment ref="K2" authorId="0" shapeId="0" xr:uid="{293F5F5F-28B8-2143-9956-D51971FE7B53}">
      <text>
        <r>
          <rPr>
            <b/>
            <sz val="10"/>
            <color rgb="FF000000"/>
            <rFont val="Tahoma"/>
            <family val="2"/>
          </rPr>
          <t>Christian Reinprecht:</t>
        </r>
        <r>
          <rPr>
            <sz val="10"/>
            <color rgb="FF000000"/>
            <rFont val="Tahoma"/>
            <family val="2"/>
          </rPr>
          <t xml:space="preserve"> 
</t>
        </r>
        <r>
          <rPr>
            <sz val="10"/>
            <color rgb="FF000000"/>
            <rFont val="Tahoma"/>
            <family val="2"/>
          </rPr>
          <t>Degree to which the same intensity (e.g. force) and variation (e.g. texture) of stimuli are involved</t>
        </r>
      </text>
    </comment>
    <comment ref="L2" authorId="0" shapeId="0" xr:uid="{30A95F86-AC0B-E242-996F-6DE969BFB1AF}">
      <text>
        <r>
          <rPr>
            <b/>
            <sz val="10"/>
            <color rgb="FF000000"/>
            <rFont val="Tahoma"/>
            <family val="2"/>
          </rPr>
          <t>Christian Reinprecht:</t>
        </r>
        <r>
          <rPr>
            <sz val="10"/>
            <color rgb="FF000000"/>
            <rFont val="Tahoma"/>
            <family val="2"/>
          </rPr>
          <t xml:space="preserve">
</t>
        </r>
        <r>
          <rPr>
            <sz val="10"/>
            <color rgb="FF000000"/>
            <rFont val="Tahoma"/>
            <family val="2"/>
          </rPr>
          <t>Degree to which haptic stimuli and stimuli of other modalities match regarding the intent of the system</t>
        </r>
      </text>
    </comment>
    <comment ref="M2" authorId="0" shapeId="0" xr:uid="{E14E0D8A-1BB1-FB45-ACD0-42A8433D3036}">
      <text>
        <r>
          <rPr>
            <b/>
            <sz val="10"/>
            <color rgb="FF000000"/>
            <rFont val="Tahoma"/>
            <family val="2"/>
          </rPr>
          <t>Christian Reinprecht:</t>
        </r>
        <r>
          <rPr>
            <sz val="10"/>
            <color rgb="FF000000"/>
            <rFont val="Tahoma"/>
            <family val="2"/>
          </rPr>
          <t xml:space="preserve">
</t>
        </r>
        <r>
          <rPr>
            <sz val="10"/>
            <color rgb="FF000000"/>
            <rFont val="Tahoma"/>
            <family val="2"/>
          </rPr>
          <t>DoF that are the same in VR as for Reality</t>
        </r>
      </text>
    </comment>
    <comment ref="P2" authorId="0" shapeId="0" xr:uid="{A6FECFD0-EFA5-D246-935D-D872BC1A2501}">
      <text>
        <r>
          <rPr>
            <b/>
            <sz val="10"/>
            <color rgb="FF000000"/>
            <rFont val="Tahoma"/>
            <family val="2"/>
          </rPr>
          <t>Christian Reinprecht:</t>
        </r>
        <r>
          <rPr>
            <sz val="10"/>
            <color rgb="FF000000"/>
            <rFont val="Tahoma"/>
            <family val="2"/>
          </rPr>
          <t xml:space="preserve">
</t>
        </r>
        <r>
          <rPr>
            <sz val="10"/>
            <color rgb="FF000000"/>
            <rFont val="Tahoma"/>
            <family val="2"/>
          </rPr>
          <t>Can system reproduce the detail of haptic feedback compared to the natural feedback?</t>
        </r>
      </text>
    </comment>
    <comment ref="Q2" authorId="0" shapeId="0" xr:uid="{91AF712B-5434-E14F-B52A-B55C1CFE6C0F}">
      <text>
        <r>
          <rPr>
            <b/>
            <sz val="10"/>
            <color rgb="FF000000"/>
            <rFont val="Tahoma"/>
            <family val="2"/>
          </rPr>
          <t>Christian Reinprecht:</t>
        </r>
        <r>
          <rPr>
            <sz val="10"/>
            <color rgb="FF000000"/>
            <rFont val="Tahoma"/>
            <family val="2"/>
          </rPr>
          <t xml:space="preserve">
</t>
        </r>
        <r>
          <rPr>
            <sz val="10"/>
            <color rgb="FF000000"/>
            <rFont val="Tahoma"/>
            <family val="2"/>
          </rPr>
          <t>How accurately can the software calculate the haptic feedback to be rendered?</t>
        </r>
      </text>
    </comment>
    <comment ref="S2" authorId="0" shapeId="0" xr:uid="{A6BBB3A6-2866-404B-8D29-B766F0BCF575}">
      <text>
        <r>
          <rPr>
            <b/>
            <sz val="10"/>
            <color rgb="FF000000"/>
            <rFont val="Tahoma"/>
            <family val="2"/>
          </rPr>
          <t>Christian Reinprecht:</t>
        </r>
        <r>
          <rPr>
            <sz val="10"/>
            <color rgb="FF000000"/>
            <rFont val="Tahoma"/>
            <family val="2"/>
          </rPr>
          <t xml:space="preserve">
</t>
        </r>
        <r>
          <rPr>
            <sz val="10"/>
            <color rgb="FF000000"/>
            <rFont val="Tahoma"/>
            <family val="2"/>
          </rPr>
          <t>Does the system create different haptic stimuli that are usually perceived together in nature (e.g. weight together with weight distribution when lifting an object)</t>
        </r>
      </text>
    </comment>
    <comment ref="T2" authorId="0" shapeId="0" xr:uid="{DEA3635F-0D1C-4846-846C-04A24DF94522}">
      <text>
        <r>
          <rPr>
            <b/>
            <sz val="10"/>
            <color rgb="FF000000"/>
            <rFont val="Tahoma"/>
            <family val="2"/>
          </rPr>
          <t>Christian Reinprecht:</t>
        </r>
        <r>
          <rPr>
            <sz val="10"/>
            <color rgb="FF000000"/>
            <rFont val="Tahoma"/>
            <family val="2"/>
          </rPr>
          <t xml:space="preserve">
</t>
        </r>
        <r>
          <rPr>
            <sz val="10"/>
            <color rgb="FF000000"/>
            <rFont val="Tahoma"/>
            <family val="2"/>
          </rPr>
          <t>If different properties of the object are to be simulated by the system, how well can they be separated by targeting different receptors, or through spatial or temporal separation?</t>
        </r>
      </text>
    </comment>
    <comment ref="U2" authorId="0" shapeId="0" xr:uid="{CEC22CB7-65C6-254C-A803-24259079BAC4}">
      <text>
        <r>
          <rPr>
            <b/>
            <sz val="10"/>
            <color rgb="FF000000"/>
            <rFont val="Tahoma"/>
            <family val="2"/>
          </rPr>
          <t>Christian Reinprecht:</t>
        </r>
        <r>
          <rPr>
            <sz val="10"/>
            <color rgb="FF000000"/>
            <rFont val="Tahoma"/>
            <family val="2"/>
          </rPr>
          <t xml:space="preserve">
</t>
        </r>
        <r>
          <rPr>
            <sz val="10"/>
            <color rgb="FF000000"/>
            <rFont val="Tahoma"/>
            <family val="2"/>
          </rPr>
          <t>Is there latency? To which extent does it impact the haptic perception?
100ms: Bad for throwing a ball, not important when imitating warmth of camp fire</t>
        </r>
      </text>
    </comment>
    <comment ref="V2" authorId="0" shapeId="0" xr:uid="{C62AF51D-63F8-0B49-9748-183E9D0E34B2}">
      <text>
        <r>
          <rPr>
            <b/>
            <sz val="10"/>
            <color rgb="FF000000"/>
            <rFont val="Tahoma"/>
            <family val="2"/>
          </rPr>
          <t>Christian Reinprecht:</t>
        </r>
        <r>
          <rPr>
            <sz val="10"/>
            <color rgb="FF000000"/>
            <rFont val="Tahoma"/>
            <family val="2"/>
          </rPr>
          <t xml:space="preserve">
</t>
        </r>
        <r>
          <rPr>
            <sz val="10"/>
            <color rgb="FF000000"/>
            <rFont val="Tahoma"/>
            <family val="2"/>
          </rPr>
          <t>Unintended stimuli created by system</t>
        </r>
      </text>
    </comment>
    <comment ref="W2" authorId="0" shapeId="0" xr:uid="{CFCDC61D-0F8C-2243-AF19-831CDF602053}">
      <text>
        <r>
          <rPr>
            <b/>
            <sz val="10"/>
            <color rgb="FF000000"/>
            <rFont val="Tahoma"/>
            <family val="2"/>
          </rPr>
          <t>Christian Reinprecht:</t>
        </r>
        <r>
          <rPr>
            <sz val="10"/>
            <color rgb="FF000000"/>
            <rFont val="Tahoma"/>
            <family val="2"/>
          </rPr>
          <t xml:space="preserve">
</t>
        </r>
        <r>
          <rPr>
            <sz val="10"/>
            <color rgb="FF000000"/>
            <rFont val="Tahoma"/>
            <family val="2"/>
          </rPr>
          <t>Degree to which the system constrains the movement of the user other than the intended way</t>
        </r>
      </text>
    </comment>
    <comment ref="X2" authorId="0" shapeId="0" xr:uid="{ECE9328F-D261-A648-965C-A95E4F1B0948}">
      <text>
        <r>
          <rPr>
            <b/>
            <sz val="10"/>
            <color rgb="FF000000"/>
            <rFont val="Tahoma"/>
            <family val="2"/>
          </rPr>
          <t>Christian Reinprecht:</t>
        </r>
        <r>
          <rPr>
            <sz val="10"/>
            <color rgb="FF000000"/>
            <rFont val="Tahoma"/>
            <family val="2"/>
          </rPr>
          <t xml:space="preserve">
</t>
        </r>
        <r>
          <rPr>
            <sz val="10"/>
            <color rgb="FF000000"/>
            <rFont val="Tahoma"/>
            <family val="2"/>
          </rPr>
          <t>Degree to which the software latency has an impact on the haptic perception of the system</t>
        </r>
      </text>
    </comment>
    <comment ref="U5" authorId="0" shapeId="0" xr:uid="{430BA667-337E-0642-B49D-C6387B791D22}">
      <text>
        <r>
          <rPr>
            <b/>
            <sz val="10"/>
            <color rgb="FF000000"/>
            <rFont val="Tahoma"/>
            <family val="2"/>
          </rPr>
          <t>Christian Reinprecht:</t>
        </r>
        <r>
          <rPr>
            <sz val="10"/>
            <color rgb="FF000000"/>
            <rFont val="Tahoma"/>
            <family val="2"/>
          </rPr>
          <t xml:space="preserve">
</t>
        </r>
        <r>
          <rPr>
            <sz val="10"/>
            <color rgb="FF000000"/>
            <rFont val="Tahoma"/>
            <family val="2"/>
          </rPr>
          <t>"Real-time" on website</t>
        </r>
      </text>
    </comment>
    <comment ref="X5" authorId="0" shapeId="0" xr:uid="{AABCD91F-525B-184A-8C9C-978D6C8427B2}">
      <text>
        <r>
          <rPr>
            <b/>
            <sz val="10"/>
            <color rgb="FF000000"/>
            <rFont val="Tahoma"/>
            <family val="2"/>
          </rPr>
          <t>Christian Reinprecht:</t>
        </r>
        <r>
          <rPr>
            <sz val="10"/>
            <color rgb="FF000000"/>
            <rFont val="Tahoma"/>
            <family val="2"/>
          </rPr>
          <t xml:space="preserve">
</t>
        </r>
        <r>
          <rPr>
            <sz val="10"/>
            <color rgb="FF000000"/>
            <rFont val="Tahoma"/>
            <family val="2"/>
          </rPr>
          <t>1kHz system, 240Hz screen</t>
        </r>
      </text>
    </comment>
    <comment ref="S6" authorId="0" shapeId="0" xr:uid="{946B5A59-E69C-5946-910A-5369FD7FEA9F}">
      <text>
        <r>
          <rPr>
            <b/>
            <sz val="10"/>
            <color rgb="FF000000"/>
            <rFont val="Tahoma"/>
            <family val="2"/>
          </rPr>
          <t>Christian Reinprecht:</t>
        </r>
        <r>
          <rPr>
            <sz val="10"/>
            <color rgb="FF000000"/>
            <rFont val="Tahoma"/>
            <family val="2"/>
          </rPr>
          <t xml:space="preserve">
</t>
        </r>
        <r>
          <rPr>
            <sz val="10"/>
            <color rgb="FF000000"/>
            <rFont val="Tahoma"/>
            <family val="2"/>
          </rPr>
          <t xml:space="preserve">Warmth and wetness </t>
        </r>
      </text>
    </comment>
    <comment ref="V7" authorId="0" shapeId="0" xr:uid="{99C61457-EAA3-3346-8496-E130C92B2189}">
      <text>
        <r>
          <rPr>
            <b/>
            <sz val="10"/>
            <color rgb="FF000000"/>
            <rFont val="Tahoma"/>
            <family val="2"/>
          </rPr>
          <t>Christian Reinprecht:</t>
        </r>
        <r>
          <rPr>
            <sz val="10"/>
            <color rgb="FF000000"/>
            <rFont val="Tahoma"/>
            <family val="2"/>
          </rPr>
          <t xml:space="preserve">
</t>
        </r>
        <r>
          <rPr>
            <sz val="10"/>
            <color rgb="FF000000"/>
            <rFont val="Tahoma"/>
            <family val="2"/>
          </rPr>
          <t xml:space="preserve">Simulation not precise enough	</t>
        </r>
      </text>
    </comment>
    <comment ref="G8" authorId="0" shapeId="0" xr:uid="{4F1B1218-A890-2E47-822A-60FE9EC66B22}">
      <text>
        <r>
          <rPr>
            <b/>
            <sz val="10"/>
            <color rgb="FF000000"/>
            <rFont val="Tahoma"/>
            <family val="2"/>
          </rPr>
          <t>Christian Reinprecht:</t>
        </r>
        <r>
          <rPr>
            <sz val="10"/>
            <color rgb="FF000000"/>
            <rFont val="Tahoma"/>
            <family val="2"/>
          </rPr>
          <t xml:space="preserve">
</t>
        </r>
        <r>
          <rPr>
            <sz val="10"/>
            <color rgb="FF000000"/>
            <rFont val="Tahoma"/>
            <family val="2"/>
          </rPr>
          <t>Device is bigger than actual catheter</t>
        </r>
      </text>
    </comment>
    <comment ref="K8" authorId="0" shapeId="0" xr:uid="{648B1F5A-19AD-FB48-990C-44550A1AA884}">
      <text>
        <r>
          <rPr>
            <b/>
            <sz val="10"/>
            <color rgb="FF000000"/>
            <rFont val="Tahoma"/>
            <family val="2"/>
          </rPr>
          <t>Christian Reinprecht:</t>
        </r>
        <r>
          <rPr>
            <sz val="10"/>
            <color rgb="FF000000"/>
            <rFont val="Tahoma"/>
            <family val="2"/>
          </rPr>
          <t xml:space="preserve">
</t>
        </r>
        <r>
          <rPr>
            <sz val="10"/>
            <color rgb="FF000000"/>
            <rFont val="Tahoma"/>
            <family val="2"/>
          </rPr>
          <t xml:space="preserve">Magnitude only partially matched (no force feedback, only vbration)
</t>
        </r>
      </text>
    </comment>
    <comment ref="P8" authorId="0" shapeId="0" xr:uid="{077FE194-FABA-4946-A567-3CFA97D60D74}">
      <text>
        <r>
          <rPr>
            <b/>
            <sz val="10"/>
            <color rgb="FF000000"/>
            <rFont val="Tahoma"/>
            <family val="2"/>
          </rPr>
          <t>Christian Reinprecht:</t>
        </r>
        <r>
          <rPr>
            <sz val="10"/>
            <color rgb="FF000000"/>
            <rFont val="Tahoma"/>
            <family val="2"/>
          </rPr>
          <t xml:space="preserve">
</t>
        </r>
        <r>
          <rPr>
            <sz val="10"/>
            <color rgb="FF000000"/>
            <rFont val="Tahoma"/>
            <family val="2"/>
          </rPr>
          <t>Position accuracy sensor: 1.2mm (sufficient for proprioception), but vibration frequency not provided</t>
        </r>
      </text>
    </comment>
    <comment ref="T8" authorId="0" shapeId="0" xr:uid="{8EAE5A4A-8F24-4F4F-A444-2B0F73CE7045}">
      <text>
        <r>
          <rPr>
            <b/>
            <sz val="10"/>
            <color rgb="FF000000"/>
            <rFont val="Tahoma"/>
            <family val="2"/>
          </rPr>
          <t>Christian Reinprecht:</t>
        </r>
        <r>
          <rPr>
            <sz val="10"/>
            <color rgb="FF000000"/>
            <rFont val="Tahoma"/>
            <family val="2"/>
          </rPr>
          <t xml:space="preserve">
</t>
        </r>
        <r>
          <rPr>
            <sz val="10"/>
            <color rgb="FF000000"/>
            <rFont val="Tahoma"/>
            <family val="2"/>
          </rPr>
          <t>For push or pull vibration, but spatially and temporally separated</t>
        </r>
      </text>
    </comment>
    <comment ref="K9" authorId="0" shapeId="0" xr:uid="{90CEA1EC-C962-E949-ADA3-66F626F05C57}">
      <text>
        <r>
          <rPr>
            <b/>
            <sz val="10"/>
            <color rgb="FF000000"/>
            <rFont val="Tahoma"/>
            <family val="2"/>
          </rPr>
          <t>Christian Reinprecht:</t>
        </r>
        <r>
          <rPr>
            <sz val="10"/>
            <color rgb="FF000000"/>
            <rFont val="Tahoma"/>
            <family val="2"/>
          </rPr>
          <t xml:space="preserve">
</t>
        </r>
        <r>
          <rPr>
            <sz val="10"/>
            <color rgb="FF000000"/>
            <rFont val="Tahoma"/>
            <family val="2"/>
          </rPr>
          <t>Texture is matched, however the orientation of the handle makes the intensity matching difficult</t>
        </r>
      </text>
    </comment>
    <comment ref="S9" authorId="0" shapeId="0" xr:uid="{21E3187F-B485-944E-B3B9-E7125964F183}">
      <text>
        <r>
          <rPr>
            <b/>
            <sz val="10"/>
            <color rgb="FF000000"/>
            <rFont val="Tahoma"/>
            <family val="2"/>
          </rPr>
          <t>Christian Reinprecht:</t>
        </r>
        <r>
          <rPr>
            <sz val="10"/>
            <color rgb="FF000000"/>
            <rFont val="Tahoma"/>
            <family val="2"/>
          </rPr>
          <t xml:space="preserve">
</t>
        </r>
        <r>
          <rPr>
            <sz val="10"/>
            <color rgb="FF000000"/>
            <rFont val="Tahoma"/>
            <family val="2"/>
          </rPr>
          <t xml:space="preserve">Vibration of racked not taken into account	</t>
        </r>
      </text>
    </comment>
    <comment ref="U9" authorId="0" shapeId="0" xr:uid="{91CEF753-8491-D84E-A743-8867D6D8DD3B}">
      <text>
        <r>
          <rPr>
            <b/>
            <sz val="10"/>
            <color rgb="FF000000"/>
            <rFont val="Tahoma"/>
            <family val="2"/>
          </rPr>
          <t>Christian Reinprecht:</t>
        </r>
        <r>
          <rPr>
            <sz val="10"/>
            <color rgb="FF000000"/>
            <rFont val="Tahoma"/>
            <family val="2"/>
          </rPr>
          <t xml:space="preserve">
</t>
        </r>
        <r>
          <rPr>
            <sz val="10"/>
            <color rgb="FF000000"/>
            <rFont val="Tahoma"/>
            <family val="2"/>
          </rPr>
          <t>Bandwidth for force control 8-8Hz, so 113ms (which is likely too little)</t>
        </r>
      </text>
    </comment>
    <comment ref="X9" authorId="0" shapeId="0" xr:uid="{7E235AE1-7271-754B-B1EE-9D1B3C143978}">
      <text>
        <r>
          <rPr>
            <b/>
            <sz val="10"/>
            <color rgb="FF000000"/>
            <rFont val="Tahoma"/>
            <family val="2"/>
          </rPr>
          <t>Christian Reinprecht:</t>
        </r>
        <r>
          <rPr>
            <sz val="10"/>
            <color rgb="FF000000"/>
            <rFont val="Tahoma"/>
            <family val="2"/>
          </rPr>
          <t xml:space="preserve">
</t>
        </r>
        <r>
          <rPr>
            <sz val="10"/>
            <color rgb="FF000000"/>
            <rFont val="Tahoma"/>
            <family val="2"/>
          </rPr>
          <t>xpc target, so real-time</t>
        </r>
      </text>
    </comment>
    <comment ref="Q10" authorId="0" shapeId="0" xr:uid="{7A479EAB-F918-8343-B0C1-3BE0490D920C}">
      <text>
        <r>
          <rPr>
            <b/>
            <sz val="10"/>
            <color rgb="FF000000"/>
            <rFont val="Tahoma"/>
            <family val="2"/>
          </rPr>
          <t>Christian Reinprecht:</t>
        </r>
        <r>
          <rPr>
            <sz val="10"/>
            <color rgb="FF000000"/>
            <rFont val="Tahoma"/>
            <family val="2"/>
          </rPr>
          <t xml:space="preserve">
</t>
        </r>
        <r>
          <rPr>
            <sz val="10"/>
            <color rgb="FF000000"/>
            <rFont val="Tahoma"/>
            <family val="2"/>
          </rPr>
          <t>Serial connection</t>
        </r>
      </text>
    </comment>
    <comment ref="P11" authorId="0" shapeId="0" xr:uid="{0FE55E78-3413-844D-BE63-B2F603D446FF}">
      <text>
        <r>
          <rPr>
            <b/>
            <sz val="10"/>
            <color rgb="FF000000"/>
            <rFont val="Tahoma"/>
            <family val="2"/>
          </rPr>
          <t>Christian Reinprecht:</t>
        </r>
        <r>
          <rPr>
            <sz val="10"/>
            <color rgb="FF000000"/>
            <rFont val="Tahoma"/>
            <family val="2"/>
          </rPr>
          <t xml:space="preserve">
</t>
        </r>
        <r>
          <rPr>
            <sz val="10"/>
            <color rgb="FF000000"/>
            <rFont val="Tahoma"/>
            <family val="2"/>
          </rPr>
          <t>Bit less, as it is not the slider itself, but a robotic arm with less movement speed (300mm/s)</t>
        </r>
      </text>
    </comment>
    <comment ref="Q11" authorId="0" shapeId="0" xr:uid="{B0BFDCE6-23EF-F349-AB26-F445FCD5E7CB}">
      <text>
        <r>
          <rPr>
            <b/>
            <sz val="10"/>
            <color rgb="FF000000"/>
            <rFont val="Tahoma"/>
            <family val="2"/>
          </rPr>
          <t>Christian Reinprecht:</t>
        </r>
        <r>
          <rPr>
            <sz val="10"/>
            <color rgb="FF000000"/>
            <rFont val="Tahoma"/>
            <family val="2"/>
          </rPr>
          <t xml:space="preserve">
</t>
        </r>
        <r>
          <rPr>
            <sz val="10"/>
            <color rgb="FF000000"/>
            <rFont val="Tahoma"/>
            <family val="2"/>
          </rPr>
          <t xml:space="preserve">Serial connection
</t>
        </r>
      </text>
    </comment>
    <comment ref="K18" authorId="0" shapeId="0" xr:uid="{EF0A6056-18B4-BD45-88F1-087C0EABFB31}">
      <text>
        <r>
          <rPr>
            <b/>
            <sz val="10"/>
            <color rgb="FF000000"/>
            <rFont val="Tahoma"/>
            <family val="2"/>
          </rPr>
          <t>Christian Reinprecht:</t>
        </r>
        <r>
          <rPr>
            <sz val="10"/>
            <color rgb="FF000000"/>
            <rFont val="Tahoma"/>
            <family val="2"/>
          </rPr>
          <t xml:space="preserve">
</t>
        </r>
        <r>
          <rPr>
            <sz val="10"/>
            <color rgb="FF000000"/>
            <rFont val="Tahoma"/>
            <family val="2"/>
          </rPr>
          <t>Maximum force relatively low</t>
        </r>
      </text>
    </comment>
    <comment ref="P18" authorId="0" shapeId="0" xr:uid="{3957A516-9E84-854C-A56C-8E5AEFF328C4}">
      <text>
        <r>
          <rPr>
            <b/>
            <sz val="10"/>
            <color rgb="FF000000"/>
            <rFont val="Tahoma"/>
            <family val="2"/>
          </rPr>
          <t>Christian Reinprecht:</t>
        </r>
        <r>
          <rPr>
            <sz val="10"/>
            <color rgb="FF000000"/>
            <rFont val="Tahoma"/>
            <family val="2"/>
          </rPr>
          <t xml:space="preserve">
</t>
        </r>
        <r>
          <rPr>
            <sz val="10"/>
            <color rgb="FF000000"/>
            <rFont val="Tahoma"/>
            <family val="2"/>
          </rPr>
          <t xml:space="preserve">20ms
</t>
        </r>
      </text>
    </comment>
    <comment ref="Q18" authorId="0" shapeId="0" xr:uid="{86550911-A173-C448-B884-57B455F92A25}">
      <text>
        <r>
          <rPr>
            <b/>
            <sz val="10"/>
            <color rgb="FF000000"/>
            <rFont val="Tahoma"/>
            <family val="2"/>
          </rPr>
          <t>Christian Reinprecht:</t>
        </r>
        <r>
          <rPr>
            <sz val="10"/>
            <color rgb="FF000000"/>
            <rFont val="Tahoma"/>
            <family val="2"/>
          </rPr>
          <t xml:space="preserve">
</t>
        </r>
        <r>
          <rPr>
            <sz val="10"/>
            <color rgb="FF000000"/>
            <rFont val="Tahoma"/>
            <family val="2"/>
          </rPr>
          <t>1 kHz</t>
        </r>
      </text>
    </comment>
    <comment ref="K20" authorId="0" shapeId="0" xr:uid="{9D4A71BC-9263-F34E-98DF-8840355B9A90}">
      <text>
        <r>
          <rPr>
            <b/>
            <sz val="10"/>
            <color rgb="FF000000"/>
            <rFont val="Tahoma"/>
            <family val="2"/>
          </rPr>
          <t>Christian Reinprecht:</t>
        </r>
        <r>
          <rPr>
            <sz val="10"/>
            <color rgb="FF000000"/>
            <rFont val="Tahoma"/>
            <family val="2"/>
          </rPr>
          <t xml:space="preserve">
</t>
        </r>
        <r>
          <rPr>
            <sz val="10"/>
            <color rgb="FF000000"/>
            <rFont val="Tahoma"/>
            <family val="2"/>
          </rPr>
          <t xml:space="preserve">Novint Falcon: Up to 10 N (too little)
</t>
        </r>
      </text>
    </comment>
    <comment ref="M20" authorId="0" shapeId="0" xr:uid="{7AC0684C-D25C-3F4C-93BC-3773E4248408}">
      <text>
        <r>
          <rPr>
            <b/>
            <sz val="10"/>
            <color rgb="FF000000"/>
            <rFont val="Tahoma"/>
            <family val="2"/>
          </rPr>
          <t>Christian Reinprecht:</t>
        </r>
        <r>
          <rPr>
            <sz val="10"/>
            <color rgb="FF000000"/>
            <rFont val="Tahoma"/>
            <family val="2"/>
          </rPr>
          <t xml:space="preserve">
</t>
        </r>
        <r>
          <rPr>
            <sz val="10"/>
            <color rgb="FF000000"/>
            <rFont val="Tahoma"/>
            <family val="2"/>
          </rPr>
          <t>3rd dimension is useless, as it is not utilized in the experiment</t>
        </r>
      </text>
    </comment>
    <comment ref="T20" authorId="0" shapeId="0" xr:uid="{D6CBBDB5-344C-074A-91ED-C5B4EC4BD7D5}">
      <text>
        <r>
          <rPr>
            <b/>
            <sz val="10"/>
            <color rgb="FF000000"/>
            <rFont val="Tahoma"/>
            <family val="2"/>
          </rPr>
          <t>Christian Reinprecht:</t>
        </r>
        <r>
          <rPr>
            <sz val="10"/>
            <color rgb="FF000000"/>
            <rFont val="Tahoma"/>
            <family val="2"/>
          </rPr>
          <t xml:space="preserve">
</t>
        </r>
        <r>
          <rPr>
            <sz val="10"/>
            <color rgb="FF000000"/>
            <rFont val="Tahoma"/>
            <family val="2"/>
          </rPr>
          <t>Vibration for wall contact, as well as for wall proximity. Two vibration motors are placed, but they cannot be discriminated due to the small size of the handle</t>
        </r>
      </text>
    </comment>
    <comment ref="U20" authorId="0" shapeId="0" xr:uid="{50FE4E16-738C-5E47-BE9D-C7F91994E8FC}">
      <text>
        <r>
          <rPr>
            <b/>
            <sz val="10"/>
            <color rgb="FF000000"/>
            <rFont val="Tahoma"/>
            <family val="2"/>
          </rPr>
          <t>Christian Reinprecht:</t>
        </r>
        <r>
          <rPr>
            <sz val="10"/>
            <color rgb="FF000000"/>
            <rFont val="Tahoma"/>
            <family val="2"/>
          </rPr>
          <t xml:space="preserve">
</t>
        </r>
        <r>
          <rPr>
            <sz val="10"/>
            <color rgb="FF000000"/>
            <rFont val="Tahoma"/>
            <family val="2"/>
          </rPr>
          <t>UDP protocol</t>
        </r>
      </text>
    </comment>
    <comment ref="X20" authorId="0" shapeId="0" xr:uid="{09113348-B63F-EF41-A276-42300B326A9E}">
      <text>
        <r>
          <rPr>
            <b/>
            <sz val="10"/>
            <color rgb="FF000000"/>
            <rFont val="Tahoma"/>
            <family val="2"/>
          </rPr>
          <t>Christian Reinprecht:</t>
        </r>
        <r>
          <rPr>
            <sz val="10"/>
            <color rgb="FF000000"/>
            <rFont val="Tahoma"/>
            <family val="2"/>
          </rPr>
          <t xml:space="preserve">
</t>
        </r>
        <r>
          <rPr>
            <sz val="10"/>
            <color rgb="FF000000"/>
            <rFont val="Tahoma"/>
            <family val="2"/>
          </rPr>
          <t>Windows terminal and UDP protocol fast enough</t>
        </r>
      </text>
    </comment>
    <comment ref="P22" authorId="0" shapeId="0" xr:uid="{D687A4C1-5FDF-9B42-A829-F70EA034BFD1}">
      <text>
        <r>
          <rPr>
            <b/>
            <sz val="10"/>
            <color rgb="FF000000"/>
            <rFont val="Tahoma"/>
            <family val="2"/>
          </rPr>
          <t>Christian Reinprecht:</t>
        </r>
        <r>
          <rPr>
            <sz val="10"/>
            <color rgb="FF000000"/>
            <rFont val="Tahoma"/>
            <family val="2"/>
          </rPr>
          <t xml:space="preserve">
</t>
        </r>
        <r>
          <rPr>
            <sz val="10"/>
            <color rgb="FF000000"/>
            <rFont val="Tahoma"/>
            <family val="2"/>
          </rPr>
          <t>High resolution optical endcoder</t>
        </r>
      </text>
    </comment>
    <comment ref="K23" authorId="0" shapeId="0" xr:uid="{5B9EC1BB-D1B2-5B49-A7FF-FDAD2A85628A}">
      <text>
        <r>
          <rPr>
            <b/>
            <sz val="10"/>
            <color rgb="FF000000"/>
            <rFont val="Tahoma"/>
            <family val="2"/>
          </rPr>
          <t>Christian Reinprecht:</t>
        </r>
        <r>
          <rPr>
            <sz val="10"/>
            <color rgb="FF000000"/>
            <rFont val="Tahoma"/>
            <family val="2"/>
          </rPr>
          <t>Intensity with 9N force is not quite matched</t>
        </r>
      </text>
    </comment>
    <comment ref="P23" authorId="0" shapeId="0" xr:uid="{73236DC9-4575-3641-9C5A-177AE9FE12F2}">
      <text>
        <r>
          <rPr>
            <b/>
            <sz val="10"/>
            <color rgb="FF000000"/>
            <rFont val="Tahoma"/>
            <family val="2"/>
          </rPr>
          <t>Christian Reinprecht:</t>
        </r>
        <r>
          <rPr>
            <sz val="10"/>
            <color rgb="FF000000"/>
            <rFont val="Tahoma"/>
            <family val="2"/>
          </rPr>
          <t xml:space="preserve">
</t>
        </r>
        <r>
          <rPr>
            <sz val="10"/>
            <color rgb="FF000000"/>
            <rFont val="Tahoma"/>
            <family val="2"/>
          </rPr>
          <t>400dpi</t>
        </r>
      </text>
    </comment>
    <comment ref="T23" authorId="0" shapeId="0" xr:uid="{D899A92E-4445-1645-B82C-F52F2E188AC1}">
      <text>
        <r>
          <rPr>
            <b/>
            <sz val="10"/>
            <color rgb="FF000000"/>
            <rFont val="Tahoma"/>
            <family val="2"/>
          </rPr>
          <t>Christian Reinprecht:</t>
        </r>
        <r>
          <rPr>
            <sz val="10"/>
            <color rgb="FF000000"/>
            <rFont val="Tahoma"/>
            <family val="2"/>
          </rPr>
          <t xml:space="preserve">
</t>
        </r>
        <r>
          <rPr>
            <sz val="10"/>
            <color rgb="FF000000"/>
            <rFont val="Tahoma"/>
            <family val="2"/>
          </rPr>
          <t>No weight nor vibration of the drill</t>
        </r>
      </text>
    </comment>
    <comment ref="X23" authorId="0" shapeId="0" xr:uid="{4EAAB34B-66AF-7348-90D4-803448B4ED29}">
      <text>
        <r>
          <rPr>
            <b/>
            <sz val="10"/>
            <color rgb="FF000000"/>
            <rFont val="Tahoma"/>
            <family val="2"/>
          </rPr>
          <t>Christian Reinprecht:</t>
        </r>
        <r>
          <rPr>
            <sz val="10"/>
            <color rgb="FF000000"/>
            <rFont val="Tahoma"/>
            <family val="2"/>
          </rPr>
          <t xml:space="preserve">
</t>
        </r>
        <r>
          <rPr>
            <sz val="10"/>
            <color rgb="FF000000"/>
            <rFont val="Tahoma"/>
            <family val="2"/>
          </rPr>
          <t>Not mentioned</t>
        </r>
      </text>
    </comment>
    <comment ref="K24" authorId="0" shapeId="0" xr:uid="{288B80ED-F190-3B40-ACBC-7722C70E1FFE}">
      <text>
        <r>
          <rPr>
            <b/>
            <sz val="10"/>
            <color rgb="FF000000"/>
            <rFont val="Tahoma"/>
            <family val="2"/>
          </rPr>
          <t>Christian Reinprecht</t>
        </r>
        <r>
          <rPr>
            <sz val="10"/>
            <color rgb="FF000000"/>
            <rFont val="Tahoma"/>
            <family val="2"/>
          </rPr>
          <t xml:space="preserve">:
</t>
        </r>
        <r>
          <rPr>
            <sz val="10"/>
            <color rgb="FF000000"/>
            <rFont val="Tahoma"/>
            <family val="2"/>
          </rPr>
          <t>3.3 N</t>
        </r>
      </text>
    </comment>
    <comment ref="Q24" authorId="0" shapeId="0" xr:uid="{0CB789AD-C76F-1243-B4DE-3A41A4BAFDD6}">
      <text>
        <r>
          <rPr>
            <b/>
            <sz val="10"/>
            <color rgb="FF000000"/>
            <rFont val="Tahoma"/>
            <family val="2"/>
          </rPr>
          <t>Christian Reinprecht:</t>
        </r>
        <r>
          <rPr>
            <sz val="10"/>
            <color rgb="FF000000"/>
            <rFont val="Tahoma"/>
            <family val="2"/>
          </rPr>
          <t xml:space="preserve">
</t>
        </r>
        <r>
          <rPr>
            <sz val="10"/>
            <color rgb="FF000000"/>
            <rFont val="Tahoma"/>
            <family val="2"/>
          </rPr>
          <t>500 Hz should be just enough</t>
        </r>
      </text>
    </comment>
    <comment ref="D25" authorId="0" shapeId="0" xr:uid="{2FCAF425-422D-1F49-80B6-4F44A93143DA}">
      <text>
        <r>
          <rPr>
            <b/>
            <sz val="10"/>
            <color rgb="FF000000"/>
            <rFont val="Tahoma"/>
            <family val="2"/>
          </rPr>
          <t>Christian Reinprecht:</t>
        </r>
        <r>
          <rPr>
            <sz val="10"/>
            <color rgb="FF000000"/>
            <rFont val="Tahoma"/>
            <family val="2"/>
          </rPr>
          <t xml:space="preserve">
</t>
        </r>
        <r>
          <rPr>
            <sz val="10"/>
            <color rgb="FF000000"/>
            <rFont val="Tahoma"/>
            <family val="2"/>
          </rPr>
          <t>Only feedback on head, waist, and wrists</t>
        </r>
      </text>
    </comment>
    <comment ref="E25" authorId="0" shapeId="0" xr:uid="{65C2F67B-6433-DA4F-AD2E-5A53AFD2D609}">
      <text>
        <r>
          <rPr>
            <b/>
            <sz val="10"/>
            <color rgb="FF000000"/>
            <rFont val="Tahoma"/>
            <family val="2"/>
          </rPr>
          <t>Christian Reinprecht:</t>
        </r>
        <r>
          <rPr>
            <sz val="10"/>
            <color rgb="FF000000"/>
            <rFont val="Tahoma"/>
            <family val="2"/>
          </rPr>
          <t xml:space="preserve">
</t>
        </r>
        <r>
          <rPr>
            <sz val="10"/>
            <color rgb="FF000000"/>
            <rFont val="Tahoma"/>
            <family val="2"/>
          </rPr>
          <t>See structure of bone avatar in paper itself</t>
        </r>
      </text>
    </comment>
    <comment ref="N25" authorId="0" shapeId="0" xr:uid="{BB3A118C-7F4D-3942-BC93-01642DF3E578}">
      <text>
        <r>
          <rPr>
            <b/>
            <sz val="10"/>
            <color rgb="FF000000"/>
            <rFont val="Tahoma"/>
            <family val="2"/>
          </rPr>
          <t>Christian Reinprecht:</t>
        </r>
        <r>
          <rPr>
            <sz val="10"/>
            <color rgb="FF000000"/>
            <rFont val="Tahoma"/>
            <family val="2"/>
          </rPr>
          <t xml:space="preserve">
</t>
        </r>
        <r>
          <rPr>
            <sz val="10"/>
            <color rgb="FF000000"/>
            <rFont val="Tahoma"/>
            <family val="2"/>
          </rPr>
          <t>Same as for VR, that is the important thing</t>
        </r>
      </text>
    </comment>
    <comment ref="U25" authorId="0" shapeId="0" xr:uid="{182C8B40-0CB5-1341-8AC6-81AA1B35C6F9}">
      <text>
        <r>
          <rPr>
            <b/>
            <sz val="10"/>
            <color rgb="FF000000"/>
            <rFont val="Tahoma"/>
            <family val="2"/>
          </rPr>
          <t>Christian Reinprecht:</t>
        </r>
        <r>
          <rPr>
            <sz val="10"/>
            <color rgb="FF000000"/>
            <rFont val="Tahoma"/>
            <family val="2"/>
          </rPr>
          <t xml:space="preserve">
</t>
        </r>
        <r>
          <rPr>
            <sz val="10"/>
            <color rgb="FF000000"/>
            <rFont val="Tahoma"/>
            <family val="2"/>
          </rPr>
          <t>50ms delay might be a bit much</t>
        </r>
      </text>
    </comment>
    <comment ref="P26" authorId="0" shapeId="0" xr:uid="{1F8FBC0A-193E-C247-A3C2-B278281C95F5}">
      <text>
        <r>
          <rPr>
            <b/>
            <sz val="10"/>
            <color rgb="FF000000"/>
            <rFont val="Tahoma"/>
            <family val="2"/>
          </rPr>
          <t>Christian Reinprecht:</t>
        </r>
        <r>
          <rPr>
            <sz val="10"/>
            <color rgb="FF000000"/>
            <rFont val="Tahoma"/>
            <family val="2"/>
          </rPr>
          <t xml:space="preserve">
</t>
        </r>
        <r>
          <rPr>
            <sz val="10"/>
            <color rgb="FF000000"/>
            <rFont val="Tahoma"/>
            <family val="2"/>
          </rPr>
          <t>Potentiometer for measuring ball position, optical encoder with 3600 lines per revolution</t>
        </r>
      </text>
    </comment>
    <comment ref="Q26" authorId="0" shapeId="0" xr:uid="{70F918C6-304E-E849-A899-164BBCEBA180}">
      <text>
        <r>
          <rPr>
            <b/>
            <sz val="10"/>
            <color rgb="FF000000"/>
            <rFont val="Tahoma"/>
            <family val="2"/>
          </rPr>
          <t>Christian Reinprecht:</t>
        </r>
        <r>
          <rPr>
            <sz val="10"/>
            <color rgb="FF000000"/>
            <rFont val="Tahoma"/>
            <family val="2"/>
          </rPr>
          <t xml:space="preserve">
</t>
        </r>
        <r>
          <rPr>
            <sz val="10"/>
            <color rgb="FF000000"/>
            <rFont val="Tahoma"/>
            <family val="2"/>
          </rPr>
          <t>1 kHz</t>
        </r>
      </text>
    </comment>
    <comment ref="P27" authorId="0" shapeId="0" xr:uid="{6965741D-164B-F045-897E-F24E22DA8D7D}">
      <text>
        <r>
          <rPr>
            <b/>
            <sz val="10"/>
            <color rgb="FF000000"/>
            <rFont val="Tahoma"/>
            <family val="2"/>
          </rPr>
          <t>Christian Reinprecht:</t>
        </r>
        <r>
          <rPr>
            <sz val="10"/>
            <color rgb="FF000000"/>
            <rFont val="Tahoma"/>
            <family val="2"/>
          </rPr>
          <t xml:space="preserve">
</t>
        </r>
        <r>
          <rPr>
            <sz val="10"/>
            <color rgb="FF000000"/>
            <rFont val="Tahoma"/>
            <family val="2"/>
          </rPr>
          <t xml:space="preserve">Optical quadrature encoder (2048 counts per revolution)	</t>
        </r>
      </text>
    </comment>
    <comment ref="Q27" authorId="0" shapeId="0" xr:uid="{BE167C70-46F8-BA45-BCAC-F30601586FF9}">
      <text>
        <r>
          <rPr>
            <b/>
            <sz val="10"/>
            <color rgb="FF000000"/>
            <rFont val="Tahoma"/>
            <family val="2"/>
          </rPr>
          <t>Christian Reinprecht:</t>
        </r>
        <r>
          <rPr>
            <sz val="10"/>
            <color rgb="FF000000"/>
            <rFont val="Tahoma"/>
            <family val="2"/>
          </rPr>
          <t xml:space="preserve">
</t>
        </r>
        <r>
          <rPr>
            <sz val="10"/>
            <color rgb="FF000000"/>
            <rFont val="Tahoma"/>
            <family val="2"/>
          </rPr>
          <t>1 kHz</t>
        </r>
      </text>
    </comment>
    <comment ref="K29" authorId="0" shapeId="0" xr:uid="{C3EA60C0-C54D-4F40-A3A1-AC61D9E8E59E}">
      <text>
        <r>
          <rPr>
            <b/>
            <sz val="10"/>
            <color rgb="FF000000"/>
            <rFont val="Tahoma"/>
            <family val="2"/>
          </rPr>
          <t>Christian Reinprecht:</t>
        </r>
        <r>
          <rPr>
            <sz val="10"/>
            <color rgb="FF000000"/>
            <rFont val="Tahoma"/>
            <family val="2"/>
          </rPr>
          <t xml:space="preserve">
</t>
        </r>
        <r>
          <rPr>
            <sz val="10"/>
            <color rgb="FF000000"/>
            <rFont val="Tahoma"/>
            <family val="2"/>
          </rPr>
          <t>Feedback of an actual car is not matched</t>
        </r>
      </text>
    </comment>
    <comment ref="P29" authorId="0" shapeId="0" xr:uid="{21358BF8-0A9B-A146-BC33-2BB02E8173D6}">
      <text>
        <r>
          <rPr>
            <b/>
            <sz val="10"/>
            <color rgb="FF000000"/>
            <rFont val="Tahoma"/>
            <family val="2"/>
          </rPr>
          <t>Christian Reinprecht:</t>
        </r>
        <r>
          <rPr>
            <sz val="10"/>
            <color rgb="FF000000"/>
            <rFont val="Tahoma"/>
            <family val="2"/>
          </rPr>
          <t xml:space="preserve">
</t>
        </r>
        <r>
          <rPr>
            <sz val="10"/>
            <color rgb="FF000000"/>
            <rFont val="Tahoma"/>
            <family val="2"/>
          </rPr>
          <t>Torque feedback updated at 200 Hz</t>
        </r>
      </text>
    </comment>
    <comment ref="Q29" authorId="0" shapeId="0" xr:uid="{A241F0E8-7C07-2747-86E1-AE0DC6CE63AF}">
      <text>
        <r>
          <rPr>
            <b/>
            <sz val="10"/>
            <color rgb="FF000000"/>
            <rFont val="Tahoma"/>
            <family val="2"/>
          </rPr>
          <t>Christian Reinprecht:</t>
        </r>
        <r>
          <rPr>
            <sz val="10"/>
            <color rgb="FF000000"/>
            <rFont val="Tahoma"/>
            <family val="2"/>
          </rPr>
          <t xml:space="preserve">
</t>
        </r>
        <r>
          <rPr>
            <sz val="10"/>
            <color rgb="FF000000"/>
            <rFont val="Tahoma"/>
            <family val="2"/>
          </rPr>
          <t>Display 60 Hz</t>
        </r>
      </text>
    </comment>
    <comment ref="G30" authorId="0" shapeId="0" xr:uid="{DA9D89F1-ADD2-594D-B5F6-78C48FDB33D4}">
      <text>
        <r>
          <rPr>
            <b/>
            <sz val="10"/>
            <color rgb="FF000000"/>
            <rFont val="Tahoma"/>
            <family val="2"/>
          </rPr>
          <t>Christian Reinprecht:</t>
        </r>
        <r>
          <rPr>
            <sz val="10"/>
            <color rgb="FF000000"/>
            <rFont val="Tahoma"/>
            <family val="2"/>
          </rPr>
          <t xml:space="preserve">
</t>
        </r>
        <r>
          <rPr>
            <sz val="10"/>
            <color rgb="FF000000"/>
            <rFont val="Tahoma"/>
            <family val="2"/>
          </rPr>
          <t>Entire palm, ring- and little finger left out</t>
        </r>
      </text>
    </comment>
    <comment ref="K30" authorId="0" shapeId="0" xr:uid="{90A11784-7B94-A947-AE2B-CF4B146AF989}">
      <text>
        <r>
          <rPr>
            <b/>
            <sz val="10"/>
            <color rgb="FF000000"/>
            <rFont val="Tahoma"/>
            <family val="2"/>
          </rPr>
          <t>Christian Reinprecht:</t>
        </r>
        <r>
          <rPr>
            <sz val="10"/>
            <color rgb="FF000000"/>
            <rFont val="Tahoma"/>
            <family val="2"/>
          </rPr>
          <t xml:space="preserve">
</t>
        </r>
        <r>
          <rPr>
            <sz val="10"/>
            <color rgb="FF000000"/>
            <rFont val="Tahoma"/>
            <family val="2"/>
          </rPr>
          <t>Texture is not really matched, but mimicked</t>
        </r>
      </text>
    </comment>
    <comment ref="P30" authorId="0" shapeId="0" xr:uid="{4AF4658B-E593-4946-ACA4-CECDB6619910}">
      <text>
        <r>
          <rPr>
            <b/>
            <sz val="10"/>
            <color rgb="FF000000"/>
            <rFont val="Tahoma"/>
            <family val="2"/>
          </rPr>
          <t>Christian Reinprecht:</t>
        </r>
        <r>
          <rPr>
            <sz val="10"/>
            <color rgb="FF000000"/>
            <rFont val="Tahoma"/>
            <family val="2"/>
          </rPr>
          <t xml:space="preserve">
</t>
        </r>
        <r>
          <rPr>
            <sz val="10"/>
            <color rgb="FF000000"/>
            <rFont val="Tahoma"/>
            <family val="2"/>
          </rPr>
          <t>mean errors 0.597mm in height, 3.74deg in roll, 0.919deg in pitch sufficient</t>
        </r>
      </text>
    </comment>
    <comment ref="Q30" authorId="0" shapeId="0" xr:uid="{3DAC8D03-9115-F244-93FC-18DA89D7E76B}">
      <text>
        <r>
          <rPr>
            <b/>
            <sz val="10"/>
            <color rgb="FF000000"/>
            <rFont val="Tahoma"/>
            <family val="2"/>
          </rPr>
          <t>Christian Reinprecht:</t>
        </r>
        <r>
          <rPr>
            <sz val="10"/>
            <color rgb="FF000000"/>
            <rFont val="Tahoma"/>
            <family val="2"/>
          </rPr>
          <t xml:space="preserve">
</t>
        </r>
        <r>
          <rPr>
            <sz val="10"/>
            <color rgb="FF000000"/>
            <rFont val="Tahoma"/>
            <family val="2"/>
          </rPr>
          <t>120 Hz refresh rate likely to be too little</t>
        </r>
      </text>
    </comment>
    <comment ref="S30" authorId="0" shapeId="0" xr:uid="{B8360CD7-1665-9E4B-8D08-4A48818641F6}">
      <text>
        <r>
          <rPr>
            <b/>
            <sz val="10"/>
            <color rgb="FF000000"/>
            <rFont val="Tahoma"/>
            <family val="2"/>
          </rPr>
          <t>Christian Reinprecht:</t>
        </r>
        <r>
          <rPr>
            <sz val="10"/>
            <color rgb="FF000000"/>
            <rFont val="Tahoma"/>
            <family val="2"/>
          </rPr>
          <t xml:space="preserve">
</t>
        </r>
        <r>
          <rPr>
            <sz val="10"/>
            <color rgb="FF000000"/>
            <rFont val="Tahoma"/>
            <family val="2"/>
          </rPr>
          <t>Can usually feel weight and pressure on hand as well</t>
        </r>
      </text>
    </comment>
    <comment ref="Q31" authorId="0" shapeId="0" xr:uid="{9A6872BC-D333-D94E-97CE-3E7E57DAEC0A}">
      <text>
        <r>
          <rPr>
            <b/>
            <sz val="10"/>
            <color rgb="FF000000"/>
            <rFont val="Tahoma"/>
            <family val="2"/>
          </rPr>
          <t>Christian Reinprecht:</t>
        </r>
        <r>
          <rPr>
            <sz val="10"/>
            <color rgb="FF000000"/>
            <rFont val="Tahoma"/>
            <family val="2"/>
          </rPr>
          <t xml:space="preserve">
</t>
        </r>
        <r>
          <rPr>
            <sz val="10"/>
            <color rgb="FF000000"/>
            <rFont val="Tahoma"/>
            <family val="2"/>
          </rPr>
          <t>30 Hz might be a bit too little</t>
        </r>
      </text>
    </comment>
    <comment ref="G32" authorId="0" shapeId="0" xr:uid="{0B28EF8A-3477-9741-A542-95E080D08FF1}">
      <text>
        <r>
          <rPr>
            <b/>
            <sz val="10"/>
            <color rgb="FF000000"/>
            <rFont val="Tahoma"/>
            <family val="2"/>
          </rPr>
          <t>Christian Reinprecht:</t>
        </r>
        <r>
          <rPr>
            <sz val="10"/>
            <color rgb="FF000000"/>
            <rFont val="Tahoma"/>
            <family val="2"/>
          </rPr>
          <t xml:space="preserve">
</t>
        </r>
        <r>
          <rPr>
            <sz val="10"/>
            <color rgb="FF000000"/>
            <rFont val="Tahoma"/>
            <family val="2"/>
          </rPr>
          <t>Leaving out the whole cutaneous feedback</t>
        </r>
      </text>
    </comment>
    <comment ref="K32" authorId="0" shapeId="0" xr:uid="{95B8A573-AF1D-8344-A8C3-FD2E23FA8F53}">
      <text>
        <r>
          <rPr>
            <b/>
            <sz val="10"/>
            <color rgb="FF000000"/>
            <rFont val="Tahoma"/>
            <family val="2"/>
          </rPr>
          <t>Christian Reinprecht:</t>
        </r>
        <r>
          <rPr>
            <sz val="10"/>
            <color rgb="FF000000"/>
            <rFont val="Tahoma"/>
            <family val="2"/>
          </rPr>
          <t xml:space="preserve">
</t>
        </r>
        <r>
          <rPr>
            <sz val="10"/>
            <color rgb="FF000000"/>
            <rFont val="Tahoma"/>
            <family val="2"/>
          </rPr>
          <t>Texture is not matched, and intensity through vibration only to some extent</t>
        </r>
      </text>
    </comment>
    <comment ref="P32" authorId="0" shapeId="0" xr:uid="{A691C078-4227-2D4F-A6DC-ED1F4AA316AE}">
      <text>
        <r>
          <rPr>
            <b/>
            <sz val="10"/>
            <color rgb="FF000000"/>
            <rFont val="Tahoma"/>
            <family val="2"/>
          </rPr>
          <t>Christian Reinprecht:</t>
        </r>
        <r>
          <rPr>
            <sz val="10"/>
            <color rgb="FF000000"/>
            <rFont val="Tahoma"/>
            <family val="2"/>
          </rPr>
          <t xml:space="preserve">
</t>
        </r>
        <r>
          <rPr>
            <sz val="10"/>
            <color rgb="FF000000"/>
            <rFont val="Tahoma"/>
            <family val="2"/>
          </rPr>
          <t>Sensing error only about 1 degree</t>
        </r>
      </text>
    </comment>
    <comment ref="S32" authorId="0" shapeId="0" xr:uid="{B88EBCEC-2710-234C-BA6F-0A6F0272F7D0}">
      <text>
        <r>
          <rPr>
            <b/>
            <sz val="10"/>
            <color rgb="FF000000"/>
            <rFont val="Tahoma"/>
            <family val="2"/>
          </rPr>
          <t>Christian Reinprecht:</t>
        </r>
        <r>
          <rPr>
            <sz val="10"/>
            <color rgb="FF000000"/>
            <rFont val="Tahoma"/>
            <family val="2"/>
          </rPr>
          <t xml:space="preserve">
</t>
        </r>
        <r>
          <rPr>
            <sz val="10"/>
            <color rgb="FF000000"/>
            <rFont val="Tahoma"/>
            <family val="2"/>
          </rPr>
          <t>Usually weight, skin stretch etc. would be perceived as well</t>
        </r>
      </text>
    </comment>
    <comment ref="T32" authorId="0" shapeId="0" xr:uid="{456E532F-AB5F-8D4F-9608-6CC3562FE192}">
      <text>
        <r>
          <rPr>
            <b/>
            <sz val="10"/>
            <color rgb="FF000000"/>
            <rFont val="Tahoma"/>
            <family val="2"/>
          </rPr>
          <t>Christian Reinprecht:</t>
        </r>
        <r>
          <rPr>
            <sz val="10"/>
            <color rgb="FF000000"/>
            <rFont val="Tahoma"/>
            <family val="2"/>
          </rPr>
          <t xml:space="preserve">
</t>
        </r>
        <r>
          <rPr>
            <sz val="10"/>
            <color rgb="FF000000"/>
            <rFont val="Tahoma"/>
            <family val="2"/>
          </rPr>
          <t>Only one vibration for each finger cannot mimic distinguishable sensations when grasping the objects</t>
        </r>
      </text>
    </comment>
    <comment ref="L33" authorId="0" shapeId="0" xr:uid="{1BC5777C-D91A-4540-A070-C22CF852B5B6}">
      <text>
        <r>
          <rPr>
            <b/>
            <sz val="10"/>
            <color rgb="FF000000"/>
            <rFont val="Tahoma"/>
            <family val="2"/>
          </rPr>
          <t>Christian Reinprecht:</t>
        </r>
        <r>
          <rPr>
            <sz val="10"/>
            <color rgb="FF000000"/>
            <rFont val="Tahoma"/>
            <family val="2"/>
          </rPr>
          <t xml:space="preserve">
</t>
        </r>
        <r>
          <rPr>
            <sz val="10"/>
            <color rgb="FF000000"/>
            <rFont val="Tahoma"/>
            <family val="2"/>
          </rPr>
          <t>Only very abstract path in VR</t>
        </r>
      </text>
    </comment>
    <comment ref="P33" authorId="0" shapeId="0" xr:uid="{AE6A8583-FB9D-394C-8F5C-4A9F360FE99E}">
      <text>
        <r>
          <rPr>
            <b/>
            <sz val="10"/>
            <color rgb="FF000000"/>
            <rFont val="Tahoma"/>
            <family val="2"/>
          </rPr>
          <t>Christian Reinprecht:</t>
        </r>
        <r>
          <rPr>
            <sz val="10"/>
            <color rgb="FF000000"/>
            <rFont val="Tahoma"/>
            <family val="2"/>
          </rPr>
          <t xml:space="preserve">
</t>
        </r>
        <r>
          <rPr>
            <sz val="10"/>
            <color rgb="FF000000"/>
            <rFont val="Tahoma"/>
            <family val="2"/>
          </rPr>
          <t>HMD with 640 x 480 pixels not very high  in resolution</t>
        </r>
      </text>
    </comment>
    <comment ref="S34" authorId="0" shapeId="0" xr:uid="{926446F8-90DB-694E-B5AE-7C3302C1BC84}">
      <text>
        <r>
          <rPr>
            <b/>
            <sz val="10"/>
            <color rgb="FF000000"/>
            <rFont val="Tahoma"/>
            <family val="2"/>
          </rPr>
          <t>Christian Reinprecht:</t>
        </r>
        <r>
          <rPr>
            <sz val="10"/>
            <color rgb="FF000000"/>
            <rFont val="Tahoma"/>
            <family val="2"/>
          </rPr>
          <t xml:space="preserve">
</t>
        </r>
        <r>
          <rPr>
            <sz val="10"/>
            <color rgb="FF000000"/>
            <rFont val="Tahoma"/>
            <family val="2"/>
          </rPr>
          <t>not enough detail provided</t>
        </r>
      </text>
    </comment>
    <comment ref="V34" authorId="0" shapeId="0" xr:uid="{D469DCDA-377E-5C4E-A491-2BD94D504125}">
      <text>
        <r>
          <rPr>
            <b/>
            <sz val="10"/>
            <color rgb="FF000000"/>
            <rFont val="Tahoma"/>
            <family val="2"/>
          </rPr>
          <t>Christian Reinprecht:</t>
        </r>
        <r>
          <rPr>
            <sz val="10"/>
            <color rgb="FF000000"/>
            <rFont val="Tahoma"/>
            <family val="2"/>
          </rPr>
          <t xml:space="preserve">
</t>
        </r>
        <r>
          <rPr>
            <sz val="10"/>
            <color rgb="FF000000"/>
            <rFont val="Tahoma"/>
            <family val="2"/>
          </rPr>
          <t>no detail about hemispherical dome to simulate inflated abdomen: material, does it affect the experiment?</t>
        </r>
      </text>
    </comment>
    <comment ref="W34" authorId="0" shapeId="0" xr:uid="{566202A8-FBB1-E54C-980C-5912F09CFEA9}">
      <text>
        <r>
          <rPr>
            <b/>
            <sz val="10"/>
            <color rgb="FF000000"/>
            <rFont val="Tahoma"/>
            <family val="2"/>
          </rPr>
          <t>Christian Reinprecht:</t>
        </r>
        <r>
          <rPr>
            <sz val="10"/>
            <color rgb="FF000000"/>
            <rFont val="Tahoma"/>
            <family val="2"/>
          </rPr>
          <t xml:space="preserve">
</t>
        </r>
        <r>
          <rPr>
            <sz val="10"/>
            <color rgb="FF000000"/>
            <rFont val="Tahoma"/>
            <family val="2"/>
          </rPr>
          <t xml:space="preserve">Is movement constraint by hemispherical dome? In which way? </t>
        </r>
      </text>
    </comment>
    <comment ref="AA34" authorId="0" shapeId="0" xr:uid="{F761DADA-33FD-174F-AA94-197F59B0E417}">
      <text>
        <r>
          <rPr>
            <b/>
            <sz val="10"/>
            <color rgb="FF000000"/>
            <rFont val="Tahoma"/>
            <family val="2"/>
          </rPr>
          <t>Christian Reinprecht:</t>
        </r>
        <r>
          <rPr>
            <sz val="10"/>
            <color rgb="FF000000"/>
            <rFont val="Tahoma"/>
            <family val="2"/>
          </rPr>
          <t xml:space="preserve">
</t>
        </r>
        <r>
          <rPr>
            <sz val="10"/>
            <color rgb="FF000000"/>
            <rFont val="Tahoma"/>
            <family val="2"/>
          </rPr>
          <t>System could probably also provide feedback for other types of minimally invasive surgery</t>
        </r>
      </text>
    </comment>
    <comment ref="G35" authorId="0" shapeId="0" xr:uid="{29CCE5A4-E5C1-2341-B9EF-C3E3BAC6E442}">
      <text>
        <r>
          <rPr>
            <b/>
            <sz val="10"/>
            <color rgb="FF000000"/>
            <rFont val="Tahoma"/>
            <family val="2"/>
          </rPr>
          <t>Christian Reinprecht:</t>
        </r>
        <r>
          <rPr>
            <sz val="10"/>
            <color rgb="FF000000"/>
            <rFont val="Tahoma"/>
            <family val="2"/>
          </rPr>
          <t xml:space="preserve">
</t>
        </r>
        <r>
          <rPr>
            <sz val="10"/>
            <color rgb="FF000000"/>
            <rFont val="Tahoma"/>
            <family val="2"/>
          </rPr>
          <t>Body area way larger than in reality (palm vs. fingertip)</t>
        </r>
      </text>
    </comment>
    <comment ref="K35" authorId="0" shapeId="0" xr:uid="{A44D7D9E-FAC4-DC46-8466-845ED4393813}">
      <text>
        <r>
          <rPr>
            <b/>
            <sz val="10"/>
            <color rgb="FF000000"/>
            <rFont val="Tahoma"/>
            <family val="2"/>
          </rPr>
          <t>Christian Reinprecht:</t>
        </r>
        <r>
          <rPr>
            <sz val="10"/>
            <color rgb="FF000000"/>
            <rFont val="Tahoma"/>
            <family val="2"/>
          </rPr>
          <t xml:space="preserve">
</t>
        </r>
        <r>
          <rPr>
            <sz val="10"/>
            <color rgb="FF000000"/>
            <rFont val="Tahoma"/>
            <family val="2"/>
          </rPr>
          <t>Variability is partially matched, and intensity only partially through vibration</t>
        </r>
      </text>
    </comment>
    <comment ref="L35" authorId="0" shapeId="0" xr:uid="{98ABCA81-FFC9-B647-8BB7-D4089A15D95E}">
      <text>
        <r>
          <rPr>
            <b/>
            <sz val="10"/>
            <color rgb="FF000000"/>
            <rFont val="Tahoma"/>
            <family val="2"/>
          </rPr>
          <t>Christian Reinprecht:</t>
        </r>
        <r>
          <rPr>
            <sz val="10"/>
            <color rgb="FF000000"/>
            <rFont val="Tahoma"/>
            <family val="2"/>
          </rPr>
          <t xml:space="preserve">
</t>
        </r>
        <r>
          <rPr>
            <sz val="10"/>
            <color rgb="FF000000"/>
            <rFont val="Tahoma"/>
            <family val="2"/>
          </rPr>
          <t>Short vibration can be interpreted as touch, as there is no different stimuli</t>
        </r>
      </text>
    </comment>
    <comment ref="T35" authorId="0" shapeId="0" xr:uid="{5B99D37B-26CD-8F40-BBF6-EEC8D9002A7A}">
      <text>
        <r>
          <rPr>
            <b/>
            <sz val="10"/>
            <color rgb="FF000000"/>
            <rFont val="Tahoma"/>
            <family val="2"/>
          </rPr>
          <t>Christian Reinprecht:</t>
        </r>
        <r>
          <rPr>
            <sz val="10"/>
            <color rgb="FF000000"/>
            <rFont val="Tahoma"/>
            <family val="2"/>
          </rPr>
          <t xml:space="preserve">
</t>
        </r>
        <r>
          <rPr>
            <sz val="10"/>
            <color rgb="FF000000"/>
            <rFont val="Tahoma"/>
            <family val="2"/>
          </rPr>
          <t>Only vibration, no skin stretch possible when sliding on the test surface for example</t>
        </r>
      </text>
    </comment>
    <comment ref="V35" authorId="0" shapeId="0" xr:uid="{E913B58A-D050-EB48-A50B-E4E59D55F3BE}">
      <text>
        <r>
          <rPr>
            <b/>
            <sz val="10"/>
            <color rgb="FF000000"/>
            <rFont val="Tahoma"/>
            <family val="2"/>
          </rPr>
          <t>Christian Reinprecht:</t>
        </r>
        <r>
          <rPr>
            <sz val="10"/>
            <color rgb="FF000000"/>
            <rFont val="Tahoma"/>
            <family val="2"/>
          </rPr>
          <t xml:space="preserve">
</t>
        </r>
        <r>
          <rPr>
            <sz val="10"/>
            <color rgb="FF000000"/>
            <rFont val="Tahoma"/>
            <family val="2"/>
          </rPr>
          <t>Noise in tracking head and hand in VR</t>
        </r>
      </text>
    </comment>
    <comment ref="X35" authorId="0" shapeId="0" xr:uid="{5E8C6F7A-B0E9-774E-9381-8A2CFBE6475F}">
      <text>
        <r>
          <rPr>
            <b/>
            <sz val="10"/>
            <color rgb="FF000000"/>
            <rFont val="Tahoma"/>
            <family val="2"/>
          </rPr>
          <t>Christian Reinprecht:</t>
        </r>
        <r>
          <rPr>
            <sz val="10"/>
            <color rgb="FF000000"/>
            <rFont val="Tahoma"/>
            <family val="2"/>
          </rPr>
          <t xml:space="preserve">
</t>
        </r>
        <r>
          <rPr>
            <sz val="10"/>
            <color rgb="FF000000"/>
            <rFont val="Tahoma"/>
            <family val="2"/>
          </rPr>
          <t>90 Hz display sufficient for application</t>
        </r>
      </text>
    </comment>
    <comment ref="Q36" authorId="0" shapeId="0" xr:uid="{19BAD9C1-D2A5-1644-9D68-4A904AD12C74}">
      <text>
        <r>
          <rPr>
            <b/>
            <sz val="10"/>
            <color rgb="FF000000"/>
            <rFont val="Tahoma"/>
            <family val="2"/>
          </rPr>
          <t>Christian Reinprecht:</t>
        </r>
        <r>
          <rPr>
            <sz val="10"/>
            <color rgb="FF000000"/>
            <rFont val="Tahoma"/>
            <family val="2"/>
          </rPr>
          <t xml:space="preserve">
</t>
        </r>
        <r>
          <rPr>
            <sz val="10"/>
            <color rgb="FF000000"/>
            <rFont val="Tahoma"/>
            <family val="2"/>
          </rPr>
          <t>Tracking error of 3-5 degrees</t>
        </r>
      </text>
    </comment>
    <comment ref="K37" authorId="0" shapeId="0" xr:uid="{E682FA5D-2D44-6E4A-8B3E-D9CE0E80C615}">
      <text>
        <r>
          <rPr>
            <b/>
            <sz val="10"/>
            <color rgb="FF000000"/>
            <rFont val="Tahoma"/>
            <family val="2"/>
          </rPr>
          <t>Christian Reinprecht:</t>
        </r>
        <r>
          <rPr>
            <sz val="10"/>
            <color rgb="FF000000"/>
            <rFont val="Tahoma"/>
            <family val="2"/>
          </rPr>
          <t xml:space="preserve">
</t>
        </r>
        <r>
          <rPr>
            <sz val="10"/>
            <color rgb="FF000000"/>
            <rFont val="Tahoma"/>
            <family val="2"/>
          </rPr>
          <t>9 N of foce sufficient for trajectory, but not sufficient for force that can be excerted by the user</t>
        </r>
      </text>
    </comment>
    <comment ref="P37" authorId="0" shapeId="0" xr:uid="{5C83F7E2-A3A6-B641-B9F6-28896301658C}">
      <text>
        <r>
          <rPr>
            <b/>
            <sz val="10"/>
            <color rgb="FF000000"/>
            <rFont val="Tahoma"/>
            <family val="2"/>
          </rPr>
          <t>Christian Reinprecht:</t>
        </r>
        <r>
          <rPr>
            <sz val="10"/>
            <color rgb="FF000000"/>
            <rFont val="Tahoma"/>
            <family val="2"/>
          </rPr>
          <t xml:space="preserve">
</t>
        </r>
        <r>
          <rPr>
            <sz val="10"/>
            <color rgb="FF000000"/>
            <rFont val="Tahoma"/>
            <family val="2"/>
          </rPr>
          <t>Omega from force dimension, 19" LCD display resolution unclear</t>
        </r>
      </text>
    </comment>
    <comment ref="Q37" authorId="0" shapeId="0" xr:uid="{DA94E638-9789-E14D-9688-C9609583DCC0}">
      <text>
        <r>
          <rPr>
            <b/>
            <sz val="10"/>
            <color rgb="FF000000"/>
            <rFont val="Tahoma"/>
            <family val="2"/>
          </rPr>
          <t>Christian Reinprecht:</t>
        </r>
        <r>
          <rPr>
            <sz val="10"/>
            <color rgb="FF000000"/>
            <rFont val="Tahoma"/>
            <family val="2"/>
          </rPr>
          <t xml:space="preserve">
</t>
        </r>
        <r>
          <rPr>
            <sz val="10"/>
            <color rgb="FF000000"/>
            <rFont val="Tahoma"/>
            <family val="2"/>
          </rPr>
          <t>C++ on Windows XP</t>
        </r>
      </text>
    </comment>
    <comment ref="G38" authorId="0" shapeId="0" xr:uid="{AA171BA7-305D-F545-95AC-605804548E35}">
      <text>
        <r>
          <rPr>
            <b/>
            <sz val="10"/>
            <color rgb="FF000000"/>
            <rFont val="Tahoma"/>
            <family val="2"/>
          </rPr>
          <t>Christian Reinprecht:</t>
        </r>
        <r>
          <rPr>
            <sz val="10"/>
            <color rgb="FF000000"/>
            <rFont val="Tahoma"/>
            <family val="2"/>
          </rPr>
          <t xml:space="preserve">
</t>
        </r>
        <r>
          <rPr>
            <sz val="10"/>
            <color rgb="FF000000"/>
            <rFont val="Tahoma"/>
            <family val="2"/>
          </rPr>
          <t>Since palm is not always involved for example</t>
        </r>
      </text>
    </comment>
    <comment ref="L38" authorId="0" shapeId="0" xr:uid="{CD47EA70-2A95-5E42-A8F8-2B064B5BD38E}">
      <text>
        <r>
          <rPr>
            <b/>
            <sz val="10"/>
            <color rgb="FF000000"/>
            <rFont val="Tahoma"/>
            <family val="2"/>
          </rPr>
          <t>Christian Reinprecht:</t>
        </r>
        <r>
          <rPr>
            <sz val="10"/>
            <color rgb="FF000000"/>
            <rFont val="Tahoma"/>
            <family val="2"/>
          </rPr>
          <t xml:space="preserve">
</t>
        </r>
        <r>
          <rPr>
            <sz val="10"/>
            <color rgb="FF000000"/>
            <rFont val="Tahoma"/>
            <family val="2"/>
          </rPr>
          <t>Since no downward force in fingers</t>
        </r>
      </text>
    </comment>
    <comment ref="P38" authorId="0" shapeId="0" xr:uid="{D372976C-90A9-5543-824C-97624253D118}">
      <text>
        <r>
          <rPr>
            <b/>
            <sz val="10"/>
            <color rgb="FF000000"/>
            <rFont val="Tahoma"/>
            <family val="2"/>
          </rPr>
          <t>Christian Reinprecht:</t>
        </r>
        <r>
          <rPr>
            <sz val="10"/>
            <color rgb="FF000000"/>
            <rFont val="Tahoma"/>
            <family val="2"/>
          </rPr>
          <t xml:space="preserve">
</t>
        </r>
        <r>
          <rPr>
            <sz val="10"/>
            <color rgb="FF000000"/>
            <rFont val="Tahoma"/>
            <family val="2"/>
          </rPr>
          <t>Not specified, only saying the device is capable of high-resolution force feedback</t>
        </r>
      </text>
    </comment>
    <comment ref="Q38" authorId="0" shapeId="0" xr:uid="{35637418-4EB6-D445-8B53-5254D665026B}">
      <text>
        <r>
          <rPr>
            <b/>
            <sz val="10"/>
            <color rgb="FF000000"/>
            <rFont val="Tahoma"/>
            <family val="2"/>
          </rPr>
          <t>Christian Reinprecht:</t>
        </r>
        <r>
          <rPr>
            <sz val="10"/>
            <color rgb="FF000000"/>
            <rFont val="Tahoma"/>
            <family val="2"/>
          </rPr>
          <t xml:space="preserve">
</t>
        </r>
        <r>
          <rPr>
            <sz val="10"/>
            <color rgb="FF000000"/>
            <rFont val="Tahoma"/>
            <family val="2"/>
          </rPr>
          <t>1000Hz refresh rate of interface, graphics environment updated at 60 Hz</t>
        </r>
      </text>
    </comment>
    <comment ref="S38" authorId="0" shapeId="0" xr:uid="{82792716-9C8B-FD44-A0EB-EB1EF8C8862D}">
      <text>
        <r>
          <rPr>
            <b/>
            <sz val="10"/>
            <color rgb="FF000000"/>
            <rFont val="Tahoma"/>
            <family val="2"/>
          </rPr>
          <t>Christian Reinprecht:</t>
        </r>
        <r>
          <rPr>
            <sz val="10"/>
            <color rgb="FF000000"/>
            <rFont val="Tahoma"/>
            <family val="2"/>
          </rPr>
          <t xml:space="preserve">
</t>
        </r>
        <r>
          <rPr>
            <sz val="10"/>
            <color rgb="FF000000"/>
            <rFont val="Tahoma"/>
            <family val="2"/>
          </rPr>
          <t>Usually texture would be felt as well</t>
        </r>
      </text>
    </comment>
    <comment ref="W38" authorId="0" shapeId="0" xr:uid="{A3FED320-CD10-E84A-A9F1-EB0D95F3122C}">
      <text>
        <r>
          <rPr>
            <b/>
            <sz val="10"/>
            <color rgb="FF000000"/>
            <rFont val="Tahoma"/>
            <family val="2"/>
          </rPr>
          <t>Christian Reinprecht:</t>
        </r>
        <r>
          <rPr>
            <sz val="10"/>
            <color rgb="FF000000"/>
            <rFont val="Tahoma"/>
            <family val="2"/>
          </rPr>
          <t xml:space="preserve">
</t>
        </r>
        <r>
          <rPr>
            <sz val="10"/>
            <color rgb="FF000000"/>
            <rFont val="Tahoma"/>
            <family val="2"/>
          </rPr>
          <t>6 DoF limited to 1 Dof</t>
        </r>
      </text>
    </comment>
    <comment ref="K39" authorId="0" shapeId="0" xr:uid="{1F9FA3D7-0FBE-0345-8B51-98D9E7677150}">
      <text>
        <r>
          <rPr>
            <b/>
            <sz val="10"/>
            <color rgb="FF000000"/>
            <rFont val="Tahoma"/>
            <family val="2"/>
          </rPr>
          <t>Christian Reinprecht:</t>
        </r>
        <r>
          <rPr>
            <sz val="10"/>
            <color rgb="FF000000"/>
            <rFont val="Tahoma"/>
            <family val="2"/>
          </rPr>
          <t xml:space="preserve">
</t>
        </r>
        <r>
          <rPr>
            <sz val="10"/>
            <color rgb="FF000000"/>
            <rFont val="Tahoma"/>
            <family val="2"/>
          </rPr>
          <t>Texture is not matched</t>
        </r>
      </text>
    </comment>
    <comment ref="Q39" authorId="0" shapeId="0" xr:uid="{5FFCC566-48E2-B047-A546-E4AEF293DED1}">
      <text>
        <r>
          <rPr>
            <b/>
            <sz val="10"/>
            <color rgb="FF000000"/>
            <rFont val="Tahoma"/>
            <family val="2"/>
          </rPr>
          <t>Christian Reinprecht:</t>
        </r>
        <r>
          <rPr>
            <sz val="10"/>
            <color rgb="FF000000"/>
            <rFont val="Tahoma"/>
            <family val="2"/>
          </rPr>
          <t xml:space="preserve">
</t>
        </r>
        <r>
          <rPr>
            <sz val="10"/>
            <color rgb="FF000000"/>
            <rFont val="Tahoma"/>
            <family val="2"/>
          </rPr>
          <t>3 kHz refresh rate, 4k LED screen 60 Hz</t>
        </r>
      </text>
    </comment>
    <comment ref="W39" authorId="0" shapeId="0" xr:uid="{A1DBF518-16FA-F744-8D6F-6328A85117DE}">
      <text>
        <r>
          <rPr>
            <b/>
            <sz val="10"/>
            <color rgb="FF000000"/>
            <rFont val="Tahoma"/>
            <family val="2"/>
          </rPr>
          <t>Christian Reinprecht:</t>
        </r>
        <r>
          <rPr>
            <sz val="10"/>
            <color rgb="FF000000"/>
            <rFont val="Tahoma"/>
            <family val="2"/>
          </rPr>
          <t xml:space="preserve">
</t>
        </r>
        <r>
          <rPr>
            <sz val="10"/>
            <color rgb="FF000000"/>
            <rFont val="Tahoma"/>
            <family val="2"/>
          </rPr>
          <t>ARMin does hinder the movement to some extent</t>
        </r>
      </text>
    </comment>
    <comment ref="X39" authorId="0" shapeId="0" xr:uid="{C9AC7F13-18D0-9D4A-8981-9331A40D2B16}">
      <text>
        <r>
          <rPr>
            <b/>
            <sz val="10"/>
            <color rgb="FF000000"/>
            <rFont val="Tahoma"/>
            <family val="2"/>
          </rPr>
          <t>Christian Reinprecht:</t>
        </r>
        <r>
          <rPr>
            <sz val="10"/>
            <color rgb="FF000000"/>
            <rFont val="Tahoma"/>
            <family val="2"/>
          </rPr>
          <t xml:space="preserve">
</t>
        </r>
        <r>
          <rPr>
            <sz val="10"/>
            <color rgb="FF000000"/>
            <rFont val="Tahoma"/>
            <family val="2"/>
          </rPr>
          <t>3 kHz frequency</t>
        </r>
      </text>
    </comment>
    <comment ref="K41" authorId="0" shapeId="0" xr:uid="{A689848C-E020-164F-898E-642F68D627FB}">
      <text>
        <r>
          <rPr>
            <b/>
            <sz val="10"/>
            <color rgb="FF000000"/>
            <rFont val="Tahoma"/>
            <family val="2"/>
          </rPr>
          <t>Christian Reinprecht:</t>
        </r>
        <r>
          <rPr>
            <sz val="10"/>
            <color rgb="FF000000"/>
            <rFont val="Tahoma"/>
            <family val="2"/>
          </rPr>
          <t xml:space="preserve">
</t>
        </r>
        <r>
          <rPr>
            <sz val="10"/>
            <color rgb="FF000000"/>
            <rFont val="Tahoma"/>
            <family val="2"/>
          </rPr>
          <t>Not mentioned</t>
        </r>
      </text>
    </comment>
    <comment ref="S41" authorId="0" shapeId="0" xr:uid="{35654B7F-B72F-7546-B6A4-88A0BA35B508}">
      <text>
        <r>
          <rPr>
            <b/>
            <sz val="10"/>
            <color rgb="FF000000"/>
            <rFont val="Tahoma"/>
            <family val="2"/>
          </rPr>
          <t>Christian Reinprecht:</t>
        </r>
        <r>
          <rPr>
            <sz val="10"/>
            <color rgb="FF000000"/>
            <rFont val="Tahoma"/>
            <family val="2"/>
          </rPr>
          <t xml:space="preserve">
</t>
        </r>
        <r>
          <rPr>
            <sz val="10"/>
            <color rgb="FF000000"/>
            <rFont val="Tahoma"/>
            <family val="2"/>
          </rPr>
          <t>Usually vertical force would be felt as well, but not with this device</t>
        </r>
      </text>
    </comment>
    <comment ref="T41" authorId="0" shapeId="0" xr:uid="{0421CCF5-C12C-1D42-8769-83FEC3725FB3}">
      <text>
        <r>
          <rPr>
            <b/>
            <sz val="10"/>
            <color rgb="FF000000"/>
            <rFont val="Tahoma"/>
            <family val="2"/>
          </rPr>
          <t>Christian Reinprecht:</t>
        </r>
        <r>
          <rPr>
            <sz val="10"/>
            <color rgb="FF000000"/>
            <rFont val="Tahoma"/>
            <family val="2"/>
          </rPr>
          <t xml:space="preserve">
</t>
        </r>
        <r>
          <rPr>
            <sz val="10"/>
            <color rgb="FF000000"/>
            <rFont val="Tahoma"/>
            <family val="2"/>
          </rPr>
          <t>Only force in one direction, so different properties cannot be distinguished</t>
        </r>
      </text>
    </comment>
    <comment ref="V41" authorId="0" shapeId="0" xr:uid="{E881E01F-8F9B-FD40-86E6-C94ADC29A3C8}">
      <text>
        <r>
          <rPr>
            <b/>
            <sz val="10"/>
            <color rgb="FF000000"/>
            <rFont val="Tahoma"/>
            <family val="2"/>
          </rPr>
          <t>Christian Reinprecht:</t>
        </r>
        <r>
          <rPr>
            <sz val="10"/>
            <color rgb="FF000000"/>
            <rFont val="Tahoma"/>
            <family val="2"/>
          </rPr>
          <t xml:space="preserve">
</t>
        </r>
        <r>
          <rPr>
            <sz val="10"/>
            <color rgb="FF000000"/>
            <rFont val="Tahoma"/>
            <family val="2"/>
          </rPr>
          <t>Paper mentions position noise</t>
        </r>
      </text>
    </comment>
    <comment ref="W41" authorId="0" shapeId="0" xr:uid="{F3781514-570A-0144-BE9D-C7DFD45AE74A}">
      <text>
        <r>
          <rPr>
            <b/>
            <sz val="10"/>
            <color rgb="FF000000"/>
            <rFont val="Tahoma"/>
            <family val="2"/>
          </rPr>
          <t>Christian Reinprecht:</t>
        </r>
        <r>
          <rPr>
            <sz val="10"/>
            <color rgb="FF000000"/>
            <rFont val="Tahoma"/>
            <family val="2"/>
          </rPr>
          <t xml:space="preserve">
</t>
        </r>
        <r>
          <rPr>
            <sz val="10"/>
            <color rgb="FF000000"/>
            <rFont val="Tahoma"/>
            <family val="2"/>
          </rPr>
          <t>1 DoF quite unnatural for the task</t>
        </r>
      </text>
    </comment>
    <comment ref="L42" authorId="0" shapeId="0" xr:uid="{2989A8CC-786B-BC42-9B80-023E1994C0F4}">
      <text>
        <r>
          <rPr>
            <b/>
            <sz val="10"/>
            <color rgb="FF000000"/>
            <rFont val="Tahoma"/>
            <family val="2"/>
          </rPr>
          <t>Christian Reinprecht:</t>
        </r>
        <r>
          <rPr>
            <sz val="10"/>
            <color rgb="FF000000"/>
            <rFont val="Tahoma"/>
            <family val="2"/>
          </rPr>
          <t xml:space="preserve">
</t>
        </r>
        <r>
          <rPr>
            <sz val="10"/>
            <color rgb="FF000000"/>
            <rFont val="Tahoma"/>
            <family val="2"/>
          </rPr>
          <t>Could never see hand position, neither in reality nor on the screen</t>
        </r>
      </text>
    </comment>
    <comment ref="P42" authorId="0" shapeId="0" xr:uid="{DECE9917-1000-FA4F-8F0E-AFA4EFD039EB}">
      <text>
        <r>
          <rPr>
            <b/>
            <sz val="10"/>
            <color rgb="FF000000"/>
            <rFont val="Tahoma"/>
            <family val="2"/>
          </rPr>
          <t>Christian Reinprecht:</t>
        </r>
        <r>
          <rPr>
            <sz val="10"/>
            <color rgb="FF000000"/>
            <rFont val="Tahoma"/>
            <family val="2"/>
          </rPr>
          <t xml:space="preserve">
</t>
        </r>
        <r>
          <rPr>
            <sz val="10"/>
            <color rgb="FF000000"/>
            <rFont val="Tahoma"/>
            <family val="2"/>
          </rPr>
          <t>Haptic feedback rendered at 1 kHz, Phantom premium should be precise enough with tracking errors etc.</t>
        </r>
      </text>
    </comment>
    <comment ref="Q42" authorId="0" shapeId="0" xr:uid="{AAD4827C-687D-8444-870B-9ABA4FFCD451}">
      <text>
        <r>
          <rPr>
            <b/>
            <sz val="10"/>
            <color rgb="FF000000"/>
            <rFont val="Tahoma"/>
            <family val="2"/>
          </rPr>
          <t>Christian Reinprecht:</t>
        </r>
        <r>
          <rPr>
            <sz val="10"/>
            <color rgb="FF000000"/>
            <rFont val="Tahoma"/>
            <family val="2"/>
          </rPr>
          <t xml:space="preserve">
</t>
        </r>
        <r>
          <rPr>
            <sz val="10"/>
            <color rgb="FF000000"/>
            <rFont val="Tahoma"/>
            <family val="2"/>
          </rPr>
          <t>1 kHz refresh rate by software, 35 Hz visual feedback not quite enough</t>
        </r>
      </text>
    </comment>
    <comment ref="G43" authorId="0" shapeId="0" xr:uid="{91D80FC8-4398-EB43-B9CB-23315C0F49F3}">
      <text>
        <r>
          <rPr>
            <b/>
            <sz val="10"/>
            <color rgb="FF000000"/>
            <rFont val="Tahoma"/>
            <family val="2"/>
          </rPr>
          <t>Christian Reinprecht:</t>
        </r>
        <r>
          <rPr>
            <sz val="10"/>
            <color rgb="FF000000"/>
            <rFont val="Tahoma"/>
            <family val="2"/>
          </rPr>
          <t xml:space="preserve">
</t>
        </r>
        <r>
          <rPr>
            <sz val="10"/>
            <color rgb="FF000000"/>
            <rFont val="Tahoma"/>
            <family val="2"/>
          </rPr>
          <t>Not all the area of the fingers is covered</t>
        </r>
      </text>
    </comment>
    <comment ref="K43" authorId="0" shapeId="0" xr:uid="{15844E20-03A6-294B-9823-9304B16F0A84}">
      <text>
        <r>
          <rPr>
            <b/>
            <sz val="10"/>
            <color rgb="FF000000"/>
            <rFont val="Tahoma"/>
            <family val="2"/>
          </rPr>
          <t>Christian Reinprecht:</t>
        </r>
        <r>
          <rPr>
            <sz val="10"/>
            <color rgb="FF000000"/>
            <rFont val="Tahoma"/>
            <family val="2"/>
          </rPr>
          <t xml:space="preserve">
</t>
        </r>
        <r>
          <rPr>
            <sz val="10"/>
            <color rgb="FF000000"/>
            <rFont val="Tahoma"/>
            <family val="2"/>
          </rPr>
          <t>10 N maximum force</t>
        </r>
      </text>
    </comment>
    <comment ref="L43" authorId="0" shapeId="0" xr:uid="{07FF983F-A850-0D49-95D0-44B40B3DA38F}">
      <text>
        <r>
          <rPr>
            <b/>
            <sz val="10"/>
            <color rgb="FF000000"/>
            <rFont val="Tahoma"/>
            <family val="2"/>
          </rPr>
          <t>Christian Reinprecht:</t>
        </r>
        <r>
          <rPr>
            <sz val="10"/>
            <color rgb="FF000000"/>
            <rFont val="Tahoma"/>
            <family val="2"/>
          </rPr>
          <t xml:space="preserve">
</t>
        </r>
        <r>
          <rPr>
            <sz val="10"/>
            <color rgb="FF000000"/>
            <rFont val="Tahoma"/>
            <family val="2"/>
          </rPr>
          <t>only vibration motors on fingers</t>
        </r>
      </text>
    </comment>
    <comment ref="P43" authorId="0" shapeId="0" xr:uid="{06079859-12B5-334C-89F9-EE6C5C4EDEA1}">
      <text>
        <r>
          <rPr>
            <b/>
            <sz val="10"/>
            <color rgb="FF000000"/>
            <rFont val="Tahoma"/>
            <family val="2"/>
          </rPr>
          <t>Christian Reinprecht:</t>
        </r>
        <r>
          <rPr>
            <sz val="10"/>
            <color rgb="FF000000"/>
            <rFont val="Tahoma"/>
            <family val="2"/>
          </rPr>
          <t xml:space="preserve">
</t>
        </r>
        <r>
          <rPr>
            <sz val="10"/>
            <color rgb="FF000000"/>
            <rFont val="Tahoma"/>
            <family val="2"/>
          </rPr>
          <t>not quantified</t>
        </r>
      </text>
    </comment>
    <comment ref="Q43" authorId="0" shapeId="0" xr:uid="{4AC9EA95-4BDC-4C42-BFEC-D01ADF7354CD}">
      <text>
        <r>
          <rPr>
            <b/>
            <sz val="10"/>
            <color rgb="FF000000"/>
            <rFont val="Tahoma"/>
            <family val="2"/>
          </rPr>
          <t>Christian Reinprecht:</t>
        </r>
        <r>
          <rPr>
            <sz val="10"/>
            <color rgb="FF000000"/>
            <rFont val="Tahoma"/>
            <family val="2"/>
          </rPr>
          <t xml:space="preserve">
</t>
        </r>
        <r>
          <rPr>
            <sz val="10"/>
            <color rgb="FF000000"/>
            <rFont val="Tahoma"/>
            <family val="2"/>
          </rPr>
          <t>Not specified</t>
        </r>
      </text>
    </comment>
    <comment ref="T43" authorId="0" shapeId="0" xr:uid="{D74583D0-6154-D941-9BE9-4E45C5BB52AF}">
      <text>
        <r>
          <rPr>
            <b/>
            <sz val="10"/>
            <color rgb="FF000000"/>
            <rFont val="Tahoma"/>
            <family val="2"/>
          </rPr>
          <t>Christian Reinprecht:</t>
        </r>
        <r>
          <rPr>
            <sz val="10"/>
            <color rgb="FF000000"/>
            <rFont val="Tahoma"/>
            <family val="2"/>
          </rPr>
          <t xml:space="preserve">
</t>
        </r>
        <r>
          <rPr>
            <sz val="10"/>
            <color rgb="FF000000"/>
            <rFont val="Tahoma"/>
            <family val="2"/>
          </rPr>
          <t>Only vibrational feedback on fingers make it hard to distinguish between different sensations</t>
        </r>
      </text>
    </comment>
    <comment ref="W43" authorId="0" shapeId="0" xr:uid="{E5FF0361-FE3D-C84A-AADA-ACBC509518C2}">
      <text>
        <r>
          <rPr>
            <b/>
            <sz val="10"/>
            <color rgb="FF000000"/>
            <rFont val="Tahoma"/>
            <family val="2"/>
          </rPr>
          <t>Christian Reinprecht:</t>
        </r>
        <r>
          <rPr>
            <sz val="10"/>
            <color rgb="FF000000"/>
            <rFont val="Tahoma"/>
            <family val="2"/>
          </rPr>
          <t xml:space="preserve">
</t>
        </r>
        <r>
          <rPr>
            <sz val="10"/>
            <color rgb="FF000000"/>
            <rFont val="Tahoma"/>
            <family val="2"/>
          </rPr>
          <t>Control of rotational movement of the robot was limited to simplify the teleoperation tasks</t>
        </r>
      </text>
    </comment>
    <comment ref="L44" authorId="0" shapeId="0" xr:uid="{D1E86023-197F-5947-86FA-DFC324F78EED}">
      <text>
        <r>
          <rPr>
            <b/>
            <sz val="10"/>
            <color rgb="FF000000"/>
            <rFont val="Tahoma"/>
            <family val="2"/>
          </rPr>
          <t>Christian Reinprecht:</t>
        </r>
        <r>
          <rPr>
            <sz val="10"/>
            <color rgb="FF000000"/>
            <rFont val="Tahoma"/>
            <family val="2"/>
          </rPr>
          <t xml:space="preserve">
</t>
        </r>
        <r>
          <rPr>
            <sz val="10"/>
            <color rgb="FF000000"/>
            <rFont val="Tahoma"/>
            <family val="2"/>
          </rPr>
          <t>Haptic feedback not quite sufficient by only providing vibrations and force</t>
        </r>
      </text>
    </comment>
    <comment ref="P44" authorId="0" shapeId="0" xr:uid="{3C0C11C1-7BBF-A349-A8DD-7BA0F2A2E90D}">
      <text>
        <r>
          <rPr>
            <b/>
            <sz val="10"/>
            <color rgb="FF000000"/>
            <rFont val="Tahoma"/>
            <family val="2"/>
          </rPr>
          <t>Christian Reinprecht:</t>
        </r>
        <r>
          <rPr>
            <sz val="10"/>
            <color rgb="FF000000"/>
            <rFont val="Tahoma"/>
            <family val="2"/>
          </rPr>
          <t xml:space="preserve">
</t>
        </r>
        <r>
          <rPr>
            <sz val="10"/>
            <color rgb="FF000000"/>
            <rFont val="Tahoma"/>
            <family val="2"/>
          </rPr>
          <t>Phantom omni likely sufficient</t>
        </r>
      </text>
    </comment>
    <comment ref="T44" authorId="0" shapeId="0" xr:uid="{273C17C7-AB46-0A4C-A68F-8C42084C02E7}">
      <text>
        <r>
          <rPr>
            <b/>
            <sz val="10"/>
            <color rgb="FF000000"/>
            <rFont val="Tahoma"/>
            <family val="2"/>
          </rPr>
          <t>Christian Reinprecht:</t>
        </r>
        <r>
          <rPr>
            <sz val="10"/>
            <color rgb="FF000000"/>
            <rFont val="Tahoma"/>
            <family val="2"/>
          </rPr>
          <t xml:space="preserve">
</t>
        </r>
        <r>
          <rPr>
            <sz val="10"/>
            <color rgb="FF000000"/>
            <rFont val="Tahoma"/>
            <family val="2"/>
          </rPr>
          <t>Participants could not clearly distinguish which joint they were operating on</t>
        </r>
      </text>
    </comment>
    <comment ref="AA44" authorId="0" shapeId="0" xr:uid="{056ABEB6-6E09-8849-84EC-7298DA07A23A}">
      <text>
        <r>
          <rPr>
            <b/>
            <sz val="10"/>
            <color rgb="FF000000"/>
            <rFont val="Tahoma"/>
            <family val="2"/>
          </rPr>
          <t>Christian Reinprecht:</t>
        </r>
        <r>
          <rPr>
            <sz val="10"/>
            <color rgb="FF000000"/>
            <rFont val="Tahoma"/>
            <family val="2"/>
          </rPr>
          <t xml:space="preserve">
</t>
        </r>
        <r>
          <rPr>
            <sz val="10"/>
            <color rgb="FF000000"/>
            <rFont val="Tahoma"/>
            <family val="2"/>
          </rPr>
          <t>A bit more versaitle since the forces can be changed in the software</t>
        </r>
      </text>
    </comment>
    <comment ref="H45" authorId="0" shapeId="0" xr:uid="{EC9E1B0D-E2CA-4544-BA32-A495A72B2975}">
      <text>
        <r>
          <rPr>
            <b/>
            <sz val="10"/>
            <color rgb="FF000000"/>
            <rFont val="Tahoma"/>
            <family val="2"/>
          </rPr>
          <t>Christian Reinprecht:</t>
        </r>
        <r>
          <rPr>
            <sz val="10"/>
            <color rgb="FF000000"/>
            <rFont val="Tahoma"/>
            <family val="2"/>
          </rPr>
          <t xml:space="preserve">
</t>
        </r>
        <r>
          <rPr>
            <sz val="10"/>
            <color rgb="FF000000"/>
            <rFont val="Tahoma"/>
            <family val="2"/>
          </rPr>
          <t>Temperature</t>
        </r>
      </text>
    </comment>
    <comment ref="M45" authorId="0" shapeId="0" xr:uid="{3FA17F85-9E23-3A45-A601-3171F94F7979}">
      <text>
        <r>
          <rPr>
            <b/>
            <sz val="10"/>
            <color rgb="FF000000"/>
            <rFont val="Tahoma"/>
            <family val="2"/>
          </rPr>
          <t>Christian Reinprecht:</t>
        </r>
        <r>
          <rPr>
            <sz val="10"/>
            <color rgb="FF000000"/>
            <rFont val="Tahoma"/>
            <family val="2"/>
          </rPr>
          <t xml:space="preserve">
</t>
        </r>
        <r>
          <rPr>
            <sz val="10"/>
            <color rgb="FF000000"/>
            <rFont val="Tahoma"/>
            <family val="2"/>
          </rPr>
          <t>Two full haptic devices</t>
        </r>
      </text>
    </comment>
    <comment ref="S45" authorId="0" shapeId="0" xr:uid="{FA54BFB8-D620-3148-884C-9BB2A10E2ED6}">
      <text>
        <r>
          <rPr>
            <b/>
            <sz val="10"/>
            <color rgb="FF000000"/>
            <rFont val="Tahoma"/>
            <family val="2"/>
          </rPr>
          <t>Christian Reinprecht:</t>
        </r>
        <r>
          <rPr>
            <sz val="10"/>
            <color rgb="FF000000"/>
            <rFont val="Tahoma"/>
            <family val="2"/>
          </rPr>
          <t xml:space="preserve">
</t>
        </r>
        <r>
          <rPr>
            <sz val="10"/>
            <color rgb="FF000000"/>
            <rFont val="Tahoma"/>
            <family val="2"/>
          </rPr>
          <t>Realistic simulator would also inviolve things such as liquid, temperature etc.</t>
        </r>
      </text>
    </comment>
    <comment ref="T45" authorId="0" shapeId="0" xr:uid="{055CE74D-786C-D349-87D8-051B4D1C7351}">
      <text>
        <r>
          <rPr>
            <b/>
            <sz val="10"/>
            <color rgb="FF000000"/>
            <rFont val="Tahoma"/>
            <family val="2"/>
          </rPr>
          <t>Christian Reinprecht:</t>
        </r>
        <r>
          <rPr>
            <sz val="10"/>
            <color rgb="FF000000"/>
            <rFont val="Tahoma"/>
            <family val="2"/>
          </rPr>
          <t xml:space="preserve">
</t>
        </r>
        <r>
          <rPr>
            <sz val="10"/>
            <color rgb="FF000000"/>
            <rFont val="Tahoma"/>
            <family val="2"/>
          </rPr>
          <t>pretty good (9.08+-1.1, and 8.39+-1.46)</t>
        </r>
      </text>
    </comment>
    <comment ref="J46" authorId="0" shapeId="0" xr:uid="{7FFBA3E1-9E1E-674F-948B-8E99B10CDA78}">
      <text>
        <r>
          <rPr>
            <b/>
            <sz val="10"/>
            <color rgb="FF000000"/>
            <rFont val="Tahoma"/>
            <family val="2"/>
          </rPr>
          <t>Christian Reinprecht:</t>
        </r>
        <r>
          <rPr>
            <sz val="10"/>
            <color rgb="FF000000"/>
            <rFont val="Tahoma"/>
            <family val="2"/>
          </rPr>
          <t xml:space="preserve">
</t>
        </r>
        <r>
          <rPr>
            <sz val="10"/>
            <color rgb="FF000000"/>
            <rFont val="Tahoma"/>
            <family val="2"/>
          </rPr>
          <t>vibrotaktile vs actual force when tapping</t>
        </r>
      </text>
    </comment>
    <comment ref="U46" authorId="0" shapeId="0" xr:uid="{869F2261-6512-F44E-8F78-3B1B71A0468D}">
      <text>
        <r>
          <rPr>
            <b/>
            <sz val="10"/>
            <color rgb="FF000000"/>
            <rFont val="Tahoma"/>
            <family val="2"/>
          </rPr>
          <t>Christian Reinprecht:</t>
        </r>
        <r>
          <rPr>
            <sz val="10"/>
            <color rgb="FF000000"/>
            <rFont val="Tahoma"/>
            <family val="2"/>
          </rPr>
          <t xml:space="preserve">
</t>
        </r>
        <r>
          <rPr>
            <sz val="10"/>
            <color rgb="FF000000"/>
            <rFont val="Tahoma"/>
            <family val="2"/>
          </rPr>
          <t>measured 20-30ms</t>
        </r>
      </text>
    </comment>
    <comment ref="X46" authorId="0" shapeId="0" xr:uid="{3DDCA498-1AA5-914B-B794-2B324C476222}">
      <text>
        <r>
          <rPr>
            <b/>
            <sz val="10"/>
            <color rgb="FF000000"/>
            <rFont val="Tahoma"/>
            <family val="2"/>
          </rPr>
          <t>Christian Reinprecht:</t>
        </r>
        <r>
          <rPr>
            <sz val="10"/>
            <color rgb="FF000000"/>
            <rFont val="Tahoma"/>
            <family val="2"/>
          </rPr>
          <t xml:space="preserve">
</t>
        </r>
        <r>
          <rPr>
            <sz val="10"/>
            <color rgb="FF000000"/>
            <rFont val="Tahoma"/>
            <family val="2"/>
          </rPr>
          <t>negligible</t>
        </r>
      </text>
    </comment>
    <comment ref="F48" authorId="0" shapeId="0" xr:uid="{F4A6C3FE-7847-034B-8AB5-90E300E43AB3}">
      <text>
        <r>
          <rPr>
            <b/>
            <sz val="10"/>
            <color rgb="FF000000"/>
            <rFont val="Tahoma"/>
            <family val="2"/>
          </rPr>
          <t>Christian Reinprecht:</t>
        </r>
        <r>
          <rPr>
            <sz val="10"/>
            <color rgb="FF000000"/>
            <rFont val="Tahoma"/>
            <family val="2"/>
          </rPr>
          <t xml:space="preserve">
</t>
        </r>
        <r>
          <rPr>
            <sz val="10"/>
            <color rgb="FF000000"/>
            <rFont val="Tahoma"/>
            <family val="2"/>
          </rPr>
          <t>Difficult to quantify, but since the torso is the main part where a human would be affected by currents, I would give this medium-high score</t>
        </r>
      </text>
    </comment>
    <comment ref="G48" authorId="0" shapeId="0" xr:uid="{D7F44927-958C-C24E-8324-6A8CA8CA5451}">
      <text>
        <r>
          <rPr>
            <b/>
            <sz val="10"/>
            <color rgb="FF000000"/>
            <rFont val="Tahoma"/>
            <family val="2"/>
          </rPr>
          <t>Christian Reinprecht:</t>
        </r>
        <r>
          <rPr>
            <sz val="10"/>
            <color rgb="FF000000"/>
            <rFont val="Tahoma"/>
            <family val="2"/>
          </rPr>
          <t xml:space="preserve">
</t>
        </r>
        <r>
          <rPr>
            <sz val="10"/>
            <color rgb="FF000000"/>
            <rFont val="Tahoma"/>
            <family val="2"/>
          </rPr>
          <t>Difficult to quantify (human is not a submarine). But since the entire torso is covered with the haptic suit, I would give this medium-high score</t>
        </r>
      </text>
    </comment>
    <comment ref="H48" authorId="0" shapeId="0" xr:uid="{C88912EC-197C-6B4B-B140-DC09D2BCA6F0}">
      <text>
        <r>
          <rPr>
            <b/>
            <sz val="10"/>
            <color rgb="FF000000"/>
            <rFont val="Tahoma"/>
            <family val="2"/>
          </rPr>
          <t>Christian Reinprecht:</t>
        </r>
        <r>
          <rPr>
            <sz val="10"/>
            <color rgb="FF000000"/>
            <rFont val="Tahoma"/>
            <family val="2"/>
          </rPr>
          <t xml:space="preserve">
</t>
        </r>
        <r>
          <rPr>
            <sz val="10"/>
            <color rgb="FF000000"/>
            <rFont val="Tahoma"/>
            <family val="2"/>
          </rPr>
          <t xml:space="preserve">Only vibrational feedback provided </t>
        </r>
      </text>
    </comment>
    <comment ref="K48" authorId="0" shapeId="0" xr:uid="{06FB9DE9-A9DA-2E47-A272-C5719ADBBF56}">
      <text>
        <r>
          <rPr>
            <b/>
            <sz val="10"/>
            <color rgb="FF000000"/>
            <rFont val="Tahoma"/>
            <family val="2"/>
          </rPr>
          <t>Christian Reinprecht:</t>
        </r>
        <r>
          <rPr>
            <sz val="10"/>
            <color rgb="FF000000"/>
            <rFont val="Tahoma"/>
            <family val="2"/>
          </rPr>
          <t xml:space="preserve">
</t>
        </r>
        <r>
          <rPr>
            <sz val="10"/>
            <color rgb="FF000000"/>
            <rFont val="Tahoma"/>
            <family val="2"/>
          </rPr>
          <t>cannot quite match the magnitued with vibrotaktile feedback only</t>
        </r>
      </text>
    </comment>
    <comment ref="N48" authorId="0" shapeId="0" xr:uid="{E196B665-1C53-254F-8DF3-32EDDF125FA8}">
      <text>
        <r>
          <rPr>
            <b/>
            <sz val="10"/>
            <color rgb="FF000000"/>
            <rFont val="Tahoma"/>
            <family val="2"/>
          </rPr>
          <t>Christian Reinprecht:</t>
        </r>
        <r>
          <rPr>
            <sz val="10"/>
            <color rgb="FF000000"/>
            <rFont val="Tahoma"/>
            <family val="2"/>
          </rPr>
          <t xml:space="preserve">
</t>
        </r>
        <r>
          <rPr>
            <sz val="10"/>
            <color rgb="FF000000"/>
            <rFont val="Tahoma"/>
            <family val="2"/>
          </rPr>
          <t>arbitrary high number, to get for DoF to a medium-high score. Medium score, since all the mechanoreceptors on the human torso cannot be covered with 20 vibrators on the front and back, but they will imitate a solid impression of different mimicked sensations</t>
        </r>
      </text>
    </comment>
    <comment ref="S48" authorId="0" shapeId="0" xr:uid="{0DE2A65C-6C6A-CD4A-955C-A6ECAE281494}">
      <text>
        <r>
          <rPr>
            <b/>
            <sz val="10"/>
            <color rgb="FF000000"/>
            <rFont val="Tahoma"/>
            <family val="2"/>
          </rPr>
          <t>Christian Reinprecht:</t>
        </r>
        <r>
          <rPr>
            <sz val="10"/>
            <color rgb="FF000000"/>
            <rFont val="Tahoma"/>
            <family val="2"/>
          </rPr>
          <t xml:space="preserve">
</t>
        </r>
        <r>
          <rPr>
            <sz val="10"/>
            <color rgb="FF000000"/>
            <rFont val="Tahoma"/>
            <family val="2"/>
          </rPr>
          <t>sensations such as temperature are not involved</t>
        </r>
      </text>
    </comment>
    <comment ref="T48" authorId="0" shapeId="0" xr:uid="{B6188B76-5BA1-C244-8F98-9387DC1A7E63}">
      <text>
        <r>
          <rPr>
            <b/>
            <sz val="10"/>
            <color rgb="FF000000"/>
            <rFont val="Tahoma"/>
            <family val="2"/>
          </rPr>
          <t>Christian Reinprecht:</t>
        </r>
        <r>
          <rPr>
            <sz val="10"/>
            <color rgb="FF000000"/>
            <rFont val="Tahoma"/>
            <family val="2"/>
          </rPr>
          <t xml:space="preserve">
</t>
        </r>
        <r>
          <rPr>
            <sz val="10"/>
            <color rgb="FF000000"/>
            <rFont val="Tahoma"/>
            <family val="2"/>
          </rPr>
          <t>good distinguishability due to sheer amount of vibrators, however only vibrations for each sensation</t>
        </r>
      </text>
    </comment>
    <comment ref="W48" authorId="0" shapeId="0" xr:uid="{1661840F-8B21-E642-BF04-A7582FDE85A5}">
      <text>
        <r>
          <rPr>
            <b/>
            <sz val="10"/>
            <color rgb="FF000000"/>
            <rFont val="Tahoma"/>
            <family val="2"/>
          </rPr>
          <t>Christian Reinprecht:</t>
        </r>
        <r>
          <rPr>
            <sz val="10"/>
            <color rgb="FF000000"/>
            <rFont val="Tahoma"/>
            <family val="2"/>
          </rPr>
          <t xml:space="preserve">
</t>
        </r>
        <r>
          <rPr>
            <sz val="10"/>
            <color rgb="FF000000"/>
            <rFont val="Tahoma"/>
            <family val="2"/>
          </rPr>
          <t>arm-free vest is probably not constraining user's movement</t>
        </r>
      </text>
    </comment>
  </commentList>
</comments>
</file>

<file path=xl/sharedStrings.xml><?xml version="1.0" encoding="utf-8"?>
<sst xmlns="http://schemas.openxmlformats.org/spreadsheetml/2006/main" count="708" uniqueCount="449">
  <si>
    <t>Title</t>
  </si>
  <si>
    <t>Device</t>
  </si>
  <si>
    <t>Task</t>
  </si>
  <si>
    <t>Question</t>
  </si>
  <si>
    <t>Trials</t>
  </si>
  <si>
    <t>Fidelity</t>
  </si>
  <si>
    <t>Results</t>
  </si>
  <si>
    <t xml:space="preserve">Effects of Stereoscopic Viewing and Haptic Feedback, Sensory-Motor Congruence and Calibration on Near-Field Fine Motor Perception-Action Coordination in Virtual Reality </t>
  </si>
  <si>
    <t>Multi-Sensory Guidance and Feedback for Simulation-Based Training in Robot Assisted Surgery: A Preliminary Comparison of Visual, Haptic, and Visuo-Haptic</t>
  </si>
  <si>
    <t>Caccianiga</t>
  </si>
  <si>
    <t>Author</t>
  </si>
  <si>
    <t>Year</t>
  </si>
  <si>
    <t>Phantom OMNI</t>
  </si>
  <si>
    <t>DoF</t>
  </si>
  <si>
    <t>Type</t>
  </si>
  <si>
    <t>Stylus</t>
  </si>
  <si>
    <t>Peg transfer (3,5,7 pegs)</t>
  </si>
  <si>
    <t>Influence on task performance by haptic feedback vs. Stereoscopic viewing</t>
  </si>
  <si>
    <t>1. 10 training trials, 2. 7x3 trials with changing conditions</t>
  </si>
  <si>
    <t>Haptic guidance</t>
  </si>
  <si>
    <t>No</t>
  </si>
  <si>
    <t>Time, collision error, placement error, baseline performance, economy of movement</t>
  </si>
  <si>
    <t>DaVinci Research Kit</t>
  </si>
  <si>
    <t>Joysticks, Foot pedals</t>
  </si>
  <si>
    <t>Needle-driving (Insertion, hand-to-hand, extraction)</t>
  </si>
  <si>
    <t xml:space="preserve">Positive </t>
  </si>
  <si>
    <t>Negative</t>
  </si>
  <si>
    <t>Yes</t>
  </si>
  <si>
    <t>Task completion, accuracy, displacement error</t>
  </si>
  <si>
    <t>Does Haptic guidance prevent learners from making procedural errors? Comparing effectiveeness of augmented guidance and feedback in different sensory domains</t>
  </si>
  <si>
    <t>A Learning Based Training and Skill Assessment Platform with Haptic Guidance for Endovascular Catheterization</t>
  </si>
  <si>
    <t>Chi</t>
  </si>
  <si>
    <t>Self-built</t>
  </si>
  <si>
    <t>Vibration motors, Rotation motors, handheld</t>
  </si>
  <si>
    <t>Endovascular intervention (navigate catheter through body)</t>
  </si>
  <si>
    <t>Task classification</t>
  </si>
  <si>
    <t>Reaching</t>
  </si>
  <si>
    <t>Trajectory following</t>
  </si>
  <si>
    <t>Evaluation of haptic device</t>
  </si>
  <si>
    <t>Group1: textual instructions
Group2: Haptic device</t>
  </si>
  <si>
    <t>Decrease in mean and maximum speed</t>
  </si>
  <si>
    <t>Decrease mean and maximum acceleration (movement economy), increase smoothness</t>
  </si>
  <si>
    <t>Group1: no training augmentation                         Group2: visual, haptic, and visuo-haptic augmentation</t>
  </si>
  <si>
    <t>Body Location</t>
  </si>
  <si>
    <t>Body Area</t>
  </si>
  <si>
    <t>Stimuli</t>
  </si>
  <si>
    <t>Magnitude</t>
  </si>
  <si>
    <t>Sensory Integrity</t>
  </si>
  <si>
    <t>Degrees of Freedom</t>
  </si>
  <si>
    <t>Hardware Precision</t>
  </si>
  <si>
    <t>Software Precision</t>
  </si>
  <si>
    <t>Dependency</t>
  </si>
  <si>
    <t>Distinguishability</t>
  </si>
  <si>
    <t>Hardware Latency</t>
  </si>
  <si>
    <t>Side Effects</t>
  </si>
  <si>
    <t>Constraints</t>
  </si>
  <si>
    <t>Software Latency</t>
  </si>
  <si>
    <t>Foundational Factors (4 - high score, 0 - low score)</t>
  </si>
  <si>
    <t>Limiting Factors (4 - high limitation, 0 - no limitation)</t>
  </si>
  <si>
    <t>Consider density mechanoreceptors</t>
  </si>
  <si>
    <t>Determination</t>
  </si>
  <si>
    <t>4*(1-(differentParts/RealParts))</t>
  </si>
  <si>
    <t>Different Bodyparts</t>
  </si>
  <si>
    <t>Reality Total Bodyparts</t>
  </si>
  <si>
    <t>4: Intensity and texture are matched
2. Either intensity or texture is not matched</t>
  </si>
  <si>
    <t>Weight vision more strongly</t>
  </si>
  <si>
    <t>4*(1-(R_DoF-VR_DoF/R_DoF))</t>
  </si>
  <si>
    <t>Reality Stimuli</t>
  </si>
  <si>
    <t>Difference Stimuli</t>
  </si>
  <si>
    <t>Table 2, 
4*(1- (DifferentStimuli)/RealityStimuli)</t>
  </si>
  <si>
    <t>Reality DoF</t>
  </si>
  <si>
    <t>VR DoF</t>
  </si>
  <si>
    <t>Resolution of haptic device in regard to resolution of receptors</t>
  </si>
  <si>
    <t>0: Either below 25ms or not important for task</t>
  </si>
  <si>
    <t>0: No side effects, 4: side effects that cover up wanted effects</t>
  </si>
  <si>
    <t>Total</t>
  </si>
  <si>
    <t>Weighted Sum</t>
  </si>
  <si>
    <t>Feedback Fidelity</t>
  </si>
  <si>
    <t>Quality</t>
  </si>
  <si>
    <t>Versatiliy</t>
  </si>
  <si>
    <t>specific / generic</t>
  </si>
  <si>
    <t>abstract / realistic</t>
  </si>
  <si>
    <t>Brickler</t>
  </si>
  <si>
    <t>Virtual Reality Pre-Prosthetic Hand Training With
Physics Simulation and Robotic Force Interaction</t>
  </si>
  <si>
    <t>Chappell</t>
  </si>
  <si>
    <t>Olympic Hand (modular, tendon-driven), User arm attached to robotic arm</t>
  </si>
  <si>
    <t>Prothesis, 6 DoF Robotic Arm</t>
  </si>
  <si>
    <t>Timed Pick-and-place task of various objects</t>
  </si>
  <si>
    <t>10 Training trials, 5 test trials 1. Group with VR training only
2. Group with VR trianing + Haptic Feedback
3. Control group without training</t>
  </si>
  <si>
    <t>Evaluation of effectiveness of a VR training system enhanced with robotic force feedback</t>
  </si>
  <si>
    <t>Frustration higher with haptic feedback due to limitations of rigid-body simulation, which was even amplified by force feedback</t>
  </si>
  <si>
    <t>For easier objects: Better performance with haptic feedback compared to no HF and Control group
For more complex tasks: Final performance of hf comparable to control group, worse for VR only</t>
  </si>
  <si>
    <t>Elmts missing Foundational</t>
  </si>
  <si>
    <t>Elmnts missing Limiting</t>
  </si>
  <si>
    <t>-</t>
  </si>
  <si>
    <t>The Effect of Haptic Guidcane on Learning a Hybrid Rhythmic-Discrete Motor Task</t>
  </si>
  <si>
    <t>Crespo</t>
  </si>
  <si>
    <t>Assistive Robotic device with rotational joint</t>
  </si>
  <si>
    <t>Rythmic ball bouncing</t>
  </si>
  <si>
    <t>Rythmic-discrete</t>
  </si>
  <si>
    <t>3 groups: 1. Fixed HG, 2. No HG, 3. Fading HG</t>
  </si>
  <si>
    <t>Subjects were not reducing accelleration with haptic guidance (but was also badly designed with low fidelity maybe?); No-guidance group reduced error significantly more than the fixed-guidance group; training with fixed guidance increased the torque comopared to no guidance and fading guidance</t>
  </si>
  <si>
    <t xml:space="preserve">Fixed guidance: Good for discrete timing tasks, but worse for rythmic tasks with low dwell times (time when the racket is relatively stationary or moving very slowly) </t>
  </si>
  <si>
    <t>Trajectory following, Bimanual, Reaching, Object manipulation</t>
  </si>
  <si>
    <t>Evaluate effect of fixed / fading haptic guidance on learning how to bounce a ball in VR, with varying gravity</t>
  </si>
  <si>
    <t>RoboHapalytics: A Robot Assisted Haptic Controller for Immersive Analytics</t>
  </si>
  <si>
    <t>Dai</t>
  </si>
  <si>
    <t>Robotic arm + physical actuated slider</t>
  </si>
  <si>
    <t>Grab virtual knob and point to yellow marker with virtual arrow</t>
  </si>
  <si>
    <t>Object manipulation, Discrete reaching</t>
  </si>
  <si>
    <t>Evaluation of haptic device (robot coupled with physical slider)</t>
  </si>
  <si>
    <t>Trials: Virtual: without any tangible feedback, Phsyical: haptic feedback from physical slider, Dynamic: haptic feedback from slider and robotic arm (all conditions for each subject, but random in order)</t>
  </si>
  <si>
    <t>Condition</t>
  </si>
  <si>
    <t>Condition (if more than one)</t>
  </si>
  <si>
    <t>Physical: haptic feedback from physical slider</t>
  </si>
  <si>
    <t>Completion time (significant): virtual &gt; dynamic &gt; physical; Absolute error: Virtual &gt; Physical = Dynamic</t>
  </si>
  <si>
    <t>Dynamic: haptic feedback from short physical slider and robotic arm</t>
  </si>
  <si>
    <t>Physical slider was still better, and also preferred by users, but dynamic slider might be more versatile</t>
  </si>
  <si>
    <t>Fehlberg</t>
  </si>
  <si>
    <t>Phantom OMNI + active handrest</t>
  </si>
  <si>
    <t>Stylus + 2 DoF planar slider</t>
  </si>
  <si>
    <t>Evaluation of haptic device, effect of admittance feedback</t>
  </si>
  <si>
    <t>Evaluation of Active Handrest Performance using Labyrinths with Adaptive Admittance Control and Virtual Fixtures
Adaptive Admittance Control and Virtual Fixtures</t>
  </si>
  <si>
    <t>Trace target line as quickly and accurately as possible</t>
  </si>
  <si>
    <t>Active Handrest with Cobot fixture</t>
  </si>
  <si>
    <t>Active Handrest with adaptive admittance strategy where admittance gain was adjusted by time derivative of force input</t>
  </si>
  <si>
    <t>Active handrest with look-ahead fixture</t>
  </si>
  <si>
    <t>Freehand with virtual-spring fixture on Omni Stylus</t>
  </si>
  <si>
    <t>Active Handrest with virtual-spring fixture on Omni Stylus</t>
  </si>
  <si>
    <t>Active Handrest with virtual-spring fixture on Active Handrest</t>
  </si>
  <si>
    <t>Paper</t>
  </si>
  <si>
    <t>1. Freehand without fixtures, 2. Active Handrest without fixtures, 3.-8. see conditions</t>
  </si>
  <si>
    <t>Haptic guidance: Experimental evaluation of a haptic training method for a perceptual motor skill</t>
  </si>
  <si>
    <t>Keehner</t>
  </si>
  <si>
    <t>Ball Joint connected to Phantom</t>
  </si>
  <si>
    <t>Follow 3D trajectory</t>
  </si>
  <si>
    <t>Evaluation of Haptic guidance on motor skill learning</t>
  </si>
  <si>
    <t xml:space="preserve"> </t>
  </si>
  <si>
    <t>Haptic training less effective than visual training with respect to position and shape</t>
  </si>
  <si>
    <t>Haptic training was more efficient with respect to timing</t>
  </si>
  <si>
    <t>Haptic, Visual, Haptic-Visual: Each training mode was combined with each recall mode (6 combinations in total, order counterbalanced using balanced latin square design); Haptic guidance with PD controller</t>
  </si>
  <si>
    <t>Haptic</t>
  </si>
  <si>
    <t>Haptic-Visual</t>
  </si>
  <si>
    <t>Development and Experimental Validation of a Master Interface with Vibrotactile Feedback for Robotic Telesurgery
Vibrotactile Feedback for Robotic Telesurgery</t>
  </si>
  <si>
    <t>Gambaro</t>
  </si>
  <si>
    <t>Novint Falcon</t>
  </si>
  <si>
    <t>3 DoF haptic manipulator</t>
  </si>
  <si>
    <t>Follow 2D Path</t>
  </si>
  <si>
    <t>Trajectory following 3D</t>
  </si>
  <si>
    <t>Trajectory following 2D</t>
  </si>
  <si>
    <t>Can haptic feedback help following a desired trajectory?</t>
  </si>
  <si>
    <t>No hf, vibrotactile fb, visual fb, visual+vibrotactile fb</t>
  </si>
  <si>
    <t>Vibrotactile</t>
  </si>
  <si>
    <t>Visual+Vibrotactile</t>
  </si>
  <si>
    <t>For trial duration: Greates learning trend with vibro-tactile only, also most preferred type of feedback, followed by visual+vibro-tactile</t>
  </si>
  <si>
    <t>No significant difference between accuracy of tactile vs. No tactile</t>
  </si>
  <si>
    <t>Haptic Guidance Benefits Musical Motor Learning</t>
  </si>
  <si>
    <t>Graham</t>
  </si>
  <si>
    <t>Actuated Drumstick</t>
  </si>
  <si>
    <t>Rythmic</t>
  </si>
  <si>
    <t>Play rythmic pattern with drumstick</t>
  </si>
  <si>
    <t>Haptic guidance vs. Audio-based training on percussion learning</t>
  </si>
  <si>
    <t>1. Audio only, 2. Haptic, 3. Audio-Haptic, 4. Audio-Haptic (attenuated, participants wore earplugs)</t>
  </si>
  <si>
    <t>Haptic worse than Audial or Audial+Haptic</t>
  </si>
  <si>
    <t>Early trials: Haptic+Visual better than Haptic or Auditory alone; Haptics important for velocity, haptic guidance effective at reducing velocity error, especially for recall  (tranlation of feedback easier through haptic guidance, as audial cues had to translated to stick velocity)</t>
  </si>
  <si>
    <t xml:space="preserve">Audiohaptic Feedback Enhances Motor Performance
in a Low-Fidelity Simulated Drilling Task </t>
  </si>
  <si>
    <t>Grant</t>
  </si>
  <si>
    <t>Novint Falcon + 3D-printed handle</t>
  </si>
  <si>
    <t>Drill 2cm into wood</t>
  </si>
  <si>
    <t>Impact of audiohaptic stimuli vs. Auditory stimuli on motor performance</t>
  </si>
  <si>
    <t>In total 200 trials: 4 blocks of 50 trials, with 25 trials per condition (randomized). Conditions: auditory only vs. Auditory+haptic</t>
  </si>
  <si>
    <t>Smaller absolute error with haptic feedback: No overshoot -&gt; better movement economy, since correction of undershoot requires less energy</t>
  </si>
  <si>
    <t>Force Control During the Precision Grip Translates to Virtual Reality</t>
  </si>
  <si>
    <t>Phantom Touch x2 + Monitor</t>
  </si>
  <si>
    <t>Two 6 DoF stylus</t>
  </si>
  <si>
    <t>Grasp and lift virtual objects with different weights, hold before releasing</t>
  </si>
  <si>
    <t>Grasping and Lifting</t>
  </si>
  <si>
    <t>How does grip force translate to virtual reality when grasping objects</t>
  </si>
  <si>
    <t>20 familiarization trials, then four blocks of 30 trials each. Order of blocks with the four different weights was random, haptic feedback for object weight</t>
  </si>
  <si>
    <t>Scaling of grip force depending on object weight -&gt; grip force does translate to VR, as subjects adapted to object properties on trial-by-trial basis</t>
  </si>
  <si>
    <t>Effect of Perspective and Visuo-Tactile Feedback in
Effect of Perspective and Visuo-Tactile Feedback in Virtual Reality-Based Posture Learning</t>
  </si>
  <si>
    <t>Hanashima</t>
  </si>
  <si>
    <t>Posture imitation</t>
  </si>
  <si>
    <t>Full-body Reaching</t>
  </si>
  <si>
    <t>DC eccentric motors (3 on head, 2 on waist) -&gt; vibration</t>
  </si>
  <si>
    <t>Learn 5 different postures (one condition for one posture for each participant): 1. Learn postures from images, 2. with visual feedback, 3. visuo-tactile feedback for correct movement, 4. visuo-tactile feedback for incorrect movement</t>
  </si>
  <si>
    <t>No effect on learning accuracy by feedback modalities or presentation methods (incorrect/correct)</t>
  </si>
  <si>
    <t>Easiest to learn with visual feedback only (visual &gt; visuo-tactile &gt; images)</t>
  </si>
  <si>
    <t>Remarks</t>
  </si>
  <si>
    <t>Never tactile alone, maybe also tactile just not important for imitation?</t>
  </si>
  <si>
    <t>Human Adaptation to Interaction Forces in Visuo-Motor Coordination</t>
  </si>
  <si>
    <t>Huang</t>
  </si>
  <si>
    <t>Ball-and-beam apparatus, actuated with motor for VR</t>
  </si>
  <si>
    <t>Roll ball along beam to target position by rotating beam</t>
  </si>
  <si>
    <t>How does visuo-tactile feedback design affect VR-based posture learning?</t>
  </si>
  <si>
    <t>How is learning affected by haptic feedback during task training? How does it translate to reality?</t>
  </si>
  <si>
    <t>Continuous control</t>
  </si>
  <si>
    <t>Group1: Visual only, Group2: Visual+haptics. Then transfer to real task</t>
  </si>
  <si>
    <t>Better skill transfer when participants trained with haptic feedback, as there was no significant increase in completion time when transitioning to the real system, indicating effective learning and adaptation</t>
  </si>
  <si>
    <t>Participants trained only with visual feedback (vision-only group) experienced a significant increase in task completion time when transitioning to the real system, suggesting that the lack of haptic feedback may have limited their ability to anticipate and counteract the physical interaction forces effectively.</t>
  </si>
  <si>
    <t>Visual and Haptic Feedback Contribute to Tuning and Online Control During Object Manipulation</t>
  </si>
  <si>
    <t>Spring-Intertia System excited through rotation</t>
  </si>
  <si>
    <t>Excite the system to maximum</t>
  </si>
  <si>
    <t>Rythmic control</t>
  </si>
  <si>
    <t>Quantifying the role of haptic feedback in tuning and online control of movements</t>
  </si>
  <si>
    <t>1. vision only, 2. haptic only, 3. vision-haptic</t>
  </si>
  <si>
    <t>Greater variability for single feedback conditions</t>
  </si>
  <si>
    <t>Lower work rate for single feedback (vision-only or haptic-only), best performance with vision-haptic</t>
  </si>
  <si>
    <t>Vision-haptic</t>
  </si>
  <si>
    <t>Guidance Methods for Bimanual Timing Tasks</t>
  </si>
  <si>
    <t>Lee</t>
  </si>
  <si>
    <t>Custom setup with I/O board, LCD monitor, drumsticks with vibration actuators and drum pad</t>
  </si>
  <si>
    <t>Drum an eight-beat rhythm repeatedly at three different speeds (45, 115, and 200 BPM)</t>
  </si>
  <si>
    <t>Compare four guidance methods (visual flow, visual flash, audio beep, and tactile vibration) to determine their effectiveness in teaching the temporal aspects of motor skills</t>
  </si>
  <si>
    <t>Four groups (12 per method), each learning the drumming task at three different tempos. 1. FLOW (flowing bars across screen), 2. FLASH (flashing light on screen), 3. BEEP (sound on one ear), 4. VIB vibrational signal on one hand</t>
  </si>
  <si>
    <t>The tactile vibration (VIB) method, despite some drawbacks, proved to be effective in teaching timing, with similar performance improvements observed as with other sensory methods</t>
  </si>
  <si>
    <t>Similar results for all methods, no significant difference</t>
  </si>
  <si>
    <t>The tactile vibration sometimes masked by the drumstick's own vibration, causing participants to miss subsequent stimuli. This was particularly problematic at higher tempos (115 and 200 BPM).</t>
  </si>
  <si>
    <t>Combining Haptic Guidance and Haptic Disturbance: An Initial Study of Hybrid Haptic Assistance for Virtual Steering Task</t>
  </si>
  <si>
    <t>Lee H.</t>
  </si>
  <si>
    <t>Logitech G27 Steering wheel</t>
  </si>
  <si>
    <t>Steering wheel</t>
  </si>
  <si>
    <t>Controlling simulated vehicle to follow designated path with fixed velocity</t>
  </si>
  <si>
    <t>Evaluate effectiveness of hybrid haptic assistance (from haptic guidance gradually shifting towards haptic disturbance) on learning and retention of steering skills</t>
  </si>
  <si>
    <t>40 participants, devided into four groups: 1. No guidance (N), 2. haptic guidance (G), 3. haptic disturbance (D), 4. hybrid haptic assistance (H)</t>
  </si>
  <si>
    <t>Hybrid haptic assistance and progressive haptic guidance  advantageous for immediate retention of learned steering skills, suggesting that haptic feedback can facilitate initial learning and short-term retention.</t>
  </si>
  <si>
    <t>No significant long-term retention benefits from haptic feedback methods (effects do not extend beyond immediate post-training contexts)</t>
  </si>
  <si>
    <t>Retention task quite trivial, as it is the same setup which is not very immersive nor difficult</t>
  </si>
  <si>
    <t>Wearable Finger Tracking and Cutaneous Haptic Interface with Soft Sensors for Multi-Fingered Virtual Manipulation</t>
  </si>
  <si>
    <t>Lee Y</t>
  </si>
  <si>
    <t>Finger tracking modules (FTMs) + Cutaneous haptic modules (CHMs) on Thumb, Index finger and middle finger</t>
  </si>
  <si>
    <t>Reaching movement, then trajectory following for peg insertion</t>
  </si>
  <si>
    <t>Insert breakable peg into horizontally placed hole</t>
  </si>
  <si>
    <t>Evaluation of multi-DoF finger tracking and 3-DoF cutaneous haptic feedback device</t>
  </si>
  <si>
    <t>Four settings: 1. HF, tracking of motion of index and middle finger (Adduction-abduction (AA)); 2. HF no motion tracking; 3. no HF, tracking motion; 4. no HF, no tracking motion. First familiarization, then main task, then 20 main tasks with repeated four different randomized settings for each user</t>
  </si>
  <si>
    <t>Tracking finger motion of Index- and Middlefinger, as well as the cutaneous feedback is important. There is a significant difference between  the conditions with and without the haptic feedback in normalized time. Haptic feedback seems to be even more important than the finger tracking, resulting in a better precision of contact orce generation.</t>
  </si>
  <si>
    <t>A hybrid haptic guidance model for tank gunners in high precision and high speed motor skill training</t>
  </si>
  <si>
    <t>Tank gun interface consisting of probably 2 servo motors, 2 rot degrees of freedom + LCD display</t>
  </si>
  <si>
    <t>First, test 3 times without guidance. Then participant is trained with force feedback. Then again test 3 times without guidance. Repeat 5 cycles (on 5 consecutive days)</t>
  </si>
  <si>
    <t>Move turret onto target in straight line as quickly and precisely as possible</t>
  </si>
  <si>
    <t>Evaluation of Haptic guidance on motor skill learning in tank gunnery</t>
  </si>
  <si>
    <t>Haptic feedback significantly improved both the speed and accuracy of participants in performing tank gunnery tasks. Trainees could distinguish between the forces aiding in speed and accuracy.</t>
  </si>
  <si>
    <t>Some participants did not show improvement in accuracy despite faster operation times -&gt; see speed-accuracy tradeoff.. The effectiveness varied among individuals.</t>
  </si>
  <si>
    <t>Liu G</t>
  </si>
  <si>
    <t>High-Fidelity Grasping in Virtual Reality using a Glove-based System</t>
  </si>
  <si>
    <t>Liu H</t>
  </si>
  <si>
    <t>Grasp objects</t>
  </si>
  <si>
    <t>Glove-based system with vive tracker, 15 IMUs, and 6 vibration motors (one on palm, 5 on fingers)</t>
  </si>
  <si>
    <t>Evaluation of haptic glove. Device can precisely track finger movements and provide haptic feedback with vibration</t>
  </si>
  <si>
    <t xml:space="preserve">Significantly higher scores for grasping and moving the objects with the self-built glove-based system for all objects </t>
  </si>
  <si>
    <t>Comparison of grasping and moving compared to Leap motion sensor (hand movement sensor without haptic feedback). Objects: mug, racket, bowl, toy</t>
  </si>
  <si>
    <t>Multisensory Influences on Driver Steering During Curve Navigation</t>
  </si>
  <si>
    <t>Adapted electric mobility vehicle with Logitech Momo Racing steering wheel, HMD</t>
  </si>
  <si>
    <t>Follow trajectory by steering along a path with constant velocity</t>
  </si>
  <si>
    <t>Investigate how conflicting inertial cues could influence curve steering behavior</t>
  </si>
  <si>
    <t>Baseline: Consistent visual/inertial feedback, then pretest without path visible. Four groups, with visual/inertial gain being 1. double, 2. half, 3. revers, 4. normal. Trial with path visible, then not visible. Lastly, Posttest without path visible with normal condition.</t>
  </si>
  <si>
    <t>Group with reverse visual/inertial gain took the longest to adapt and never reached the level of performance obtained by the other group -&gt; incongruent visual + haptics in an immersive virtual environment. Participants could however adapt to half and double the inertia, as long as it went into the same direction</t>
  </si>
  <si>
    <t>Haptic guided laparoscopy simulation improves learning curve</t>
  </si>
  <si>
    <t>Manivannan</t>
  </si>
  <si>
    <t>2 Phantom Omni</t>
  </si>
  <si>
    <t>Styli, 2 trocars attached to them</t>
  </si>
  <si>
    <t>Laparascopy - cut sphere displayed and place the freed point inside a transparent cube</t>
  </si>
  <si>
    <t>Trajectory following 3D (cutting), Discrete Reaching</t>
  </si>
  <si>
    <t>Effect of haptic guidance on laparoscopy simulation performance</t>
  </si>
  <si>
    <t>Group 1: No haptic guidance, Group 2: Haptic and visual guidance. On second day, no haptic or visual guidance was provided for both groups.</t>
  </si>
  <si>
    <t>Task speed was significantly increased by haptic guidance group on retention test</t>
  </si>
  <si>
    <t>Bad quality of paper, only 10 participants, no good structure (baseline, retention), little information about system itself or experimental setup</t>
  </si>
  <si>
    <t>The efficiency of visually guided movement in real and virtual space</t>
  </si>
  <si>
    <t>McAnally</t>
  </si>
  <si>
    <t>HTC Vive Pro headset, Dell P2418HT touchscreen, Vive controller</t>
  </si>
  <si>
    <t>6 DoF Handheld controller</t>
  </si>
  <si>
    <t>Fitt's tapping task - tap on 7 circles in random order displayed on a board</t>
  </si>
  <si>
    <t>Discrete reaching</t>
  </si>
  <si>
    <t>Examination whether performance in VR could be improved with haptic cues to contact between the virtual hand and the virtual touchscreen</t>
  </si>
  <si>
    <t>Conditions: 1. Touchscreen, 2. HMD, 3. HMD + haptics. Everything x2 orientations (horizontal+vertical) in randomised order, also within conditions</t>
  </si>
  <si>
    <t>Compare VR vs VR+haptics, not touchscreen as no controller is used, and touchscreen is difficult to compare to HMD as visual stimuli are different</t>
  </si>
  <si>
    <t>Tracking inaccuracies led to misdirected touches in VR, as there is some noise from the headset and the vive controller.</t>
  </si>
  <si>
    <t>Metric for performance evaluation: Throughput (bits/s, the higher the better movement speed and movement economy). Throughput the highest for touchscreen (8.2 bits/s), then VR + haptic (6 bits/s), and lastly VR alone (5.4 bits/s). The occurence of accidental double touches was decreased with haptic feedback compared to no haptic feedback.</t>
  </si>
  <si>
    <t>Spatial Manipulation in Virtual Peripersonal Space: A Study of Motor Strategies</t>
  </si>
  <si>
    <t>Mohanty</t>
  </si>
  <si>
    <t>3D-printed pegs and holes, motion capture system with 10 Optitrack Flex 13 motion capture cameras</t>
  </si>
  <si>
    <t>self-built, 3D-printed parts + motion capture system</t>
  </si>
  <si>
    <t>Bi-manual peg-and-hole assembly task</t>
  </si>
  <si>
    <t>Impact of technological factors on precise motor control</t>
  </si>
  <si>
    <t>Experiment 1 (Real): Insert real pegs into real holes, fully visual and haptic; Experiment 2 (Representative): Insert real peg into real hole, however visuals only via screen; Experiment 3 (Generic): Feedback is purely visual, users use generic proxies to manipulate the virtual shapes</t>
  </si>
  <si>
    <t>Enhanced precision when tactile feedback was involved</t>
  </si>
  <si>
    <t>Challenges in blending visual and tactile information in  representative experiment, leading to higher task completion times and frustration. This might be due to size disparity (different size perceived visually and tactile), tracking disparity (angular and positional errors), and visual-tactile preference. Given the choice between visual and haptic perception, humans tend to use visual for coarse manipulations, but rely on kinesthetic perception for precise docking tasks.</t>
  </si>
  <si>
    <t>Tracking errors of 3-5 degrees show the detrimental effects of haptic guidance if it is incongruent with the visual feedback</t>
  </si>
  <si>
    <t>Haptic Feedback Enhances Force Skill Learning</t>
  </si>
  <si>
    <t>Morris</t>
  </si>
  <si>
    <t>Omega, Force Dimension</t>
  </si>
  <si>
    <t>Delta robot, 3 translations</t>
  </si>
  <si>
    <t>Trajectory following against opposing forces</t>
  </si>
  <si>
    <t>Effectiveness of haptic feedback in teaching an abstract motor skill</t>
  </si>
  <si>
    <t>72 trials per participant, each consisting of a training/testing pair. For testing conditions Haptic, Visual and Visual-Haptic. Testing without visual indication of force.</t>
  </si>
  <si>
    <t>Learn a sequence of forces. Oppose the force to follow a straight line</t>
  </si>
  <si>
    <t>Mean recall error significantly lower for visuohaptic condition, and lower than for visual alone, suggesting that haptic feedback does have a meaningful contribution to task performance</t>
  </si>
  <si>
    <t>Haptic training alone less effective than visual training alone. Surprising, but maybe due to the novelty of the task and the fact that we are really used to visual learning through every day life scenarios.</t>
  </si>
  <si>
    <t>Investigating the Effectiveness of a Cable-driven Pinch-Grasp Haptic Interface</t>
  </si>
  <si>
    <t>Najdovski</t>
  </si>
  <si>
    <t>Self-built + Omni from sensable technologies</t>
  </si>
  <si>
    <t>Cable system for grasping interface, attached to Omni Stylus</t>
  </si>
  <si>
    <t>Assess effectiveness of the mechanism</t>
  </si>
  <si>
    <t xml:space="preserve">Size and stiffness discrimination of virtual objects </t>
  </si>
  <si>
    <t>Object classification task</t>
  </si>
  <si>
    <t>Subject is given a reference object, then they have to determine whether the introduced variant was larger or smaller, stiffer or softer than the reference. Always: 1. haptic+visual, then 2. visual alone</t>
  </si>
  <si>
    <t>Object size discrimination: marginal performance increase with haptic+visual, however greater percentage of correctness with haptic and vision feedback compared to vision fb alone.                     Task completion time of subjects: user performance notably improved with combination of haptic and vision feedback. Correct identifaction was also greater with force and vision feedback.</t>
  </si>
  <si>
    <t>Towards functional robotic training: motor learning of dynamic tasks is enhanced by haptic rendering but hampered by arm weight support</t>
  </si>
  <si>
    <t>Oezen</t>
  </si>
  <si>
    <t>ARMin</t>
  </si>
  <si>
    <t>Exoskeleton</t>
  </si>
  <si>
    <t>Inverting a pendulum by moving its pivoting point and keeping it vertically inverted as long as possible</t>
  </si>
  <si>
    <t>Evaluate how haptic rendering and arm weight support affect motor learning and skill transfer of dynamic tasks</t>
  </si>
  <si>
    <t>4 groups for 4 modalities (each 10 participants): 1. Visual (neither haptic rendering nor arm weight support), 2. Supported Visual (arm weight support), 3. Visuo-haptic (hapic rendering of pendulum dynamics but no arm weight support), 4. Supported Visuo-haptic. 2 experimental sessions 1-3 days apart</t>
  </si>
  <si>
    <t>Training with haptic rendering increased movement variability (and therefore workspace exploration) and led to better performance for learning this dynamic motor task and transferring the acquired skkills to a different dynamic system. Also, physical effort of participants is greatly increased.</t>
  </si>
  <si>
    <t>Haptic Guidance and Haptic Error Amplification in a Virtual Surgical Robotic Training Environment</t>
  </si>
  <si>
    <t>Oquendo</t>
  </si>
  <si>
    <t xml:space="preserve">Guiding a ring along a curved wire in three dimensions </t>
  </si>
  <si>
    <t>3 groups: 1. No force, 2. guidance force, 3. error-amplifying force field</t>
  </si>
  <si>
    <t>Evaluate effectiveness of training with haptic guidance and error amplification on performance of surgical novices</t>
  </si>
  <si>
    <t>Bimanual Trajectory following 3D, abstract</t>
  </si>
  <si>
    <t>Haptic guidance: Superior training performance, however worst final performance. Error amplification: Worse training performance, but way better performance on final test day. Also, their learning slope did not plateau, suggesting that they have still been learning on the final day.</t>
  </si>
  <si>
    <t>The haptic guidance group performed worst on the final day, indicating potential over-reliance on the assistive feedback, confirming the guidance hypothesis</t>
  </si>
  <si>
    <t>The Impact of Stiffness in Bimanual Versus Dyadic Interactions Requiring Force Exchange</t>
  </si>
  <si>
    <t>Perez</t>
  </si>
  <si>
    <t>Hi5 Dual Robot</t>
  </si>
  <si>
    <t>Interface for wrist flexion (1 DoF per wrist)</t>
  </si>
  <si>
    <t>Grasp virtual object and track a moving target horizontally</t>
  </si>
  <si>
    <t>1. Bimanual session: hold object with both hands, 2. Dyadic session: hold object together with other participant</t>
  </si>
  <si>
    <t>Evaluation of the impact of stiffness of a virtual object on motor performance, motor behavior and the coordination between participants</t>
  </si>
  <si>
    <t>Increased Object stiffness: Better tracking accuracy and more correlated movements between participants</t>
  </si>
  <si>
    <t>Continuous force exchange was necessary to maintain the grasp</t>
  </si>
  <si>
    <t>Softer Objects: More difficult to control, worse tracking performance, Increased torque for stiffer objects (might be due to position noise or lack of vertical tactile feedback)</t>
  </si>
  <si>
    <t>Grasping, trajectory following 1D, real</t>
  </si>
  <si>
    <t>Which kind of feedback is the best for learning a trajectory with accuracy?</t>
  </si>
  <si>
    <t>Phantom Sensable Technologies + Ball joint</t>
  </si>
  <si>
    <t>Phantom Premium Sensable Technologies</t>
  </si>
  <si>
    <t>All subjects all conditions:                               1. Visual feedback (trajectory and user's position is always displayed),                        2. Haptic feedback (only user position is displayed, hand motion is constrained by haptic feedback),                                                   3. Visual-Haptic: trajectory and user's position are displayed + haptic constraints</t>
  </si>
  <si>
    <t>Haptic feedback elementary for understanding dimension and orientation for each trajectory segment, more useful than visual feedback. Haptic and visual-haptic showed similar, and best performance, visual-haptic condition preferred by most participants.</t>
  </si>
  <si>
    <t>Visual alone not preferred by 75%.</t>
  </si>
  <si>
    <t>3rd dimension might be a key factor when trying to indicate if haptic feeback is helpful or not (visual information is often only provided in 2D, maybe that could play a role)</t>
  </si>
  <si>
    <t>Training Strategies for Learning a 3D Trajectory With Accuracy</t>
  </si>
  <si>
    <t>Learn a trajectory of positions in 3D as accurately as possible without being able to see the movement of their hand, Abstract</t>
  </si>
  <si>
    <t>Rodriguez</t>
  </si>
  <si>
    <t>3 DoF haptic manipulator, Stylus</t>
  </si>
  <si>
    <t>Study of the Effectiveness of a Wearable Haptic Interface With Cutaneous and Vibrotactile Feedback for VR-Based Teleoperation</t>
  </si>
  <si>
    <t>Trinitatova</t>
  </si>
  <si>
    <t>vDeltaGlove haptic interface + Lighthouse tracking system + UR3 robotic arm</t>
  </si>
  <si>
    <t>3 DoF delta robot, 5 vibration motors on fingersm, HTC VIVE tracker</t>
  </si>
  <si>
    <t>Evaluate haptic guidance using vDeltaGloe interface during VR-based teleoperation in comparison with 3 different interfaces</t>
  </si>
  <si>
    <t>Follow trajectory in YZ-, XY- and XYZ.</t>
  </si>
  <si>
    <t>Trajectory following 2D and 3D</t>
  </si>
  <si>
    <t>Each participant had to follow each trajectory with each of the four interfaces in random order. Interfaces: 1. Teach pendant (handheld, wired, no haptic feedback, robot control interface), 2. Omega.7 (Desktop, haptic force feedback), 3. VIVE controller (handheld, no haptic feedback), 4. vDeltaGloe (wearable, skin stretch &amp; vibrotactile)</t>
  </si>
  <si>
    <t>Task execution time for each trajectory was the least using the Teach Pendant (no haptic feedback, normal robotic arm touchpad device). Teach pendant also had the smalles error (significant difference).</t>
  </si>
  <si>
    <t>No curves in the trajectory, only straight lines. Makes task easier, especially using the pendant.</t>
  </si>
  <si>
    <t>Reduced mental demand compared to VIVE controller without haptic feedback. vDeltaGlove and Omega.7 show similar results</t>
  </si>
  <si>
    <t>Active vs passive haptic feedback technology in virtual reality arthroscopy simulation: Which is most realistic?</t>
  </si>
  <si>
    <t>Vaghela</t>
  </si>
  <si>
    <t>VirtaMed ArthroS with passive haptic feedback, commercially available</t>
  </si>
  <si>
    <t>Simbionix ARTHRO Mentor with active haptic feedback, commercially available</t>
  </si>
  <si>
    <t>14-point diagnostic knee arthroscopy</t>
  </si>
  <si>
    <t>Active haptic feedback</t>
  </si>
  <si>
    <t>Passive haptic feedback</t>
  </si>
  <si>
    <t>Assess difference in face validity (a sort of haptic feedback fidelity) between active and passive haptic feedback in a knee arthroscopy task</t>
  </si>
  <si>
    <t>Participants split into two groups (one for each device). Then they were performing a knee arthoscopy three times.</t>
  </si>
  <si>
    <t>Arthoscopy simulator, touch screen display, Windows PC. Passive haptic feedback through intra-articular structurs (cartilage, menisci etc.)</t>
  </si>
  <si>
    <t>According to questionnaire, the simulator with passive haptic feedback demonstrated satisfactory face validty - passive haptic systems provide more realistic training experience for surgeons.</t>
  </si>
  <si>
    <t>According to questionnaire, the simulator with active haptic feedback could NOT  demonstrate satisfactory face validty. Acitve haptic feedback remains "crude" and cannot imitate the full incremental range of force feedback, nor can it accurately recreate the topology of the knee joint to a satisfactory level.</t>
  </si>
  <si>
    <t>Early-stage trainees may have been underrepresented, as even the intermediate group members had performed &gt;100 arthroscopies already. Study more on realism of haptic feedback than on motor learning</t>
  </si>
  <si>
    <t>Arthoscopy simulator, display monitor, two robotic arms (styli) housing the instrumentation, active haptic feedback via vibration or resistance via servo motors. No physical structures within the phantom knee joint</t>
  </si>
  <si>
    <t>Bimanual Trajectory following in 3D, Grasping, realistic</t>
  </si>
  <si>
    <t>Novel virtual reality based training system for fine motor skills: Towards developing a robotic surgery training system</t>
  </si>
  <si>
    <t>Vasudevan</t>
  </si>
  <si>
    <t>HTC Vive, commercially available</t>
  </si>
  <si>
    <t>HMD, two base stations for tracking, controller with vibrotaktile feedback</t>
  </si>
  <si>
    <t>Microscopic selection task (MST), in which participant had to tap consecutively 9 spheres, arranged in a circle, that would randomly light up</t>
  </si>
  <si>
    <t>Subjects perform two variations of the tapping task:                                                                     1. with vibrotaktile feedback every time the cursor collides with the target to be selected                                                                            2. without vibrotaktile feedback (only visual)</t>
  </si>
  <si>
    <t>The more the movement scale decreases (also resulting in finer movements required by the participant), the more the vibrotaktile feedback becomes important to improve performance. It decreases the movement time, but results in higher throughput (accuracy).</t>
  </si>
  <si>
    <t>Movement time increases with increasing task difficulty when haptic feedback is provided. This is especially salient as the scale decreases, making smaller movements necessary.</t>
  </si>
  <si>
    <t>Discrete reaching, abstract</t>
  </si>
  <si>
    <t>Phantom Premium 1.5 A Sensible technologies, commercially available</t>
  </si>
  <si>
    <t>Quantification of the Effects of Haptic Feedback During a Motor Skills Task in a Simulated Environment</t>
  </si>
  <si>
    <t>Wall</t>
  </si>
  <si>
    <t>Tapping test using Fitt's law</t>
  </si>
  <si>
    <t>Quantify effects of providing force feedback on user performance during a motor skills task</t>
  </si>
  <si>
    <t>Training trials: medium, difficult, easy. Then all combinations of amplitude of movement A and target width W (20 in total) for each participant, with haptics and no haptics condition, randomly ordered. Visual cue for when contact was made</t>
  </si>
  <si>
    <t>Effect of subjects was significant, so probably skill level fo the participants was relevant (as with other papers, not just as elaborate in this paper due to its age)</t>
  </si>
  <si>
    <t>Little difference in perforamnce rates between haptic and non-haptic conditions, especially for the non-ballistic condition.</t>
  </si>
  <si>
    <t>Large difference on time spent on the target (until feedback was considered). Subjects spent significantly less time on a target itself with the haptic feedback condition, so user detects onset of contact quicker when haptic feeddback is enabled. When force cues are provided, performance increases drastically when the participants had to do ballistic movements (big target size, great distance in between the targets).</t>
  </si>
  <si>
    <t>ROV teleoperation via human body motion mapping: Design and experiment</t>
  </si>
  <si>
    <t>Xia</t>
  </si>
  <si>
    <t>VR headset and a whole-body haptic suit (bHaptics X40)</t>
  </si>
  <si>
    <t>HTC Vive headset and Body Suit with 40 vibration points</t>
  </si>
  <si>
    <t xml:space="preserve">Steer remotely operated underwater vehicle to follow a trajectory or to maintain ist position </t>
  </si>
  <si>
    <t>Trajectory following 3D, continuous control</t>
  </si>
  <si>
    <t>Investigate if the incorporation of vibrotactile feedback (VTFB) can improve the performance of psychomotor skills in MST during robotic surgery training</t>
  </si>
  <si>
    <t>Evaluate whether a haptomotor embodiment control method can reuce training barriers and cognitive load in remotely operated vehicle (ROV) teleoperation</t>
  </si>
  <si>
    <t>Task A: Steer ROV to follow a target ball, maintaining trajectory as close as possible (3 different trajectories, 3 conditions: 1. joystick, 2. fixed control parameters (steering ROV with body motion), 3. self-adjustable control parameters (body motion, control sensitivity could be adjusted)).                Task B: Maintain ROV position for one minute, despite the water flow with changing speeds and directions</t>
  </si>
  <si>
    <t>Task A: Perforamnce incresased when participants could control the vehicle with their body motion AND could adjust the sensitivity themselves.                                                                                                        Task B: Females benefited more from the haptomotor embodiment control, but it did not matter whether they were allowed to change the control sensitivity. Males benefited especially from when they could adjust the sensitivities. Overall moving distance in Task B was significantly lower when participants were allowed to use the body suit with haptic feedback.                                                                                                             In general, mental load was reduced when using the embodiment body motion control strategy, compared to the conventional joystick method.</t>
  </si>
  <si>
    <t>Task A: When users could use their body motion but could not adjust the sensitivity, there was no benefit over the traditional joystick control.                                                                                                   Body control seemed more difficult to handle at the beginning (participants adjsuted quickly though)</t>
  </si>
  <si>
    <t>Sum</t>
  </si>
  <si>
    <t>Paper name</t>
  </si>
  <si>
    <t>Haptic fidelity</t>
  </si>
  <si>
    <t>Versatility</t>
  </si>
  <si>
    <t>Vaghela2021</t>
  </si>
  <si>
    <t>Brickler2019</t>
  </si>
  <si>
    <t>Caccianiga2021</t>
  </si>
  <si>
    <t>Chappell2022</t>
  </si>
  <si>
    <t>Chi2017</t>
  </si>
  <si>
    <t>Crespo2015</t>
  </si>
  <si>
    <t>Dai2023</t>
  </si>
  <si>
    <t>Fehlberg2012</t>
  </si>
  <si>
    <t>Gambaro2014</t>
  </si>
  <si>
    <t>Graham2008</t>
  </si>
  <si>
    <t>Grant2019</t>
  </si>
  <si>
    <t>Hanashima2023</t>
  </si>
  <si>
    <t>Huang2006</t>
  </si>
  <si>
    <t>Huang2007</t>
  </si>
  <si>
    <t>Lee2012</t>
  </si>
  <si>
    <t>Manivannan2008</t>
  </si>
  <si>
    <t>McAnally2023</t>
  </si>
  <si>
    <t>Mohanty2023</t>
  </si>
  <si>
    <t>Morris2007</t>
  </si>
  <si>
    <t>Najdovski2020</t>
  </si>
  <si>
    <t>Oezen2022</t>
  </si>
  <si>
    <t>Oquendo2024</t>
  </si>
  <si>
    <t>Perez2023</t>
  </si>
  <si>
    <t>Rodriguez2010</t>
  </si>
  <si>
    <t>Trinitatova2023</t>
  </si>
  <si>
    <t>Vasudevan2020</t>
  </si>
  <si>
    <t>Wall2000</t>
  </si>
  <si>
    <t>Xia2023</t>
  </si>
  <si>
    <t>Nodes Latex</t>
  </si>
  <si>
    <t>Citation Latex</t>
  </si>
  <si>
    <t>Gunter2022</t>
  </si>
  <si>
    <t>Gunter</t>
  </si>
  <si>
    <t>LeeH2014</t>
  </si>
  <si>
    <t>LeeY2019</t>
  </si>
  <si>
    <t>LiuH2019</t>
  </si>
  <si>
    <t>LiuG2014</t>
  </si>
  <si>
    <t>Macuga</t>
  </si>
  <si>
    <t>Macuga2019</t>
  </si>
  <si>
    <t>Feygin2002HapticSkill</t>
  </si>
  <si>
    <t>Offset H</t>
  </si>
  <si>
    <t>Offset V</t>
  </si>
  <si>
    <t>Column1</t>
  </si>
  <si>
    <t>Column2</t>
  </si>
  <si>
    <t>Column3</t>
  </si>
  <si>
    <t>Column4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</si>
</sst>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ptos Narrow"/>
      <family val="2"/>
      <scheme val="minor"/>
    </font>
    <font>
      <sz val="12"/>
      <color theme="1"/>
      <name val="Aptos Narrow"/>
      <family val="2"/>
      <scheme val="minor"/>
    </font>
    <font>
      <b/>
      <sz val="12"/>
      <color theme="1"/>
      <name val="Aptos Narrow"/>
      <scheme val="minor"/>
    </font>
    <font>
      <b/>
      <sz val="12"/>
      <color theme="9" tint="-0.249977111117893"/>
      <name val="Aptos Narrow"/>
      <scheme val="minor"/>
    </font>
    <font>
      <b/>
      <sz val="12"/>
      <color rgb="FFC00000"/>
      <name val="Aptos Narrow"/>
      <scheme val="minor"/>
    </font>
    <font>
      <sz val="10"/>
      <color rgb="FF000000"/>
      <name val="Tahoma"/>
      <family val="2"/>
    </font>
    <font>
      <b/>
      <sz val="10"/>
      <color rgb="FF000000"/>
      <name val="Tahoma"/>
      <family val="2"/>
    </font>
    <font>
      <sz val="10"/>
      <color theme="1"/>
      <name val="Aptos Narrow"/>
      <family val="2"/>
      <scheme val="minor"/>
    </font>
    <font>
      <sz val="12"/>
      <name val="Aptos Narrow"/>
      <family val="2"/>
      <scheme val="minor"/>
    </font>
    <font>
      <sz val="8"/>
      <name val="Aptos Narrow"/>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58">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Alignment="1"/>
    <xf numFmtId="0" fontId="0" fillId="0" borderId="0" xfId="0" applyAlignment="1">
      <alignment vertical="top"/>
    </xf>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horizontal="center" vertical="top"/>
    </xf>
    <xf numFmtId="0" fontId="0" fillId="0" borderId="0" xfId="0" applyAlignment="1">
      <alignment horizontal="left" vertical="top" wrapText="1"/>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center" vertical="top" wrapText="1"/>
    </xf>
    <xf numFmtId="0" fontId="0" fillId="0" borderId="0" xfId="0" applyAlignment="1">
      <alignment horizontal="left" vertical="top" wrapText="1"/>
    </xf>
    <xf numFmtId="0" fontId="2" fillId="0" borderId="0" xfId="0" applyFont="1" applyAlignment="1">
      <alignment vertical="center"/>
    </xf>
    <xf numFmtId="0" fontId="2" fillId="0" borderId="0" xfId="0" applyFont="1" applyAlignment="1">
      <alignment horizontal="center" vertical="center"/>
    </xf>
    <xf numFmtId="0" fontId="2" fillId="3" borderId="3"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7" fillId="3" borderId="2" xfId="0" applyFont="1" applyFill="1" applyBorder="1" applyAlignment="1">
      <alignment horizontal="left" vertical="center" wrapText="1"/>
    </xf>
    <xf numFmtId="0" fontId="0" fillId="3" borderId="2" xfId="0" applyFill="1" applyBorder="1"/>
    <xf numFmtId="0" fontId="7" fillId="2" borderId="2" xfId="0" applyFont="1" applyFill="1" applyBorder="1" applyAlignment="1">
      <alignment horizontal="left" vertical="center" wrapText="1"/>
    </xf>
    <xf numFmtId="0" fontId="0" fillId="2" borderId="2" xfId="0" applyFill="1" applyBorder="1"/>
    <xf numFmtId="0" fontId="2" fillId="3"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0" xfId="0" applyFont="1" applyFill="1" applyBorder="1" applyAlignment="1">
      <alignment horizontal="center" vertical="center"/>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2" xfId="0" applyFont="1" applyFill="1" applyBorder="1" applyAlignment="1">
      <alignment horizontal="center" vertical="center" wrapText="1"/>
    </xf>
    <xf numFmtId="0" fontId="0" fillId="3" borderId="2" xfId="0" applyFill="1" applyBorder="1" applyAlignment="1">
      <alignment horizontal="center" vertical="center" wrapText="1"/>
    </xf>
    <xf numFmtId="0" fontId="0" fillId="3" borderId="2" xfId="0" applyFill="1" applyBorder="1" applyAlignment="1">
      <alignment horizontal="center"/>
    </xf>
    <xf numFmtId="0" fontId="0" fillId="2" borderId="2" xfId="0" applyFill="1" applyBorder="1" applyAlignment="1">
      <alignment horizontal="center" vertical="center" wrapText="1"/>
    </xf>
    <xf numFmtId="0" fontId="0" fillId="2" borderId="2" xfId="0" applyFill="1" applyBorder="1" applyAlignment="1">
      <alignment horizontal="center"/>
    </xf>
    <xf numFmtId="2" fontId="0" fillId="0" borderId="0" xfId="0" applyNumberFormat="1"/>
    <xf numFmtId="2" fontId="0" fillId="0" borderId="0" xfId="0" applyNumberFormat="1" applyAlignment="1">
      <alignment vertical="center"/>
    </xf>
    <xf numFmtId="2" fontId="0" fillId="0" borderId="0" xfId="1" applyNumberFormat="1" applyFont="1"/>
    <xf numFmtId="2" fontId="0" fillId="0" borderId="0" xfId="0" applyNumberFormat="1" applyAlignment="1">
      <alignment horizontal="center" vertical="top" wrapText="1"/>
    </xf>
    <xf numFmtId="0" fontId="7" fillId="0" borderId="0" xfId="0" applyFont="1" applyAlignment="1">
      <alignment vertical="top" wrapText="1"/>
    </xf>
    <xf numFmtId="0" fontId="0" fillId="0" borderId="0" xfId="0" applyAlignment="1">
      <alignment horizontal="center" vertical="top"/>
    </xf>
    <xf numFmtId="0" fontId="7" fillId="0" borderId="0" xfId="0" applyFont="1" applyAlignment="1">
      <alignment horizontal="left" vertical="top" wrapText="1"/>
    </xf>
    <xf numFmtId="0" fontId="0" fillId="0" borderId="0" xfId="0" applyAlignment="1">
      <alignment vertical="center" textRotation="90"/>
    </xf>
    <xf numFmtId="0" fontId="2" fillId="0" borderId="0" xfId="0" applyFont="1" applyFill="1" applyBorder="1" applyAlignment="1">
      <alignment horizontal="center" vertical="center" wrapText="1"/>
    </xf>
    <xf numFmtId="0" fontId="7" fillId="0" borderId="0" xfId="0" applyFont="1" applyAlignment="1">
      <alignment horizontal="left" vertical="top" wrapText="1"/>
    </xf>
    <xf numFmtId="0" fontId="0" fillId="0" borderId="0" xfId="0" applyFill="1" applyAlignment="1">
      <alignment horizontal="center" vertical="top" wrapText="1"/>
    </xf>
    <xf numFmtId="2" fontId="0" fillId="0" borderId="0" xfId="0" applyNumberFormat="1" applyFill="1"/>
    <xf numFmtId="0" fontId="0" fillId="0" borderId="0" xfId="0" applyFill="1" applyAlignment="1">
      <alignment vertical="center"/>
    </xf>
    <xf numFmtId="0" fontId="0" fillId="0" borderId="4" xfId="0" applyBorder="1"/>
    <xf numFmtId="0" fontId="0" fillId="0" borderId="5" xfId="0" applyBorder="1"/>
    <xf numFmtId="0" fontId="2" fillId="0" borderId="1" xfId="0" applyFont="1" applyBorder="1" applyAlignment="1">
      <alignment horizontal="center"/>
    </xf>
    <xf numFmtId="0" fontId="2" fillId="0" borderId="1" xfId="0" applyFont="1" applyFill="1" applyBorder="1" applyAlignment="1">
      <alignment horizontal="center"/>
    </xf>
    <xf numFmtId="0" fontId="8" fillId="0" borderId="0" xfId="0" applyFont="1"/>
    <xf numFmtId="0" fontId="0" fillId="0" borderId="1" xfId="0" applyBorder="1"/>
  </cellXfs>
  <cellStyles count="2">
    <cellStyle name="Normal" xfId="0" builtinId="0"/>
    <cellStyle name="Per cent" xfId="1" builtinId="5"/>
  </cellStyles>
  <dxfs count="13">
    <dxf>
      <numFmt numFmtId="0" formatCode="General"/>
    </dxf>
    <dxf>
      <numFmt numFmtId="0" formatCode="General"/>
    </dxf>
    <dxf>
      <numFmt numFmtId="0" formatCode="General"/>
    </dxf>
    <dxf>
      <fill>
        <patternFill>
          <bgColor theme="2" tint="-9.9948118533890809E-2"/>
        </patternFill>
      </fill>
    </dxf>
    <dxf>
      <font>
        <color rgb="FF9C5700"/>
      </font>
      <fill>
        <patternFill>
          <bgColor rgb="FFFFEB9C"/>
        </patternFill>
      </fill>
    </dxf>
    <dxf>
      <numFmt numFmtId="0" formatCode="General"/>
    </dxf>
    <dxf>
      <font>
        <strike val="0"/>
        <outline val="0"/>
        <shadow val="0"/>
        <u val="none"/>
        <vertAlign val="baseline"/>
        <sz val="12"/>
        <color auto="1"/>
        <name val="Aptos Narrow"/>
        <family val="2"/>
        <scheme val="minor"/>
      </font>
    </dxf>
    <dxf>
      <border diagonalUp="0" diagonalDown="0">
        <left style="thin">
          <color indexed="64"/>
        </left>
        <right style="thin">
          <color indexed="64"/>
        </right>
        <top/>
        <bottom/>
        <vertical/>
        <horizontal/>
      </border>
    </dxf>
    <dxf>
      <numFmt numFmtId="2" formatCode="0.00"/>
    </dxf>
    <dxf>
      <numFmt numFmtId="2" formatCode="0.00"/>
    </dxf>
    <dxf>
      <numFmt numFmtId="2" formatCode="0.00"/>
    </dxf>
    <dxf>
      <border outline="0">
        <bottom style="thin">
          <color indexed="64"/>
        </bottom>
      </border>
    </dxf>
    <dxf>
      <border outline="0">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Feedback Fidelity and Versatility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numRef>
              <c:f>Fidelity!$Z$5:$Z$48</c:f>
              <c:numCache>
                <c:formatCode>0.00</c:formatCode>
                <c:ptCount val="44"/>
                <c:pt idx="0">
                  <c:v>3.5</c:v>
                </c:pt>
                <c:pt idx="1">
                  <c:v>3.2150888594943567</c:v>
                </c:pt>
                <c:pt idx="2">
                  <c:v>2.2036238174847504</c:v>
                </c:pt>
                <c:pt idx="3">
                  <c:v>2.8041831618480826</c:v>
                </c:pt>
                <c:pt idx="4">
                  <c:v>0.62925474519862223</c:v>
                </c:pt>
                <c:pt idx="5">
                  <c:v>3.2142510032886604</c:v>
                </c:pt>
                <c:pt idx="6">
                  <c:v>3.0133603155831192</c:v>
                </c:pt>
                <c:pt idx="7">
                  <c:v>3.4624033871477686</c:v>
                </c:pt>
                <c:pt idx="8">
                  <c:v>3.4624033871477686</c:v>
                </c:pt>
                <c:pt idx="9">
                  <c:v>3.3387461233210627</c:v>
                </c:pt>
                <c:pt idx="10">
                  <c:v>3.75</c:v>
                </c:pt>
                <c:pt idx="11">
                  <c:v>3.6152257012412101</c:v>
                </c:pt>
                <c:pt idx="12">
                  <c:v>3.4624033871477686</c:v>
                </c:pt>
                <c:pt idx="13">
                  <c:v>3.375</c:v>
                </c:pt>
                <c:pt idx="14" formatCode="General">
                  <c:v>3.75</c:v>
                </c:pt>
                <c:pt idx="15">
                  <c:v>2.6337295241014118</c:v>
                </c:pt>
                <c:pt idx="16">
                  <c:v>2.7534445024696579</c:v>
                </c:pt>
                <c:pt idx="17">
                  <c:v>3.2142510032886604</c:v>
                </c:pt>
                <c:pt idx="18">
                  <c:v>3.0853803235318495</c:v>
                </c:pt>
                <c:pt idx="19">
                  <c:v>3.25</c:v>
                </c:pt>
                <c:pt idx="20">
                  <c:v>1.2463036274880366</c:v>
                </c:pt>
                <c:pt idx="21">
                  <c:v>4</c:v>
                </c:pt>
                <c:pt idx="22">
                  <c:v>4</c:v>
                </c:pt>
                <c:pt idx="23">
                  <c:v>1.0753858312089739</c:v>
                </c:pt>
                <c:pt idx="24">
                  <c:v>3.875</c:v>
                </c:pt>
                <c:pt idx="25">
                  <c:v>2.8359696991451453</c:v>
                </c:pt>
                <c:pt idx="26">
                  <c:v>3.7042706692520775</c:v>
                </c:pt>
                <c:pt idx="27">
                  <c:v>1.5048563384822016</c:v>
                </c:pt>
                <c:pt idx="28">
                  <c:v>3.7142857142857144</c:v>
                </c:pt>
                <c:pt idx="29">
                  <c:v>4</c:v>
                </c:pt>
                <c:pt idx="30">
                  <c:v>2.5705012316940756</c:v>
                </c:pt>
                <c:pt idx="31">
                  <c:v>3.5914493510473795</c:v>
                </c:pt>
                <c:pt idx="32">
                  <c:v>3.2857142857142856</c:v>
                </c:pt>
                <c:pt idx="33">
                  <c:v>2.2767611273294679</c:v>
                </c:pt>
                <c:pt idx="34">
                  <c:v>3.4193267716173019</c:v>
                </c:pt>
                <c:pt idx="35">
                  <c:v>3.0914315956676508</c:v>
                </c:pt>
                <c:pt idx="36">
                  <c:v>1.389818001400801</c:v>
                </c:pt>
                <c:pt idx="37">
                  <c:v>3.5</c:v>
                </c:pt>
                <c:pt idx="38">
                  <c:v>2.4926072549760732</c:v>
                </c:pt>
                <c:pt idx="39">
                  <c:v>2.7642906802005309</c:v>
                </c:pt>
                <c:pt idx="40">
                  <c:v>3.6053783509475346</c:v>
                </c:pt>
                <c:pt idx="41">
                  <c:v>2.5705012316940756</c:v>
                </c:pt>
                <c:pt idx="42">
                  <c:v>3.7142857142857144</c:v>
                </c:pt>
                <c:pt idx="43">
                  <c:v>2.3082689247651791</c:v>
                </c:pt>
              </c:numCache>
            </c:numRef>
          </c:xVal>
          <c:yVal>
            <c:numRef>
              <c:f>Fidelity!$AA$5:$AA$48</c:f>
              <c:numCache>
                <c:formatCode>General</c:formatCode>
                <c:ptCount val="44"/>
                <c:pt idx="0">
                  <c:v>2</c:v>
                </c:pt>
                <c:pt idx="1">
                  <c:v>2</c:v>
                </c:pt>
                <c:pt idx="2">
                  <c:v>2</c:v>
                </c:pt>
                <c:pt idx="3">
                  <c:v>2</c:v>
                </c:pt>
                <c:pt idx="4">
                  <c:v>2</c:v>
                </c:pt>
                <c:pt idx="5">
                  <c:v>1</c:v>
                </c:pt>
                <c:pt idx="6">
                  <c:v>2</c:v>
                </c:pt>
                <c:pt idx="7">
                  <c:v>1</c:v>
                </c:pt>
                <c:pt idx="8">
                  <c:v>1</c:v>
                </c:pt>
                <c:pt idx="9">
                  <c:v>1</c:v>
                </c:pt>
                <c:pt idx="10">
                  <c:v>2</c:v>
                </c:pt>
                <c:pt idx="11">
                  <c:v>1</c:v>
                </c:pt>
                <c:pt idx="12">
                  <c:v>1</c:v>
                </c:pt>
                <c:pt idx="13">
                  <c:v>2</c:v>
                </c:pt>
                <c:pt idx="14">
                  <c:v>2</c:v>
                </c:pt>
                <c:pt idx="15">
                  <c:v>2</c:v>
                </c:pt>
                <c:pt idx="16">
                  <c:v>2</c:v>
                </c:pt>
                <c:pt idx="17">
                  <c:v>0</c:v>
                </c:pt>
                <c:pt idx="18">
                  <c:v>1</c:v>
                </c:pt>
                <c:pt idx="19">
                  <c:v>2</c:v>
                </c:pt>
                <c:pt idx="20">
                  <c:v>3</c:v>
                </c:pt>
                <c:pt idx="21">
                  <c:v>0</c:v>
                </c:pt>
                <c:pt idx="22">
                  <c:v>1</c:v>
                </c:pt>
                <c:pt idx="23">
                  <c:v>1</c:v>
                </c:pt>
                <c:pt idx="24">
                  <c:v>1</c:v>
                </c:pt>
                <c:pt idx="25">
                  <c:v>3</c:v>
                </c:pt>
                <c:pt idx="26">
                  <c:v>1</c:v>
                </c:pt>
                <c:pt idx="27">
                  <c:v>3</c:v>
                </c:pt>
                <c:pt idx="28">
                  <c:v>1</c:v>
                </c:pt>
                <c:pt idx="29">
                  <c:v>1</c:v>
                </c:pt>
                <c:pt idx="30">
                  <c:v>4</c:v>
                </c:pt>
                <c:pt idx="31">
                  <c:v>1</c:v>
                </c:pt>
                <c:pt idx="32">
                  <c:v>2</c:v>
                </c:pt>
                <c:pt idx="33">
                  <c:v>1</c:v>
                </c:pt>
                <c:pt idx="34">
                  <c:v>3</c:v>
                </c:pt>
                <c:pt idx="35">
                  <c:v>2</c:v>
                </c:pt>
                <c:pt idx="36">
                  <c:v>2</c:v>
                </c:pt>
                <c:pt idx="37">
                  <c:v>2</c:v>
                </c:pt>
                <c:pt idx="38">
                  <c:v>3</c:v>
                </c:pt>
                <c:pt idx="39">
                  <c:v>1</c:v>
                </c:pt>
                <c:pt idx="40">
                  <c:v>0</c:v>
                </c:pt>
                <c:pt idx="41">
                  <c:v>4</c:v>
                </c:pt>
                <c:pt idx="42">
                  <c:v>2</c:v>
                </c:pt>
                <c:pt idx="43">
                  <c:v>3</c:v>
                </c:pt>
              </c:numCache>
            </c:numRef>
          </c:yVal>
          <c:smooth val="0"/>
          <c:extLst>
            <c:ext xmlns:c16="http://schemas.microsoft.com/office/drawing/2014/chart" uri="{C3380CC4-5D6E-409C-BE32-E72D297353CC}">
              <c16:uniqueId val="{00000000-4E26-0242-BCB6-BC0B5D4ADCA9}"/>
            </c:ext>
          </c:extLst>
        </c:ser>
        <c:dLbls>
          <c:showLegendKey val="0"/>
          <c:showVal val="0"/>
          <c:showCatName val="0"/>
          <c:showSerName val="0"/>
          <c:showPercent val="0"/>
          <c:showBubbleSize val="0"/>
        </c:dLbls>
        <c:axId val="642264768"/>
        <c:axId val="642266480"/>
      </c:scatterChart>
      <c:valAx>
        <c:axId val="642264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Haptic</a:t>
                </a:r>
                <a:r>
                  <a:rPr lang="en-GB" baseline="0"/>
                  <a:t> Fidelity (Abstract &lt;-&gt; Realistic)</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42266480"/>
        <c:crosses val="autoZero"/>
        <c:crossBetween val="midCat"/>
      </c:valAx>
      <c:valAx>
        <c:axId val="642266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Versatility (Specific</a:t>
                </a:r>
                <a:r>
                  <a:rPr lang="en-GB" baseline="0"/>
                  <a:t> &lt;-&gt; Generic)</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42264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30</xdr:col>
      <xdr:colOff>769513</xdr:colOff>
      <xdr:row>9</xdr:row>
      <xdr:rowOff>20213</xdr:rowOff>
    </xdr:from>
    <xdr:to>
      <xdr:col>39</xdr:col>
      <xdr:colOff>465070</xdr:colOff>
      <xdr:row>43</xdr:row>
      <xdr:rowOff>0</xdr:rowOff>
    </xdr:to>
    <xdr:graphicFrame macro="">
      <xdr:nvGraphicFramePr>
        <xdr:cNvPr id="94" name="Chart 93">
          <a:extLst>
            <a:ext uri="{FF2B5EF4-FFF2-40B4-BE49-F238E27FC236}">
              <a16:creationId xmlns:a16="http://schemas.microsoft.com/office/drawing/2014/main" id="{0F6D1935-AA8D-4996-BE0C-91D7B9251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EBA053-D6AC-F048-88DA-51DFAB820BEA}" name="Table2" displayName="Table2" ref="A1:L45" totalsRowShown="0" headerRowBorderDxfId="11" tableBorderDxfId="12">
  <autoFilter ref="A1:L45" xr:uid="{0BEBA053-D6AC-F048-88DA-51DFAB820BEA}"/>
  <sortState xmlns:xlrd2="http://schemas.microsoft.com/office/spreadsheetml/2017/richdata2" ref="A2:L45">
    <sortCondition descending="1" ref="F1:F45"/>
  </sortState>
  <tableColumns count="12">
    <tableColumn id="1" xr3:uid="{6D5244FC-F6E6-614E-A889-41731EFDE9D0}" name="Paper name"/>
    <tableColumn id="2" xr3:uid="{9FB766C8-6ADE-954E-93ED-60D595A0DF36}" name="Haptic fidelity" dataDxfId="10"/>
    <tableColumn id="3" xr3:uid="{CB7370B8-D3B9-CF44-9BE3-77F6DD3B2BBC}" name="Offset H" dataDxfId="9"/>
    <tableColumn id="4" xr3:uid="{013DBD69-0052-6947-92C7-E3EA8704F586}" name="Versatility"/>
    <tableColumn id="5" xr3:uid="{3F354F45-372B-6D4C-A84B-E49510A38020}" name="Offset V"/>
    <tableColumn id="6" xr3:uid="{D4A39A47-9405-A04D-A226-F52ABAD99AB6}" name="Quality" dataDxfId="8"/>
    <tableColumn id="7" xr3:uid="{E73AE70F-4FE3-5748-8B4F-6F97AF7304D5}" name="Column1" dataDxfId="7"/>
    <tableColumn id="8" xr3:uid="{71210FA6-7464-3C45-B11F-ED07BE27B367}" name="Nodes Latex" dataDxfId="0">
      <calculatedColumnFormula>"\node[circle, fill=" &amp; Table2[[#This Row],[Column3]] &amp; ", inner sep=" &amp; Table2[[#This Row],[Column4]] &amp; "pt] at (" &amp; B2 &amp; "," &amp; D2 &amp; ") {};"</calculatedColumnFormula>
    </tableColumn>
    <tableColumn id="9" xr3:uid="{1BFCCCB6-1170-E648-AD9D-5049D7C257EB}" name="Citation Latex" dataDxfId="6">
      <calculatedColumnFormula>"\node at (" &amp; B2+C2 &amp; "," &amp; D2+E2+0.1 &amp; ") {\footnotesize{\cite{" &amp; A2 &amp; "}}};"</calculatedColumnFormula>
    </tableColumn>
    <tableColumn id="10" xr3:uid="{1105193B-7817-154F-B7B4-CB46C126EECD}" name="Column2" dataDxfId="5">
      <calculatedColumnFormula>"\draw [very thin, gray](" &amp; Table2[[#This Row],[Haptic fidelity]] &amp; "," &amp; Table2[[#This Row],[Versatility]]+Table2[[#This Row],[Offset V]]+0.06 &amp; ") -- (" &amp; Table2[[#This Row],[Haptic fidelity]] &amp; "," &amp;  Table2[[#This Row],[Versatility]] + 0.03&amp; ") node[anchor=north] {};"</calculatedColumnFormula>
    </tableColumn>
    <tableColumn id="11" xr3:uid="{F0460BB0-4FB9-C246-A199-9A754051B519}" name="Column3" dataDxfId="2">
      <calculatedColumnFormula>IF(Table2[[#This Row],[Quality]] &gt; 0.9, "c1", IF(Table2[[#This Row],[Quality]] &gt; 0.8, "c2", IF(Table2[[#This Row],[Quality]] &gt; 0.7, "c3", "c4")))</calculatedColumnFormula>
    </tableColumn>
    <tableColumn id="12" xr3:uid="{59D27FC9-0568-4042-9692-48B6849A1945}" name="Column4" dataDxfId="1">
      <calculatedColumnFormula>IF(Table2[[#This Row],[Quality]] &gt; 0.9, "2.3", IF(Table2[[#This Row],[Quality]] &gt; 0.8, "2.0", IF(Table2[[#This Row],[Quality]] &gt; 0.7, "1.7", "1.4")))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951AD-3899-0448-B694-B69EC43BF775}">
  <dimension ref="A1:R86"/>
  <sheetViews>
    <sheetView tabSelected="1" workbookViewId="0">
      <pane ySplit="1" topLeftCell="A43" activePane="bottomLeft" state="frozen"/>
      <selection pane="bottomLeft" activeCell="B46" sqref="B46"/>
    </sheetView>
  </sheetViews>
  <sheetFormatPr baseColWidth="10" defaultRowHeight="16" x14ac:dyDescent="0.2"/>
  <cols>
    <col min="1" max="1" width="3.1640625" style="11" bestFit="1" customWidth="1"/>
    <col min="2" max="2" width="6.6640625" style="7" customWidth="1"/>
    <col min="3" max="3" width="8.6640625" customWidth="1"/>
    <col min="4" max="4" width="6.1640625" style="1" bestFit="1" customWidth="1"/>
    <col min="5" max="5" width="17.6640625" customWidth="1"/>
    <col min="6" max="6" width="5.33203125" style="1" customWidth="1"/>
    <col min="7" max="7" width="19.5" customWidth="1"/>
    <col min="8" max="8" width="16.83203125" customWidth="1"/>
    <col min="9" max="9" width="16" customWidth="1"/>
    <col min="10" max="11" width="32.83203125" customWidth="1"/>
    <col min="12" max="12" width="23.1640625" customWidth="1"/>
    <col min="13" max="13" width="12.33203125" style="1" customWidth="1"/>
    <col min="14" max="14" width="13.33203125" style="1" customWidth="1"/>
    <col min="15" max="15" width="10.83203125" style="1"/>
    <col min="16" max="16" width="43.6640625" customWidth="1"/>
    <col min="17" max="17" width="53" customWidth="1"/>
    <col min="18" max="18" width="20" style="6" customWidth="1"/>
  </cols>
  <sheetData>
    <row r="1" spans="1:18" ht="34" x14ac:dyDescent="0.2">
      <c r="B1" s="21" t="s">
        <v>0</v>
      </c>
      <c r="C1" s="15" t="s">
        <v>10</v>
      </c>
      <c r="D1" s="15" t="s">
        <v>11</v>
      </c>
      <c r="E1" s="15" t="s">
        <v>1</v>
      </c>
      <c r="F1" s="15" t="s">
        <v>13</v>
      </c>
      <c r="G1" s="15" t="s">
        <v>14</v>
      </c>
      <c r="H1" s="15" t="s">
        <v>2</v>
      </c>
      <c r="I1" s="15" t="s">
        <v>35</v>
      </c>
      <c r="J1" s="15" t="s">
        <v>3</v>
      </c>
      <c r="K1" s="15" t="s">
        <v>4</v>
      </c>
      <c r="L1" s="15" t="s">
        <v>113</v>
      </c>
      <c r="M1" s="14" t="s">
        <v>5</v>
      </c>
      <c r="N1" s="14"/>
      <c r="O1" s="15" t="s">
        <v>19</v>
      </c>
      <c r="P1" s="14" t="s">
        <v>6</v>
      </c>
      <c r="Q1" s="14"/>
      <c r="R1" s="47" t="s">
        <v>188</v>
      </c>
    </row>
    <row r="2" spans="1:18" ht="34" x14ac:dyDescent="0.2">
      <c r="B2" s="21"/>
      <c r="C2" s="15"/>
      <c r="D2" s="15"/>
      <c r="E2" s="15"/>
      <c r="F2" s="15"/>
      <c r="G2" s="15"/>
      <c r="H2" s="15"/>
      <c r="I2" s="15"/>
      <c r="J2" s="15"/>
      <c r="K2" s="15"/>
      <c r="L2" s="15"/>
      <c r="M2" s="15" t="s">
        <v>81</v>
      </c>
      <c r="N2" s="15" t="s">
        <v>80</v>
      </c>
      <c r="O2" s="15"/>
      <c r="P2" s="16" t="s">
        <v>25</v>
      </c>
      <c r="Q2" s="17" t="s">
        <v>26</v>
      </c>
      <c r="R2" s="48"/>
    </row>
    <row r="3" spans="1:18" ht="51" x14ac:dyDescent="0.2">
      <c r="A3" s="11">
        <v>1</v>
      </c>
      <c r="B3" s="8" t="s">
        <v>7</v>
      </c>
      <c r="C3" s="9" t="s">
        <v>82</v>
      </c>
      <c r="D3" s="10">
        <v>2019</v>
      </c>
      <c r="E3" s="9" t="s">
        <v>12</v>
      </c>
      <c r="F3" s="10">
        <v>3</v>
      </c>
      <c r="G3" s="9" t="s">
        <v>15</v>
      </c>
      <c r="H3" s="9" t="s">
        <v>16</v>
      </c>
      <c r="I3" s="9" t="s">
        <v>36</v>
      </c>
      <c r="J3" s="9" t="s">
        <v>17</v>
      </c>
      <c r="K3" s="9" t="s">
        <v>18</v>
      </c>
      <c r="L3" s="5" t="s">
        <v>94</v>
      </c>
      <c r="M3" s="42">
        <f>Fidelity!Z5</f>
        <v>3.5</v>
      </c>
      <c r="N3" s="42">
        <f>Fidelity!AA5</f>
        <v>2</v>
      </c>
      <c r="O3" s="10" t="s">
        <v>20</v>
      </c>
      <c r="P3" s="43" t="s">
        <v>21</v>
      </c>
      <c r="Q3" s="43"/>
      <c r="R3" s="48"/>
    </row>
    <row r="4" spans="1:18" ht="85" x14ac:dyDescent="0.2">
      <c r="A4" s="11">
        <v>2</v>
      </c>
      <c r="B4" s="8" t="s">
        <v>8</v>
      </c>
      <c r="C4" s="9" t="s">
        <v>9</v>
      </c>
      <c r="D4" s="10">
        <v>2021</v>
      </c>
      <c r="E4" s="9" t="s">
        <v>22</v>
      </c>
      <c r="F4" s="10">
        <v>14</v>
      </c>
      <c r="G4" s="9" t="s">
        <v>23</v>
      </c>
      <c r="H4" s="9" t="s">
        <v>24</v>
      </c>
      <c r="I4" s="9" t="s">
        <v>103</v>
      </c>
      <c r="J4" s="9" t="s">
        <v>29</v>
      </c>
      <c r="K4" s="9" t="s">
        <v>42</v>
      </c>
      <c r="L4" s="5" t="s">
        <v>94</v>
      </c>
      <c r="M4" s="42">
        <f>Fidelity!Z6</f>
        <v>3.2150888594943567</v>
      </c>
      <c r="N4" s="42">
        <f>Fidelity!AA6</f>
        <v>2</v>
      </c>
      <c r="O4" s="10" t="s">
        <v>27</v>
      </c>
      <c r="P4" s="43" t="s">
        <v>28</v>
      </c>
      <c r="Q4" s="43"/>
      <c r="R4" s="48"/>
    </row>
    <row r="5" spans="1:18" ht="85" x14ac:dyDescent="0.2">
      <c r="A5" s="11">
        <v>3</v>
      </c>
      <c r="B5" s="8" t="s">
        <v>83</v>
      </c>
      <c r="C5" s="9" t="s">
        <v>84</v>
      </c>
      <c r="D5" s="10">
        <v>2022</v>
      </c>
      <c r="E5" s="9" t="s">
        <v>85</v>
      </c>
      <c r="F5" s="10">
        <v>8</v>
      </c>
      <c r="G5" s="9" t="s">
        <v>86</v>
      </c>
      <c r="H5" s="9" t="s">
        <v>87</v>
      </c>
      <c r="I5" s="9" t="s">
        <v>36</v>
      </c>
      <c r="J5" s="9" t="s">
        <v>89</v>
      </c>
      <c r="K5" s="9" t="s">
        <v>88</v>
      </c>
      <c r="L5" s="5" t="s">
        <v>94</v>
      </c>
      <c r="M5" s="42">
        <f>Fidelity!Z7</f>
        <v>2.2036238174847504</v>
      </c>
      <c r="N5" s="42">
        <f>Fidelity!AA7</f>
        <v>2</v>
      </c>
      <c r="O5" s="10" t="s">
        <v>20</v>
      </c>
      <c r="P5" s="43" t="s">
        <v>91</v>
      </c>
      <c r="Q5" s="43" t="s">
        <v>90</v>
      </c>
      <c r="R5" s="48"/>
    </row>
    <row r="6" spans="1:18" ht="68" x14ac:dyDescent="0.2">
      <c r="A6" s="11">
        <v>4</v>
      </c>
      <c r="B6" s="8" t="s">
        <v>30</v>
      </c>
      <c r="C6" s="9" t="s">
        <v>31</v>
      </c>
      <c r="D6" s="10">
        <v>2017</v>
      </c>
      <c r="E6" s="9" t="s">
        <v>32</v>
      </c>
      <c r="F6" s="10">
        <v>6</v>
      </c>
      <c r="G6" s="9" t="s">
        <v>33</v>
      </c>
      <c r="H6" s="9" t="s">
        <v>34</v>
      </c>
      <c r="I6" s="9" t="s">
        <v>37</v>
      </c>
      <c r="J6" s="9" t="s">
        <v>38</v>
      </c>
      <c r="K6" s="9" t="s">
        <v>39</v>
      </c>
      <c r="L6" s="5" t="s">
        <v>94</v>
      </c>
      <c r="M6" s="42">
        <f>Fidelity!Z8</f>
        <v>2.8041831618480826</v>
      </c>
      <c r="N6" s="42">
        <f>Fidelity!AA8</f>
        <v>2</v>
      </c>
      <c r="O6" s="10" t="s">
        <v>27</v>
      </c>
      <c r="P6" s="43" t="s">
        <v>41</v>
      </c>
      <c r="Q6" s="43" t="s">
        <v>40</v>
      </c>
      <c r="R6" s="48"/>
    </row>
    <row r="7" spans="1:18" ht="60" x14ac:dyDescent="0.2">
      <c r="A7" s="11">
        <v>5</v>
      </c>
      <c r="B7" s="8" t="s">
        <v>95</v>
      </c>
      <c r="C7" s="9" t="s">
        <v>96</v>
      </c>
      <c r="D7" s="11">
        <v>2015</v>
      </c>
      <c r="E7" s="9" t="s">
        <v>32</v>
      </c>
      <c r="F7" s="10">
        <v>1</v>
      </c>
      <c r="G7" s="9" t="s">
        <v>97</v>
      </c>
      <c r="H7" s="9" t="s">
        <v>98</v>
      </c>
      <c r="I7" s="9" t="s">
        <v>99</v>
      </c>
      <c r="J7" s="9" t="s">
        <v>104</v>
      </c>
      <c r="K7" s="9" t="s">
        <v>100</v>
      </c>
      <c r="L7" s="5" t="s">
        <v>94</v>
      </c>
      <c r="M7" s="42">
        <f>Fidelity!Z9</f>
        <v>0.62925474519862223</v>
      </c>
      <c r="N7" s="42">
        <f>Fidelity!AA9</f>
        <v>2</v>
      </c>
      <c r="O7" s="10" t="s">
        <v>27</v>
      </c>
      <c r="P7" s="43" t="s">
        <v>102</v>
      </c>
      <c r="Q7" s="43" t="s">
        <v>101</v>
      </c>
      <c r="R7" s="48"/>
    </row>
    <row r="8" spans="1:18" ht="67" customHeight="1" x14ac:dyDescent="0.2">
      <c r="A8" s="44">
        <v>6</v>
      </c>
      <c r="B8" s="8" t="s">
        <v>105</v>
      </c>
      <c r="C8" s="19" t="s">
        <v>106</v>
      </c>
      <c r="D8" s="18">
        <v>2023</v>
      </c>
      <c r="E8" s="19" t="s">
        <v>32</v>
      </c>
      <c r="F8" s="18">
        <v>2</v>
      </c>
      <c r="G8" s="19" t="s">
        <v>107</v>
      </c>
      <c r="H8" s="19" t="s">
        <v>108</v>
      </c>
      <c r="I8" s="19" t="s">
        <v>109</v>
      </c>
      <c r="J8" s="19" t="s">
        <v>110</v>
      </c>
      <c r="K8" s="19" t="s">
        <v>111</v>
      </c>
      <c r="L8" s="9" t="s">
        <v>114</v>
      </c>
      <c r="M8" s="42">
        <f>Fidelity!Z10</f>
        <v>3.2142510032886604</v>
      </c>
      <c r="N8" s="42">
        <f>Fidelity!AA10</f>
        <v>1</v>
      </c>
      <c r="O8" s="10" t="s">
        <v>20</v>
      </c>
      <c r="P8" s="45" t="s">
        <v>115</v>
      </c>
      <c r="Q8" s="45" t="s">
        <v>117</v>
      </c>
      <c r="R8" s="48"/>
    </row>
    <row r="9" spans="1:18" ht="67" customHeight="1" x14ac:dyDescent="0.2">
      <c r="A9" s="44"/>
      <c r="B9" s="8"/>
      <c r="C9" s="19"/>
      <c r="D9" s="18"/>
      <c r="E9" s="19"/>
      <c r="F9" s="18"/>
      <c r="G9" s="19"/>
      <c r="H9" s="19"/>
      <c r="I9" s="19"/>
      <c r="J9" s="19"/>
      <c r="K9" s="19"/>
      <c r="L9" s="9" t="s">
        <v>116</v>
      </c>
      <c r="M9" s="42">
        <f>Fidelity!Z11</f>
        <v>3.0133603155831192</v>
      </c>
      <c r="N9" s="42">
        <f>Fidelity!AA11</f>
        <v>2</v>
      </c>
      <c r="O9" s="10" t="s">
        <v>20</v>
      </c>
      <c r="P9" s="45"/>
      <c r="Q9" s="45"/>
      <c r="R9" s="48"/>
    </row>
    <row r="10" spans="1:18" ht="52" customHeight="1" x14ac:dyDescent="0.2">
      <c r="A10" s="44">
        <v>7</v>
      </c>
      <c r="B10" s="8" t="s">
        <v>122</v>
      </c>
      <c r="C10" s="19" t="s">
        <v>118</v>
      </c>
      <c r="D10" s="18">
        <v>2012</v>
      </c>
      <c r="E10" s="19" t="s">
        <v>119</v>
      </c>
      <c r="F10" s="18">
        <v>5</v>
      </c>
      <c r="G10" s="19" t="s">
        <v>120</v>
      </c>
      <c r="H10" s="19" t="s">
        <v>123</v>
      </c>
      <c r="I10" s="19" t="s">
        <v>37</v>
      </c>
      <c r="J10" s="19" t="s">
        <v>121</v>
      </c>
      <c r="K10" s="19" t="s">
        <v>131</v>
      </c>
      <c r="L10" s="9" t="s">
        <v>124</v>
      </c>
      <c r="M10" s="42">
        <f>Fidelity!Z12</f>
        <v>3.4624033871477686</v>
      </c>
      <c r="N10" s="42">
        <f>Fidelity!AA12</f>
        <v>1</v>
      </c>
      <c r="O10" s="10" t="s">
        <v>27</v>
      </c>
      <c r="P10" s="43"/>
      <c r="Q10" s="43"/>
      <c r="R10" s="48"/>
    </row>
    <row r="11" spans="1:18" ht="52" customHeight="1" x14ac:dyDescent="0.2">
      <c r="A11" s="44"/>
      <c r="B11" s="8"/>
      <c r="C11" s="19"/>
      <c r="D11" s="18"/>
      <c r="E11" s="19"/>
      <c r="F11" s="18"/>
      <c r="G11" s="19"/>
      <c r="H11" s="19"/>
      <c r="I11" s="19"/>
      <c r="J11" s="19"/>
      <c r="K11" s="19"/>
      <c r="L11" s="9" t="s">
        <v>125</v>
      </c>
      <c r="M11" s="42">
        <f>Fidelity!Z13</f>
        <v>3.4624033871477686</v>
      </c>
      <c r="N11" s="42">
        <f>Fidelity!AA13</f>
        <v>1</v>
      </c>
      <c r="O11" s="10" t="s">
        <v>20</v>
      </c>
      <c r="P11" s="43"/>
      <c r="Q11" s="43"/>
      <c r="R11" s="48"/>
    </row>
    <row r="12" spans="1:18" ht="52" customHeight="1" x14ac:dyDescent="0.2">
      <c r="A12" s="44"/>
      <c r="B12" s="8"/>
      <c r="C12" s="19"/>
      <c r="D12" s="18"/>
      <c r="E12" s="19"/>
      <c r="F12" s="18"/>
      <c r="G12" s="19"/>
      <c r="H12" s="19"/>
      <c r="I12" s="19"/>
      <c r="J12" s="19"/>
      <c r="K12" s="19"/>
      <c r="L12" s="9" t="s">
        <v>126</v>
      </c>
      <c r="M12" s="42">
        <f>Fidelity!Z14</f>
        <v>3.3387461233210627</v>
      </c>
      <c r="N12" s="42">
        <f>Fidelity!AA14</f>
        <v>1</v>
      </c>
      <c r="O12" s="10" t="s">
        <v>27</v>
      </c>
      <c r="P12" s="43"/>
      <c r="Q12" s="43"/>
      <c r="R12" s="48"/>
    </row>
    <row r="13" spans="1:18" ht="52" customHeight="1" x14ac:dyDescent="0.2">
      <c r="A13" s="44"/>
      <c r="B13" s="8"/>
      <c r="C13" s="19"/>
      <c r="D13" s="18"/>
      <c r="E13" s="19"/>
      <c r="F13" s="18"/>
      <c r="G13" s="19"/>
      <c r="H13" s="19"/>
      <c r="I13" s="19"/>
      <c r="J13" s="19"/>
      <c r="K13" s="19"/>
      <c r="L13" s="9" t="s">
        <v>127</v>
      </c>
      <c r="M13" s="42">
        <f>Fidelity!Z15</f>
        <v>3.75</v>
      </c>
      <c r="N13" s="42">
        <f>Fidelity!AA15</f>
        <v>2</v>
      </c>
      <c r="O13" s="10" t="s">
        <v>27</v>
      </c>
      <c r="P13" s="43"/>
      <c r="Q13" s="43"/>
      <c r="R13" s="48"/>
    </row>
    <row r="14" spans="1:18" ht="52" customHeight="1" x14ac:dyDescent="0.2">
      <c r="A14" s="44"/>
      <c r="B14" s="8"/>
      <c r="C14" s="19"/>
      <c r="D14" s="18"/>
      <c r="E14" s="19"/>
      <c r="F14" s="18"/>
      <c r="G14" s="19"/>
      <c r="H14" s="19"/>
      <c r="I14" s="19"/>
      <c r="J14" s="19"/>
      <c r="K14" s="19"/>
      <c r="L14" s="9" t="s">
        <v>128</v>
      </c>
      <c r="M14" s="42">
        <f>Fidelity!Z16</f>
        <v>3.6152257012412101</v>
      </c>
      <c r="N14" s="42">
        <f>Fidelity!AA16</f>
        <v>1</v>
      </c>
      <c r="O14" s="10" t="s">
        <v>27</v>
      </c>
      <c r="P14" s="43"/>
      <c r="Q14" s="43"/>
      <c r="R14" s="48"/>
    </row>
    <row r="15" spans="1:18" ht="52" customHeight="1" x14ac:dyDescent="0.2">
      <c r="A15" s="44"/>
      <c r="B15" s="8"/>
      <c r="C15" s="19"/>
      <c r="D15" s="18"/>
      <c r="E15" s="19"/>
      <c r="F15" s="18"/>
      <c r="G15" s="19"/>
      <c r="H15" s="19"/>
      <c r="I15" s="19"/>
      <c r="J15" s="19"/>
      <c r="K15" s="19"/>
      <c r="L15" s="9" t="s">
        <v>129</v>
      </c>
      <c r="M15" s="42">
        <f>Fidelity!Z17</f>
        <v>3.4624033871477686</v>
      </c>
      <c r="N15" s="42">
        <f>Fidelity!AA17</f>
        <v>1</v>
      </c>
      <c r="O15" s="10" t="s">
        <v>27</v>
      </c>
      <c r="P15" s="43"/>
      <c r="Q15" s="43"/>
      <c r="R15" s="48"/>
    </row>
    <row r="16" spans="1:18" ht="52" customHeight="1" x14ac:dyDescent="0.2">
      <c r="A16" s="44">
        <v>8</v>
      </c>
      <c r="B16" s="8" t="s">
        <v>132</v>
      </c>
      <c r="C16" s="19" t="s">
        <v>133</v>
      </c>
      <c r="D16" s="18">
        <v>2002</v>
      </c>
      <c r="E16" s="19" t="s">
        <v>335</v>
      </c>
      <c r="F16" s="18">
        <v>3</v>
      </c>
      <c r="G16" s="19" t="s">
        <v>134</v>
      </c>
      <c r="H16" s="19" t="s">
        <v>135</v>
      </c>
      <c r="I16" s="19" t="s">
        <v>148</v>
      </c>
      <c r="J16" s="19" t="s">
        <v>136</v>
      </c>
      <c r="K16" s="19" t="s">
        <v>140</v>
      </c>
      <c r="L16" s="9" t="s">
        <v>141</v>
      </c>
      <c r="M16" s="42">
        <f>Fidelity!Z18</f>
        <v>3.375</v>
      </c>
      <c r="N16" s="42">
        <f>Fidelity!AA18</f>
        <v>2</v>
      </c>
      <c r="O16" s="10" t="s">
        <v>27</v>
      </c>
      <c r="P16" s="45" t="s">
        <v>139</v>
      </c>
      <c r="Q16" s="45" t="s">
        <v>138</v>
      </c>
      <c r="R16" s="48"/>
    </row>
    <row r="17" spans="1:18" ht="52" customHeight="1" x14ac:dyDescent="0.2">
      <c r="A17" s="44"/>
      <c r="B17" s="8"/>
      <c r="C17" s="19"/>
      <c r="D17" s="18"/>
      <c r="E17" s="19"/>
      <c r="F17" s="18"/>
      <c r="G17" s="19"/>
      <c r="H17" s="19"/>
      <c r="I17" s="19"/>
      <c r="J17" s="19"/>
      <c r="K17" s="19"/>
      <c r="L17" s="9" t="s">
        <v>142</v>
      </c>
      <c r="M17" s="42">
        <f>Fidelity!Z19</f>
        <v>3.75</v>
      </c>
      <c r="N17" s="42">
        <f>Fidelity!AA19</f>
        <v>2</v>
      </c>
      <c r="O17" s="10" t="s">
        <v>27</v>
      </c>
      <c r="P17" s="45"/>
      <c r="Q17" s="45"/>
      <c r="R17" s="48"/>
    </row>
    <row r="18" spans="1:18" ht="27" customHeight="1" x14ac:dyDescent="0.2">
      <c r="A18" s="44">
        <v>9</v>
      </c>
      <c r="B18" s="8" t="s">
        <v>143</v>
      </c>
      <c r="C18" s="19" t="s">
        <v>144</v>
      </c>
      <c r="D18" s="18">
        <v>2014</v>
      </c>
      <c r="E18" s="19" t="s">
        <v>145</v>
      </c>
      <c r="F18" s="18">
        <v>3</v>
      </c>
      <c r="G18" s="19" t="s">
        <v>146</v>
      </c>
      <c r="H18" s="19" t="s">
        <v>147</v>
      </c>
      <c r="I18" s="19" t="s">
        <v>149</v>
      </c>
      <c r="J18" s="19" t="s">
        <v>150</v>
      </c>
      <c r="K18" s="19" t="s">
        <v>151</v>
      </c>
      <c r="L18" s="9" t="s">
        <v>152</v>
      </c>
      <c r="M18" s="42">
        <f>Fidelity!Z20</f>
        <v>2.6337295241014118</v>
      </c>
      <c r="N18" s="42">
        <f>Fidelity!AA20</f>
        <v>2</v>
      </c>
      <c r="O18" s="10" t="s">
        <v>27</v>
      </c>
      <c r="P18" s="45" t="s">
        <v>154</v>
      </c>
      <c r="Q18" s="45" t="s">
        <v>155</v>
      </c>
      <c r="R18" s="48"/>
    </row>
    <row r="19" spans="1:18" ht="27" customHeight="1" x14ac:dyDescent="0.2">
      <c r="A19" s="44"/>
      <c r="B19" s="8"/>
      <c r="C19" s="19"/>
      <c r="D19" s="18"/>
      <c r="E19" s="19"/>
      <c r="F19" s="18"/>
      <c r="G19" s="19"/>
      <c r="H19" s="19"/>
      <c r="I19" s="19"/>
      <c r="J19" s="19"/>
      <c r="K19" s="19"/>
      <c r="L19" s="9" t="s">
        <v>153</v>
      </c>
      <c r="M19" s="42">
        <f>Fidelity!Z21</f>
        <v>2.7534445024696579</v>
      </c>
      <c r="N19" s="42">
        <f>Fidelity!AA21</f>
        <v>2</v>
      </c>
      <c r="O19" s="10" t="s">
        <v>27</v>
      </c>
      <c r="P19" s="45"/>
      <c r="Q19" s="45"/>
      <c r="R19" s="48"/>
    </row>
    <row r="20" spans="1:18" ht="75" x14ac:dyDescent="0.2">
      <c r="A20" s="11">
        <v>10</v>
      </c>
      <c r="B20" s="8" t="s">
        <v>156</v>
      </c>
      <c r="C20" s="9" t="s">
        <v>157</v>
      </c>
      <c r="D20" s="10">
        <v>2008</v>
      </c>
      <c r="E20" s="9" t="s">
        <v>32</v>
      </c>
      <c r="F20" s="10">
        <v>1</v>
      </c>
      <c r="G20" s="9" t="s">
        <v>158</v>
      </c>
      <c r="H20" s="9" t="s">
        <v>160</v>
      </c>
      <c r="I20" s="9" t="s">
        <v>159</v>
      </c>
      <c r="J20" s="9" t="s">
        <v>161</v>
      </c>
      <c r="K20" s="9" t="s">
        <v>162</v>
      </c>
      <c r="L20" s="5" t="s">
        <v>94</v>
      </c>
      <c r="M20" s="42">
        <f>Fidelity!Z22</f>
        <v>3.2142510032886604</v>
      </c>
      <c r="N20" s="42">
        <f>Fidelity!AA22</f>
        <v>0</v>
      </c>
      <c r="O20" s="10" t="s">
        <v>27</v>
      </c>
      <c r="P20" s="43" t="s">
        <v>164</v>
      </c>
      <c r="Q20" s="43" t="s">
        <v>163</v>
      </c>
      <c r="R20" s="48"/>
    </row>
    <row r="21" spans="1:18" ht="68" x14ac:dyDescent="0.2">
      <c r="A21" s="11">
        <v>11</v>
      </c>
      <c r="B21" s="8" t="s">
        <v>165</v>
      </c>
      <c r="C21" s="9" t="s">
        <v>166</v>
      </c>
      <c r="D21" s="10">
        <v>2019</v>
      </c>
      <c r="E21" s="9" t="s">
        <v>167</v>
      </c>
      <c r="F21" s="10">
        <v>3</v>
      </c>
      <c r="G21" s="9" t="s">
        <v>146</v>
      </c>
      <c r="H21" s="9" t="s">
        <v>168</v>
      </c>
      <c r="I21" s="9" t="s">
        <v>148</v>
      </c>
      <c r="J21" s="9" t="s">
        <v>169</v>
      </c>
      <c r="K21" s="9" t="s">
        <v>170</v>
      </c>
      <c r="L21" s="5" t="s">
        <v>94</v>
      </c>
      <c r="M21" s="42">
        <f>Fidelity!Z23</f>
        <v>3.0853803235318495</v>
      </c>
      <c r="N21" s="42">
        <f>Fidelity!AA23</f>
        <v>1</v>
      </c>
      <c r="O21" s="10"/>
      <c r="P21" s="43" t="s">
        <v>171</v>
      </c>
      <c r="Q21" s="43"/>
      <c r="R21" s="48"/>
    </row>
    <row r="22" spans="1:18" ht="85" x14ac:dyDescent="0.2">
      <c r="A22" s="11">
        <v>12</v>
      </c>
      <c r="B22" s="8" t="s">
        <v>172</v>
      </c>
      <c r="C22" s="9" t="s">
        <v>435</v>
      </c>
      <c r="D22" s="10">
        <v>2022</v>
      </c>
      <c r="E22" s="9" t="s">
        <v>173</v>
      </c>
      <c r="F22" s="10">
        <v>12</v>
      </c>
      <c r="G22" s="9" t="s">
        <v>174</v>
      </c>
      <c r="H22" s="9" t="s">
        <v>175</v>
      </c>
      <c r="I22" s="9" t="s">
        <v>176</v>
      </c>
      <c r="J22" s="9" t="s">
        <v>177</v>
      </c>
      <c r="K22" s="9" t="s">
        <v>178</v>
      </c>
      <c r="L22" s="5" t="s">
        <v>94</v>
      </c>
      <c r="M22" s="42">
        <f>Fidelity!Z24</f>
        <v>3.25</v>
      </c>
      <c r="N22" s="42">
        <f>Fidelity!AA24</f>
        <v>2</v>
      </c>
      <c r="O22" s="10" t="s">
        <v>20</v>
      </c>
      <c r="P22" s="43" t="s">
        <v>179</v>
      </c>
      <c r="Q22" s="43"/>
      <c r="R22" s="48"/>
    </row>
    <row r="23" spans="1:18" ht="119" x14ac:dyDescent="0.2">
      <c r="A23" s="11">
        <v>13</v>
      </c>
      <c r="B23" s="8" t="s">
        <v>180</v>
      </c>
      <c r="C23" s="9" t="s">
        <v>181</v>
      </c>
      <c r="D23" s="10">
        <v>2023</v>
      </c>
      <c r="E23" s="9" t="s">
        <v>32</v>
      </c>
      <c r="F23" s="10">
        <v>46</v>
      </c>
      <c r="G23" s="9" t="s">
        <v>184</v>
      </c>
      <c r="H23" s="9" t="s">
        <v>182</v>
      </c>
      <c r="I23" s="9" t="s">
        <v>183</v>
      </c>
      <c r="J23" s="9" t="s">
        <v>194</v>
      </c>
      <c r="K23" s="9" t="s">
        <v>185</v>
      </c>
      <c r="L23" s="5" t="s">
        <v>94</v>
      </c>
      <c r="M23" s="42">
        <f>Fidelity!Z25</f>
        <v>1.2463036274880366</v>
      </c>
      <c r="N23" s="42">
        <f>Fidelity!AA25</f>
        <v>3</v>
      </c>
      <c r="O23" s="10" t="s">
        <v>20</v>
      </c>
      <c r="P23" s="43" t="s">
        <v>187</v>
      </c>
      <c r="Q23" s="43" t="s">
        <v>186</v>
      </c>
      <c r="R23" s="48" t="s">
        <v>189</v>
      </c>
    </row>
    <row r="24" spans="1:18" ht="75" x14ac:dyDescent="0.2">
      <c r="A24" s="11">
        <v>14</v>
      </c>
      <c r="B24" s="8" t="s">
        <v>190</v>
      </c>
      <c r="C24" s="9" t="s">
        <v>191</v>
      </c>
      <c r="D24" s="10">
        <v>2006</v>
      </c>
      <c r="E24" s="9" t="s">
        <v>32</v>
      </c>
      <c r="F24" s="10">
        <v>1</v>
      </c>
      <c r="G24" s="9" t="s">
        <v>192</v>
      </c>
      <c r="H24" s="9" t="s">
        <v>193</v>
      </c>
      <c r="I24" s="9" t="s">
        <v>196</v>
      </c>
      <c r="J24" s="9" t="s">
        <v>195</v>
      </c>
      <c r="K24" s="9" t="s">
        <v>197</v>
      </c>
      <c r="L24" s="5" t="s">
        <v>94</v>
      </c>
      <c r="M24" s="42">
        <f>Fidelity!Z26</f>
        <v>4</v>
      </c>
      <c r="N24" s="42">
        <f>Fidelity!AA26</f>
        <v>0</v>
      </c>
      <c r="O24" s="10" t="s">
        <v>20</v>
      </c>
      <c r="P24" s="43" t="s">
        <v>198</v>
      </c>
      <c r="Q24" s="43" t="s">
        <v>199</v>
      </c>
      <c r="R24" s="48"/>
    </row>
    <row r="25" spans="1:18" ht="51" x14ac:dyDescent="0.2">
      <c r="A25" s="11">
        <v>15</v>
      </c>
      <c r="B25" s="8" t="s">
        <v>200</v>
      </c>
      <c r="C25" s="9" t="s">
        <v>191</v>
      </c>
      <c r="D25" s="10">
        <v>2007</v>
      </c>
      <c r="E25" s="9" t="s">
        <v>32</v>
      </c>
      <c r="F25" s="10">
        <v>1</v>
      </c>
      <c r="G25" s="9" t="s">
        <v>201</v>
      </c>
      <c r="H25" s="9" t="s">
        <v>202</v>
      </c>
      <c r="I25" s="9" t="s">
        <v>203</v>
      </c>
      <c r="J25" s="9" t="s">
        <v>204</v>
      </c>
      <c r="K25" s="9" t="s">
        <v>205</v>
      </c>
      <c r="L25" s="12" t="s">
        <v>208</v>
      </c>
      <c r="M25" s="42">
        <f>Fidelity!Z27</f>
        <v>4</v>
      </c>
      <c r="N25" s="42">
        <f>Fidelity!AA27</f>
        <v>1</v>
      </c>
      <c r="O25" s="10" t="s">
        <v>20</v>
      </c>
      <c r="P25" s="43" t="s">
        <v>207</v>
      </c>
      <c r="Q25" s="43" t="s">
        <v>206</v>
      </c>
      <c r="R25" s="48"/>
    </row>
    <row r="26" spans="1:18" ht="102" customHeight="1" x14ac:dyDescent="0.2">
      <c r="A26" s="11">
        <v>16</v>
      </c>
      <c r="B26" s="8" t="s">
        <v>209</v>
      </c>
      <c r="C26" s="9" t="s">
        <v>210</v>
      </c>
      <c r="D26" s="10">
        <v>2012</v>
      </c>
      <c r="E26" s="9" t="s">
        <v>32</v>
      </c>
      <c r="F26" s="10">
        <v>12</v>
      </c>
      <c r="G26" s="9" t="s">
        <v>211</v>
      </c>
      <c r="H26" s="9" t="s">
        <v>212</v>
      </c>
      <c r="I26" s="9" t="s">
        <v>203</v>
      </c>
      <c r="J26" s="9" t="s">
        <v>213</v>
      </c>
      <c r="K26" s="9" t="s">
        <v>214</v>
      </c>
      <c r="L26" s="5" t="s">
        <v>94</v>
      </c>
      <c r="M26" s="42">
        <f>Fidelity!Z28</f>
        <v>1.0753858312089739</v>
      </c>
      <c r="N26" s="42">
        <f>Fidelity!AA28</f>
        <v>1</v>
      </c>
      <c r="O26" s="10" t="s">
        <v>20</v>
      </c>
      <c r="P26" s="43" t="s">
        <v>215</v>
      </c>
      <c r="Q26" s="43" t="s">
        <v>216</v>
      </c>
      <c r="R26" s="48" t="s">
        <v>217</v>
      </c>
    </row>
    <row r="27" spans="1:18" ht="85" x14ac:dyDescent="0.2">
      <c r="A27" s="11">
        <v>17</v>
      </c>
      <c r="B27" s="8" t="s">
        <v>218</v>
      </c>
      <c r="C27" s="9" t="s">
        <v>219</v>
      </c>
      <c r="D27" s="10">
        <v>2014</v>
      </c>
      <c r="E27" s="9" t="s">
        <v>220</v>
      </c>
      <c r="F27" s="10">
        <v>1</v>
      </c>
      <c r="G27" s="9" t="s">
        <v>221</v>
      </c>
      <c r="H27" s="9" t="s">
        <v>222</v>
      </c>
      <c r="I27" s="9" t="s">
        <v>149</v>
      </c>
      <c r="J27" s="9" t="s">
        <v>223</v>
      </c>
      <c r="K27" s="9" t="s">
        <v>224</v>
      </c>
      <c r="L27" s="5" t="s">
        <v>94</v>
      </c>
      <c r="M27" s="42">
        <f>Fidelity!Z29</f>
        <v>3.875</v>
      </c>
      <c r="N27" s="42">
        <f>Fidelity!AA29</f>
        <v>1</v>
      </c>
      <c r="O27" s="10" t="s">
        <v>27</v>
      </c>
      <c r="P27" s="43" t="s">
        <v>225</v>
      </c>
      <c r="Q27" s="43" t="s">
        <v>226</v>
      </c>
      <c r="R27" s="48" t="s">
        <v>227</v>
      </c>
    </row>
    <row r="28" spans="1:18" ht="136" x14ac:dyDescent="0.2">
      <c r="A28" s="11">
        <v>18</v>
      </c>
      <c r="B28" s="8" t="s">
        <v>228</v>
      </c>
      <c r="C28" s="9" t="s">
        <v>229</v>
      </c>
      <c r="D28" s="10">
        <v>2019</v>
      </c>
      <c r="E28" s="9" t="s">
        <v>32</v>
      </c>
      <c r="F28" s="49">
        <v>9</v>
      </c>
      <c r="G28" s="9" t="s">
        <v>230</v>
      </c>
      <c r="H28" s="9" t="s">
        <v>232</v>
      </c>
      <c r="I28" s="9" t="s">
        <v>231</v>
      </c>
      <c r="J28" s="9" t="s">
        <v>233</v>
      </c>
      <c r="K28" s="9" t="s">
        <v>234</v>
      </c>
      <c r="L28" s="5" t="s">
        <v>94</v>
      </c>
      <c r="M28" s="42">
        <f>Fidelity!Z30</f>
        <v>2.8359696991451453</v>
      </c>
      <c r="N28" s="42">
        <f>Fidelity!AA30</f>
        <v>3</v>
      </c>
      <c r="O28" s="10" t="s">
        <v>20</v>
      </c>
      <c r="P28" s="43" t="s">
        <v>235</v>
      </c>
      <c r="Q28" s="43"/>
      <c r="R28" s="48"/>
    </row>
    <row r="29" spans="1:18" ht="85" x14ac:dyDescent="0.2">
      <c r="A29" s="11">
        <v>19</v>
      </c>
      <c r="B29" s="8" t="s">
        <v>236</v>
      </c>
      <c r="C29" s="9" t="s">
        <v>243</v>
      </c>
      <c r="D29" s="10">
        <v>2014</v>
      </c>
      <c r="E29" s="9" t="s">
        <v>32</v>
      </c>
      <c r="F29" s="10">
        <v>2</v>
      </c>
      <c r="G29" s="9" t="s">
        <v>237</v>
      </c>
      <c r="H29" s="9" t="s">
        <v>239</v>
      </c>
      <c r="I29" s="9" t="s">
        <v>149</v>
      </c>
      <c r="J29" s="9" t="s">
        <v>240</v>
      </c>
      <c r="K29" s="9" t="s">
        <v>238</v>
      </c>
      <c r="L29" s="5" t="s">
        <v>94</v>
      </c>
      <c r="M29" s="42">
        <f>Fidelity!Z31</f>
        <v>3.7042706692520775</v>
      </c>
      <c r="N29" s="42">
        <f>Fidelity!AA31</f>
        <v>1</v>
      </c>
      <c r="O29" s="10" t="s">
        <v>27</v>
      </c>
      <c r="P29" s="43" t="s">
        <v>241</v>
      </c>
      <c r="Q29" s="43" t="s">
        <v>242</v>
      </c>
      <c r="R29" s="48"/>
    </row>
    <row r="30" spans="1:18" ht="102" x14ac:dyDescent="0.2">
      <c r="A30" s="11">
        <v>20</v>
      </c>
      <c r="B30" s="8" t="s">
        <v>244</v>
      </c>
      <c r="C30" s="9" t="s">
        <v>245</v>
      </c>
      <c r="D30" s="10">
        <v>2019</v>
      </c>
      <c r="E30" s="9" t="s">
        <v>32</v>
      </c>
      <c r="F30" s="10">
        <v>6</v>
      </c>
      <c r="G30" s="9" t="s">
        <v>247</v>
      </c>
      <c r="H30" s="9" t="s">
        <v>246</v>
      </c>
      <c r="I30" s="9" t="s">
        <v>176</v>
      </c>
      <c r="J30" s="9" t="s">
        <v>248</v>
      </c>
      <c r="K30" s="9" t="s">
        <v>250</v>
      </c>
      <c r="L30" s="5" t="s">
        <v>94</v>
      </c>
      <c r="M30" s="42">
        <f>Fidelity!Z32</f>
        <v>1.5048563384822016</v>
      </c>
      <c r="N30" s="42">
        <f>Fidelity!AA32</f>
        <v>3</v>
      </c>
      <c r="O30" s="10" t="s">
        <v>20</v>
      </c>
      <c r="P30" s="43" t="s">
        <v>249</v>
      </c>
      <c r="Q30" s="43"/>
      <c r="R30" s="48"/>
    </row>
    <row r="31" spans="1:18" ht="115" customHeight="1" x14ac:dyDescent="0.2">
      <c r="A31" s="11">
        <v>21</v>
      </c>
      <c r="B31" s="8" t="s">
        <v>251</v>
      </c>
      <c r="C31" s="9" t="s">
        <v>440</v>
      </c>
      <c r="D31" s="10">
        <v>2019</v>
      </c>
      <c r="E31" s="9" t="s">
        <v>32</v>
      </c>
      <c r="F31" s="10">
        <v>2</v>
      </c>
      <c r="G31" s="9" t="s">
        <v>252</v>
      </c>
      <c r="H31" s="9" t="s">
        <v>253</v>
      </c>
      <c r="I31" s="9" t="s">
        <v>149</v>
      </c>
      <c r="J31" s="9" t="s">
        <v>254</v>
      </c>
      <c r="K31" s="9" t="s">
        <v>255</v>
      </c>
      <c r="L31" s="5" t="s">
        <v>94</v>
      </c>
      <c r="M31" s="42">
        <f>Fidelity!Z33</f>
        <v>3.7142857142857144</v>
      </c>
      <c r="N31" s="42">
        <f>Fidelity!AA33</f>
        <v>1</v>
      </c>
      <c r="O31" s="10" t="s">
        <v>20</v>
      </c>
      <c r="P31" s="43" t="s">
        <v>256</v>
      </c>
      <c r="Q31" s="43"/>
      <c r="R31" s="48"/>
    </row>
    <row r="32" spans="1:18" ht="90" x14ac:dyDescent="0.2">
      <c r="A32" s="11">
        <v>22</v>
      </c>
      <c r="B32" s="8" t="s">
        <v>257</v>
      </c>
      <c r="C32" s="9" t="s">
        <v>258</v>
      </c>
      <c r="D32" s="10">
        <v>2008</v>
      </c>
      <c r="E32" s="9" t="s">
        <v>259</v>
      </c>
      <c r="F32" s="10">
        <v>12</v>
      </c>
      <c r="G32" s="9" t="s">
        <v>260</v>
      </c>
      <c r="H32" s="9" t="s">
        <v>261</v>
      </c>
      <c r="I32" s="9" t="s">
        <v>262</v>
      </c>
      <c r="J32" s="9" t="s">
        <v>263</v>
      </c>
      <c r="K32" s="9" t="s">
        <v>264</v>
      </c>
      <c r="L32" s="5" t="s">
        <v>94</v>
      </c>
      <c r="M32" s="42">
        <f>Fidelity!Z34</f>
        <v>4</v>
      </c>
      <c r="N32" s="42">
        <f>Fidelity!AA34</f>
        <v>1</v>
      </c>
      <c r="O32" s="10" t="s">
        <v>27</v>
      </c>
      <c r="P32" s="43" t="s">
        <v>265</v>
      </c>
      <c r="Q32" s="43"/>
      <c r="R32" s="48" t="s">
        <v>266</v>
      </c>
    </row>
    <row r="33" spans="1:18" ht="90" x14ac:dyDescent="0.2">
      <c r="A33" s="11">
        <v>23</v>
      </c>
      <c r="B33" s="8" t="s">
        <v>267</v>
      </c>
      <c r="C33" s="9" t="s">
        <v>268</v>
      </c>
      <c r="D33" s="10">
        <v>2023</v>
      </c>
      <c r="E33" s="9" t="s">
        <v>269</v>
      </c>
      <c r="F33" s="10">
        <v>6</v>
      </c>
      <c r="G33" s="9" t="s">
        <v>270</v>
      </c>
      <c r="H33" s="9" t="s">
        <v>271</v>
      </c>
      <c r="I33" s="9" t="s">
        <v>379</v>
      </c>
      <c r="J33" s="9" t="s">
        <v>273</v>
      </c>
      <c r="K33" s="9" t="s">
        <v>274</v>
      </c>
      <c r="L33" s="5" t="s">
        <v>94</v>
      </c>
      <c r="M33" s="42">
        <f>Fidelity!Z35</f>
        <v>2.5705012316940756</v>
      </c>
      <c r="N33" s="42">
        <f>Fidelity!AA35</f>
        <v>4</v>
      </c>
      <c r="O33" s="10" t="s">
        <v>20</v>
      </c>
      <c r="P33" s="43" t="s">
        <v>277</v>
      </c>
      <c r="Q33" s="43" t="s">
        <v>276</v>
      </c>
      <c r="R33" s="48" t="s">
        <v>275</v>
      </c>
    </row>
    <row r="34" spans="1:18" ht="136" x14ac:dyDescent="0.2">
      <c r="A34" s="11">
        <v>24</v>
      </c>
      <c r="B34" s="8" t="s">
        <v>278</v>
      </c>
      <c r="C34" s="9" t="s">
        <v>279</v>
      </c>
      <c r="D34" s="10">
        <v>2023</v>
      </c>
      <c r="E34" s="9" t="s">
        <v>281</v>
      </c>
      <c r="F34" s="10">
        <v>12</v>
      </c>
      <c r="G34" s="9" t="s">
        <v>280</v>
      </c>
      <c r="H34" s="9" t="s">
        <v>282</v>
      </c>
      <c r="I34" s="9" t="s">
        <v>272</v>
      </c>
      <c r="J34" s="9" t="s">
        <v>283</v>
      </c>
      <c r="K34" s="9" t="s">
        <v>284</v>
      </c>
      <c r="L34" s="5" t="s">
        <v>94</v>
      </c>
      <c r="M34" s="42">
        <f>Fidelity!Z36</f>
        <v>3.5914493510473795</v>
      </c>
      <c r="N34" s="42">
        <f>Fidelity!AA36</f>
        <v>1</v>
      </c>
      <c r="O34" s="10" t="s">
        <v>20</v>
      </c>
      <c r="P34" s="43" t="s">
        <v>285</v>
      </c>
      <c r="Q34" s="43" t="s">
        <v>286</v>
      </c>
      <c r="R34" s="48" t="s">
        <v>287</v>
      </c>
    </row>
    <row r="35" spans="1:18" ht="85" x14ac:dyDescent="0.2">
      <c r="A35" s="11">
        <v>25</v>
      </c>
      <c r="B35" s="8" t="s">
        <v>288</v>
      </c>
      <c r="C35" s="9" t="s">
        <v>289</v>
      </c>
      <c r="D35" s="10">
        <v>2007</v>
      </c>
      <c r="E35" s="9" t="s">
        <v>290</v>
      </c>
      <c r="F35" s="10">
        <v>3</v>
      </c>
      <c r="G35" s="9" t="s">
        <v>291</v>
      </c>
      <c r="H35" s="9" t="s">
        <v>295</v>
      </c>
      <c r="I35" s="9" t="s">
        <v>292</v>
      </c>
      <c r="J35" s="9" t="s">
        <v>293</v>
      </c>
      <c r="K35" s="9" t="s">
        <v>294</v>
      </c>
      <c r="L35" s="5" t="s">
        <v>94</v>
      </c>
      <c r="M35" s="42">
        <f>Fidelity!Z37</f>
        <v>3.2857142857142856</v>
      </c>
      <c r="N35" s="42">
        <f>Fidelity!AA37</f>
        <v>2</v>
      </c>
      <c r="O35" s="10" t="s">
        <v>20</v>
      </c>
      <c r="P35" s="43" t="s">
        <v>296</v>
      </c>
      <c r="Q35" s="43" t="s">
        <v>297</v>
      </c>
      <c r="R35" s="48"/>
    </row>
    <row r="36" spans="1:18" ht="105" x14ac:dyDescent="0.2">
      <c r="A36" s="11">
        <v>26</v>
      </c>
      <c r="B36" s="8" t="s">
        <v>298</v>
      </c>
      <c r="C36" s="9" t="s">
        <v>299</v>
      </c>
      <c r="D36" s="10">
        <v>2020</v>
      </c>
      <c r="E36" s="9" t="s">
        <v>300</v>
      </c>
      <c r="F36" s="10">
        <v>1</v>
      </c>
      <c r="G36" s="9" t="s">
        <v>301</v>
      </c>
      <c r="H36" s="9" t="s">
        <v>303</v>
      </c>
      <c r="I36" s="9" t="s">
        <v>304</v>
      </c>
      <c r="J36" s="9" t="s">
        <v>302</v>
      </c>
      <c r="K36" s="9" t="s">
        <v>305</v>
      </c>
      <c r="L36" s="5" t="s">
        <v>94</v>
      </c>
      <c r="M36" s="42">
        <f>Fidelity!Z38</f>
        <v>2.2767611273294679</v>
      </c>
      <c r="N36" s="42">
        <f>Fidelity!AA38</f>
        <v>1</v>
      </c>
      <c r="O36" s="10" t="s">
        <v>20</v>
      </c>
      <c r="P36" s="43" t="s">
        <v>306</v>
      </c>
      <c r="Q36" s="43"/>
      <c r="R36" s="48"/>
    </row>
    <row r="37" spans="1:18" ht="136" x14ac:dyDescent="0.2">
      <c r="A37" s="11">
        <v>27</v>
      </c>
      <c r="B37" s="8" t="s">
        <v>307</v>
      </c>
      <c r="C37" s="9" t="s">
        <v>308</v>
      </c>
      <c r="D37" s="10">
        <v>2022</v>
      </c>
      <c r="E37" s="9" t="s">
        <v>309</v>
      </c>
      <c r="F37" s="10">
        <v>6</v>
      </c>
      <c r="G37" s="9" t="s">
        <v>310</v>
      </c>
      <c r="H37" s="9" t="s">
        <v>311</v>
      </c>
      <c r="I37" s="9" t="s">
        <v>196</v>
      </c>
      <c r="J37" s="9" t="s">
        <v>312</v>
      </c>
      <c r="K37" s="9" t="s">
        <v>313</v>
      </c>
      <c r="L37" s="5" t="s">
        <v>94</v>
      </c>
      <c r="M37" s="42">
        <f>Fidelity!Z39</f>
        <v>3.4193267716173019</v>
      </c>
      <c r="N37" s="42">
        <f>Fidelity!AA39</f>
        <v>3</v>
      </c>
      <c r="O37" s="10" t="s">
        <v>20</v>
      </c>
      <c r="P37" s="43" t="s">
        <v>314</v>
      </c>
      <c r="Q37" s="43"/>
      <c r="R37" s="48"/>
    </row>
    <row r="38" spans="1:18" ht="75" x14ac:dyDescent="0.2">
      <c r="A38" s="11">
        <v>28</v>
      </c>
      <c r="B38" s="8" t="s">
        <v>315</v>
      </c>
      <c r="C38" s="9" t="s">
        <v>316</v>
      </c>
      <c r="D38" s="10">
        <v>2024</v>
      </c>
      <c r="E38" s="9" t="s">
        <v>22</v>
      </c>
      <c r="F38" s="10">
        <v>14</v>
      </c>
      <c r="G38" s="9" t="s">
        <v>23</v>
      </c>
      <c r="H38" s="9" t="s">
        <v>317</v>
      </c>
      <c r="I38" s="9" t="s">
        <v>320</v>
      </c>
      <c r="J38" s="9" t="s">
        <v>319</v>
      </c>
      <c r="K38" s="9" t="s">
        <v>318</v>
      </c>
      <c r="L38" s="5" t="s">
        <v>94</v>
      </c>
      <c r="M38" s="42">
        <f>Fidelity!Z40</f>
        <v>3.0914315956676508</v>
      </c>
      <c r="N38" s="42">
        <f>Fidelity!AA40</f>
        <v>2</v>
      </c>
      <c r="O38" s="10" t="s">
        <v>27</v>
      </c>
      <c r="P38" s="43" t="s">
        <v>321</v>
      </c>
      <c r="Q38" s="43" t="s">
        <v>322</v>
      </c>
      <c r="R38" s="48"/>
    </row>
    <row r="39" spans="1:18" ht="68" x14ac:dyDescent="0.2">
      <c r="A39" s="11">
        <v>29</v>
      </c>
      <c r="B39" s="8" t="s">
        <v>323</v>
      </c>
      <c r="C39" s="9" t="s">
        <v>324</v>
      </c>
      <c r="D39" s="10">
        <v>2023</v>
      </c>
      <c r="E39" s="9" t="s">
        <v>325</v>
      </c>
      <c r="F39" s="10">
        <v>2</v>
      </c>
      <c r="G39" s="9" t="s">
        <v>326</v>
      </c>
      <c r="H39" s="9" t="s">
        <v>327</v>
      </c>
      <c r="I39" s="9" t="s">
        <v>333</v>
      </c>
      <c r="J39" s="9" t="s">
        <v>329</v>
      </c>
      <c r="K39" s="9" t="s">
        <v>328</v>
      </c>
      <c r="L39" s="5" t="s">
        <v>94</v>
      </c>
      <c r="M39" s="42">
        <f>Fidelity!Z41</f>
        <v>1.389818001400801</v>
      </c>
      <c r="N39" s="42">
        <f>Fidelity!AA41</f>
        <v>2</v>
      </c>
      <c r="O39" s="10" t="s">
        <v>20</v>
      </c>
      <c r="P39" s="43" t="s">
        <v>330</v>
      </c>
      <c r="Q39" s="43" t="s">
        <v>332</v>
      </c>
      <c r="R39" s="48" t="s">
        <v>331</v>
      </c>
    </row>
    <row r="40" spans="1:18" ht="153" x14ac:dyDescent="0.2">
      <c r="A40" s="11">
        <v>30</v>
      </c>
      <c r="B40" s="8" t="s">
        <v>341</v>
      </c>
      <c r="C40" s="9" t="s">
        <v>343</v>
      </c>
      <c r="D40" s="10">
        <v>2010</v>
      </c>
      <c r="E40" s="9" t="s">
        <v>336</v>
      </c>
      <c r="F40" s="10">
        <v>3</v>
      </c>
      <c r="G40" s="9" t="s">
        <v>344</v>
      </c>
      <c r="H40" s="9" t="s">
        <v>342</v>
      </c>
      <c r="I40" s="9" t="s">
        <v>148</v>
      </c>
      <c r="J40" s="9" t="s">
        <v>334</v>
      </c>
      <c r="K40" s="9" t="s">
        <v>337</v>
      </c>
      <c r="L40" s="5" t="s">
        <v>94</v>
      </c>
      <c r="M40" s="42">
        <f>Fidelity!Z42</f>
        <v>3.5</v>
      </c>
      <c r="N40" s="42">
        <f>Fidelity!AA42</f>
        <v>2</v>
      </c>
      <c r="O40" s="10" t="s">
        <v>20</v>
      </c>
      <c r="P40" s="43" t="s">
        <v>338</v>
      </c>
      <c r="Q40" s="43" t="s">
        <v>339</v>
      </c>
      <c r="R40" s="48" t="s">
        <v>340</v>
      </c>
    </row>
    <row r="41" spans="1:18" ht="170" x14ac:dyDescent="0.2">
      <c r="A41" s="11">
        <v>31</v>
      </c>
      <c r="B41" s="8" t="s">
        <v>345</v>
      </c>
      <c r="C41" s="9" t="s">
        <v>346</v>
      </c>
      <c r="D41" s="10">
        <v>2023</v>
      </c>
      <c r="E41" s="9" t="s">
        <v>347</v>
      </c>
      <c r="F41" s="10">
        <v>8</v>
      </c>
      <c r="G41" s="9" t="s">
        <v>348</v>
      </c>
      <c r="H41" s="9" t="s">
        <v>350</v>
      </c>
      <c r="I41" s="9" t="s">
        <v>351</v>
      </c>
      <c r="J41" s="9" t="s">
        <v>349</v>
      </c>
      <c r="K41" s="9" t="s">
        <v>352</v>
      </c>
      <c r="L41" s="5" t="s">
        <v>94</v>
      </c>
      <c r="M41" s="42">
        <f>Fidelity!Z43</f>
        <v>2.4926072549760732</v>
      </c>
      <c r="N41" s="42">
        <f>Fidelity!AA43</f>
        <v>3</v>
      </c>
      <c r="O41" s="10" t="s">
        <v>20</v>
      </c>
      <c r="P41" s="43" t="s">
        <v>355</v>
      </c>
      <c r="Q41" s="43" t="s">
        <v>353</v>
      </c>
      <c r="R41" s="48" t="s">
        <v>354</v>
      </c>
    </row>
    <row r="42" spans="1:18" ht="187" x14ac:dyDescent="0.2">
      <c r="A42" s="44">
        <v>32</v>
      </c>
      <c r="B42" s="44" t="s">
        <v>356</v>
      </c>
      <c r="C42" s="18" t="s">
        <v>357</v>
      </c>
      <c r="D42" s="18">
        <v>2021</v>
      </c>
      <c r="E42" s="9" t="s">
        <v>359</v>
      </c>
      <c r="F42" s="10">
        <v>12</v>
      </c>
      <c r="G42" s="9" t="s">
        <v>369</v>
      </c>
      <c r="H42" s="19" t="s">
        <v>360</v>
      </c>
      <c r="I42" s="19" t="s">
        <v>370</v>
      </c>
      <c r="J42" s="19" t="s">
        <v>363</v>
      </c>
      <c r="K42" s="19" t="s">
        <v>364</v>
      </c>
      <c r="L42" s="12" t="s">
        <v>361</v>
      </c>
      <c r="M42" s="42">
        <f>Fidelity!Z44</f>
        <v>2.7642906802005309</v>
      </c>
      <c r="N42" s="42">
        <f>Fidelity!AA44</f>
        <v>1</v>
      </c>
      <c r="O42" s="10" t="s">
        <v>20</v>
      </c>
      <c r="P42" s="45" t="s">
        <v>366</v>
      </c>
      <c r="Q42" s="45" t="s">
        <v>367</v>
      </c>
      <c r="R42" s="45" t="s">
        <v>368</v>
      </c>
    </row>
    <row r="43" spans="1:18" ht="120" customHeight="1" x14ac:dyDescent="0.2">
      <c r="A43" s="44"/>
      <c r="B43" s="44"/>
      <c r="C43" s="18"/>
      <c r="D43" s="18"/>
      <c r="E43" s="9" t="s">
        <v>358</v>
      </c>
      <c r="F43" s="10">
        <v>12</v>
      </c>
      <c r="G43" s="9" t="s">
        <v>365</v>
      </c>
      <c r="H43" s="19"/>
      <c r="I43" s="19"/>
      <c r="J43" s="19"/>
      <c r="K43" s="19"/>
      <c r="L43" s="12" t="s">
        <v>362</v>
      </c>
      <c r="M43" s="42">
        <f>Fidelity!Z45</f>
        <v>3.6053783509475346</v>
      </c>
      <c r="N43" s="42">
        <f>Fidelity!AA45</f>
        <v>0</v>
      </c>
      <c r="O43" s="10" t="s">
        <v>20</v>
      </c>
      <c r="P43" s="45"/>
      <c r="Q43" s="45"/>
      <c r="R43" s="45"/>
    </row>
    <row r="44" spans="1:18" ht="153" x14ac:dyDescent="0.2">
      <c r="A44" s="11">
        <v>33</v>
      </c>
      <c r="B44" s="8" t="s">
        <v>371</v>
      </c>
      <c r="C44" s="9" t="s">
        <v>372</v>
      </c>
      <c r="D44" s="10">
        <v>2020</v>
      </c>
      <c r="E44" s="9" t="s">
        <v>373</v>
      </c>
      <c r="F44" s="10">
        <v>6</v>
      </c>
      <c r="G44" s="9" t="s">
        <v>374</v>
      </c>
      <c r="H44" s="9" t="s">
        <v>375</v>
      </c>
      <c r="I44" s="9" t="s">
        <v>379</v>
      </c>
      <c r="J44" s="9" t="s">
        <v>395</v>
      </c>
      <c r="K44" s="9" t="s">
        <v>376</v>
      </c>
      <c r="L44" s="5" t="s">
        <v>94</v>
      </c>
      <c r="M44" s="42">
        <f>Fidelity!Z46</f>
        <v>2.5705012316940756</v>
      </c>
      <c r="N44" s="42">
        <f>Fidelity!AA46</f>
        <v>4</v>
      </c>
      <c r="O44" s="10" t="s">
        <v>20</v>
      </c>
      <c r="P44" s="43" t="s">
        <v>377</v>
      </c>
      <c r="Q44" s="43" t="s">
        <v>378</v>
      </c>
      <c r="R44" s="48"/>
    </row>
    <row r="45" spans="1:18" ht="119" x14ac:dyDescent="0.2">
      <c r="A45" s="11">
        <v>34</v>
      </c>
      <c r="B45" s="8" t="s">
        <v>381</v>
      </c>
      <c r="C45" s="9" t="s">
        <v>382</v>
      </c>
      <c r="D45" s="10">
        <v>2000</v>
      </c>
      <c r="E45" s="9" t="s">
        <v>380</v>
      </c>
      <c r="F45" s="10">
        <v>3</v>
      </c>
      <c r="G45" s="9" t="s">
        <v>15</v>
      </c>
      <c r="H45" s="9" t="s">
        <v>383</v>
      </c>
      <c r="I45" s="9" t="s">
        <v>379</v>
      </c>
      <c r="J45" s="9" t="s">
        <v>384</v>
      </c>
      <c r="K45" s="9" t="s">
        <v>385</v>
      </c>
      <c r="L45" s="5" t="s">
        <v>94</v>
      </c>
      <c r="M45" s="42">
        <f>Fidelity!Z47</f>
        <v>3.7142857142857144</v>
      </c>
      <c r="N45" s="42">
        <f>Fidelity!AA47</f>
        <v>2</v>
      </c>
      <c r="O45" s="10" t="s">
        <v>20</v>
      </c>
      <c r="P45" s="43" t="s">
        <v>388</v>
      </c>
      <c r="Q45" s="43" t="s">
        <v>387</v>
      </c>
      <c r="R45" s="48" t="s">
        <v>386</v>
      </c>
    </row>
    <row r="46" spans="1:18" ht="195" x14ac:dyDescent="0.2">
      <c r="A46" s="11">
        <v>35</v>
      </c>
      <c r="B46" s="8" t="s">
        <v>389</v>
      </c>
      <c r="C46" s="9" t="s">
        <v>390</v>
      </c>
      <c r="D46" s="10">
        <v>2023</v>
      </c>
      <c r="E46" s="9" t="s">
        <v>391</v>
      </c>
      <c r="F46" s="10">
        <v>40</v>
      </c>
      <c r="G46" s="9" t="s">
        <v>392</v>
      </c>
      <c r="H46" s="9" t="s">
        <v>393</v>
      </c>
      <c r="I46" s="9" t="s">
        <v>394</v>
      </c>
      <c r="J46" s="9" t="s">
        <v>396</v>
      </c>
      <c r="K46" s="9" t="s">
        <v>397</v>
      </c>
      <c r="L46" s="5" t="s">
        <v>94</v>
      </c>
      <c r="M46" s="42">
        <f>Fidelity!Z48</f>
        <v>2.3082689247651791</v>
      </c>
      <c r="N46" s="42">
        <f>Fidelity!AA48</f>
        <v>3</v>
      </c>
      <c r="O46" s="10" t="s">
        <v>20</v>
      </c>
      <c r="P46" s="43" t="s">
        <v>398</v>
      </c>
      <c r="Q46" s="43" t="s">
        <v>399</v>
      </c>
      <c r="R46" s="48"/>
    </row>
    <row r="47" spans="1:18" ht="17" x14ac:dyDescent="0.2">
      <c r="B47" s="8"/>
      <c r="C47" s="9"/>
      <c r="D47" s="10"/>
      <c r="E47" s="9"/>
      <c r="F47" s="10" t="s">
        <v>137</v>
      </c>
      <c r="G47" s="9"/>
      <c r="H47" s="9"/>
      <c r="I47" s="9"/>
      <c r="J47" s="9"/>
      <c r="K47" s="9"/>
      <c r="L47" s="5"/>
      <c r="M47" s="42" t="str">
        <f>Fidelity!Z49</f>
        <v/>
      </c>
      <c r="N47" s="42" t="str">
        <f>Fidelity!AA49</f>
        <v xml:space="preserve"> </v>
      </c>
      <c r="O47" s="10"/>
      <c r="P47" s="43"/>
      <c r="Q47" s="43"/>
      <c r="R47" s="48"/>
    </row>
    <row r="48" spans="1:18" ht="17" x14ac:dyDescent="0.2">
      <c r="B48" s="8"/>
      <c r="C48" s="9"/>
      <c r="D48" s="10"/>
      <c r="E48" s="9"/>
      <c r="F48" s="10" t="s">
        <v>137</v>
      </c>
      <c r="G48" s="9"/>
      <c r="H48" s="9"/>
      <c r="I48" s="9"/>
      <c r="J48" s="9"/>
      <c r="K48" s="9"/>
      <c r="L48" s="5"/>
      <c r="M48" s="42" t="str">
        <f>Fidelity!Z50</f>
        <v/>
      </c>
      <c r="N48" s="42" t="str">
        <f>Fidelity!AA50</f>
        <v xml:space="preserve"> </v>
      </c>
      <c r="O48" s="10"/>
      <c r="P48" s="43"/>
      <c r="Q48" s="43"/>
      <c r="R48" s="48"/>
    </row>
    <row r="49" spans="2:18" ht="17" x14ac:dyDescent="0.2">
      <c r="B49" s="8"/>
      <c r="C49" s="9"/>
      <c r="D49" s="10"/>
      <c r="E49" s="9"/>
      <c r="F49" s="10" t="s">
        <v>137</v>
      </c>
      <c r="G49" s="9"/>
      <c r="H49" s="9"/>
      <c r="I49" s="9"/>
      <c r="J49" s="9"/>
      <c r="K49" s="9"/>
      <c r="L49" s="5"/>
      <c r="M49" s="42" t="str">
        <f>Fidelity!Z51</f>
        <v/>
      </c>
      <c r="N49" s="42" t="str">
        <f>Fidelity!AA51</f>
        <v xml:space="preserve"> </v>
      </c>
      <c r="O49" s="10"/>
      <c r="P49" s="43"/>
      <c r="Q49" s="43"/>
      <c r="R49" s="48"/>
    </row>
    <row r="50" spans="2:18" ht="17" x14ac:dyDescent="0.2">
      <c r="B50" s="8"/>
      <c r="C50" s="8"/>
      <c r="D50" s="11"/>
      <c r="E50" s="8"/>
      <c r="F50" s="10" t="s">
        <v>137</v>
      </c>
      <c r="G50" s="8"/>
      <c r="H50" s="8"/>
      <c r="I50" s="8"/>
      <c r="J50" s="8"/>
      <c r="K50" s="8"/>
      <c r="L50" s="5"/>
      <c r="M50" s="42" t="str">
        <f>Fidelity!Z52</f>
        <v/>
      </c>
      <c r="N50" s="42" t="str">
        <f>Fidelity!AA52</f>
        <v xml:space="preserve"> </v>
      </c>
      <c r="O50" s="11"/>
      <c r="P50" s="43"/>
      <c r="Q50" s="43"/>
      <c r="R50" s="48"/>
    </row>
    <row r="51" spans="2:18" ht="17" x14ac:dyDescent="0.2">
      <c r="B51" s="8"/>
      <c r="C51" s="8"/>
      <c r="D51" s="11"/>
      <c r="E51" s="8"/>
      <c r="F51" s="10" t="s">
        <v>137</v>
      </c>
      <c r="G51" s="8"/>
      <c r="H51" s="8"/>
      <c r="I51" s="8"/>
      <c r="J51" s="8"/>
      <c r="K51" s="8"/>
      <c r="L51" s="5"/>
      <c r="M51" s="42" t="str">
        <f>Fidelity!Z53</f>
        <v/>
      </c>
      <c r="N51" s="42" t="str">
        <f>Fidelity!AA53</f>
        <v xml:space="preserve"> </v>
      </c>
      <c r="O51" s="11"/>
      <c r="P51" s="43"/>
      <c r="Q51" s="43"/>
      <c r="R51" s="48"/>
    </row>
    <row r="52" spans="2:18" ht="17" x14ac:dyDescent="0.2">
      <c r="B52" s="8"/>
      <c r="C52" s="8"/>
      <c r="D52" s="11"/>
      <c r="E52" s="8"/>
      <c r="F52" s="10" t="s">
        <v>137</v>
      </c>
      <c r="G52" s="8"/>
      <c r="H52" s="8"/>
      <c r="I52" s="8"/>
      <c r="J52" s="8"/>
      <c r="K52" s="8"/>
      <c r="L52" s="5"/>
      <c r="M52" s="42" t="str">
        <f>Fidelity!Z54</f>
        <v/>
      </c>
      <c r="N52" s="42" t="str">
        <f>Fidelity!AA54</f>
        <v xml:space="preserve"> </v>
      </c>
      <c r="O52" s="11"/>
      <c r="P52" s="43"/>
      <c r="Q52" s="43"/>
      <c r="R52" s="48"/>
    </row>
    <row r="53" spans="2:18" ht="17" x14ac:dyDescent="0.2">
      <c r="B53" s="8"/>
      <c r="C53" s="8"/>
      <c r="D53" s="11"/>
      <c r="E53" s="8"/>
      <c r="F53" s="10" t="s">
        <v>137</v>
      </c>
      <c r="G53" s="8"/>
      <c r="H53" s="8"/>
      <c r="I53" s="8"/>
      <c r="J53" s="8"/>
      <c r="K53" s="8"/>
      <c r="L53" s="5"/>
      <c r="M53" s="42" t="str">
        <f>Fidelity!Z55</f>
        <v/>
      </c>
      <c r="N53" s="42" t="str">
        <f>Fidelity!AA55</f>
        <v xml:space="preserve"> </v>
      </c>
      <c r="O53" s="11"/>
      <c r="P53" s="43"/>
      <c r="Q53" s="43"/>
      <c r="R53" s="48"/>
    </row>
    <row r="54" spans="2:18" ht="17" x14ac:dyDescent="0.2">
      <c r="B54" s="8"/>
      <c r="C54" s="8"/>
      <c r="D54" s="11"/>
      <c r="E54" s="8"/>
      <c r="F54" s="10" t="s">
        <v>137</v>
      </c>
      <c r="G54" s="8"/>
      <c r="H54" s="8"/>
      <c r="I54" s="8"/>
      <c r="J54" s="8"/>
      <c r="K54" s="8"/>
      <c r="L54" s="5"/>
      <c r="M54" s="42" t="str">
        <f>Fidelity!Z56</f>
        <v/>
      </c>
      <c r="N54" s="42" t="str">
        <f>Fidelity!AA56</f>
        <v xml:space="preserve"> </v>
      </c>
      <c r="O54" s="11"/>
      <c r="P54" s="43"/>
      <c r="Q54" s="43"/>
      <c r="R54" s="48"/>
    </row>
    <row r="55" spans="2:18" ht="17" x14ac:dyDescent="0.2">
      <c r="B55" s="8"/>
      <c r="C55" s="8"/>
      <c r="D55" s="11"/>
      <c r="E55" s="8"/>
      <c r="F55" s="10" t="s">
        <v>137</v>
      </c>
      <c r="G55" s="8"/>
      <c r="H55" s="8"/>
      <c r="I55" s="8"/>
      <c r="J55" s="8"/>
      <c r="K55" s="8"/>
      <c r="L55" s="5"/>
      <c r="M55" s="42" t="str">
        <f>Fidelity!Z57</f>
        <v/>
      </c>
      <c r="N55" s="42" t="str">
        <f>Fidelity!AA57</f>
        <v xml:space="preserve"> </v>
      </c>
      <c r="O55" s="11"/>
      <c r="P55" s="43"/>
      <c r="Q55" s="43"/>
      <c r="R55" s="48"/>
    </row>
    <row r="56" spans="2:18" ht="17" x14ac:dyDescent="0.2">
      <c r="B56" s="8"/>
      <c r="C56" s="8"/>
      <c r="D56" s="11"/>
      <c r="E56" s="8"/>
      <c r="F56" s="10" t="s">
        <v>137</v>
      </c>
      <c r="G56" s="8"/>
      <c r="H56" s="8"/>
      <c r="I56" s="8"/>
      <c r="J56" s="8"/>
      <c r="K56" s="8"/>
      <c r="L56" s="5"/>
      <c r="M56" s="42" t="str">
        <f>Fidelity!Z58</f>
        <v/>
      </c>
      <c r="N56" s="42" t="str">
        <f>Fidelity!AA58</f>
        <v xml:space="preserve"> </v>
      </c>
      <c r="O56" s="11"/>
      <c r="P56" s="43"/>
      <c r="Q56" s="43"/>
      <c r="R56" s="48"/>
    </row>
    <row r="57" spans="2:18" ht="17" x14ac:dyDescent="0.2">
      <c r="F57" s="10" t="s">
        <v>137</v>
      </c>
      <c r="L57" s="5"/>
      <c r="M57" s="42" t="str">
        <f>Fidelity!Z59</f>
        <v/>
      </c>
      <c r="N57" s="42" t="str">
        <f>Fidelity!AA59</f>
        <v xml:space="preserve"> </v>
      </c>
      <c r="P57" s="43"/>
      <c r="Q57" s="43"/>
      <c r="R57" s="48"/>
    </row>
    <row r="58" spans="2:18" ht="17" x14ac:dyDescent="0.2">
      <c r="F58" s="10" t="s">
        <v>137</v>
      </c>
      <c r="L58" s="5"/>
      <c r="M58" s="42" t="str">
        <f>Fidelity!Z60</f>
        <v/>
      </c>
      <c r="N58" s="42" t="str">
        <f>Fidelity!AA60</f>
        <v xml:space="preserve"> </v>
      </c>
      <c r="P58" s="43"/>
      <c r="Q58" s="43"/>
      <c r="R58" s="48"/>
    </row>
    <row r="59" spans="2:18" ht="17" x14ac:dyDescent="0.2">
      <c r="F59" s="10" t="s">
        <v>137</v>
      </c>
      <c r="L59" s="5"/>
      <c r="M59" s="42" t="str">
        <f>Fidelity!Z61</f>
        <v/>
      </c>
      <c r="N59" s="42" t="str">
        <f>Fidelity!AA61</f>
        <v xml:space="preserve"> </v>
      </c>
      <c r="P59" s="43"/>
      <c r="Q59" s="43"/>
      <c r="R59" s="48"/>
    </row>
    <row r="60" spans="2:18" ht="17" x14ac:dyDescent="0.2">
      <c r="F60" s="10" t="s">
        <v>137</v>
      </c>
      <c r="L60" s="5"/>
      <c r="M60" s="42" t="str">
        <f>Fidelity!Z62</f>
        <v/>
      </c>
      <c r="N60" s="42" t="str">
        <f>Fidelity!AA62</f>
        <v xml:space="preserve"> </v>
      </c>
      <c r="P60" s="43"/>
      <c r="Q60" s="43"/>
      <c r="R60" s="48"/>
    </row>
    <row r="61" spans="2:18" ht="17" x14ac:dyDescent="0.2">
      <c r="F61" s="10" t="s">
        <v>137</v>
      </c>
      <c r="L61" s="5"/>
      <c r="M61" s="42" t="str">
        <f>Fidelity!Z63</f>
        <v/>
      </c>
      <c r="N61" s="42" t="str">
        <f>Fidelity!AA63</f>
        <v xml:space="preserve"> </v>
      </c>
      <c r="P61" s="43"/>
      <c r="Q61" s="43"/>
      <c r="R61" s="48"/>
    </row>
    <row r="62" spans="2:18" ht="17" x14ac:dyDescent="0.2">
      <c r="F62" s="10" t="s">
        <v>137</v>
      </c>
      <c r="L62" s="5"/>
      <c r="M62" s="42" t="str">
        <f>Fidelity!Z64</f>
        <v/>
      </c>
      <c r="N62" s="42" t="str">
        <f>Fidelity!AA64</f>
        <v xml:space="preserve"> </v>
      </c>
      <c r="P62" s="43"/>
      <c r="Q62" s="43"/>
      <c r="R62" s="48"/>
    </row>
    <row r="63" spans="2:18" ht="17" x14ac:dyDescent="0.2">
      <c r="F63" s="10" t="s">
        <v>137</v>
      </c>
      <c r="L63" s="5"/>
      <c r="M63" s="42" t="str">
        <f>Fidelity!Z65</f>
        <v/>
      </c>
      <c r="N63" s="42" t="str">
        <f>Fidelity!AA65</f>
        <v xml:space="preserve"> </v>
      </c>
      <c r="P63" s="43"/>
      <c r="Q63" s="43"/>
      <c r="R63" s="48"/>
    </row>
    <row r="64" spans="2:18" ht="17" x14ac:dyDescent="0.2">
      <c r="F64" s="10" t="s">
        <v>137</v>
      </c>
      <c r="L64" s="5"/>
      <c r="M64" s="42" t="str">
        <f>Fidelity!Z66</f>
        <v/>
      </c>
      <c r="N64" s="42" t="str">
        <f>Fidelity!AA66</f>
        <v xml:space="preserve"> </v>
      </c>
      <c r="P64" s="43"/>
      <c r="Q64" s="43"/>
      <c r="R64" s="48"/>
    </row>
    <row r="65" spans="6:18" ht="17" x14ac:dyDescent="0.2">
      <c r="F65" s="10" t="s">
        <v>137</v>
      </c>
      <c r="L65" s="5"/>
      <c r="M65" s="42" t="str">
        <f>Fidelity!Z67</f>
        <v/>
      </c>
      <c r="N65" s="42" t="str">
        <f>Fidelity!AA67</f>
        <v xml:space="preserve"> </v>
      </c>
      <c r="P65" s="43"/>
      <c r="Q65" s="43"/>
      <c r="R65" s="48"/>
    </row>
    <row r="66" spans="6:18" ht="17" x14ac:dyDescent="0.2">
      <c r="F66" s="10" t="s">
        <v>137</v>
      </c>
      <c r="L66" s="5"/>
      <c r="M66" s="42" t="str">
        <f>Fidelity!Z68</f>
        <v/>
      </c>
      <c r="N66" s="42" t="str">
        <f>Fidelity!AA68</f>
        <v xml:space="preserve"> </v>
      </c>
      <c r="P66" s="43"/>
      <c r="Q66" s="43"/>
      <c r="R66" s="48"/>
    </row>
    <row r="67" spans="6:18" ht="17" x14ac:dyDescent="0.2">
      <c r="F67" s="10" t="s">
        <v>137</v>
      </c>
      <c r="L67" s="5"/>
      <c r="M67" s="42" t="str">
        <f>Fidelity!Z69</f>
        <v/>
      </c>
      <c r="N67" s="42" t="str">
        <f>Fidelity!AA69</f>
        <v xml:space="preserve"> </v>
      </c>
      <c r="P67" s="43"/>
      <c r="Q67" s="43"/>
      <c r="R67" s="48"/>
    </row>
    <row r="68" spans="6:18" ht="17" x14ac:dyDescent="0.2">
      <c r="F68" s="10" t="s">
        <v>137</v>
      </c>
      <c r="L68" s="5"/>
      <c r="M68" s="42" t="str">
        <f>Fidelity!Z70</f>
        <v/>
      </c>
      <c r="N68" s="42" t="str">
        <f>Fidelity!AA70</f>
        <v xml:space="preserve"> </v>
      </c>
      <c r="P68" s="43"/>
      <c r="Q68" s="43"/>
      <c r="R68" s="48"/>
    </row>
    <row r="69" spans="6:18" ht="17" x14ac:dyDescent="0.2">
      <c r="F69" s="10" t="s">
        <v>137</v>
      </c>
      <c r="L69" s="5"/>
      <c r="M69" s="42" t="str">
        <f>Fidelity!Z71</f>
        <v/>
      </c>
      <c r="N69" s="42" t="str">
        <f>Fidelity!AA71</f>
        <v xml:space="preserve"> </v>
      </c>
      <c r="P69" s="43"/>
      <c r="Q69" s="43"/>
      <c r="R69" s="48"/>
    </row>
    <row r="70" spans="6:18" ht="17" x14ac:dyDescent="0.2">
      <c r="F70" s="10" t="s">
        <v>137</v>
      </c>
      <c r="L70" s="5"/>
      <c r="M70" s="42" t="str">
        <f>Fidelity!Z72</f>
        <v/>
      </c>
      <c r="N70" s="42" t="str">
        <f>Fidelity!AA72</f>
        <v xml:space="preserve"> </v>
      </c>
      <c r="P70" s="43"/>
      <c r="Q70" s="43"/>
      <c r="R70" s="48"/>
    </row>
    <row r="71" spans="6:18" ht="17" x14ac:dyDescent="0.2">
      <c r="F71" s="10" t="s">
        <v>137</v>
      </c>
      <c r="L71" s="5"/>
      <c r="M71" s="42" t="str">
        <f>Fidelity!Z73</f>
        <v/>
      </c>
      <c r="N71" s="42" t="str">
        <f>Fidelity!AA73</f>
        <v xml:space="preserve"> </v>
      </c>
      <c r="P71" s="43"/>
      <c r="Q71" s="43"/>
      <c r="R71" s="48"/>
    </row>
    <row r="72" spans="6:18" ht="17" x14ac:dyDescent="0.2">
      <c r="F72" s="10" t="s">
        <v>137</v>
      </c>
      <c r="L72" s="5"/>
      <c r="M72" s="42" t="str">
        <f>Fidelity!Z74</f>
        <v/>
      </c>
      <c r="N72" s="42" t="str">
        <f>Fidelity!AA74</f>
        <v xml:space="preserve"> </v>
      </c>
      <c r="P72" s="43"/>
      <c r="Q72" s="43"/>
      <c r="R72" s="48"/>
    </row>
    <row r="73" spans="6:18" ht="17" x14ac:dyDescent="0.2">
      <c r="F73" s="10" t="s">
        <v>137</v>
      </c>
      <c r="L73" s="5"/>
      <c r="M73" s="42" t="str">
        <f>Fidelity!Z75</f>
        <v/>
      </c>
      <c r="N73" s="42" t="str">
        <f>Fidelity!AA75</f>
        <v xml:space="preserve"> </v>
      </c>
      <c r="P73" s="43"/>
      <c r="Q73" s="43"/>
      <c r="R73" s="48"/>
    </row>
    <row r="74" spans="6:18" ht="17" x14ac:dyDescent="0.2">
      <c r="F74" s="10" t="s">
        <v>137</v>
      </c>
      <c r="L74" s="5"/>
      <c r="M74" s="42" t="str">
        <f>Fidelity!Z76</f>
        <v/>
      </c>
      <c r="N74" s="42" t="str">
        <f>Fidelity!AA76</f>
        <v xml:space="preserve"> </v>
      </c>
      <c r="P74" s="43"/>
      <c r="Q74" s="43"/>
      <c r="R74" s="48"/>
    </row>
    <row r="75" spans="6:18" ht="17" x14ac:dyDescent="0.2">
      <c r="F75" s="10" t="s">
        <v>137</v>
      </c>
      <c r="L75" s="5"/>
      <c r="P75" s="43"/>
      <c r="Q75" s="43"/>
      <c r="R75" s="48"/>
    </row>
    <row r="76" spans="6:18" ht="17" x14ac:dyDescent="0.2">
      <c r="F76" s="10" t="s">
        <v>137</v>
      </c>
      <c r="L76" s="5"/>
      <c r="P76" s="43"/>
      <c r="Q76" s="43"/>
      <c r="R76" s="48"/>
    </row>
    <row r="77" spans="6:18" ht="17" x14ac:dyDescent="0.2">
      <c r="F77" s="10" t="s">
        <v>137</v>
      </c>
      <c r="L77" s="5"/>
      <c r="P77" s="43"/>
      <c r="Q77" s="43"/>
      <c r="R77" s="48"/>
    </row>
    <row r="78" spans="6:18" ht="17" x14ac:dyDescent="0.2">
      <c r="F78" s="10" t="s">
        <v>137</v>
      </c>
      <c r="L78" s="5"/>
      <c r="P78" s="43"/>
      <c r="Q78" s="43"/>
      <c r="R78" s="48"/>
    </row>
    <row r="79" spans="6:18" ht="17" x14ac:dyDescent="0.2">
      <c r="F79" s="10" t="s">
        <v>137</v>
      </c>
      <c r="L79" s="5"/>
      <c r="P79" s="43"/>
      <c r="Q79" s="43"/>
      <c r="R79" s="48"/>
    </row>
    <row r="80" spans="6:18" ht="17" x14ac:dyDescent="0.2">
      <c r="F80" s="10" t="s">
        <v>137</v>
      </c>
      <c r="L80" s="5"/>
    </row>
    <row r="81" spans="6:12" ht="17" x14ac:dyDescent="0.2">
      <c r="F81" s="10" t="s">
        <v>137</v>
      </c>
      <c r="L81" s="5"/>
    </row>
    <row r="82" spans="6:12" ht="17" x14ac:dyDescent="0.2">
      <c r="F82" s="10" t="s">
        <v>137</v>
      </c>
      <c r="L82" s="5"/>
    </row>
    <row r="83" spans="6:12" ht="17" x14ac:dyDescent="0.2">
      <c r="F83" s="10" t="s">
        <v>137</v>
      </c>
      <c r="L83" s="5"/>
    </row>
    <row r="84" spans="6:12" ht="17" x14ac:dyDescent="0.2">
      <c r="F84" s="10" t="s">
        <v>137</v>
      </c>
      <c r="L84" s="5"/>
    </row>
    <row r="85" spans="6:12" ht="17" x14ac:dyDescent="0.2">
      <c r="F85" s="10" t="s">
        <v>137</v>
      </c>
      <c r="L85" s="5"/>
    </row>
    <row r="86" spans="6:12" ht="17" x14ac:dyDescent="0.2">
      <c r="F86" s="10" t="s">
        <v>137</v>
      </c>
      <c r="L86" s="5"/>
    </row>
  </sheetData>
  <mergeCells count="59">
    <mergeCell ref="J42:J43"/>
    <mergeCell ref="K42:K43"/>
    <mergeCell ref="R42:R43"/>
    <mergeCell ref="Q42:Q43"/>
    <mergeCell ref="P42:P43"/>
    <mergeCell ref="D42:D43"/>
    <mergeCell ref="C42:C43"/>
    <mergeCell ref="B42:B43"/>
    <mergeCell ref="A42:A43"/>
    <mergeCell ref="H42:H43"/>
    <mergeCell ref="I42:I43"/>
    <mergeCell ref="A8:A9"/>
    <mergeCell ref="A18:A19"/>
    <mergeCell ref="A16:A17"/>
    <mergeCell ref="A10:A15"/>
    <mergeCell ref="G18:G19"/>
    <mergeCell ref="F18:F19"/>
    <mergeCell ref="E18:E19"/>
    <mergeCell ref="D18:D19"/>
    <mergeCell ref="C18:C19"/>
    <mergeCell ref="E16:E17"/>
    <mergeCell ref="D16:D17"/>
    <mergeCell ref="C16:C17"/>
    <mergeCell ref="Q18:Q19"/>
    <mergeCell ref="P18:P19"/>
    <mergeCell ref="K18:K19"/>
    <mergeCell ref="J18:J19"/>
    <mergeCell ref="I18:I19"/>
    <mergeCell ref="H18:H19"/>
    <mergeCell ref="I10:I15"/>
    <mergeCell ref="Q16:Q17"/>
    <mergeCell ref="P16:P17"/>
    <mergeCell ref="K16:K17"/>
    <mergeCell ref="J16:J17"/>
    <mergeCell ref="I16:I17"/>
    <mergeCell ref="H16:H17"/>
    <mergeCell ref="G16:G17"/>
    <mergeCell ref="F16:F17"/>
    <mergeCell ref="K10:K15"/>
    <mergeCell ref="J10:J15"/>
    <mergeCell ref="H10:H15"/>
    <mergeCell ref="G10:G15"/>
    <mergeCell ref="F10:F15"/>
    <mergeCell ref="E10:E15"/>
    <mergeCell ref="D10:D15"/>
    <mergeCell ref="C10:C15"/>
    <mergeCell ref="H8:H9"/>
    <mergeCell ref="G8:G9"/>
    <mergeCell ref="F8:F9"/>
    <mergeCell ref="E8:E9"/>
    <mergeCell ref="D8:D9"/>
    <mergeCell ref="C8:C9"/>
    <mergeCell ref="Q8:Q9"/>
    <mergeCell ref="P8:P9"/>
    <mergeCell ref="K8:K9"/>
    <mergeCell ref="J8:J9"/>
    <mergeCell ref="I8:I9"/>
    <mergeCell ref="P1:Q1"/>
    <mergeCell ref="M1:N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06BAB-E196-E548-87B7-DCF2FAC51A47}">
  <dimension ref="A1:AD79"/>
  <sheetViews>
    <sheetView zoomScale="71" zoomScaleNormal="71" workbookViewId="0">
      <selection activeCell="B40" sqref="B40"/>
    </sheetView>
  </sheetViews>
  <sheetFormatPr baseColWidth="10" defaultRowHeight="16" x14ac:dyDescent="0.2"/>
  <cols>
    <col min="1" max="1" width="14.1640625" customWidth="1"/>
    <col min="2" max="2" width="53.83203125" customWidth="1"/>
    <col min="3" max="3" width="3.33203125" customWidth="1"/>
    <col min="4" max="4" width="11.6640625" customWidth="1"/>
    <col min="5" max="5" width="9.33203125" bestFit="1" customWidth="1"/>
    <col min="6" max="6" width="9.33203125" customWidth="1"/>
    <col min="7" max="7" width="13.83203125" bestFit="1" customWidth="1"/>
    <col min="8" max="8" width="12.83203125" bestFit="1" customWidth="1"/>
    <col min="9" max="10" width="15.83203125" customWidth="1"/>
    <col min="11" max="11" width="18.5" customWidth="1"/>
    <col min="12" max="12" width="11.6640625" customWidth="1"/>
    <col min="13" max="15" width="8.83203125" customWidth="1"/>
    <col min="16" max="16" width="17.1640625" bestFit="1" customWidth="1"/>
    <col min="17" max="17" width="11.6640625" customWidth="1"/>
    <col min="18" max="18" width="13" bestFit="1" customWidth="1"/>
    <col min="19" max="20" width="11.6640625" customWidth="1"/>
    <col min="21" max="21" width="15.83203125" bestFit="1" customWidth="1"/>
    <col min="22" max="24" width="11.6640625" customWidth="1"/>
    <col min="25" max="25" width="13" bestFit="1" customWidth="1"/>
    <col min="26" max="26" width="15.5" bestFit="1" customWidth="1"/>
    <col min="27" max="27" width="9" customWidth="1"/>
    <col min="28" max="29" width="2.5" style="1" customWidth="1"/>
    <col min="30" max="30" width="9.83203125" customWidth="1"/>
  </cols>
  <sheetData>
    <row r="1" spans="1:30" s="20" customFormat="1" ht="33" customHeight="1" thickBot="1" x14ac:dyDescent="0.25">
      <c r="A1" s="13" t="s">
        <v>130</v>
      </c>
      <c r="B1" s="13" t="s">
        <v>112</v>
      </c>
      <c r="D1" s="22" t="s">
        <v>57</v>
      </c>
      <c r="E1" s="22"/>
      <c r="F1" s="22"/>
      <c r="G1" s="22"/>
      <c r="H1" s="22"/>
      <c r="I1" s="22"/>
      <c r="J1" s="22"/>
      <c r="K1" s="22"/>
      <c r="L1" s="22"/>
      <c r="M1" s="22"/>
      <c r="N1" s="22"/>
      <c r="O1" s="22"/>
      <c r="P1" s="22"/>
      <c r="Q1" s="22"/>
      <c r="R1" s="22"/>
      <c r="S1" s="23" t="s">
        <v>58</v>
      </c>
      <c r="T1" s="23"/>
      <c r="U1" s="23"/>
      <c r="V1" s="23"/>
      <c r="W1" s="23"/>
      <c r="X1" s="23"/>
      <c r="Y1" s="23"/>
      <c r="Z1" s="21" t="s">
        <v>77</v>
      </c>
      <c r="AA1" s="21" t="s">
        <v>79</v>
      </c>
      <c r="AB1" s="21" t="s">
        <v>92</v>
      </c>
      <c r="AC1" s="21" t="s">
        <v>93</v>
      </c>
      <c r="AD1" s="21" t="s">
        <v>78</v>
      </c>
    </row>
    <row r="2" spans="1:30" ht="34" customHeight="1" x14ac:dyDescent="0.2">
      <c r="A2" s="13"/>
      <c r="B2" s="13"/>
      <c r="D2" s="28" t="s">
        <v>43</v>
      </c>
      <c r="E2" s="28"/>
      <c r="F2" s="28"/>
      <c r="G2" s="29" t="s">
        <v>44</v>
      </c>
      <c r="H2" s="28" t="s">
        <v>45</v>
      </c>
      <c r="I2" s="28"/>
      <c r="J2" s="28"/>
      <c r="K2" s="29" t="s">
        <v>46</v>
      </c>
      <c r="L2" s="29" t="s">
        <v>47</v>
      </c>
      <c r="M2" s="28" t="s">
        <v>48</v>
      </c>
      <c r="N2" s="28"/>
      <c r="O2" s="28"/>
      <c r="P2" s="29" t="s">
        <v>49</v>
      </c>
      <c r="Q2" s="29" t="s">
        <v>50</v>
      </c>
      <c r="R2" s="30" t="s">
        <v>76</v>
      </c>
      <c r="S2" s="31" t="s">
        <v>51</v>
      </c>
      <c r="T2" s="31" t="s">
        <v>52</v>
      </c>
      <c r="U2" s="31" t="s">
        <v>53</v>
      </c>
      <c r="V2" s="31" t="s">
        <v>54</v>
      </c>
      <c r="W2" s="31" t="s">
        <v>55</v>
      </c>
      <c r="X2" s="31" t="s">
        <v>56</v>
      </c>
      <c r="Y2" s="32" t="s">
        <v>400</v>
      </c>
    </row>
    <row r="3" spans="1:30" ht="78" x14ac:dyDescent="0.2">
      <c r="A3" s="13"/>
      <c r="B3" s="13"/>
      <c r="C3" s="46" t="s">
        <v>60</v>
      </c>
      <c r="D3" s="33" t="s">
        <v>61</v>
      </c>
      <c r="E3" s="33"/>
      <c r="F3" s="33"/>
      <c r="G3" s="24" t="s">
        <v>59</v>
      </c>
      <c r="H3" s="34" t="s">
        <v>69</v>
      </c>
      <c r="I3" s="34"/>
      <c r="J3" s="34"/>
      <c r="K3" s="24" t="s">
        <v>64</v>
      </c>
      <c r="L3" s="24" t="s">
        <v>65</v>
      </c>
      <c r="M3" s="34" t="s">
        <v>66</v>
      </c>
      <c r="N3" s="34"/>
      <c r="O3" s="34"/>
      <c r="P3" s="24" t="s">
        <v>72</v>
      </c>
      <c r="Q3" s="24"/>
      <c r="R3" s="25"/>
      <c r="S3" s="26"/>
      <c r="T3" s="26"/>
      <c r="U3" s="26" t="s">
        <v>73</v>
      </c>
      <c r="V3" s="26" t="s">
        <v>74</v>
      </c>
      <c r="W3" s="26"/>
      <c r="X3" s="26" t="s">
        <v>73</v>
      </c>
      <c r="Y3" s="27"/>
    </row>
    <row r="4" spans="1:30" ht="51" x14ac:dyDescent="0.2">
      <c r="A4" s="13"/>
      <c r="B4" s="13"/>
      <c r="C4" s="2"/>
      <c r="D4" s="35" t="s">
        <v>62</v>
      </c>
      <c r="E4" s="35" t="s">
        <v>63</v>
      </c>
      <c r="F4" s="35" t="s">
        <v>75</v>
      </c>
      <c r="G4" s="35"/>
      <c r="H4" s="35" t="s">
        <v>68</v>
      </c>
      <c r="I4" s="35" t="s">
        <v>67</v>
      </c>
      <c r="J4" s="35" t="s">
        <v>75</v>
      </c>
      <c r="K4" s="35"/>
      <c r="L4" s="35"/>
      <c r="M4" s="35" t="s">
        <v>71</v>
      </c>
      <c r="N4" s="35" t="s">
        <v>70</v>
      </c>
      <c r="O4" s="35" t="s">
        <v>75</v>
      </c>
      <c r="P4" s="35"/>
      <c r="Q4" s="35"/>
      <c r="R4" s="36"/>
      <c r="S4" s="37"/>
      <c r="T4" s="37"/>
      <c r="U4" s="37"/>
      <c r="V4" s="37"/>
      <c r="W4" s="37"/>
      <c r="X4" s="37"/>
      <c r="Y4" s="38"/>
    </row>
    <row r="5" spans="1:30" x14ac:dyDescent="0.2">
      <c r="A5" s="2" t="str">
        <f>IF(ISBLANK(Papers!C3), "", _xlfn.CONCAT(Papers!C3, Papers!D3))</f>
        <v>Brickler2019</v>
      </c>
      <c r="B5" s="2" t="str">
        <f>IF(ISBLANK(Papers!L3), "", Papers!L3)</f>
        <v>-</v>
      </c>
      <c r="C5" s="2" t="s">
        <v>137</v>
      </c>
      <c r="D5">
        <v>0</v>
      </c>
      <c r="E5">
        <v>1</v>
      </c>
      <c r="F5">
        <f>IF(ISBLANK(E5), "", ROUND(4*(1-(D5/E5)),0))</f>
        <v>4</v>
      </c>
      <c r="G5">
        <v>4</v>
      </c>
      <c r="H5">
        <v>1</v>
      </c>
      <c r="I5">
        <v>6</v>
      </c>
      <c r="J5">
        <f>IF(ISBLANK(I5), "", ROUND(4*(1-(H5/I5)),0))</f>
        <v>3</v>
      </c>
      <c r="K5">
        <v>2</v>
      </c>
      <c r="L5">
        <v>3</v>
      </c>
      <c r="M5">
        <f>Papers!F3</f>
        <v>3</v>
      </c>
      <c r="N5">
        <v>3</v>
      </c>
      <c r="O5">
        <f>IF(ISBLANK(N5), "", ROUND(4*(1-(ABS(N5-M5)/N5)),0))</f>
        <v>4</v>
      </c>
      <c r="P5">
        <v>4</v>
      </c>
      <c r="Q5">
        <v>4</v>
      </c>
      <c r="R5" s="39">
        <f>IF(ISBLANK(D5), "", SUM(F5,G5,J5:L5,O5:Q5)/(8-AB5))</f>
        <v>3.5</v>
      </c>
      <c r="S5">
        <v>0</v>
      </c>
      <c r="T5">
        <v>0</v>
      </c>
      <c r="U5">
        <v>0</v>
      </c>
      <c r="V5">
        <v>0</v>
      </c>
      <c r="W5">
        <v>0</v>
      </c>
      <c r="X5">
        <v>0</v>
      </c>
      <c r="Y5" s="39">
        <f>IF(ISBLANK(D5),"",SUMSQ(S5:X5))</f>
        <v>0</v>
      </c>
      <c r="Z5" s="39">
        <f>IF(ISBLANK(D5),"",R5*EXP(-0.0027*Y5^2))</f>
        <v>3.5</v>
      </c>
      <c r="AA5" s="2">
        <v>2</v>
      </c>
      <c r="AB5" s="4">
        <f>IF(ISBLANK(D5),"",(SUM(IF(ISBLANK(F5),1),IF(ISBLANK(G5),1,0),COUNTBLANK(J5:L5),COUNTBLANK(O5:Q5))))</f>
        <v>0</v>
      </c>
      <c r="AC5" s="4">
        <f>IF(ISBLANK(D5),"",(COUNTBLANK(S5:X5)))</f>
        <v>0</v>
      </c>
      <c r="AD5" s="41">
        <f>IF(ISBLANK(D5),"",((14-SUM(AB5,AC5))/14))</f>
        <v>1</v>
      </c>
    </row>
    <row r="6" spans="1:30" x14ac:dyDescent="0.2">
      <c r="A6" s="2" t="str">
        <f>IF(ISBLANK(Papers!C4), "", _xlfn.CONCAT(Papers!C4, Papers!D4))</f>
        <v>Caccianiga2021</v>
      </c>
      <c r="B6" s="2" t="str">
        <f>IF(ISBLANK(Papers!L4), "", Papers!L4)</f>
        <v>-</v>
      </c>
      <c r="C6" s="2" t="s">
        <v>137</v>
      </c>
      <c r="D6">
        <v>2</v>
      </c>
      <c r="E6">
        <v>8</v>
      </c>
      <c r="F6">
        <f t="shared" ref="F6:F46" si="0">IF(ISBLANK(E6), "", ROUND(4*(1-(D6/E6)),0))</f>
        <v>3</v>
      </c>
      <c r="G6">
        <v>3</v>
      </c>
      <c r="H6">
        <v>3</v>
      </c>
      <c r="I6">
        <v>8</v>
      </c>
      <c r="J6">
        <f t="shared" ref="J6:J48" si="1">IF(ISBLANK(I6), "", ROUND(4*(1-(H6/I6)),0))</f>
        <v>3</v>
      </c>
      <c r="K6">
        <v>2</v>
      </c>
      <c r="L6">
        <v>3</v>
      </c>
      <c r="M6">
        <f>Papers!F4</f>
        <v>14</v>
      </c>
      <c r="N6">
        <v>14</v>
      </c>
      <c r="O6">
        <f t="shared" ref="O6:O48" si="2">IF(ISBLANK(N6), "", ROUND(4*(1-(ABS(N6-M6)/N6)),0))</f>
        <v>4</v>
      </c>
      <c r="P6">
        <v>4</v>
      </c>
      <c r="Q6">
        <v>4</v>
      </c>
      <c r="R6" s="50">
        <f t="shared" ref="R6:R47" si="3">IF(ISBLANK(D6), "", SUM(F6,G6,J6:L6,O6:Q6)/(8-AB6))</f>
        <v>3.25</v>
      </c>
      <c r="S6">
        <v>1</v>
      </c>
      <c r="T6">
        <v>0</v>
      </c>
      <c r="U6">
        <v>0</v>
      </c>
      <c r="V6">
        <v>0</v>
      </c>
      <c r="W6">
        <v>1</v>
      </c>
      <c r="X6">
        <v>0</v>
      </c>
      <c r="Y6" s="50">
        <f t="shared" ref="Y6:Y54" si="4">IF(ISBLANK(D6),"",SUMSQ(S6:X6))</f>
        <v>2</v>
      </c>
      <c r="Z6" s="50">
        <f t="shared" ref="Z6:Z69" si="5">IF(ISBLANK(D6),"",R6*EXP(-0.0027*Y6^2))</f>
        <v>3.2150888594943567</v>
      </c>
      <c r="AA6" s="51">
        <v>2</v>
      </c>
      <c r="AB6" s="4">
        <f t="shared" ref="AB6:AB39" si="6">IF(ISBLANK(D6),"",(SUM(IF(ISBLANK(F6),1),IF(ISBLANK(G6),1,0),COUNTBLANK(J6:L6),COUNTBLANK(O6:Q6))))</f>
        <v>0</v>
      </c>
      <c r="AC6" s="4">
        <f t="shared" ref="AC6:AC50" si="7">IF(ISBLANK(D6),"",(COUNTBLANK(S6:X6)))</f>
        <v>0</v>
      </c>
      <c r="AD6" s="41">
        <f t="shared" ref="AD6:AD48" si="8">IF(ISBLANK(D6),"",((14-SUM(AB6,AC6))/14))</f>
        <v>1</v>
      </c>
    </row>
    <row r="7" spans="1:30" x14ac:dyDescent="0.2">
      <c r="A7" s="2" t="str">
        <f>IF(ISBLANK(Papers!C5), "", _xlfn.CONCAT(Papers!C5, Papers!D5))</f>
        <v>Chappell2022</v>
      </c>
      <c r="B7" s="2" t="str">
        <f>IF(ISBLANK(Papers!L5), "", Papers!L5)</f>
        <v>-</v>
      </c>
      <c r="C7" s="2" t="s">
        <v>137</v>
      </c>
      <c r="D7">
        <v>2</v>
      </c>
      <c r="E7">
        <v>4</v>
      </c>
      <c r="F7">
        <f t="shared" si="0"/>
        <v>2</v>
      </c>
      <c r="G7">
        <v>1</v>
      </c>
      <c r="H7">
        <v>6</v>
      </c>
      <c r="I7">
        <v>9</v>
      </c>
      <c r="J7">
        <f t="shared" si="1"/>
        <v>1</v>
      </c>
      <c r="L7">
        <v>3</v>
      </c>
      <c r="M7">
        <f>Papers!F5</f>
        <v>8</v>
      </c>
      <c r="N7">
        <v>12</v>
      </c>
      <c r="O7">
        <f t="shared" si="2"/>
        <v>3</v>
      </c>
      <c r="P7">
        <v>3</v>
      </c>
      <c r="Q7">
        <v>4</v>
      </c>
      <c r="R7" s="39">
        <f t="shared" si="3"/>
        <v>2.4285714285714284</v>
      </c>
      <c r="S7">
        <v>2</v>
      </c>
      <c r="T7">
        <v>1</v>
      </c>
      <c r="V7">
        <v>1</v>
      </c>
      <c r="W7">
        <v>0</v>
      </c>
      <c r="Y7" s="39">
        <f t="shared" si="4"/>
        <v>6</v>
      </c>
      <c r="Z7" s="39">
        <f t="shared" si="5"/>
        <v>2.2036238174847504</v>
      </c>
      <c r="AA7" s="2">
        <v>2</v>
      </c>
      <c r="AB7" s="4">
        <f t="shared" si="6"/>
        <v>1</v>
      </c>
      <c r="AC7" s="4">
        <f t="shared" si="7"/>
        <v>2</v>
      </c>
      <c r="AD7" s="41">
        <f t="shared" si="8"/>
        <v>0.7857142857142857</v>
      </c>
    </row>
    <row r="8" spans="1:30" x14ac:dyDescent="0.2">
      <c r="A8" s="2" t="str">
        <f>IF(ISBLANK(Papers!C6), "", _xlfn.CONCAT(Papers!C6, Papers!D6))</f>
        <v>Chi2017</v>
      </c>
      <c r="B8" s="2" t="str">
        <f>IF(ISBLANK(Papers!L6), "", Papers!L6)</f>
        <v>-</v>
      </c>
      <c r="C8" s="2" t="s">
        <v>137</v>
      </c>
      <c r="D8">
        <v>0</v>
      </c>
      <c r="E8">
        <v>2</v>
      </c>
      <c r="F8">
        <f t="shared" si="0"/>
        <v>4</v>
      </c>
      <c r="G8">
        <v>3</v>
      </c>
      <c r="H8">
        <v>3</v>
      </c>
      <c r="I8">
        <v>8</v>
      </c>
      <c r="J8">
        <f t="shared" si="1"/>
        <v>3</v>
      </c>
      <c r="K8">
        <v>1</v>
      </c>
      <c r="L8">
        <v>3</v>
      </c>
      <c r="M8">
        <f>Papers!F6</f>
        <v>6</v>
      </c>
      <c r="N8">
        <v>6</v>
      </c>
      <c r="O8">
        <f t="shared" si="2"/>
        <v>4</v>
      </c>
      <c r="Q8">
        <v>3</v>
      </c>
      <c r="R8" s="39">
        <f t="shared" si="3"/>
        <v>3</v>
      </c>
      <c r="S8">
        <v>2</v>
      </c>
      <c r="T8">
        <v>1</v>
      </c>
      <c r="V8">
        <v>0</v>
      </c>
      <c r="W8">
        <v>0</v>
      </c>
      <c r="Y8" s="39">
        <f t="shared" si="4"/>
        <v>5</v>
      </c>
      <c r="Z8" s="39">
        <f t="shared" si="5"/>
        <v>2.8041831618480826</v>
      </c>
      <c r="AA8" s="2">
        <v>2</v>
      </c>
      <c r="AB8" s="4">
        <f t="shared" si="6"/>
        <v>1</v>
      </c>
      <c r="AC8" s="4">
        <f t="shared" si="7"/>
        <v>2</v>
      </c>
      <c r="AD8" s="41">
        <f t="shared" si="8"/>
        <v>0.7857142857142857</v>
      </c>
    </row>
    <row r="9" spans="1:30" x14ac:dyDescent="0.2">
      <c r="A9" s="2" t="str">
        <f>IF(ISBLANK(Papers!C7), "", _xlfn.CONCAT(Papers!C7, Papers!D7))</f>
        <v>Crespo2015</v>
      </c>
      <c r="B9" s="2" t="str">
        <f>IF(ISBLANK(Papers!L7), "", Papers!L7)</f>
        <v>-</v>
      </c>
      <c r="C9" s="2" t="s">
        <v>137</v>
      </c>
      <c r="D9">
        <v>2</v>
      </c>
      <c r="E9">
        <v>4</v>
      </c>
      <c r="F9">
        <f t="shared" si="0"/>
        <v>2</v>
      </c>
      <c r="G9">
        <v>4</v>
      </c>
      <c r="H9">
        <v>2</v>
      </c>
      <c r="I9">
        <v>3</v>
      </c>
      <c r="J9">
        <f t="shared" si="1"/>
        <v>1</v>
      </c>
      <c r="K9">
        <v>3</v>
      </c>
      <c r="L9">
        <v>2</v>
      </c>
      <c r="M9">
        <f>Papers!F7</f>
        <v>1</v>
      </c>
      <c r="N9">
        <v>4</v>
      </c>
      <c r="O9">
        <f t="shared" si="2"/>
        <v>1</v>
      </c>
      <c r="P9">
        <v>4</v>
      </c>
      <c r="Q9">
        <v>4</v>
      </c>
      <c r="R9" s="39">
        <f t="shared" si="3"/>
        <v>2.625</v>
      </c>
      <c r="S9">
        <v>1</v>
      </c>
      <c r="T9">
        <v>0</v>
      </c>
      <c r="U9">
        <v>2</v>
      </c>
      <c r="V9">
        <v>3</v>
      </c>
      <c r="W9">
        <v>3</v>
      </c>
      <c r="X9">
        <v>0</v>
      </c>
      <c r="Y9" s="39">
        <f t="shared" si="4"/>
        <v>23</v>
      </c>
      <c r="Z9" s="39">
        <f t="shared" si="5"/>
        <v>0.62925474519862223</v>
      </c>
      <c r="AA9" s="2">
        <v>2</v>
      </c>
      <c r="AB9" s="4">
        <f t="shared" si="6"/>
        <v>0</v>
      </c>
      <c r="AC9" s="4">
        <f t="shared" si="7"/>
        <v>0</v>
      </c>
      <c r="AD9" s="41">
        <f t="shared" si="8"/>
        <v>1</v>
      </c>
    </row>
    <row r="10" spans="1:30" x14ac:dyDescent="0.2">
      <c r="A10" s="3" t="str">
        <f>IF(ISBLANK(Papers!C8), "", _xlfn.CONCAT(Papers!C8, Papers!D8))</f>
        <v>Dai2023</v>
      </c>
      <c r="B10" s="2" t="str">
        <f>IF(ISBLANK(Papers!L8), "", Papers!L8)</f>
        <v>Physical: haptic feedback from physical slider</v>
      </c>
      <c r="C10" s="2" t="s">
        <v>137</v>
      </c>
      <c r="D10">
        <v>0</v>
      </c>
      <c r="E10">
        <v>4</v>
      </c>
      <c r="F10">
        <f t="shared" si="0"/>
        <v>4</v>
      </c>
      <c r="G10">
        <v>4</v>
      </c>
      <c r="H10">
        <v>0</v>
      </c>
      <c r="I10">
        <v>6</v>
      </c>
      <c r="J10">
        <f t="shared" si="1"/>
        <v>4</v>
      </c>
      <c r="K10">
        <v>4</v>
      </c>
      <c r="L10">
        <v>4</v>
      </c>
      <c r="M10">
        <f>Papers!F8</f>
        <v>2</v>
      </c>
      <c r="N10">
        <v>2</v>
      </c>
      <c r="O10">
        <f t="shared" si="2"/>
        <v>4</v>
      </c>
      <c r="P10">
        <v>4</v>
      </c>
      <c r="Q10">
        <v>4</v>
      </c>
      <c r="R10" s="39">
        <f t="shared" si="3"/>
        <v>4</v>
      </c>
      <c r="S10">
        <v>0</v>
      </c>
      <c r="T10">
        <v>0</v>
      </c>
      <c r="V10">
        <v>0</v>
      </c>
      <c r="W10">
        <v>3</v>
      </c>
      <c r="X10">
        <v>0</v>
      </c>
      <c r="Y10" s="39">
        <f t="shared" si="4"/>
        <v>9</v>
      </c>
      <c r="Z10" s="39">
        <f t="shared" si="5"/>
        <v>3.2142510032886604</v>
      </c>
      <c r="AA10" s="2">
        <v>1</v>
      </c>
      <c r="AB10" s="4">
        <f t="shared" si="6"/>
        <v>0</v>
      </c>
      <c r="AC10" s="4">
        <f t="shared" si="7"/>
        <v>1</v>
      </c>
      <c r="AD10" s="41">
        <f t="shared" si="8"/>
        <v>0.9285714285714286</v>
      </c>
    </row>
    <row r="11" spans="1:30" x14ac:dyDescent="0.2">
      <c r="A11" s="3"/>
      <c r="B11" s="2" t="str">
        <f>IF(ISBLANK(Papers!L9), "", Papers!L9)</f>
        <v>Dynamic: haptic feedback from short physical slider and robotic arm</v>
      </c>
      <c r="C11" s="2" t="s">
        <v>137</v>
      </c>
      <c r="D11">
        <v>0</v>
      </c>
      <c r="E11">
        <v>4</v>
      </c>
      <c r="F11">
        <f t="shared" si="0"/>
        <v>4</v>
      </c>
      <c r="G11">
        <v>4</v>
      </c>
      <c r="H11">
        <v>0</v>
      </c>
      <c r="I11">
        <v>6</v>
      </c>
      <c r="J11">
        <f t="shared" si="1"/>
        <v>4</v>
      </c>
      <c r="K11">
        <v>4</v>
      </c>
      <c r="L11">
        <v>3</v>
      </c>
      <c r="M11">
        <f>Papers!F8</f>
        <v>2</v>
      </c>
      <c r="N11">
        <v>2</v>
      </c>
      <c r="O11">
        <f t="shared" si="2"/>
        <v>4</v>
      </c>
      <c r="P11">
        <v>3</v>
      </c>
      <c r="Q11">
        <v>4</v>
      </c>
      <c r="R11" s="39">
        <f t="shared" si="3"/>
        <v>3.75</v>
      </c>
      <c r="S11">
        <v>0</v>
      </c>
      <c r="T11">
        <v>0</v>
      </c>
      <c r="V11">
        <v>0</v>
      </c>
      <c r="W11">
        <v>3</v>
      </c>
      <c r="X11">
        <v>0</v>
      </c>
      <c r="Y11" s="39">
        <f t="shared" si="4"/>
        <v>9</v>
      </c>
      <c r="Z11" s="39">
        <f t="shared" si="5"/>
        <v>3.0133603155831192</v>
      </c>
      <c r="AA11" s="2">
        <v>2</v>
      </c>
      <c r="AB11" s="4">
        <f t="shared" si="6"/>
        <v>0</v>
      </c>
      <c r="AC11" s="4">
        <f t="shared" si="7"/>
        <v>1</v>
      </c>
      <c r="AD11" s="41">
        <f t="shared" si="8"/>
        <v>0.9285714285714286</v>
      </c>
    </row>
    <row r="12" spans="1:30" x14ac:dyDescent="0.2">
      <c r="A12" s="3" t="str">
        <f>IF(ISBLANK(Papers!C10), "", _xlfn.CONCAT(Papers!C10, Papers!D10))</f>
        <v>Fehlberg2012</v>
      </c>
      <c r="B12" s="2" t="str">
        <f>IF(ISBLANK(Papers!L10), "", Papers!L10)</f>
        <v>Active Handrest with Cobot fixture</v>
      </c>
      <c r="C12" s="2" t="s">
        <v>137</v>
      </c>
      <c r="D12">
        <v>1</v>
      </c>
      <c r="E12">
        <v>3</v>
      </c>
      <c r="F12">
        <f t="shared" si="0"/>
        <v>3</v>
      </c>
      <c r="G12">
        <v>4</v>
      </c>
      <c r="H12">
        <v>1</v>
      </c>
      <c r="I12">
        <v>6</v>
      </c>
      <c r="J12">
        <f t="shared" si="1"/>
        <v>3</v>
      </c>
      <c r="K12">
        <v>4</v>
      </c>
      <c r="L12">
        <v>3</v>
      </c>
      <c r="M12">
        <f>Papers!F10</f>
        <v>5</v>
      </c>
      <c r="N12">
        <v>6</v>
      </c>
      <c r="O12">
        <f t="shared" si="2"/>
        <v>3</v>
      </c>
      <c r="P12">
        <v>4</v>
      </c>
      <c r="Q12">
        <v>4</v>
      </c>
      <c r="R12" s="39">
        <f t="shared" si="3"/>
        <v>3.5</v>
      </c>
      <c r="S12">
        <v>0</v>
      </c>
      <c r="T12">
        <v>1</v>
      </c>
      <c r="V12">
        <v>0</v>
      </c>
      <c r="W12">
        <v>1</v>
      </c>
      <c r="Y12" s="39">
        <f t="shared" si="4"/>
        <v>2</v>
      </c>
      <c r="Z12" s="39">
        <f t="shared" si="5"/>
        <v>3.4624033871477686</v>
      </c>
      <c r="AA12" s="2">
        <v>1</v>
      </c>
      <c r="AB12" s="4">
        <f t="shared" si="6"/>
        <v>0</v>
      </c>
      <c r="AC12" s="4">
        <f t="shared" si="7"/>
        <v>2</v>
      </c>
      <c r="AD12" s="41">
        <f t="shared" si="8"/>
        <v>0.8571428571428571</v>
      </c>
    </row>
    <row r="13" spans="1:30" x14ac:dyDescent="0.2">
      <c r="A13" s="3"/>
      <c r="B13" s="2" t="str">
        <f>IF(ISBLANK(Papers!L11), "", Papers!L11)</f>
        <v>Active Handrest with adaptive admittance strategy where admittance gain was adjusted by time derivative of force input</v>
      </c>
      <c r="C13" s="2" t="s">
        <v>137</v>
      </c>
      <c r="D13">
        <v>1</v>
      </c>
      <c r="E13">
        <v>3</v>
      </c>
      <c r="F13">
        <f t="shared" si="0"/>
        <v>3</v>
      </c>
      <c r="G13">
        <v>4</v>
      </c>
      <c r="H13">
        <v>2</v>
      </c>
      <c r="I13">
        <v>6</v>
      </c>
      <c r="J13">
        <f t="shared" si="1"/>
        <v>3</v>
      </c>
      <c r="K13">
        <v>4</v>
      </c>
      <c r="L13">
        <v>3</v>
      </c>
      <c r="M13">
        <f>Papers!F10</f>
        <v>5</v>
      </c>
      <c r="N13">
        <v>6</v>
      </c>
      <c r="O13">
        <f t="shared" si="2"/>
        <v>3</v>
      </c>
      <c r="P13">
        <v>4</v>
      </c>
      <c r="Q13">
        <v>4</v>
      </c>
      <c r="R13" s="39">
        <f t="shared" si="3"/>
        <v>3.5</v>
      </c>
      <c r="S13">
        <v>0</v>
      </c>
      <c r="T13">
        <v>1</v>
      </c>
      <c r="V13">
        <v>0</v>
      </c>
      <c r="W13">
        <v>1</v>
      </c>
      <c r="Y13" s="39">
        <f t="shared" si="4"/>
        <v>2</v>
      </c>
      <c r="Z13" s="39">
        <f t="shared" si="5"/>
        <v>3.4624033871477686</v>
      </c>
      <c r="AA13" s="2">
        <v>1</v>
      </c>
      <c r="AB13" s="4">
        <f t="shared" si="6"/>
        <v>0</v>
      </c>
      <c r="AC13" s="4">
        <f t="shared" si="7"/>
        <v>2</v>
      </c>
      <c r="AD13" s="41">
        <f t="shared" si="8"/>
        <v>0.8571428571428571</v>
      </c>
    </row>
    <row r="14" spans="1:30" x14ac:dyDescent="0.2">
      <c r="A14" s="3"/>
      <c r="B14" s="2" t="str">
        <f>IF(ISBLANK(Papers!L12), "", Papers!L12)</f>
        <v>Active handrest with look-ahead fixture</v>
      </c>
      <c r="C14" s="2" t="s">
        <v>137</v>
      </c>
      <c r="D14">
        <v>1</v>
      </c>
      <c r="E14">
        <v>3</v>
      </c>
      <c r="F14">
        <f t="shared" si="0"/>
        <v>3</v>
      </c>
      <c r="G14">
        <v>4</v>
      </c>
      <c r="H14">
        <v>2</v>
      </c>
      <c r="I14">
        <v>6</v>
      </c>
      <c r="J14">
        <f t="shared" si="1"/>
        <v>3</v>
      </c>
      <c r="K14">
        <v>4</v>
      </c>
      <c r="L14">
        <v>2</v>
      </c>
      <c r="M14">
        <f>Papers!F10</f>
        <v>5</v>
      </c>
      <c r="N14">
        <v>6</v>
      </c>
      <c r="O14">
        <f t="shared" si="2"/>
        <v>3</v>
      </c>
      <c r="P14">
        <v>4</v>
      </c>
      <c r="Q14">
        <v>4</v>
      </c>
      <c r="R14" s="39">
        <f t="shared" si="3"/>
        <v>3.375</v>
      </c>
      <c r="S14">
        <v>0</v>
      </c>
      <c r="T14">
        <v>1</v>
      </c>
      <c r="V14">
        <v>0</v>
      </c>
      <c r="W14">
        <v>1</v>
      </c>
      <c r="Y14" s="39">
        <f t="shared" si="4"/>
        <v>2</v>
      </c>
      <c r="Z14" s="39">
        <f t="shared" si="5"/>
        <v>3.3387461233210627</v>
      </c>
      <c r="AA14" s="2">
        <v>1</v>
      </c>
      <c r="AB14" s="4">
        <f t="shared" si="6"/>
        <v>0</v>
      </c>
      <c r="AC14" s="4">
        <f t="shared" si="7"/>
        <v>2</v>
      </c>
      <c r="AD14" s="41">
        <f t="shared" si="8"/>
        <v>0.8571428571428571</v>
      </c>
    </row>
    <row r="15" spans="1:30" x14ac:dyDescent="0.2">
      <c r="A15" s="3"/>
      <c r="B15" s="2" t="str">
        <f>IF(ISBLANK(Papers!L13), "", Papers!L13)</f>
        <v>Freehand with virtual-spring fixture on Omni Stylus</v>
      </c>
      <c r="C15" s="2" t="s">
        <v>137</v>
      </c>
      <c r="D15">
        <v>0</v>
      </c>
      <c r="E15">
        <v>3</v>
      </c>
      <c r="F15">
        <f t="shared" si="0"/>
        <v>4</v>
      </c>
      <c r="G15">
        <v>4</v>
      </c>
      <c r="H15">
        <v>1</v>
      </c>
      <c r="I15">
        <v>6</v>
      </c>
      <c r="J15">
        <f t="shared" si="1"/>
        <v>3</v>
      </c>
      <c r="K15">
        <v>4</v>
      </c>
      <c r="L15">
        <v>4</v>
      </c>
      <c r="M15">
        <f>Papers!F10</f>
        <v>5</v>
      </c>
      <c r="N15">
        <v>6</v>
      </c>
      <c r="O15">
        <f t="shared" si="2"/>
        <v>3</v>
      </c>
      <c r="P15">
        <v>4</v>
      </c>
      <c r="Q15">
        <v>4</v>
      </c>
      <c r="R15" s="39">
        <f t="shared" si="3"/>
        <v>3.75</v>
      </c>
      <c r="S15">
        <v>0</v>
      </c>
      <c r="T15">
        <v>0</v>
      </c>
      <c r="V15">
        <v>0</v>
      </c>
      <c r="W15">
        <v>0</v>
      </c>
      <c r="Y15" s="39">
        <f t="shared" si="4"/>
        <v>0</v>
      </c>
      <c r="Z15" s="39">
        <f t="shared" si="5"/>
        <v>3.75</v>
      </c>
      <c r="AA15" s="2">
        <v>2</v>
      </c>
      <c r="AB15" s="4">
        <f t="shared" si="6"/>
        <v>0</v>
      </c>
      <c r="AC15" s="4">
        <f t="shared" si="7"/>
        <v>2</v>
      </c>
      <c r="AD15" s="41">
        <f t="shared" si="8"/>
        <v>0.8571428571428571</v>
      </c>
    </row>
    <row r="16" spans="1:30" x14ac:dyDescent="0.2">
      <c r="A16" s="3"/>
      <c r="B16" s="2" t="str">
        <f>IF(ISBLANK(Papers!L14), "", Papers!L14)</f>
        <v>Active Handrest with virtual-spring fixture on Omni Stylus</v>
      </c>
      <c r="C16" s="2" t="s">
        <v>137</v>
      </c>
      <c r="D16">
        <v>1</v>
      </c>
      <c r="E16">
        <v>3</v>
      </c>
      <c r="F16">
        <f t="shared" si="0"/>
        <v>3</v>
      </c>
      <c r="G16">
        <v>4</v>
      </c>
      <c r="H16">
        <v>1</v>
      </c>
      <c r="I16">
        <v>6</v>
      </c>
      <c r="J16">
        <f t="shared" si="1"/>
        <v>3</v>
      </c>
      <c r="K16">
        <v>4</v>
      </c>
      <c r="L16">
        <v>4</v>
      </c>
      <c r="M16">
        <f>Papers!F10</f>
        <v>5</v>
      </c>
      <c r="N16">
        <v>6</v>
      </c>
      <c r="O16">
        <f t="shared" si="2"/>
        <v>3</v>
      </c>
      <c r="P16">
        <v>4</v>
      </c>
      <c r="Q16">
        <v>4</v>
      </c>
      <c r="R16" s="39">
        <f t="shared" si="3"/>
        <v>3.625</v>
      </c>
      <c r="S16">
        <v>0</v>
      </c>
      <c r="T16">
        <v>0</v>
      </c>
      <c r="V16">
        <v>0</v>
      </c>
      <c r="W16">
        <v>1</v>
      </c>
      <c r="Y16" s="39">
        <f t="shared" si="4"/>
        <v>1</v>
      </c>
      <c r="Z16" s="39">
        <f t="shared" si="5"/>
        <v>3.6152257012412101</v>
      </c>
      <c r="AA16" s="2">
        <v>1</v>
      </c>
      <c r="AB16" s="4">
        <f t="shared" si="6"/>
        <v>0</v>
      </c>
      <c r="AC16" s="4">
        <f t="shared" si="7"/>
        <v>2</v>
      </c>
      <c r="AD16" s="41">
        <f t="shared" si="8"/>
        <v>0.8571428571428571</v>
      </c>
    </row>
    <row r="17" spans="1:30" x14ac:dyDescent="0.2">
      <c r="A17" s="3"/>
      <c r="B17" s="2" t="str">
        <f>IF(ISBLANK(Papers!L15), "", Papers!L15)</f>
        <v>Active Handrest with virtual-spring fixture on Active Handrest</v>
      </c>
      <c r="C17" s="2" t="s">
        <v>137</v>
      </c>
      <c r="D17">
        <v>1</v>
      </c>
      <c r="E17">
        <v>3</v>
      </c>
      <c r="F17">
        <f t="shared" si="0"/>
        <v>3</v>
      </c>
      <c r="G17">
        <v>4</v>
      </c>
      <c r="H17">
        <v>1</v>
      </c>
      <c r="I17">
        <v>6</v>
      </c>
      <c r="J17">
        <f t="shared" si="1"/>
        <v>3</v>
      </c>
      <c r="K17">
        <v>4</v>
      </c>
      <c r="L17">
        <v>3</v>
      </c>
      <c r="M17">
        <f>Papers!F10</f>
        <v>5</v>
      </c>
      <c r="N17">
        <v>6</v>
      </c>
      <c r="O17">
        <f t="shared" si="2"/>
        <v>3</v>
      </c>
      <c r="P17">
        <v>4</v>
      </c>
      <c r="Q17">
        <v>4</v>
      </c>
      <c r="R17" s="39">
        <f t="shared" si="3"/>
        <v>3.5</v>
      </c>
      <c r="S17">
        <v>0</v>
      </c>
      <c r="T17">
        <v>1</v>
      </c>
      <c r="V17">
        <v>0</v>
      </c>
      <c r="W17">
        <v>1</v>
      </c>
      <c r="Y17" s="39">
        <f t="shared" si="4"/>
        <v>2</v>
      </c>
      <c r="Z17" s="39">
        <f t="shared" si="5"/>
        <v>3.4624033871477686</v>
      </c>
      <c r="AA17" s="2">
        <v>1</v>
      </c>
      <c r="AB17" s="4">
        <f t="shared" si="6"/>
        <v>0</v>
      </c>
      <c r="AC17" s="4">
        <f t="shared" si="7"/>
        <v>2</v>
      </c>
      <c r="AD17" s="41">
        <f t="shared" si="8"/>
        <v>0.8571428571428571</v>
      </c>
    </row>
    <row r="18" spans="1:30" x14ac:dyDescent="0.2">
      <c r="A18" s="3" t="str">
        <f>IF(ISBLANK(Papers!C16), "", _xlfn.CONCAT(Papers!C16, Papers!D16))</f>
        <v>Keehner2002</v>
      </c>
      <c r="B18" s="2" t="str">
        <f>IF(ISBLANK(Papers!L16), "", Papers!L16)</f>
        <v>Haptic</v>
      </c>
      <c r="C18" s="2" t="s">
        <v>137</v>
      </c>
      <c r="D18">
        <v>0</v>
      </c>
      <c r="E18">
        <v>2</v>
      </c>
      <c r="F18">
        <f t="shared" si="0"/>
        <v>4</v>
      </c>
      <c r="G18">
        <v>4</v>
      </c>
      <c r="H18">
        <v>0</v>
      </c>
      <c r="I18">
        <v>4</v>
      </c>
      <c r="J18">
        <f t="shared" si="1"/>
        <v>4</v>
      </c>
      <c r="K18">
        <v>3</v>
      </c>
      <c r="L18">
        <v>2</v>
      </c>
      <c r="M18">
        <f>Papers!F16</f>
        <v>3</v>
      </c>
      <c r="N18">
        <v>6</v>
      </c>
      <c r="O18">
        <f t="shared" si="2"/>
        <v>2</v>
      </c>
      <c r="P18">
        <v>4</v>
      </c>
      <c r="Q18">
        <v>4</v>
      </c>
      <c r="R18" s="39">
        <f t="shared" si="3"/>
        <v>3.375</v>
      </c>
      <c r="S18">
        <v>0</v>
      </c>
      <c r="T18">
        <v>0</v>
      </c>
      <c r="U18">
        <v>0</v>
      </c>
      <c r="V18">
        <v>0</v>
      </c>
      <c r="W18">
        <v>0</v>
      </c>
      <c r="X18">
        <v>0</v>
      </c>
      <c r="Y18" s="39">
        <f t="shared" si="4"/>
        <v>0</v>
      </c>
      <c r="Z18" s="39">
        <f t="shared" si="5"/>
        <v>3.375</v>
      </c>
      <c r="AA18">
        <v>2</v>
      </c>
      <c r="AB18" s="4">
        <f t="shared" si="6"/>
        <v>0</v>
      </c>
      <c r="AC18" s="4">
        <f t="shared" si="7"/>
        <v>0</v>
      </c>
      <c r="AD18" s="41">
        <f t="shared" si="8"/>
        <v>1</v>
      </c>
    </row>
    <row r="19" spans="1:30" x14ac:dyDescent="0.2">
      <c r="A19" s="3"/>
      <c r="B19" t="str">
        <f>IF(ISBLANK(Papers!L17), "", Papers!L17)</f>
        <v>Haptic-Visual</v>
      </c>
      <c r="C19" s="2" t="s">
        <v>137</v>
      </c>
      <c r="D19">
        <v>0</v>
      </c>
      <c r="E19">
        <v>2</v>
      </c>
      <c r="F19">
        <f t="shared" si="0"/>
        <v>4</v>
      </c>
      <c r="G19">
        <v>4</v>
      </c>
      <c r="H19">
        <v>0</v>
      </c>
      <c r="I19">
        <v>4</v>
      </c>
      <c r="J19">
        <f t="shared" si="1"/>
        <v>4</v>
      </c>
      <c r="K19">
        <v>4</v>
      </c>
      <c r="L19">
        <v>4</v>
      </c>
      <c r="M19">
        <f>Papers!F16</f>
        <v>3</v>
      </c>
      <c r="N19">
        <v>6</v>
      </c>
      <c r="O19">
        <f t="shared" si="2"/>
        <v>2</v>
      </c>
      <c r="P19">
        <v>4</v>
      </c>
      <c r="Q19">
        <v>4</v>
      </c>
      <c r="R19">
        <f t="shared" si="3"/>
        <v>3.75</v>
      </c>
      <c r="S19">
        <v>0</v>
      </c>
      <c r="T19">
        <v>0</v>
      </c>
      <c r="U19">
        <v>0</v>
      </c>
      <c r="V19">
        <v>0</v>
      </c>
      <c r="W19">
        <v>0</v>
      </c>
      <c r="X19">
        <v>0</v>
      </c>
      <c r="Y19">
        <f t="shared" si="4"/>
        <v>0</v>
      </c>
      <c r="Z19">
        <f t="shared" si="5"/>
        <v>3.75</v>
      </c>
      <c r="AA19">
        <v>2</v>
      </c>
      <c r="AB19">
        <f t="shared" si="6"/>
        <v>0</v>
      </c>
      <c r="AC19">
        <f t="shared" si="7"/>
        <v>0</v>
      </c>
      <c r="AD19">
        <f t="shared" si="8"/>
        <v>1</v>
      </c>
    </row>
    <row r="20" spans="1:30" x14ac:dyDescent="0.2">
      <c r="A20" s="3" t="str">
        <f>IF(ISBLANK(Papers!C18), "", _xlfn.CONCAT(Papers!C18, Papers!D18))</f>
        <v>Gambaro2014</v>
      </c>
      <c r="B20" s="2" t="str">
        <f>IF(ISBLANK(Papers!L18), "", Papers!L18)</f>
        <v>Vibrotactile</v>
      </c>
      <c r="C20" s="2" t="s">
        <v>137</v>
      </c>
      <c r="D20">
        <v>0</v>
      </c>
      <c r="E20">
        <v>1</v>
      </c>
      <c r="F20">
        <f t="shared" si="0"/>
        <v>4</v>
      </c>
      <c r="G20">
        <v>4</v>
      </c>
      <c r="H20">
        <v>3</v>
      </c>
      <c r="I20">
        <v>3</v>
      </c>
      <c r="J20">
        <f t="shared" si="1"/>
        <v>0</v>
      </c>
      <c r="K20">
        <v>3</v>
      </c>
      <c r="L20">
        <v>1</v>
      </c>
      <c r="M20">
        <f>Papers!F18</f>
        <v>3</v>
      </c>
      <c r="N20">
        <v>2</v>
      </c>
      <c r="O20">
        <f t="shared" si="2"/>
        <v>2</v>
      </c>
      <c r="P20">
        <v>4</v>
      </c>
      <c r="Q20">
        <v>4</v>
      </c>
      <c r="R20" s="39">
        <f t="shared" si="3"/>
        <v>2.75</v>
      </c>
      <c r="S20">
        <v>0</v>
      </c>
      <c r="T20">
        <v>2</v>
      </c>
      <c r="U20">
        <v>0</v>
      </c>
      <c r="V20">
        <v>0</v>
      </c>
      <c r="W20">
        <v>0</v>
      </c>
      <c r="X20">
        <v>0</v>
      </c>
      <c r="Y20" s="39">
        <f>IF(ISBLANK(D20),"",SUMSQ(T20:X20))</f>
        <v>4</v>
      </c>
      <c r="Z20" s="39">
        <f t="shared" si="5"/>
        <v>2.6337295241014118</v>
      </c>
      <c r="AA20">
        <v>2</v>
      </c>
      <c r="AB20" s="4">
        <f t="shared" si="6"/>
        <v>0</v>
      </c>
      <c r="AC20" s="4">
        <f>IF(ISBLANK(D20),"",(COUNTBLANK(T20:X20)))</f>
        <v>0</v>
      </c>
      <c r="AD20" s="41">
        <f t="shared" si="8"/>
        <v>1</v>
      </c>
    </row>
    <row r="21" spans="1:30" x14ac:dyDescent="0.2">
      <c r="A21" s="3"/>
      <c r="B21" s="2" t="str">
        <f>IF(ISBLANK(Papers!L19), "", Papers!L19)</f>
        <v>Visual+Vibrotactile</v>
      </c>
      <c r="C21" s="2" t="s">
        <v>137</v>
      </c>
      <c r="D21">
        <v>0</v>
      </c>
      <c r="E21">
        <v>1</v>
      </c>
      <c r="F21">
        <f t="shared" si="0"/>
        <v>4</v>
      </c>
      <c r="G21">
        <v>4</v>
      </c>
      <c r="H21">
        <v>3</v>
      </c>
      <c r="I21">
        <v>3</v>
      </c>
      <c r="J21">
        <f t="shared" si="1"/>
        <v>0</v>
      </c>
      <c r="K21">
        <v>3</v>
      </c>
      <c r="L21">
        <v>2</v>
      </c>
      <c r="M21">
        <f>Papers!F18</f>
        <v>3</v>
      </c>
      <c r="N21">
        <v>2</v>
      </c>
      <c r="O21">
        <f t="shared" si="2"/>
        <v>2</v>
      </c>
      <c r="P21">
        <v>4</v>
      </c>
      <c r="Q21">
        <v>4</v>
      </c>
      <c r="R21" s="39">
        <f t="shared" si="3"/>
        <v>2.875</v>
      </c>
      <c r="S21">
        <v>0</v>
      </c>
      <c r="T21">
        <v>2</v>
      </c>
      <c r="U21">
        <v>0</v>
      </c>
      <c r="V21">
        <v>0</v>
      </c>
      <c r="W21">
        <v>0</v>
      </c>
      <c r="X21">
        <v>0</v>
      </c>
      <c r="Y21" s="39">
        <f>IF(ISBLANK(D21),"",SUMSQ(T21:X21))</f>
        <v>4</v>
      </c>
      <c r="Z21" s="39">
        <f t="shared" si="5"/>
        <v>2.7534445024696579</v>
      </c>
      <c r="AA21">
        <v>2</v>
      </c>
      <c r="AB21" s="4">
        <f t="shared" si="6"/>
        <v>0</v>
      </c>
      <c r="AC21" s="4">
        <f>IF(ISBLANK(D21),"",(COUNTBLANK(T21:X21)))</f>
        <v>0</v>
      </c>
      <c r="AD21" s="41">
        <f t="shared" si="8"/>
        <v>1</v>
      </c>
    </row>
    <row r="22" spans="1:30" x14ac:dyDescent="0.2">
      <c r="A22" s="2" t="str">
        <f>IF(ISBLANK(Papers!C20), "", _xlfn.CONCAT(Papers!C20, Papers!D20))</f>
        <v>Graham2008</v>
      </c>
      <c r="B22" s="2" t="str">
        <f>IF(ISBLANK(Papers!L20), "", Papers!L20)</f>
        <v>-</v>
      </c>
      <c r="C22" s="2" t="s">
        <v>137</v>
      </c>
      <c r="D22">
        <v>0</v>
      </c>
      <c r="E22">
        <v>2</v>
      </c>
      <c r="F22">
        <f t="shared" si="0"/>
        <v>4</v>
      </c>
      <c r="G22">
        <v>4</v>
      </c>
      <c r="H22">
        <v>0</v>
      </c>
      <c r="I22">
        <v>6</v>
      </c>
      <c r="J22">
        <f t="shared" si="1"/>
        <v>4</v>
      </c>
      <c r="K22">
        <v>4</v>
      </c>
      <c r="L22">
        <v>4</v>
      </c>
      <c r="M22">
        <f>Papers!F20</f>
        <v>1</v>
      </c>
      <c r="N22">
        <v>1</v>
      </c>
      <c r="O22">
        <f t="shared" si="2"/>
        <v>4</v>
      </c>
      <c r="P22">
        <v>4</v>
      </c>
      <c r="Q22">
        <v>4</v>
      </c>
      <c r="R22" s="39">
        <f t="shared" si="3"/>
        <v>4</v>
      </c>
      <c r="S22">
        <v>0</v>
      </c>
      <c r="T22">
        <v>0</v>
      </c>
      <c r="U22">
        <v>0</v>
      </c>
      <c r="V22">
        <v>0</v>
      </c>
      <c r="W22">
        <v>3</v>
      </c>
      <c r="X22">
        <v>0</v>
      </c>
      <c r="Y22" s="39">
        <f t="shared" si="4"/>
        <v>9</v>
      </c>
      <c r="Z22" s="39">
        <f t="shared" si="5"/>
        <v>3.2142510032886604</v>
      </c>
      <c r="AA22">
        <v>0</v>
      </c>
      <c r="AB22" s="4">
        <f t="shared" si="6"/>
        <v>0</v>
      </c>
      <c r="AC22" s="4">
        <f t="shared" si="7"/>
        <v>0</v>
      </c>
      <c r="AD22" s="41">
        <f t="shared" si="8"/>
        <v>1</v>
      </c>
    </row>
    <row r="23" spans="1:30" x14ac:dyDescent="0.2">
      <c r="A23" s="2" t="str">
        <f>IF(ISBLANK(Papers!C21), "", _xlfn.CONCAT(Papers!C21, Papers!D21))</f>
        <v>Grant2019</v>
      </c>
      <c r="B23" s="2" t="str">
        <f>IF(ISBLANK(Papers!L21), "", Papers!L21)</f>
        <v>-</v>
      </c>
      <c r="C23" s="2" t="s">
        <v>137</v>
      </c>
      <c r="D23">
        <v>0</v>
      </c>
      <c r="E23">
        <v>4</v>
      </c>
      <c r="F23">
        <f t="shared" si="0"/>
        <v>4</v>
      </c>
      <c r="G23">
        <v>4</v>
      </c>
      <c r="H23">
        <v>4</v>
      </c>
      <c r="I23">
        <v>7</v>
      </c>
      <c r="J23">
        <f t="shared" si="1"/>
        <v>2</v>
      </c>
      <c r="K23">
        <v>3</v>
      </c>
      <c r="L23">
        <v>3</v>
      </c>
      <c r="M23">
        <f>Papers!F21</f>
        <v>3</v>
      </c>
      <c r="N23">
        <v>3</v>
      </c>
      <c r="O23">
        <f t="shared" si="2"/>
        <v>4</v>
      </c>
      <c r="P23">
        <v>4</v>
      </c>
      <c r="R23" s="39">
        <f t="shared" si="3"/>
        <v>3.4285714285714284</v>
      </c>
      <c r="S23">
        <v>0</v>
      </c>
      <c r="T23">
        <v>1.5</v>
      </c>
      <c r="U23">
        <v>0</v>
      </c>
      <c r="V23">
        <v>0</v>
      </c>
      <c r="W23">
        <v>2</v>
      </c>
      <c r="Y23" s="39">
        <f>IF(ISBLANK(D23),"",SUMSQ(T23:X23))</f>
        <v>6.25</v>
      </c>
      <c r="Z23" s="39">
        <f t="shared" si="5"/>
        <v>3.0853803235318495</v>
      </c>
      <c r="AA23">
        <v>1</v>
      </c>
      <c r="AB23" s="4">
        <f t="shared" si="6"/>
        <v>1</v>
      </c>
      <c r="AC23" s="4">
        <f>IF(ISBLANK(D23),"",(COUNTBLANK(T23:X23)))</f>
        <v>1</v>
      </c>
      <c r="AD23" s="41">
        <f t="shared" si="8"/>
        <v>0.8571428571428571</v>
      </c>
    </row>
    <row r="24" spans="1:30" x14ac:dyDescent="0.2">
      <c r="A24" s="2" t="str">
        <f>IF(ISBLANK(Papers!C22), "", _xlfn.CONCAT(Papers!C22, Papers!D22))</f>
        <v>Gunter2022</v>
      </c>
      <c r="B24" s="2" t="str">
        <f>IF(ISBLANK(Papers!L22), "", Papers!L22)</f>
        <v>-</v>
      </c>
      <c r="C24" s="2" t="s">
        <v>137</v>
      </c>
      <c r="D24">
        <v>0</v>
      </c>
      <c r="E24">
        <v>2</v>
      </c>
      <c r="F24">
        <f t="shared" si="0"/>
        <v>4</v>
      </c>
      <c r="G24">
        <v>0</v>
      </c>
      <c r="H24">
        <v>2</v>
      </c>
      <c r="I24">
        <v>7</v>
      </c>
      <c r="J24">
        <f t="shared" si="1"/>
        <v>3</v>
      </c>
      <c r="K24">
        <v>3</v>
      </c>
      <c r="L24">
        <v>4</v>
      </c>
      <c r="M24">
        <f>Papers!F22</f>
        <v>12</v>
      </c>
      <c r="N24">
        <v>12</v>
      </c>
      <c r="O24">
        <f t="shared" si="2"/>
        <v>4</v>
      </c>
      <c r="P24">
        <v>4</v>
      </c>
      <c r="Q24">
        <v>4</v>
      </c>
      <c r="R24" s="39">
        <f t="shared" si="3"/>
        <v>3.25</v>
      </c>
      <c r="S24">
        <v>0</v>
      </c>
      <c r="T24">
        <v>0</v>
      </c>
      <c r="U24">
        <v>0</v>
      </c>
      <c r="V24">
        <v>0</v>
      </c>
      <c r="W24">
        <v>0</v>
      </c>
      <c r="Y24" s="39">
        <f t="shared" si="4"/>
        <v>0</v>
      </c>
      <c r="Z24" s="39">
        <f t="shared" si="5"/>
        <v>3.25</v>
      </c>
      <c r="AA24">
        <v>2</v>
      </c>
      <c r="AB24" s="4">
        <f t="shared" si="6"/>
        <v>0</v>
      </c>
      <c r="AC24" s="4">
        <f t="shared" si="7"/>
        <v>1</v>
      </c>
      <c r="AD24" s="41">
        <f t="shared" si="8"/>
        <v>0.9285714285714286</v>
      </c>
    </row>
    <row r="25" spans="1:30" x14ac:dyDescent="0.2">
      <c r="A25" s="2" t="str">
        <f>IF(ISBLANK(Papers!C23), "", _xlfn.CONCAT(Papers!C23, Papers!D23))</f>
        <v>Hanashima2023</v>
      </c>
      <c r="B25" s="2" t="str">
        <f>IF(ISBLANK(Papers!L23), "", Papers!L23)</f>
        <v>-</v>
      </c>
      <c r="C25" s="2" t="s">
        <v>137</v>
      </c>
      <c r="D25">
        <v>14</v>
      </c>
      <c r="E25">
        <v>18</v>
      </c>
      <c r="F25">
        <f t="shared" si="0"/>
        <v>1</v>
      </c>
      <c r="G25">
        <v>1</v>
      </c>
      <c r="H25">
        <v>1</v>
      </c>
      <c r="I25">
        <v>1</v>
      </c>
      <c r="J25">
        <f t="shared" si="1"/>
        <v>0</v>
      </c>
      <c r="K25">
        <v>1</v>
      </c>
      <c r="L25">
        <v>1</v>
      </c>
      <c r="M25">
        <f>Papers!F23</f>
        <v>46</v>
      </c>
      <c r="N25">
        <v>46</v>
      </c>
      <c r="O25">
        <f t="shared" si="2"/>
        <v>4</v>
      </c>
      <c r="R25" s="39">
        <f t="shared" si="3"/>
        <v>1.3333333333333333</v>
      </c>
      <c r="S25">
        <v>0</v>
      </c>
      <c r="T25">
        <v>2</v>
      </c>
      <c r="U25">
        <v>1</v>
      </c>
      <c r="V25">
        <v>0</v>
      </c>
      <c r="W25">
        <v>0</v>
      </c>
      <c r="Y25" s="39">
        <f t="shared" si="4"/>
        <v>5</v>
      </c>
      <c r="Z25" s="39">
        <f t="shared" si="5"/>
        <v>1.2463036274880366</v>
      </c>
      <c r="AA25">
        <v>3</v>
      </c>
      <c r="AB25" s="4">
        <f t="shared" si="6"/>
        <v>2</v>
      </c>
      <c r="AC25" s="4">
        <f t="shared" si="7"/>
        <v>1</v>
      </c>
      <c r="AD25" s="41">
        <f t="shared" si="8"/>
        <v>0.7857142857142857</v>
      </c>
    </row>
    <row r="26" spans="1:30" x14ac:dyDescent="0.2">
      <c r="A26" s="2" t="str">
        <f>IF(ISBLANK(Papers!C24), "", _xlfn.CONCAT(Papers!C24, Papers!D24))</f>
        <v>Huang2006</v>
      </c>
      <c r="B26" s="2" t="str">
        <f>IF(ISBLANK(Papers!L24), "", Papers!L24)</f>
        <v>-</v>
      </c>
      <c r="C26" s="2" t="s">
        <v>137</v>
      </c>
      <c r="D26">
        <v>0</v>
      </c>
      <c r="E26">
        <v>4</v>
      </c>
      <c r="F26">
        <f t="shared" si="0"/>
        <v>4</v>
      </c>
      <c r="G26">
        <v>4</v>
      </c>
      <c r="H26">
        <v>0</v>
      </c>
      <c r="I26">
        <v>5</v>
      </c>
      <c r="J26">
        <f t="shared" si="1"/>
        <v>4</v>
      </c>
      <c r="K26">
        <v>4</v>
      </c>
      <c r="L26">
        <v>4</v>
      </c>
      <c r="M26">
        <f>Papers!F24</f>
        <v>1</v>
      </c>
      <c r="N26">
        <v>1</v>
      </c>
      <c r="O26">
        <f t="shared" si="2"/>
        <v>4</v>
      </c>
      <c r="P26">
        <v>4</v>
      </c>
      <c r="Q26">
        <v>4</v>
      </c>
      <c r="R26" s="39">
        <f t="shared" si="3"/>
        <v>4</v>
      </c>
      <c r="S26">
        <v>0</v>
      </c>
      <c r="T26">
        <v>0</v>
      </c>
      <c r="U26">
        <v>0</v>
      </c>
      <c r="V26">
        <v>0</v>
      </c>
      <c r="W26">
        <v>0</v>
      </c>
      <c r="X26">
        <v>0</v>
      </c>
      <c r="Y26" s="39">
        <f t="shared" si="4"/>
        <v>0</v>
      </c>
      <c r="Z26" s="39">
        <f t="shared" si="5"/>
        <v>4</v>
      </c>
      <c r="AA26">
        <v>0</v>
      </c>
      <c r="AB26" s="4">
        <f t="shared" si="6"/>
        <v>0</v>
      </c>
      <c r="AC26" s="4">
        <f t="shared" si="7"/>
        <v>0</v>
      </c>
      <c r="AD26" s="41">
        <f t="shared" si="8"/>
        <v>1</v>
      </c>
    </row>
    <row r="27" spans="1:30" x14ac:dyDescent="0.2">
      <c r="A27" s="2" t="str">
        <f>IF(ISBLANK(Papers!C25), "", _xlfn.CONCAT(Papers!C25, Papers!D25))</f>
        <v>Huang2007</v>
      </c>
      <c r="B27" s="2" t="str">
        <f>IF(ISBLANK(Papers!L25), "", Papers!L25)</f>
        <v>Vision-haptic</v>
      </c>
      <c r="C27" s="2" t="s">
        <v>137</v>
      </c>
      <c r="D27">
        <v>0</v>
      </c>
      <c r="E27">
        <v>3</v>
      </c>
      <c r="F27">
        <f t="shared" si="0"/>
        <v>4</v>
      </c>
      <c r="G27">
        <v>4</v>
      </c>
      <c r="H27">
        <v>0</v>
      </c>
      <c r="I27">
        <v>4</v>
      </c>
      <c r="J27">
        <f t="shared" si="1"/>
        <v>4</v>
      </c>
      <c r="K27">
        <v>4</v>
      </c>
      <c r="L27">
        <v>4</v>
      </c>
      <c r="M27">
        <f>Papers!F25</f>
        <v>1</v>
      </c>
      <c r="N27">
        <v>1</v>
      </c>
      <c r="O27">
        <f t="shared" si="2"/>
        <v>4</v>
      </c>
      <c r="P27">
        <v>4</v>
      </c>
      <c r="Q27">
        <v>4</v>
      </c>
      <c r="R27" s="39">
        <f t="shared" si="3"/>
        <v>4</v>
      </c>
      <c r="S27">
        <v>0</v>
      </c>
      <c r="T27">
        <v>0</v>
      </c>
      <c r="U27">
        <v>0</v>
      </c>
      <c r="V27">
        <v>0</v>
      </c>
      <c r="W27">
        <v>0</v>
      </c>
      <c r="X27">
        <v>0</v>
      </c>
      <c r="Y27" s="39">
        <f t="shared" si="4"/>
        <v>0</v>
      </c>
      <c r="Z27" s="39">
        <f t="shared" si="5"/>
        <v>4</v>
      </c>
      <c r="AA27">
        <v>1</v>
      </c>
      <c r="AB27" s="4">
        <f t="shared" si="6"/>
        <v>0</v>
      </c>
      <c r="AC27" s="4">
        <f t="shared" si="7"/>
        <v>0</v>
      </c>
      <c r="AD27" s="41">
        <f t="shared" si="8"/>
        <v>1</v>
      </c>
    </row>
    <row r="28" spans="1:30" x14ac:dyDescent="0.2">
      <c r="A28" s="2" t="str">
        <f>IF(ISBLANK(Papers!C26), "", _xlfn.CONCAT(Papers!C26, Papers!D26))</f>
        <v>Lee2012</v>
      </c>
      <c r="B28" s="2" t="str">
        <f>IF(ISBLANK(Papers!L26), "", Papers!L26)</f>
        <v>-</v>
      </c>
      <c r="C28" s="2" t="s">
        <v>137</v>
      </c>
      <c r="D28">
        <v>0</v>
      </c>
      <c r="E28">
        <v>2</v>
      </c>
      <c r="F28">
        <f t="shared" si="0"/>
        <v>4</v>
      </c>
      <c r="G28">
        <v>4</v>
      </c>
      <c r="H28">
        <v>1</v>
      </c>
      <c r="I28">
        <v>4</v>
      </c>
      <c r="J28">
        <f t="shared" si="1"/>
        <v>3</v>
      </c>
      <c r="K28">
        <v>2</v>
      </c>
      <c r="L28">
        <v>2</v>
      </c>
      <c r="M28">
        <f>Papers!F26</f>
        <v>12</v>
      </c>
      <c r="N28">
        <v>12</v>
      </c>
      <c r="O28">
        <f t="shared" si="2"/>
        <v>4</v>
      </c>
      <c r="R28" s="39">
        <f t="shared" si="3"/>
        <v>3.1666666666666665</v>
      </c>
      <c r="S28">
        <v>0</v>
      </c>
      <c r="T28">
        <v>2</v>
      </c>
      <c r="V28">
        <v>4</v>
      </c>
      <c r="W28">
        <v>0</v>
      </c>
      <c r="Y28" s="39">
        <f t="shared" si="4"/>
        <v>20</v>
      </c>
      <c r="Z28" s="39">
        <f t="shared" si="5"/>
        <v>1.0753858312089739</v>
      </c>
      <c r="AA28">
        <v>1</v>
      </c>
      <c r="AB28" s="4">
        <f t="shared" si="6"/>
        <v>2</v>
      </c>
      <c r="AC28" s="4">
        <f t="shared" si="7"/>
        <v>2</v>
      </c>
      <c r="AD28" s="41">
        <f t="shared" si="8"/>
        <v>0.7142857142857143</v>
      </c>
    </row>
    <row r="29" spans="1:30" x14ac:dyDescent="0.2">
      <c r="A29" s="2" t="str">
        <f>IF(ISBLANK(Papers!C27), "", _xlfn.CONCAT(Papers!C27, Papers!D27))</f>
        <v>Lee H.2014</v>
      </c>
      <c r="B29" s="2" t="str">
        <f>IF(ISBLANK(Papers!L27), "", Papers!L27)</f>
        <v>-</v>
      </c>
      <c r="C29" s="2" t="s">
        <v>137</v>
      </c>
      <c r="D29">
        <v>0</v>
      </c>
      <c r="E29">
        <v>3</v>
      </c>
      <c r="F29">
        <f t="shared" si="0"/>
        <v>4</v>
      </c>
      <c r="G29">
        <v>4</v>
      </c>
      <c r="H29">
        <v>0</v>
      </c>
      <c r="I29">
        <v>7</v>
      </c>
      <c r="J29">
        <f t="shared" si="1"/>
        <v>4</v>
      </c>
      <c r="K29">
        <v>3</v>
      </c>
      <c r="L29">
        <v>4</v>
      </c>
      <c r="M29">
        <f>Papers!F27</f>
        <v>1</v>
      </c>
      <c r="N29">
        <v>1</v>
      </c>
      <c r="O29">
        <f t="shared" si="2"/>
        <v>4</v>
      </c>
      <c r="P29">
        <v>4</v>
      </c>
      <c r="Q29">
        <v>4</v>
      </c>
      <c r="R29" s="39">
        <f t="shared" si="3"/>
        <v>3.875</v>
      </c>
      <c r="S29">
        <v>0</v>
      </c>
      <c r="T29">
        <v>0</v>
      </c>
      <c r="U29">
        <v>0</v>
      </c>
      <c r="V29">
        <v>0</v>
      </c>
      <c r="W29">
        <v>0</v>
      </c>
      <c r="X29">
        <v>0</v>
      </c>
      <c r="Y29" s="39">
        <f t="shared" si="4"/>
        <v>0</v>
      </c>
      <c r="Z29" s="39">
        <f t="shared" si="5"/>
        <v>3.875</v>
      </c>
      <c r="AA29">
        <v>1</v>
      </c>
      <c r="AB29" s="4">
        <f t="shared" si="6"/>
        <v>0</v>
      </c>
      <c r="AC29" s="4">
        <f t="shared" si="7"/>
        <v>0</v>
      </c>
      <c r="AD29" s="41">
        <f t="shared" si="8"/>
        <v>1</v>
      </c>
    </row>
    <row r="30" spans="1:30" x14ac:dyDescent="0.2">
      <c r="A30" s="2" t="str">
        <f>IF(ISBLANK(Papers!C28), "", _xlfn.CONCAT(Papers!C28, Papers!D28))</f>
        <v>Lee Y2019</v>
      </c>
      <c r="B30" s="2" t="str">
        <f>IF(ISBLANK(Papers!L28), "", Papers!L28)</f>
        <v>-</v>
      </c>
      <c r="C30" s="2" t="s">
        <v>137</v>
      </c>
      <c r="D30">
        <v>3</v>
      </c>
      <c r="E30">
        <v>6</v>
      </c>
      <c r="F30">
        <f t="shared" si="0"/>
        <v>2</v>
      </c>
      <c r="G30">
        <v>2</v>
      </c>
      <c r="H30">
        <v>5</v>
      </c>
      <c r="I30">
        <v>8</v>
      </c>
      <c r="J30">
        <f t="shared" si="1"/>
        <v>2</v>
      </c>
      <c r="K30">
        <v>3</v>
      </c>
      <c r="L30">
        <v>3</v>
      </c>
      <c r="M30">
        <f>Papers!F28</f>
        <v>9</v>
      </c>
      <c r="N30">
        <v>9</v>
      </c>
      <c r="O30">
        <f t="shared" si="2"/>
        <v>4</v>
      </c>
      <c r="P30">
        <v>4</v>
      </c>
      <c r="Q30">
        <v>3</v>
      </c>
      <c r="R30" s="39">
        <f t="shared" si="3"/>
        <v>2.875</v>
      </c>
      <c r="S30">
        <v>1.5</v>
      </c>
      <c r="T30">
        <v>0</v>
      </c>
      <c r="U30">
        <v>0</v>
      </c>
      <c r="V30">
        <v>0</v>
      </c>
      <c r="W30">
        <v>0</v>
      </c>
      <c r="Y30" s="39">
        <f t="shared" si="4"/>
        <v>2.25</v>
      </c>
      <c r="Z30" s="39">
        <f t="shared" si="5"/>
        <v>2.8359696991451453</v>
      </c>
      <c r="AA30">
        <v>3</v>
      </c>
      <c r="AB30" s="4">
        <f t="shared" si="6"/>
        <v>0</v>
      </c>
      <c r="AC30" s="4">
        <f t="shared" si="7"/>
        <v>1</v>
      </c>
      <c r="AD30" s="41">
        <f t="shared" si="8"/>
        <v>0.9285714285714286</v>
      </c>
    </row>
    <row r="31" spans="1:30" x14ac:dyDescent="0.2">
      <c r="A31" s="2" t="str">
        <f>IF(ISBLANK(Papers!C29), "", _xlfn.CONCAT(Papers!C29, Papers!D29))</f>
        <v>Liu G2014</v>
      </c>
      <c r="B31" s="2" t="str">
        <f>IF(ISBLANK(Papers!L29), "", Papers!L29)</f>
        <v>-</v>
      </c>
      <c r="C31" s="2" t="s">
        <v>137</v>
      </c>
      <c r="D31">
        <v>0</v>
      </c>
      <c r="E31">
        <v>6</v>
      </c>
      <c r="F31">
        <f t="shared" si="0"/>
        <v>4</v>
      </c>
      <c r="G31">
        <v>4</v>
      </c>
      <c r="H31">
        <v>1</v>
      </c>
      <c r="I31">
        <v>5</v>
      </c>
      <c r="J31">
        <f t="shared" si="1"/>
        <v>3</v>
      </c>
      <c r="L31">
        <v>4</v>
      </c>
      <c r="M31">
        <f>Papers!F29</f>
        <v>2</v>
      </c>
      <c r="N31">
        <v>2</v>
      </c>
      <c r="O31">
        <f t="shared" si="2"/>
        <v>4</v>
      </c>
      <c r="P31">
        <v>4</v>
      </c>
      <c r="Q31">
        <v>3</v>
      </c>
      <c r="R31" s="39">
        <f t="shared" si="3"/>
        <v>3.7142857142857144</v>
      </c>
      <c r="S31">
        <v>0</v>
      </c>
      <c r="T31">
        <v>0</v>
      </c>
      <c r="U31">
        <v>0</v>
      </c>
      <c r="V31">
        <v>0</v>
      </c>
      <c r="W31">
        <v>0</v>
      </c>
      <c r="X31">
        <v>1</v>
      </c>
      <c r="Y31" s="39">
        <f t="shared" si="4"/>
        <v>1</v>
      </c>
      <c r="Z31" s="39">
        <f t="shared" si="5"/>
        <v>3.7042706692520775</v>
      </c>
      <c r="AA31">
        <v>1</v>
      </c>
      <c r="AB31" s="4">
        <f t="shared" si="6"/>
        <v>1</v>
      </c>
      <c r="AC31" s="4">
        <f t="shared" si="7"/>
        <v>0</v>
      </c>
      <c r="AD31" s="41">
        <f t="shared" si="8"/>
        <v>0.9285714285714286</v>
      </c>
    </row>
    <row r="32" spans="1:30" x14ac:dyDescent="0.2">
      <c r="A32" s="2" t="str">
        <f>IF(ISBLANK(Papers!C30), "", _xlfn.CONCAT(Papers!C30, Papers!D30))</f>
        <v>Liu H2019</v>
      </c>
      <c r="B32" s="2" t="str">
        <f>IF(ISBLANK(Papers!L30), "", Papers!L30)</f>
        <v>-</v>
      </c>
      <c r="C32" s="2" t="s">
        <v>137</v>
      </c>
      <c r="D32">
        <v>2</v>
      </c>
      <c r="E32">
        <v>8</v>
      </c>
      <c r="F32">
        <f t="shared" si="0"/>
        <v>3</v>
      </c>
      <c r="G32">
        <v>3</v>
      </c>
      <c r="H32">
        <v>9</v>
      </c>
      <c r="I32">
        <v>9</v>
      </c>
      <c r="J32">
        <f t="shared" si="1"/>
        <v>0</v>
      </c>
      <c r="K32">
        <v>1</v>
      </c>
      <c r="L32">
        <v>3</v>
      </c>
      <c r="M32">
        <f>Papers!F30</f>
        <v>6</v>
      </c>
      <c r="N32">
        <v>27</v>
      </c>
      <c r="O32">
        <f t="shared" si="2"/>
        <v>1</v>
      </c>
      <c r="P32">
        <v>4</v>
      </c>
      <c r="Q32">
        <v>4</v>
      </c>
      <c r="R32" s="39">
        <f t="shared" si="3"/>
        <v>2.375</v>
      </c>
      <c r="S32">
        <v>2</v>
      </c>
      <c r="T32">
        <v>3</v>
      </c>
      <c r="U32">
        <v>0</v>
      </c>
      <c r="V32">
        <v>0</v>
      </c>
      <c r="W32">
        <v>0</v>
      </c>
      <c r="X32">
        <v>0</v>
      </c>
      <c r="Y32" s="39">
        <f t="shared" si="4"/>
        <v>13</v>
      </c>
      <c r="Z32" s="39">
        <f t="shared" si="5"/>
        <v>1.5048563384822016</v>
      </c>
      <c r="AA32">
        <v>3</v>
      </c>
      <c r="AB32" s="4">
        <f t="shared" si="6"/>
        <v>0</v>
      </c>
      <c r="AC32" s="4">
        <f t="shared" si="7"/>
        <v>0</v>
      </c>
      <c r="AD32" s="41">
        <f t="shared" si="8"/>
        <v>1</v>
      </c>
    </row>
    <row r="33" spans="1:30" x14ac:dyDescent="0.2">
      <c r="A33" s="2" t="str">
        <f>IF(ISBLANK(Papers!C31), "", _xlfn.CONCAT(Papers!C31, Papers!D31))</f>
        <v>Macuga2019</v>
      </c>
      <c r="B33" s="2" t="str">
        <f>IF(ISBLANK(Papers!L31), "", Papers!L31)</f>
        <v>-</v>
      </c>
      <c r="C33" s="2" t="s">
        <v>137</v>
      </c>
      <c r="D33">
        <v>0</v>
      </c>
      <c r="E33">
        <v>8</v>
      </c>
      <c r="F33">
        <f t="shared" si="0"/>
        <v>4</v>
      </c>
      <c r="G33">
        <v>4</v>
      </c>
      <c r="H33">
        <v>0</v>
      </c>
      <c r="I33">
        <v>7</v>
      </c>
      <c r="J33">
        <f t="shared" si="1"/>
        <v>4</v>
      </c>
      <c r="K33">
        <v>4</v>
      </c>
      <c r="L33">
        <v>3</v>
      </c>
      <c r="M33">
        <f>Papers!F31</f>
        <v>2</v>
      </c>
      <c r="N33">
        <v>2</v>
      </c>
      <c r="O33">
        <f t="shared" si="2"/>
        <v>4</v>
      </c>
      <c r="P33">
        <v>3</v>
      </c>
      <c r="R33" s="39">
        <f t="shared" si="3"/>
        <v>3.7142857142857144</v>
      </c>
      <c r="S33">
        <v>0</v>
      </c>
      <c r="T33">
        <v>0</v>
      </c>
      <c r="U33">
        <v>0</v>
      </c>
      <c r="V33">
        <v>0</v>
      </c>
      <c r="W33">
        <v>0</v>
      </c>
      <c r="Y33" s="39">
        <f t="shared" si="4"/>
        <v>0</v>
      </c>
      <c r="Z33" s="39">
        <f t="shared" si="5"/>
        <v>3.7142857142857144</v>
      </c>
      <c r="AA33">
        <v>1</v>
      </c>
      <c r="AB33" s="4">
        <f t="shared" si="6"/>
        <v>1</v>
      </c>
      <c r="AC33" s="4">
        <f t="shared" si="7"/>
        <v>1</v>
      </c>
      <c r="AD33" s="41">
        <f t="shared" si="8"/>
        <v>0.8571428571428571</v>
      </c>
    </row>
    <row r="34" spans="1:30" x14ac:dyDescent="0.2">
      <c r="A34" s="2" t="str">
        <f>IF(ISBLANK(Papers!C32), "", _xlfn.CONCAT(Papers!C32, Papers!D32))</f>
        <v>Manivannan2008</v>
      </c>
      <c r="B34" s="2" t="str">
        <f>IF(ISBLANK(Papers!L32), "", Papers!L32)</f>
        <v>-</v>
      </c>
      <c r="C34" s="2" t="s">
        <v>137</v>
      </c>
      <c r="D34">
        <v>0</v>
      </c>
      <c r="E34">
        <v>8</v>
      </c>
      <c r="F34">
        <f t="shared" si="0"/>
        <v>4</v>
      </c>
      <c r="G34">
        <v>4</v>
      </c>
      <c r="H34">
        <v>0</v>
      </c>
      <c r="I34">
        <v>5</v>
      </c>
      <c r="J34">
        <f t="shared" si="1"/>
        <v>4</v>
      </c>
      <c r="K34">
        <v>4</v>
      </c>
      <c r="L34">
        <v>4</v>
      </c>
      <c r="M34">
        <f>Papers!F32</f>
        <v>12</v>
      </c>
      <c r="N34">
        <v>12</v>
      </c>
      <c r="O34">
        <f t="shared" si="2"/>
        <v>4</v>
      </c>
      <c r="P34">
        <v>4</v>
      </c>
      <c r="R34" s="39">
        <f t="shared" si="3"/>
        <v>4</v>
      </c>
      <c r="T34">
        <v>0</v>
      </c>
      <c r="W34">
        <v>0</v>
      </c>
      <c r="Y34" s="39">
        <f t="shared" si="4"/>
        <v>0</v>
      </c>
      <c r="Z34" s="39">
        <f t="shared" si="5"/>
        <v>4</v>
      </c>
      <c r="AA34">
        <v>1</v>
      </c>
      <c r="AB34" s="4">
        <f t="shared" si="6"/>
        <v>1</v>
      </c>
      <c r="AC34" s="4">
        <f t="shared" si="7"/>
        <v>4</v>
      </c>
      <c r="AD34" s="41">
        <f t="shared" si="8"/>
        <v>0.6428571428571429</v>
      </c>
    </row>
    <row r="35" spans="1:30" x14ac:dyDescent="0.2">
      <c r="A35" s="2" t="str">
        <f>IF(ISBLANK(Papers!C33), "", _xlfn.CONCAT(Papers!C33, Papers!D33))</f>
        <v>McAnally2023</v>
      </c>
      <c r="B35" s="2" t="str">
        <f>IF(ISBLANK(Papers!L33), "", Papers!L33)</f>
        <v>-</v>
      </c>
      <c r="C35" s="2" t="s">
        <v>137</v>
      </c>
      <c r="D35">
        <v>1</v>
      </c>
      <c r="E35">
        <v>4</v>
      </c>
      <c r="F35">
        <f t="shared" si="0"/>
        <v>3</v>
      </c>
      <c r="G35">
        <v>2</v>
      </c>
      <c r="H35">
        <v>1</v>
      </c>
      <c r="I35">
        <v>1</v>
      </c>
      <c r="J35">
        <f t="shared" si="1"/>
        <v>0</v>
      </c>
      <c r="K35">
        <v>2</v>
      </c>
      <c r="L35">
        <v>3</v>
      </c>
      <c r="M35">
        <f>Papers!F33</f>
        <v>6</v>
      </c>
      <c r="N35">
        <v>6</v>
      </c>
      <c r="O35">
        <f t="shared" si="2"/>
        <v>4</v>
      </c>
      <c r="P35">
        <v>4</v>
      </c>
      <c r="Q35">
        <v>4</v>
      </c>
      <c r="R35" s="39">
        <f t="shared" si="3"/>
        <v>2.75</v>
      </c>
      <c r="S35">
        <v>0</v>
      </c>
      <c r="T35">
        <v>1</v>
      </c>
      <c r="V35">
        <v>2</v>
      </c>
      <c r="W35">
        <v>0</v>
      </c>
      <c r="X35">
        <v>0</v>
      </c>
      <c r="Y35" s="39">
        <f t="shared" si="4"/>
        <v>5</v>
      </c>
      <c r="Z35" s="39">
        <f t="shared" si="5"/>
        <v>2.5705012316940756</v>
      </c>
      <c r="AA35">
        <v>4</v>
      </c>
      <c r="AB35" s="4">
        <f t="shared" si="6"/>
        <v>0</v>
      </c>
      <c r="AC35" s="4">
        <f t="shared" si="7"/>
        <v>1</v>
      </c>
      <c r="AD35" s="41">
        <f t="shared" si="8"/>
        <v>0.9285714285714286</v>
      </c>
    </row>
    <row r="36" spans="1:30" x14ac:dyDescent="0.2">
      <c r="A36" s="2" t="str">
        <f>IF(ISBLANK(Papers!C34), "", _xlfn.CONCAT(Papers!C34, Papers!D34))</f>
        <v>Mohanty2023</v>
      </c>
      <c r="B36" s="2" t="str">
        <f>IF(ISBLANK(Papers!L34), "", Papers!L34)</f>
        <v>-</v>
      </c>
      <c r="C36" s="2" t="s">
        <v>137</v>
      </c>
      <c r="D36">
        <v>0</v>
      </c>
      <c r="E36">
        <v>12</v>
      </c>
      <c r="F36">
        <f t="shared" si="0"/>
        <v>4</v>
      </c>
      <c r="G36">
        <v>4</v>
      </c>
      <c r="H36">
        <v>0</v>
      </c>
      <c r="I36">
        <v>9</v>
      </c>
      <c r="J36">
        <f t="shared" si="1"/>
        <v>4</v>
      </c>
      <c r="K36">
        <v>4</v>
      </c>
      <c r="L36">
        <v>4</v>
      </c>
      <c r="M36">
        <f>Papers!F34</f>
        <v>12</v>
      </c>
      <c r="N36">
        <v>12</v>
      </c>
      <c r="O36">
        <f t="shared" si="2"/>
        <v>4</v>
      </c>
      <c r="P36">
        <v>4</v>
      </c>
      <c r="Q36">
        <v>2</v>
      </c>
      <c r="R36" s="39">
        <f t="shared" si="3"/>
        <v>3.75</v>
      </c>
      <c r="S36">
        <v>0</v>
      </c>
      <c r="T36">
        <v>0</v>
      </c>
      <c r="U36">
        <v>0</v>
      </c>
      <c r="V36">
        <v>0</v>
      </c>
      <c r="W36">
        <v>0</v>
      </c>
      <c r="X36">
        <v>2</v>
      </c>
      <c r="Y36" s="39">
        <f t="shared" si="4"/>
        <v>4</v>
      </c>
      <c r="Z36" s="39">
        <f t="shared" si="5"/>
        <v>3.5914493510473795</v>
      </c>
      <c r="AA36">
        <v>1</v>
      </c>
      <c r="AB36" s="4">
        <f t="shared" si="6"/>
        <v>0</v>
      </c>
      <c r="AC36" s="4">
        <f t="shared" si="7"/>
        <v>0</v>
      </c>
      <c r="AD36" s="41">
        <f t="shared" si="8"/>
        <v>1</v>
      </c>
    </row>
    <row r="37" spans="1:30" x14ac:dyDescent="0.2">
      <c r="A37" s="2" t="str">
        <f>IF(ISBLANK(Papers!C35), "", _xlfn.CONCAT(Papers!C35, Papers!D35))</f>
        <v>Morris2007</v>
      </c>
      <c r="B37" s="2" t="str">
        <f>IF(ISBLANK(Papers!L35), "", Papers!L35)</f>
        <v>-</v>
      </c>
      <c r="C37" s="2" t="s">
        <v>137</v>
      </c>
      <c r="D37">
        <v>0</v>
      </c>
      <c r="E37">
        <v>3</v>
      </c>
      <c r="F37">
        <f t="shared" si="0"/>
        <v>4</v>
      </c>
      <c r="G37">
        <v>0</v>
      </c>
      <c r="H37">
        <v>0</v>
      </c>
      <c r="I37">
        <v>4</v>
      </c>
      <c r="J37">
        <f t="shared" si="1"/>
        <v>4</v>
      </c>
      <c r="K37">
        <v>3</v>
      </c>
      <c r="L37">
        <v>4</v>
      </c>
      <c r="M37">
        <f>Papers!F35</f>
        <v>3</v>
      </c>
      <c r="N37">
        <v>3</v>
      </c>
      <c r="O37">
        <f t="shared" si="2"/>
        <v>4</v>
      </c>
      <c r="Q37">
        <v>4</v>
      </c>
      <c r="R37" s="39">
        <f t="shared" si="3"/>
        <v>3.2857142857142856</v>
      </c>
      <c r="S37">
        <v>0</v>
      </c>
      <c r="T37">
        <v>0</v>
      </c>
      <c r="V37">
        <v>0</v>
      </c>
      <c r="W37">
        <v>0</v>
      </c>
      <c r="X37">
        <v>0</v>
      </c>
      <c r="Y37" s="39">
        <f t="shared" si="4"/>
        <v>0</v>
      </c>
      <c r="Z37" s="39">
        <f t="shared" si="5"/>
        <v>3.2857142857142856</v>
      </c>
      <c r="AA37">
        <v>2</v>
      </c>
      <c r="AB37" s="4">
        <f t="shared" si="6"/>
        <v>1</v>
      </c>
      <c r="AC37" s="4">
        <f t="shared" si="7"/>
        <v>1</v>
      </c>
      <c r="AD37" s="41">
        <f t="shared" si="8"/>
        <v>0.8571428571428571</v>
      </c>
    </row>
    <row r="38" spans="1:30" x14ac:dyDescent="0.2">
      <c r="A38" s="2" t="str">
        <f>IF(ISBLANK(Papers!C36), "", _xlfn.CONCAT(Papers!C36, Papers!D36))</f>
        <v>Najdovski2020</v>
      </c>
      <c r="B38" s="2" t="str">
        <f>IF(ISBLANK(Papers!L36), "", Papers!L36)</f>
        <v>-</v>
      </c>
      <c r="C38" s="2" t="s">
        <v>137</v>
      </c>
      <c r="D38">
        <v>4</v>
      </c>
      <c r="E38">
        <v>6</v>
      </c>
      <c r="F38">
        <f t="shared" si="0"/>
        <v>1</v>
      </c>
      <c r="G38">
        <v>3</v>
      </c>
      <c r="H38">
        <v>4</v>
      </c>
      <c r="I38">
        <v>8</v>
      </c>
      <c r="J38">
        <f t="shared" si="1"/>
        <v>2</v>
      </c>
      <c r="L38">
        <v>3</v>
      </c>
      <c r="M38">
        <f>Papers!F36</f>
        <v>1</v>
      </c>
      <c r="N38">
        <v>1</v>
      </c>
      <c r="O38">
        <f t="shared" si="2"/>
        <v>4</v>
      </c>
      <c r="Q38">
        <v>4</v>
      </c>
      <c r="R38" s="39">
        <f t="shared" si="3"/>
        <v>2.8333333333333335</v>
      </c>
      <c r="S38">
        <v>2</v>
      </c>
      <c r="T38">
        <v>1</v>
      </c>
      <c r="U38">
        <v>0</v>
      </c>
      <c r="V38">
        <v>0</v>
      </c>
      <c r="W38">
        <v>2</v>
      </c>
      <c r="X38">
        <v>0</v>
      </c>
      <c r="Y38" s="39">
        <f t="shared" si="4"/>
        <v>9</v>
      </c>
      <c r="Z38" s="39">
        <f t="shared" si="5"/>
        <v>2.2767611273294679</v>
      </c>
      <c r="AA38">
        <v>1</v>
      </c>
      <c r="AB38" s="4">
        <f t="shared" si="6"/>
        <v>2</v>
      </c>
      <c r="AC38" s="4">
        <f t="shared" si="7"/>
        <v>0</v>
      </c>
      <c r="AD38" s="41">
        <f t="shared" si="8"/>
        <v>0.8571428571428571</v>
      </c>
    </row>
    <row r="39" spans="1:30" x14ac:dyDescent="0.2">
      <c r="A39" s="2" t="str">
        <f>IF(ISBLANK(Papers!C37), "", _xlfn.CONCAT(Papers!C37, Papers!D37))</f>
        <v>Oezen2022</v>
      </c>
      <c r="B39" s="2" t="str">
        <f>IF(ISBLANK(Papers!L37), "", Papers!L37)</f>
        <v>-</v>
      </c>
      <c r="C39" s="2" t="s">
        <v>137</v>
      </c>
      <c r="D39">
        <v>0</v>
      </c>
      <c r="E39">
        <v>4</v>
      </c>
      <c r="F39">
        <f t="shared" si="0"/>
        <v>4</v>
      </c>
      <c r="G39">
        <v>4</v>
      </c>
      <c r="H39">
        <v>2</v>
      </c>
      <c r="I39">
        <v>5</v>
      </c>
      <c r="J39">
        <f t="shared" si="1"/>
        <v>2</v>
      </c>
      <c r="K39">
        <v>2</v>
      </c>
      <c r="L39">
        <v>4</v>
      </c>
      <c r="M39">
        <f>Papers!F37</f>
        <v>6</v>
      </c>
      <c r="N39">
        <v>6</v>
      </c>
      <c r="O39">
        <f t="shared" si="2"/>
        <v>4</v>
      </c>
      <c r="Q39">
        <v>4</v>
      </c>
      <c r="R39" s="39">
        <f t="shared" si="3"/>
        <v>3.4285714285714284</v>
      </c>
      <c r="S39">
        <v>0</v>
      </c>
      <c r="T39">
        <v>0</v>
      </c>
      <c r="V39">
        <v>0</v>
      </c>
      <c r="W39">
        <v>1</v>
      </c>
      <c r="X39">
        <v>0</v>
      </c>
      <c r="Y39" s="39">
        <f t="shared" si="4"/>
        <v>1</v>
      </c>
      <c r="Z39" s="39">
        <f t="shared" si="5"/>
        <v>3.4193267716173019</v>
      </c>
      <c r="AA39">
        <v>3</v>
      </c>
      <c r="AB39" s="4">
        <f t="shared" si="6"/>
        <v>1</v>
      </c>
      <c r="AC39" s="4">
        <f t="shared" si="7"/>
        <v>1</v>
      </c>
      <c r="AD39" s="41">
        <f t="shared" si="8"/>
        <v>0.8571428571428571</v>
      </c>
    </row>
    <row r="40" spans="1:30" x14ac:dyDescent="0.2">
      <c r="A40" s="2" t="str">
        <f>IF(ISBLANK(Papers!C38), "", _xlfn.CONCAT(Papers!C38, Papers!D38))</f>
        <v>Oquendo2024</v>
      </c>
      <c r="B40" s="2" t="str">
        <f>IF(ISBLANK(Papers!L38), "", Papers!L38)</f>
        <v>-</v>
      </c>
      <c r="C40" s="2" t="s">
        <v>137</v>
      </c>
      <c r="D40">
        <v>2</v>
      </c>
      <c r="E40">
        <v>8</v>
      </c>
      <c r="F40">
        <f t="shared" si="0"/>
        <v>3</v>
      </c>
      <c r="G40">
        <v>3</v>
      </c>
      <c r="H40">
        <v>3</v>
      </c>
      <c r="I40">
        <v>6</v>
      </c>
      <c r="J40">
        <f t="shared" si="1"/>
        <v>2</v>
      </c>
      <c r="K40">
        <v>2</v>
      </c>
      <c r="L40">
        <v>3</v>
      </c>
      <c r="M40">
        <f>Papers!F38</f>
        <v>14</v>
      </c>
      <c r="N40">
        <v>14</v>
      </c>
      <c r="O40">
        <f t="shared" si="2"/>
        <v>4</v>
      </c>
      <c r="P40">
        <v>4</v>
      </c>
      <c r="Q40">
        <v>4</v>
      </c>
      <c r="R40" s="39">
        <f t="shared" si="3"/>
        <v>3.125</v>
      </c>
      <c r="S40">
        <v>1</v>
      </c>
      <c r="T40">
        <v>0</v>
      </c>
      <c r="U40">
        <v>0</v>
      </c>
      <c r="V40">
        <v>0</v>
      </c>
      <c r="W40">
        <v>1</v>
      </c>
      <c r="X40">
        <v>0</v>
      </c>
      <c r="Y40" s="39">
        <f t="shared" si="4"/>
        <v>2</v>
      </c>
      <c r="Z40" s="39">
        <f t="shared" si="5"/>
        <v>3.0914315956676508</v>
      </c>
      <c r="AA40">
        <v>2</v>
      </c>
      <c r="AB40" s="4">
        <f>IF(ISBLANK(D40),"",(SUM(IF(ISBLANK(F40),1),IF(ISBLANK(G40),1,0),COUNTBLANK(J40:L40),COUNTBLANK(O40:Q40))))</f>
        <v>0</v>
      </c>
      <c r="AC40" s="4">
        <f t="shared" si="7"/>
        <v>0</v>
      </c>
      <c r="AD40" s="41">
        <f t="shared" si="8"/>
        <v>1</v>
      </c>
    </row>
    <row r="41" spans="1:30" x14ac:dyDescent="0.2">
      <c r="A41" s="2" t="str">
        <f>IF(ISBLANK(Papers!C39), "", _xlfn.CONCAT(Papers!C39, Papers!D39))</f>
        <v>Perez2023</v>
      </c>
      <c r="B41" s="2" t="str">
        <f>IF(ISBLANK(Papers!L39), "", Papers!L39)</f>
        <v>-</v>
      </c>
      <c r="C41" s="2" t="s">
        <v>137</v>
      </c>
      <c r="D41">
        <v>0</v>
      </c>
      <c r="E41">
        <v>4</v>
      </c>
      <c r="F41">
        <f t="shared" si="0"/>
        <v>4</v>
      </c>
      <c r="G41">
        <v>4</v>
      </c>
      <c r="H41">
        <v>10</v>
      </c>
      <c r="I41">
        <v>12</v>
      </c>
      <c r="J41">
        <f t="shared" si="1"/>
        <v>1</v>
      </c>
      <c r="L41">
        <v>3</v>
      </c>
      <c r="M41">
        <f>Papers!F39</f>
        <v>2</v>
      </c>
      <c r="N41">
        <v>2</v>
      </c>
      <c r="O41">
        <f t="shared" si="2"/>
        <v>4</v>
      </c>
      <c r="Q41">
        <v>4</v>
      </c>
      <c r="R41" s="39">
        <f t="shared" si="3"/>
        <v>3.3333333333333335</v>
      </c>
      <c r="S41">
        <v>2</v>
      </c>
      <c r="T41">
        <v>2</v>
      </c>
      <c r="V41">
        <v>1</v>
      </c>
      <c r="W41">
        <v>3</v>
      </c>
      <c r="X41">
        <v>0</v>
      </c>
      <c r="Y41" s="39">
        <f t="shared" si="4"/>
        <v>18</v>
      </c>
      <c r="Z41" s="39">
        <f t="shared" si="5"/>
        <v>1.389818001400801</v>
      </c>
      <c r="AA41">
        <v>2</v>
      </c>
      <c r="AB41" s="4">
        <f t="shared" ref="AB41:AB48" si="9">IF(ISBLANK(D41),"",(SUM(IF(ISBLANK(F41),1),IF(ISBLANK(G41),1,0),COUNTBLANK(J41:L41),COUNTBLANK(O41:Q41))))</f>
        <v>2</v>
      </c>
      <c r="AC41" s="4">
        <f t="shared" si="7"/>
        <v>1</v>
      </c>
      <c r="AD41" s="41">
        <f t="shared" si="8"/>
        <v>0.7857142857142857</v>
      </c>
    </row>
    <row r="42" spans="1:30" x14ac:dyDescent="0.2">
      <c r="A42" s="2" t="str">
        <f>IF(ISBLANK(Papers!C40), "", _xlfn.CONCAT(Papers!C40, Papers!D40))</f>
        <v>Rodriguez2010</v>
      </c>
      <c r="B42" s="2" t="str">
        <f>IF(ISBLANK(Papers!L40), "", Papers!L40)</f>
        <v>-</v>
      </c>
      <c r="C42" s="2" t="s">
        <v>137</v>
      </c>
      <c r="D42">
        <v>0</v>
      </c>
      <c r="E42">
        <v>4</v>
      </c>
      <c r="F42">
        <f t="shared" si="0"/>
        <v>4</v>
      </c>
      <c r="G42">
        <v>4</v>
      </c>
      <c r="H42">
        <v>0</v>
      </c>
      <c r="I42">
        <v>6</v>
      </c>
      <c r="J42">
        <f t="shared" si="1"/>
        <v>4</v>
      </c>
      <c r="K42">
        <v>4</v>
      </c>
      <c r="L42">
        <v>3</v>
      </c>
      <c r="M42">
        <f>Papers!F40</f>
        <v>3</v>
      </c>
      <c r="N42">
        <v>6</v>
      </c>
      <c r="O42">
        <f t="shared" si="2"/>
        <v>2</v>
      </c>
      <c r="P42">
        <v>4</v>
      </c>
      <c r="Q42">
        <v>3</v>
      </c>
      <c r="R42" s="39">
        <f>IF(ISBLANK(D42), "", SUM(F42,G42,J42:L42,O42:Q42)/(8-AB42))</f>
        <v>3.5</v>
      </c>
      <c r="S42">
        <v>0</v>
      </c>
      <c r="T42">
        <v>0</v>
      </c>
      <c r="V42">
        <v>0</v>
      </c>
      <c r="W42">
        <v>0</v>
      </c>
      <c r="X42">
        <v>0</v>
      </c>
      <c r="Y42" s="39">
        <f t="shared" si="4"/>
        <v>0</v>
      </c>
      <c r="Z42" s="39">
        <f t="shared" si="5"/>
        <v>3.5</v>
      </c>
      <c r="AA42">
        <v>2</v>
      </c>
      <c r="AB42" s="4">
        <f>IF(ISBLANK(D42),"",(SUM(IF(ISBLANK(F42),1),IF(ISBLANK(G42),1,0),COUNTBLANK(J42:L42),COUNTBLANK(O42:Q42))))</f>
        <v>0</v>
      </c>
      <c r="AC42" s="4">
        <f t="shared" si="7"/>
        <v>1</v>
      </c>
      <c r="AD42" s="41">
        <f t="shared" si="8"/>
        <v>0.9285714285714286</v>
      </c>
    </row>
    <row r="43" spans="1:30" x14ac:dyDescent="0.2">
      <c r="A43" s="2" t="str">
        <f>IF(ISBLANK(Papers!C41), "", _xlfn.CONCAT(Papers!C41, Papers!D41))</f>
        <v>Trinitatova2023</v>
      </c>
      <c r="B43" s="2" t="str">
        <f>IF(ISBLANK(Papers!L41), "", Papers!L41)</f>
        <v>-</v>
      </c>
      <c r="C43" s="2" t="s">
        <v>137</v>
      </c>
      <c r="D43">
        <v>0</v>
      </c>
      <c r="E43">
        <v>6</v>
      </c>
      <c r="F43">
        <f t="shared" si="0"/>
        <v>4</v>
      </c>
      <c r="G43">
        <v>3</v>
      </c>
      <c r="H43">
        <v>5</v>
      </c>
      <c r="I43">
        <v>9</v>
      </c>
      <c r="J43">
        <f t="shared" si="1"/>
        <v>2</v>
      </c>
      <c r="K43">
        <v>3</v>
      </c>
      <c r="L43">
        <v>3</v>
      </c>
      <c r="M43">
        <f>Papers!F41</f>
        <v>8</v>
      </c>
      <c r="N43">
        <v>27</v>
      </c>
      <c r="O43">
        <f t="shared" si="2"/>
        <v>1</v>
      </c>
      <c r="R43" s="39">
        <f t="shared" si="3"/>
        <v>2.6666666666666665</v>
      </c>
      <c r="S43">
        <v>0</v>
      </c>
      <c r="T43">
        <v>2</v>
      </c>
      <c r="V43">
        <v>0</v>
      </c>
      <c r="W43">
        <v>1</v>
      </c>
      <c r="X43">
        <v>0</v>
      </c>
      <c r="Y43" s="39">
        <f t="shared" si="4"/>
        <v>5</v>
      </c>
      <c r="Z43" s="39">
        <f t="shared" si="5"/>
        <v>2.4926072549760732</v>
      </c>
      <c r="AA43">
        <v>3</v>
      </c>
      <c r="AB43" s="4">
        <f t="shared" si="9"/>
        <v>2</v>
      </c>
      <c r="AC43" s="4">
        <f t="shared" si="7"/>
        <v>1</v>
      </c>
      <c r="AD43" s="41">
        <f t="shared" si="8"/>
        <v>0.7857142857142857</v>
      </c>
    </row>
    <row r="44" spans="1:30" x14ac:dyDescent="0.2">
      <c r="A44" s="3" t="str">
        <f>IF(ISBLANK(Papers!C42), "", _xlfn.CONCAT(Papers!C42, Papers!D42))</f>
        <v>Vaghela2021</v>
      </c>
      <c r="B44" s="2" t="str">
        <f>IF(ISBLANK(Papers!L42), "", Papers!L42)</f>
        <v>Active haptic feedback</v>
      </c>
      <c r="C44" s="2" t="s">
        <v>137</v>
      </c>
      <c r="D44">
        <v>0</v>
      </c>
      <c r="E44">
        <v>6</v>
      </c>
      <c r="F44">
        <f t="shared" si="0"/>
        <v>4</v>
      </c>
      <c r="G44">
        <v>4</v>
      </c>
      <c r="H44">
        <v>3</v>
      </c>
      <c r="I44">
        <v>7</v>
      </c>
      <c r="J44">
        <f t="shared" si="1"/>
        <v>2</v>
      </c>
      <c r="K44">
        <v>2</v>
      </c>
      <c r="L44">
        <v>3</v>
      </c>
      <c r="M44">
        <f>Papers!F42</f>
        <v>12</v>
      </c>
      <c r="N44">
        <v>12</v>
      </c>
      <c r="O44">
        <f t="shared" si="2"/>
        <v>4</v>
      </c>
      <c r="P44">
        <v>4</v>
      </c>
      <c r="R44" s="39">
        <f t="shared" si="3"/>
        <v>3.2857142857142856</v>
      </c>
      <c r="S44">
        <v>2</v>
      </c>
      <c r="T44">
        <v>2</v>
      </c>
      <c r="U44">
        <v>0</v>
      </c>
      <c r="V44">
        <v>0</v>
      </c>
      <c r="W44">
        <v>0</v>
      </c>
      <c r="Y44" s="39">
        <f t="shared" si="4"/>
        <v>8</v>
      </c>
      <c r="Z44" s="39">
        <f t="shared" si="5"/>
        <v>2.7642906802005309</v>
      </c>
      <c r="AA44">
        <v>1</v>
      </c>
      <c r="AB44" s="4">
        <f t="shared" si="9"/>
        <v>1</v>
      </c>
      <c r="AC44" s="4">
        <f t="shared" si="7"/>
        <v>1</v>
      </c>
      <c r="AD44" s="41">
        <f t="shared" si="8"/>
        <v>0.8571428571428571</v>
      </c>
    </row>
    <row r="45" spans="1:30" x14ac:dyDescent="0.2">
      <c r="A45" s="3"/>
      <c r="B45" s="2" t="str">
        <f>IF(ISBLANK(Papers!L43), "", Papers!L43)</f>
        <v>Passive haptic feedback</v>
      </c>
      <c r="C45" s="2" t="s">
        <v>137</v>
      </c>
      <c r="D45">
        <v>0</v>
      </c>
      <c r="E45">
        <v>6</v>
      </c>
      <c r="F45">
        <f t="shared" si="0"/>
        <v>4</v>
      </c>
      <c r="G45">
        <v>4</v>
      </c>
      <c r="H45">
        <v>1</v>
      </c>
      <c r="I45">
        <v>7</v>
      </c>
      <c r="J45">
        <f t="shared" si="1"/>
        <v>3</v>
      </c>
      <c r="K45">
        <v>4</v>
      </c>
      <c r="L45">
        <v>4</v>
      </c>
      <c r="M45">
        <f>Papers!F43</f>
        <v>12</v>
      </c>
      <c r="N45">
        <v>12</v>
      </c>
      <c r="O45">
        <f t="shared" si="2"/>
        <v>4</v>
      </c>
      <c r="P45">
        <v>4</v>
      </c>
      <c r="R45" s="39">
        <f t="shared" si="3"/>
        <v>3.8571428571428572</v>
      </c>
      <c r="S45">
        <v>2</v>
      </c>
      <c r="T45">
        <v>1</v>
      </c>
      <c r="V45">
        <v>0</v>
      </c>
      <c r="W45">
        <v>0</v>
      </c>
      <c r="Y45" s="39">
        <f t="shared" si="4"/>
        <v>5</v>
      </c>
      <c r="Z45" s="39">
        <f t="shared" si="5"/>
        <v>3.6053783509475346</v>
      </c>
      <c r="AA45">
        <v>0</v>
      </c>
      <c r="AB45" s="1">
        <f t="shared" si="9"/>
        <v>1</v>
      </c>
      <c r="AC45" s="4">
        <f t="shared" si="7"/>
        <v>2</v>
      </c>
      <c r="AD45" s="41">
        <f t="shared" si="8"/>
        <v>0.7857142857142857</v>
      </c>
    </row>
    <row r="46" spans="1:30" x14ac:dyDescent="0.2">
      <c r="A46" s="2" t="str">
        <f>IF(ISBLANK(Papers!C44), "", _xlfn.CONCAT(Papers!C44, Papers!D44))</f>
        <v>Vasudevan2020</v>
      </c>
      <c r="B46" s="2" t="str">
        <f>IF(ISBLANK(Papers!L44), "", Papers!L44)</f>
        <v>-</v>
      </c>
      <c r="C46" s="2" t="s">
        <v>137</v>
      </c>
      <c r="D46">
        <v>1</v>
      </c>
      <c r="E46">
        <v>4</v>
      </c>
      <c r="F46">
        <f t="shared" si="0"/>
        <v>3</v>
      </c>
      <c r="G46">
        <v>2</v>
      </c>
      <c r="H46">
        <v>1</v>
      </c>
      <c r="I46">
        <v>1</v>
      </c>
      <c r="J46">
        <f t="shared" si="1"/>
        <v>0</v>
      </c>
      <c r="K46">
        <v>2</v>
      </c>
      <c r="L46">
        <v>3</v>
      </c>
      <c r="M46">
        <f>Papers!F44</f>
        <v>6</v>
      </c>
      <c r="N46">
        <v>6</v>
      </c>
      <c r="O46">
        <f t="shared" si="2"/>
        <v>4</v>
      </c>
      <c r="P46">
        <v>4</v>
      </c>
      <c r="Q46">
        <v>4</v>
      </c>
      <c r="R46" s="39">
        <f t="shared" si="3"/>
        <v>2.75</v>
      </c>
      <c r="S46">
        <v>0</v>
      </c>
      <c r="T46">
        <v>1</v>
      </c>
      <c r="U46">
        <v>0</v>
      </c>
      <c r="V46">
        <v>2</v>
      </c>
      <c r="W46">
        <v>0</v>
      </c>
      <c r="X46">
        <v>0</v>
      </c>
      <c r="Y46" s="39">
        <f t="shared" si="4"/>
        <v>5</v>
      </c>
      <c r="Z46" s="39">
        <f t="shared" si="5"/>
        <v>2.5705012316940756</v>
      </c>
      <c r="AA46">
        <v>4</v>
      </c>
      <c r="AB46" s="1">
        <f t="shared" si="9"/>
        <v>0</v>
      </c>
      <c r="AC46" s="4">
        <f t="shared" si="7"/>
        <v>0</v>
      </c>
      <c r="AD46" s="41">
        <f t="shared" si="8"/>
        <v>1</v>
      </c>
    </row>
    <row r="47" spans="1:30" x14ac:dyDescent="0.2">
      <c r="A47" s="2" t="str">
        <f>IF(ISBLANK(Papers!C45), "", _xlfn.CONCAT(Papers!C45, Papers!D45))</f>
        <v>Wall2000</v>
      </c>
      <c r="B47" s="2" t="str">
        <f>IF(ISBLANK(Papers!L45), "", Papers!L45)</f>
        <v>-</v>
      </c>
      <c r="C47" s="2" t="s">
        <v>137</v>
      </c>
      <c r="D47">
        <v>0</v>
      </c>
      <c r="E47">
        <v>2</v>
      </c>
      <c r="F47">
        <f>IF(ISBLANK(E47), "", ROUND(4*(1-(D47/E47)),0))</f>
        <v>4</v>
      </c>
      <c r="G47">
        <v>4</v>
      </c>
      <c r="H47">
        <v>0</v>
      </c>
      <c r="I47">
        <v>4</v>
      </c>
      <c r="J47">
        <f t="shared" si="1"/>
        <v>4</v>
      </c>
      <c r="K47">
        <v>4</v>
      </c>
      <c r="L47">
        <v>4</v>
      </c>
      <c r="M47">
        <v>3</v>
      </c>
      <c r="N47">
        <v>6</v>
      </c>
      <c r="O47">
        <f t="shared" si="2"/>
        <v>2</v>
      </c>
      <c r="P47">
        <v>4</v>
      </c>
      <c r="R47" s="39">
        <f t="shared" si="3"/>
        <v>3.7142857142857144</v>
      </c>
      <c r="S47">
        <v>0</v>
      </c>
      <c r="T47">
        <v>0</v>
      </c>
      <c r="U47">
        <v>0</v>
      </c>
      <c r="V47">
        <v>0</v>
      </c>
      <c r="W47">
        <v>0</v>
      </c>
      <c r="Y47" s="39">
        <f t="shared" si="4"/>
        <v>0</v>
      </c>
      <c r="Z47" s="39">
        <f t="shared" si="5"/>
        <v>3.7142857142857144</v>
      </c>
      <c r="AA47">
        <v>2</v>
      </c>
      <c r="AB47" s="1">
        <f t="shared" si="9"/>
        <v>1</v>
      </c>
      <c r="AC47" s="4">
        <f t="shared" si="7"/>
        <v>1</v>
      </c>
      <c r="AD47" s="41">
        <f t="shared" si="8"/>
        <v>0.8571428571428571</v>
      </c>
    </row>
    <row r="48" spans="1:30" x14ac:dyDescent="0.2">
      <c r="A48" s="2" t="str">
        <f>IF(ISBLANK(Papers!C46), "", _xlfn.CONCAT(Papers!C46, Papers!D46))</f>
        <v>Xia2023</v>
      </c>
      <c r="B48" s="2" t="str">
        <f>IF(ISBLANK(Papers!L46), "", Papers!L46)</f>
        <v>-</v>
      </c>
      <c r="C48" s="2" t="s">
        <v>137</v>
      </c>
      <c r="D48" t="s">
        <v>94</v>
      </c>
      <c r="E48" t="s">
        <v>94</v>
      </c>
      <c r="F48">
        <v>3</v>
      </c>
      <c r="G48">
        <v>3</v>
      </c>
      <c r="H48">
        <v>4</v>
      </c>
      <c r="I48">
        <v>5</v>
      </c>
      <c r="J48">
        <f t="shared" si="1"/>
        <v>1</v>
      </c>
      <c r="K48">
        <v>2</v>
      </c>
      <c r="L48">
        <v>2</v>
      </c>
      <c r="M48">
        <f>Papers!F46</f>
        <v>40</v>
      </c>
      <c r="N48">
        <v>60</v>
      </c>
      <c r="O48">
        <f t="shared" si="2"/>
        <v>3</v>
      </c>
      <c r="R48" s="39">
        <f>IF(ISBLANK(D48), "", SUM(F48,G48,J48:L48,O48:Q48)/(8-AB48))</f>
        <v>2.3333333333333335</v>
      </c>
      <c r="S48">
        <v>1</v>
      </c>
      <c r="T48">
        <v>1</v>
      </c>
      <c r="V48">
        <v>0</v>
      </c>
      <c r="W48">
        <v>0</v>
      </c>
      <c r="Y48" s="39">
        <f t="shared" si="4"/>
        <v>2</v>
      </c>
      <c r="Z48" s="39">
        <f t="shared" si="5"/>
        <v>2.3082689247651791</v>
      </c>
      <c r="AA48">
        <v>3</v>
      </c>
      <c r="AB48" s="1">
        <f t="shared" si="9"/>
        <v>2</v>
      </c>
      <c r="AC48" s="4">
        <f t="shared" si="7"/>
        <v>2</v>
      </c>
      <c r="AD48" s="41">
        <f t="shared" si="8"/>
        <v>0.7142857142857143</v>
      </c>
    </row>
    <row r="49" spans="3:29" x14ac:dyDescent="0.2">
      <c r="C49" s="2" t="s">
        <v>137</v>
      </c>
      <c r="J49" s="39"/>
      <c r="M49" s="40" t="str">
        <f>Papers!F47</f>
        <v xml:space="preserve"> </v>
      </c>
      <c r="Y49" s="39" t="str">
        <f t="shared" si="4"/>
        <v/>
      </c>
      <c r="Z49" s="39" t="str">
        <f t="shared" si="5"/>
        <v/>
      </c>
      <c r="AA49" t="s">
        <v>137</v>
      </c>
      <c r="AC49" s="4" t="str">
        <f t="shared" si="7"/>
        <v/>
      </c>
    </row>
    <row r="50" spans="3:29" x14ac:dyDescent="0.2">
      <c r="C50" s="2" t="s">
        <v>137</v>
      </c>
      <c r="J50" s="39"/>
      <c r="M50" s="40" t="str">
        <f>Papers!F48</f>
        <v xml:space="preserve"> </v>
      </c>
      <c r="Y50" s="39" t="str">
        <f t="shared" si="4"/>
        <v/>
      </c>
      <c r="Z50" s="39" t="str">
        <f t="shared" si="5"/>
        <v/>
      </c>
      <c r="AA50" t="s">
        <v>137</v>
      </c>
      <c r="AC50" s="4" t="str">
        <f t="shared" si="7"/>
        <v/>
      </c>
    </row>
    <row r="51" spans="3:29" x14ac:dyDescent="0.2">
      <c r="C51" s="2" t="s">
        <v>137</v>
      </c>
      <c r="J51" s="39"/>
      <c r="M51" s="40" t="str">
        <f>Papers!F49</f>
        <v xml:space="preserve"> </v>
      </c>
      <c r="Y51" s="39" t="str">
        <f t="shared" si="4"/>
        <v/>
      </c>
      <c r="Z51" s="39" t="str">
        <f t="shared" si="5"/>
        <v/>
      </c>
      <c r="AA51" t="s">
        <v>137</v>
      </c>
    </row>
    <row r="52" spans="3:29" x14ac:dyDescent="0.2">
      <c r="C52" s="2" t="s">
        <v>137</v>
      </c>
      <c r="J52" s="39"/>
      <c r="M52" s="40" t="str">
        <f>Papers!F50</f>
        <v xml:space="preserve"> </v>
      </c>
      <c r="Y52" s="39" t="str">
        <f t="shared" si="4"/>
        <v/>
      </c>
      <c r="Z52" s="39" t="str">
        <f t="shared" si="5"/>
        <v/>
      </c>
      <c r="AA52" t="s">
        <v>137</v>
      </c>
    </row>
    <row r="53" spans="3:29" x14ac:dyDescent="0.2">
      <c r="C53" s="2" t="s">
        <v>137</v>
      </c>
      <c r="J53" s="39"/>
      <c r="M53" s="40" t="str">
        <f>Papers!F51</f>
        <v xml:space="preserve"> </v>
      </c>
      <c r="Y53" s="39" t="str">
        <f t="shared" si="4"/>
        <v/>
      </c>
      <c r="Z53" s="39" t="str">
        <f t="shared" si="5"/>
        <v/>
      </c>
      <c r="AA53" t="s">
        <v>137</v>
      </c>
    </row>
    <row r="54" spans="3:29" x14ac:dyDescent="0.2">
      <c r="C54" s="2" t="s">
        <v>137</v>
      </c>
      <c r="J54" s="39"/>
      <c r="M54" s="40" t="str">
        <f>Papers!F52</f>
        <v xml:space="preserve"> </v>
      </c>
      <c r="Y54" s="39" t="str">
        <f t="shared" si="4"/>
        <v/>
      </c>
      <c r="Z54" s="39" t="str">
        <f t="shared" si="5"/>
        <v/>
      </c>
      <c r="AA54" t="s">
        <v>137</v>
      </c>
    </row>
    <row r="55" spans="3:29" x14ac:dyDescent="0.2">
      <c r="C55" s="2" t="s">
        <v>137</v>
      </c>
      <c r="J55" s="39"/>
      <c r="M55" s="40" t="str">
        <f>Papers!F53</f>
        <v xml:space="preserve"> </v>
      </c>
      <c r="Z55" s="39" t="str">
        <f t="shared" si="5"/>
        <v/>
      </c>
      <c r="AA55" t="s">
        <v>137</v>
      </c>
    </row>
    <row r="56" spans="3:29" x14ac:dyDescent="0.2">
      <c r="C56" s="2" t="s">
        <v>137</v>
      </c>
      <c r="J56" s="39"/>
      <c r="M56" s="40" t="str">
        <f>Papers!F54</f>
        <v xml:space="preserve"> </v>
      </c>
      <c r="Z56" s="39" t="str">
        <f t="shared" si="5"/>
        <v/>
      </c>
      <c r="AA56" t="s">
        <v>137</v>
      </c>
    </row>
    <row r="57" spans="3:29" x14ac:dyDescent="0.2">
      <c r="C57" s="2" t="s">
        <v>137</v>
      </c>
      <c r="M57" s="40" t="str">
        <f>Papers!F55</f>
        <v xml:space="preserve"> </v>
      </c>
      <c r="Z57" s="39" t="str">
        <f t="shared" si="5"/>
        <v/>
      </c>
      <c r="AA57" t="s">
        <v>137</v>
      </c>
    </row>
    <row r="58" spans="3:29" x14ac:dyDescent="0.2">
      <c r="C58" s="2" t="s">
        <v>137</v>
      </c>
      <c r="M58" s="40" t="str">
        <f>Papers!F56</f>
        <v xml:space="preserve"> </v>
      </c>
      <c r="Z58" s="39" t="str">
        <f t="shared" si="5"/>
        <v/>
      </c>
      <c r="AA58" t="s">
        <v>137</v>
      </c>
    </row>
    <row r="59" spans="3:29" x14ac:dyDescent="0.2">
      <c r="C59" s="2" t="s">
        <v>137</v>
      </c>
      <c r="M59" s="40" t="str">
        <f>Papers!F57</f>
        <v xml:space="preserve"> </v>
      </c>
      <c r="Z59" s="39" t="str">
        <f t="shared" si="5"/>
        <v/>
      </c>
      <c r="AA59" t="s">
        <v>137</v>
      </c>
    </row>
    <row r="60" spans="3:29" x14ac:dyDescent="0.2">
      <c r="C60" s="2" t="s">
        <v>137</v>
      </c>
      <c r="M60" s="40" t="str">
        <f>Papers!F58</f>
        <v xml:space="preserve"> </v>
      </c>
      <c r="Z60" s="39" t="str">
        <f t="shared" si="5"/>
        <v/>
      </c>
      <c r="AA60" t="s">
        <v>137</v>
      </c>
    </row>
    <row r="61" spans="3:29" x14ac:dyDescent="0.2">
      <c r="C61" s="2" t="s">
        <v>137</v>
      </c>
      <c r="M61" s="40" t="str">
        <f>Papers!F59</f>
        <v xml:space="preserve"> </v>
      </c>
      <c r="Z61" s="39" t="str">
        <f t="shared" si="5"/>
        <v/>
      </c>
      <c r="AA61" t="s">
        <v>137</v>
      </c>
    </row>
    <row r="62" spans="3:29" x14ac:dyDescent="0.2">
      <c r="C62" s="2" t="s">
        <v>137</v>
      </c>
      <c r="M62" s="40" t="str">
        <f>Papers!F60</f>
        <v xml:space="preserve"> </v>
      </c>
      <c r="Z62" s="39" t="str">
        <f t="shared" si="5"/>
        <v/>
      </c>
      <c r="AA62" t="s">
        <v>137</v>
      </c>
    </row>
    <row r="63" spans="3:29" x14ac:dyDescent="0.2">
      <c r="C63" s="2" t="s">
        <v>137</v>
      </c>
      <c r="M63" s="40" t="str">
        <f>Papers!F61</f>
        <v xml:space="preserve"> </v>
      </c>
      <c r="Z63" s="39" t="str">
        <f t="shared" si="5"/>
        <v/>
      </c>
      <c r="AA63" t="s">
        <v>137</v>
      </c>
    </row>
    <row r="64" spans="3:29" x14ac:dyDescent="0.2">
      <c r="C64" s="2" t="s">
        <v>137</v>
      </c>
      <c r="M64" s="40" t="str">
        <f>Papers!F62</f>
        <v xml:space="preserve"> </v>
      </c>
      <c r="Z64" s="39" t="str">
        <f t="shared" si="5"/>
        <v/>
      </c>
      <c r="AA64" t="s">
        <v>137</v>
      </c>
    </row>
    <row r="65" spans="3:27" x14ac:dyDescent="0.2">
      <c r="C65" s="2" t="s">
        <v>137</v>
      </c>
      <c r="M65" s="40" t="str">
        <f>Papers!F63</f>
        <v xml:space="preserve"> </v>
      </c>
      <c r="Z65" s="39" t="str">
        <f t="shared" si="5"/>
        <v/>
      </c>
      <c r="AA65" t="s">
        <v>137</v>
      </c>
    </row>
    <row r="66" spans="3:27" x14ac:dyDescent="0.2">
      <c r="C66" s="2" t="s">
        <v>137</v>
      </c>
      <c r="M66" s="40" t="str">
        <f>Papers!F64</f>
        <v xml:space="preserve"> </v>
      </c>
      <c r="Z66" s="39" t="str">
        <f t="shared" si="5"/>
        <v/>
      </c>
      <c r="AA66" t="s">
        <v>137</v>
      </c>
    </row>
    <row r="67" spans="3:27" x14ac:dyDescent="0.2">
      <c r="C67" s="2" t="s">
        <v>137</v>
      </c>
      <c r="M67" s="40" t="str">
        <f>Papers!F65</f>
        <v xml:space="preserve"> </v>
      </c>
      <c r="Z67" s="39" t="str">
        <f t="shared" si="5"/>
        <v/>
      </c>
      <c r="AA67" t="s">
        <v>137</v>
      </c>
    </row>
    <row r="68" spans="3:27" x14ac:dyDescent="0.2">
      <c r="C68" s="2" t="s">
        <v>137</v>
      </c>
      <c r="M68" s="40" t="str">
        <f>Papers!F66</f>
        <v xml:space="preserve"> </v>
      </c>
      <c r="Z68" s="39" t="str">
        <f t="shared" si="5"/>
        <v/>
      </c>
      <c r="AA68" t="s">
        <v>137</v>
      </c>
    </row>
    <row r="69" spans="3:27" x14ac:dyDescent="0.2">
      <c r="C69" s="2" t="s">
        <v>137</v>
      </c>
      <c r="M69" s="40" t="str">
        <f>Papers!F67</f>
        <v xml:space="preserve"> </v>
      </c>
      <c r="Z69" s="39" t="str">
        <f t="shared" si="5"/>
        <v/>
      </c>
      <c r="AA69" t="s">
        <v>137</v>
      </c>
    </row>
    <row r="70" spans="3:27" x14ac:dyDescent="0.2">
      <c r="C70" s="2" t="s">
        <v>137</v>
      </c>
      <c r="M70" s="40" t="str">
        <f>Papers!F68</f>
        <v xml:space="preserve"> </v>
      </c>
      <c r="Z70" s="39" t="str">
        <f t="shared" ref="Z70:Z76" si="10">IF(ISBLANK(D70),"",R70*EXP(-0.0027*Y70^2))</f>
        <v/>
      </c>
      <c r="AA70" t="s">
        <v>137</v>
      </c>
    </row>
    <row r="71" spans="3:27" x14ac:dyDescent="0.2">
      <c r="C71" s="2" t="s">
        <v>137</v>
      </c>
      <c r="M71" s="40" t="str">
        <f>Papers!F69</f>
        <v xml:space="preserve"> </v>
      </c>
      <c r="Z71" s="39" t="str">
        <f t="shared" si="10"/>
        <v/>
      </c>
      <c r="AA71" t="s">
        <v>137</v>
      </c>
    </row>
    <row r="72" spans="3:27" x14ac:dyDescent="0.2">
      <c r="C72" s="2" t="s">
        <v>137</v>
      </c>
      <c r="M72" s="40" t="str">
        <f>Papers!F70</f>
        <v xml:space="preserve"> </v>
      </c>
      <c r="Z72" s="39" t="str">
        <f t="shared" si="10"/>
        <v/>
      </c>
      <c r="AA72" t="s">
        <v>137</v>
      </c>
    </row>
    <row r="73" spans="3:27" x14ac:dyDescent="0.2">
      <c r="C73" s="2" t="s">
        <v>137</v>
      </c>
      <c r="M73" s="40" t="str">
        <f>Papers!F71</f>
        <v xml:space="preserve"> </v>
      </c>
      <c r="Z73" s="39" t="str">
        <f t="shared" si="10"/>
        <v/>
      </c>
      <c r="AA73" t="s">
        <v>137</v>
      </c>
    </row>
    <row r="74" spans="3:27" x14ac:dyDescent="0.2">
      <c r="C74" s="2" t="s">
        <v>137</v>
      </c>
      <c r="M74" s="40" t="str">
        <f>Papers!F72</f>
        <v xml:space="preserve"> </v>
      </c>
      <c r="Z74" s="39" t="str">
        <f t="shared" si="10"/>
        <v/>
      </c>
      <c r="AA74" t="s">
        <v>137</v>
      </c>
    </row>
    <row r="75" spans="3:27" x14ac:dyDescent="0.2">
      <c r="C75" s="2" t="s">
        <v>137</v>
      </c>
      <c r="M75" s="40" t="str">
        <f>Papers!F73</f>
        <v xml:space="preserve"> </v>
      </c>
      <c r="Z75" s="39" t="str">
        <f t="shared" si="10"/>
        <v/>
      </c>
      <c r="AA75" t="s">
        <v>137</v>
      </c>
    </row>
    <row r="76" spans="3:27" x14ac:dyDescent="0.2">
      <c r="C76" s="2" t="s">
        <v>137</v>
      </c>
      <c r="M76" s="40" t="str">
        <f>Papers!F74</f>
        <v xml:space="preserve"> </v>
      </c>
      <c r="Z76" s="39" t="str">
        <f t="shared" si="10"/>
        <v/>
      </c>
      <c r="AA76" t="s">
        <v>137</v>
      </c>
    </row>
    <row r="77" spans="3:27" x14ac:dyDescent="0.2">
      <c r="C77" s="2" t="s">
        <v>137</v>
      </c>
      <c r="M77" s="40" t="e">
        <f>Papers!#REF!</f>
        <v>#REF!</v>
      </c>
      <c r="AA77" t="s">
        <v>137</v>
      </c>
    </row>
    <row r="78" spans="3:27" x14ac:dyDescent="0.2">
      <c r="C78" s="2" t="s">
        <v>137</v>
      </c>
      <c r="M78" s="40" t="str">
        <f>Papers!F75</f>
        <v xml:space="preserve"> </v>
      </c>
      <c r="AA78" t="s">
        <v>137</v>
      </c>
    </row>
    <row r="79" spans="3:27" x14ac:dyDescent="0.2">
      <c r="C79" s="2" t="s">
        <v>137</v>
      </c>
      <c r="M79" s="40" t="str">
        <f>Papers!F76</f>
        <v xml:space="preserve"> </v>
      </c>
      <c r="AA79" t="s">
        <v>137</v>
      </c>
    </row>
  </sheetData>
  <mergeCells count="15">
    <mergeCell ref="A18:A19"/>
    <mergeCell ref="A20:A21"/>
    <mergeCell ref="A44:A45"/>
    <mergeCell ref="B1:B4"/>
    <mergeCell ref="A1:A4"/>
    <mergeCell ref="A10:A11"/>
    <mergeCell ref="A12:A17"/>
    <mergeCell ref="H2:J2"/>
    <mergeCell ref="H3:J3"/>
    <mergeCell ref="M2:O2"/>
    <mergeCell ref="M3:O3"/>
    <mergeCell ref="S1:Y1"/>
    <mergeCell ref="D1:R1"/>
    <mergeCell ref="D2:F2"/>
    <mergeCell ref="D3:F3"/>
  </mergeCells>
  <conditionalFormatting sqref="R5:R48">
    <cfRule type="dataBar" priority="5">
      <dataBar>
        <cfvo type="min"/>
        <cfvo type="max"/>
        <color rgb="FF63C384"/>
      </dataBar>
      <extLst>
        <ext xmlns:x14="http://schemas.microsoft.com/office/spreadsheetml/2009/9/main" uri="{B025F937-C7B1-47D3-B67F-A62EFF666E3E}">
          <x14:id>{D1AB59C6-F6B7-7747-B7B9-050ADD4F7F00}</x14:id>
        </ext>
      </extLst>
    </cfRule>
  </conditionalFormatting>
  <conditionalFormatting sqref="Y5:Y48">
    <cfRule type="dataBar" priority="3">
      <dataBar>
        <cfvo type="min"/>
        <cfvo type="max"/>
        <color rgb="FFFF555A"/>
      </dataBar>
      <extLst>
        <ext xmlns:x14="http://schemas.microsoft.com/office/spreadsheetml/2009/9/main" uri="{B025F937-C7B1-47D3-B67F-A62EFF666E3E}">
          <x14:id>{3DBBAE3F-5F31-ED44-89E1-171F68785ED6}</x14:id>
        </ext>
      </extLst>
    </cfRule>
  </conditionalFormatting>
  <conditionalFormatting sqref="R5:R48 Y5:Y48">
    <cfRule type="containsBlanks" dxfId="4" priority="2">
      <formula>LEN(TRIM(R5))=0</formula>
    </cfRule>
  </conditionalFormatting>
  <conditionalFormatting sqref="D5:Q48 S5:X48">
    <cfRule type="containsBlanks" dxfId="3" priority="1">
      <formula>LEN(TRIM(D5))=0</formula>
    </cfRule>
  </conditionalFormatting>
  <pageMargins left="0.7" right="0.7" top="0.75" bottom="0.75" header="0.3" footer="0.3"/>
  <ignoredErrors>
    <ignoredError sqref="Y20:Y21" formulaRange="1"/>
  </ignoredErrors>
  <drawing r:id="rId1"/>
  <legacyDrawing r:id="rId2"/>
  <extLst>
    <ext xmlns:x14="http://schemas.microsoft.com/office/spreadsheetml/2009/9/main" uri="{78C0D931-6437-407d-A8EE-F0AAD7539E65}">
      <x14:conditionalFormattings>
        <x14:conditionalFormatting xmlns:xm="http://schemas.microsoft.com/office/excel/2006/main">
          <x14:cfRule type="dataBar" id="{D1AB59C6-F6B7-7747-B7B9-050ADD4F7F00}">
            <x14:dataBar minLength="0" maxLength="100" gradient="0">
              <x14:cfvo type="autoMin"/>
              <x14:cfvo type="autoMax"/>
              <x14:negativeFillColor rgb="FFFF0000"/>
              <x14:axisColor rgb="FF000000"/>
            </x14:dataBar>
          </x14:cfRule>
          <xm:sqref>R5:R48</xm:sqref>
        </x14:conditionalFormatting>
        <x14:conditionalFormatting xmlns:xm="http://schemas.microsoft.com/office/excel/2006/main">
          <x14:cfRule type="dataBar" id="{3DBBAE3F-5F31-ED44-89E1-171F68785ED6}">
            <x14:dataBar minLength="0" maxLength="100" gradient="0">
              <x14:cfvo type="autoMin"/>
              <x14:cfvo type="autoMax"/>
              <x14:negativeFillColor rgb="FFFF0000"/>
              <x14:axisColor rgb="FF000000"/>
            </x14:dataBar>
          </x14:cfRule>
          <xm:sqref>Y5:Y48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FF489-33A7-7349-9E81-3EC5408D39D7}">
  <dimension ref="A1:L45"/>
  <sheetViews>
    <sheetView workbookViewId="0">
      <selection activeCell="N10" sqref="N10"/>
    </sheetView>
  </sheetViews>
  <sheetFormatPr baseColWidth="10" defaultRowHeight="16" x14ac:dyDescent="0.2"/>
  <cols>
    <col min="1" max="1" width="16.5" customWidth="1"/>
    <col min="2" max="2" width="15" customWidth="1"/>
    <col min="3" max="6" width="12" customWidth="1"/>
    <col min="7" max="7" width="10.83203125" customWidth="1"/>
    <col min="8" max="8" width="41.1640625" customWidth="1"/>
    <col min="9" max="9" width="52.83203125" customWidth="1"/>
    <col min="10" max="10" width="42.6640625" hidden="1" customWidth="1"/>
  </cols>
  <sheetData>
    <row r="1" spans="1:12" x14ac:dyDescent="0.2">
      <c r="A1" s="54" t="s">
        <v>401</v>
      </c>
      <c r="B1" s="54" t="s">
        <v>402</v>
      </c>
      <c r="C1" s="54" t="s">
        <v>443</v>
      </c>
      <c r="D1" s="54" t="s">
        <v>403</v>
      </c>
      <c r="E1" s="54" t="s">
        <v>444</v>
      </c>
      <c r="F1" s="54" t="s">
        <v>78</v>
      </c>
      <c r="G1" s="53" t="s">
        <v>445</v>
      </c>
      <c r="H1" s="55" t="s">
        <v>432</v>
      </c>
      <c r="I1" s="55" t="s">
        <v>433</v>
      </c>
      <c r="J1" s="57" t="s">
        <v>446</v>
      </c>
      <c r="K1" s="57" t="s">
        <v>447</v>
      </c>
      <c r="L1" s="57" t="s">
        <v>448</v>
      </c>
    </row>
    <row r="2" spans="1:12" x14ac:dyDescent="0.2">
      <c r="A2" t="s">
        <v>405</v>
      </c>
      <c r="B2" s="39">
        <v>3.5</v>
      </c>
      <c r="C2" s="39"/>
      <c r="D2">
        <v>2</v>
      </c>
      <c r="F2" s="39">
        <v>1</v>
      </c>
      <c r="G2" s="52"/>
      <c r="H2" t="str">
        <f>"\node[circle, fill=" &amp; Table2[[#This Row],[Column3]] &amp; ", inner sep=" &amp; Table2[[#This Row],[Column4]] &amp; "pt] at (" &amp; B2 &amp; "," &amp; D2 &amp; ") {};"</f>
        <v>\node[circle, fill=c1, inner sep=2.3pt] at (3.5,2) {};</v>
      </c>
      <c r="I2" s="56" t="str">
        <f>"\node at (" &amp; B2+C2 &amp; "," &amp; D2+E2+0.1 &amp; ") {\footnotesize{\cite{" &amp; A2 &amp; "}}};"</f>
        <v>\node at (3.5,2.1) {\footnotesize{\cite{Brickler2019}}};</v>
      </c>
      <c r="J2" t="str">
        <f>"\draw [very thin, gray](" &amp; Table2[[#This Row],[Haptic fidelity]] &amp; "," &amp; Table2[[#This Row],[Versatility]]+Table2[[#This Row],[Offset V]]+0.06 &amp; ") -- (" &amp; Table2[[#This Row],[Haptic fidelity]] &amp; "," &amp;  Table2[[#This Row],[Versatility]] + 0.03&amp; ") node[anchor=north] {};"</f>
        <v>\draw [very thin, gray](3.5,2.06) -- (3.5,2.03) node[anchor=north] {};</v>
      </c>
      <c r="K2" t="str">
        <f>IF(Table2[[#This Row],[Quality]] &gt; 0.9, "c1", IF(Table2[[#This Row],[Quality]] &gt; 0.8, "c2", IF(Table2[[#This Row],[Quality]] &gt; 0.7, "c3", "c4")))</f>
        <v>c1</v>
      </c>
      <c r="L2" t="str">
        <f>IF(Table2[[#This Row],[Quality]] &gt; 0.9, "2.3", IF(Table2[[#This Row],[Quality]] &gt; 0.8, "2.0", IF(Table2[[#This Row],[Quality]] &gt; 0.7, "1.7", "1.4")))</f>
        <v>2.3</v>
      </c>
    </row>
    <row r="3" spans="1:12" x14ac:dyDescent="0.2">
      <c r="A3" t="s">
        <v>406</v>
      </c>
      <c r="B3" s="39">
        <v>3.22</v>
      </c>
      <c r="C3" s="39"/>
      <c r="D3">
        <v>2</v>
      </c>
      <c r="F3" s="39">
        <v>1</v>
      </c>
      <c r="G3" s="52"/>
      <c r="H3" t="str">
        <f>"\node[circle, fill=" &amp; Table2[[#This Row],[Column3]] &amp; ", inner sep=" &amp; Table2[[#This Row],[Column4]] &amp; "pt] at (" &amp; B3 &amp; "," &amp; D3 &amp; ") {};"</f>
        <v>\node[circle, fill=c1, inner sep=2.3pt] at (3.22,2) {};</v>
      </c>
      <c r="I3" s="56" t="str">
        <f>"\node at (" &amp; B3+C3 &amp; "," &amp; D3+E3+0.1 &amp; ") {\footnotesize{\cite{" &amp; A3 &amp; "}}};"</f>
        <v>\node at (3.22,2.1) {\footnotesize{\cite{Caccianiga2021}}};</v>
      </c>
      <c r="J3" t="str">
        <f>"\draw [very thin, gray](" &amp; Table2[[#This Row],[Haptic fidelity]] &amp; "," &amp; Table2[[#This Row],[Versatility]]+Table2[[#This Row],[Offset V]]+0.06 &amp; ") -- (" &amp; Table2[[#This Row],[Haptic fidelity]] &amp; "," &amp;  Table2[[#This Row],[Versatility]] + 0.03&amp; ") node[anchor=north] {};"</f>
        <v>\draw [very thin, gray](3.22,2.06) -- (3.22,2.03) node[anchor=north] {};</v>
      </c>
      <c r="K3" t="str">
        <f>IF(Table2[[#This Row],[Quality]] &gt; 0.9, "c1", IF(Table2[[#This Row],[Quality]] &gt; 0.8, "c2", IF(Table2[[#This Row],[Quality]] &gt; 0.7, "c3", "c4")))</f>
        <v>c1</v>
      </c>
      <c r="L3" t="str">
        <f>IF(Table2[[#This Row],[Quality]] &gt; 0.9, "2.3", IF(Table2[[#This Row],[Quality]] &gt; 0.8, "2.0", IF(Table2[[#This Row],[Quality]] &gt; 0.7, "1.7", "1.4")))</f>
        <v>2.3</v>
      </c>
    </row>
    <row r="4" spans="1:12" x14ac:dyDescent="0.2">
      <c r="A4" t="s">
        <v>409</v>
      </c>
      <c r="B4" s="39">
        <v>0.63</v>
      </c>
      <c r="C4" s="39"/>
      <c r="D4">
        <v>2</v>
      </c>
      <c r="F4" s="39">
        <v>1</v>
      </c>
      <c r="G4" s="52"/>
      <c r="H4" t="str">
        <f>"\node[circle, fill=" &amp; Table2[[#This Row],[Column3]] &amp; ", inner sep=" &amp; Table2[[#This Row],[Column4]] &amp; "pt] at (" &amp; B4 &amp; "," &amp; D4 &amp; ") {};"</f>
        <v>\node[circle, fill=c1, inner sep=2.3pt] at (0.63,2) {};</v>
      </c>
      <c r="I4" s="56" t="str">
        <f>"\node at (" &amp; B4+C4 &amp; "," &amp; D4+E4+0.1 &amp; ") {\footnotesize{\cite{" &amp; A4 &amp; "}}};"</f>
        <v>\node at (0.63,2.1) {\footnotesize{\cite{Crespo2015}}};</v>
      </c>
      <c r="J4" t="str">
        <f>"\draw [very thin, gray](" &amp; Table2[[#This Row],[Haptic fidelity]] &amp; "," &amp; Table2[[#This Row],[Versatility]]+Table2[[#This Row],[Offset V]]+0.06 &amp; ") -- (" &amp; Table2[[#This Row],[Haptic fidelity]] &amp; "," &amp;  Table2[[#This Row],[Versatility]] + 0.03&amp; ") node[anchor=north] {};"</f>
        <v>\draw [very thin, gray](0.63,2.06) -- (0.63,2.03) node[anchor=north] {};</v>
      </c>
      <c r="K4" t="str">
        <f>IF(Table2[[#This Row],[Quality]] &gt; 0.9, "c1", IF(Table2[[#This Row],[Quality]] &gt; 0.8, "c2", IF(Table2[[#This Row],[Quality]] &gt; 0.7, "c3", "c4")))</f>
        <v>c1</v>
      </c>
      <c r="L4" t="str">
        <f>IF(Table2[[#This Row],[Quality]] &gt; 0.9, "2.3", IF(Table2[[#This Row],[Quality]] &gt; 0.8, "2.0", IF(Table2[[#This Row],[Quality]] &gt; 0.7, "1.7", "1.4")))</f>
        <v>2.3</v>
      </c>
    </row>
    <row r="5" spans="1:12" x14ac:dyDescent="0.2">
      <c r="A5" t="s">
        <v>442</v>
      </c>
      <c r="B5" s="39">
        <v>3.38</v>
      </c>
      <c r="C5" s="39"/>
      <c r="D5">
        <v>2</v>
      </c>
      <c r="E5">
        <v>-0.2</v>
      </c>
      <c r="F5" s="39">
        <v>1</v>
      </c>
      <c r="G5" s="52"/>
      <c r="H5" t="str">
        <f>"\node[circle, fill=" &amp; Table2[[#This Row],[Column3]] &amp; ", inner sep=" &amp; Table2[[#This Row],[Column4]] &amp; "pt] at (" &amp; B5 &amp; "," &amp; D5 &amp; ") {};"</f>
        <v>\node[circle, fill=c1, inner sep=2.3pt] at (3.38,2) {};</v>
      </c>
      <c r="I5" s="56" t="str">
        <f>"\node at (" &amp; B5+C5 &amp; "," &amp; D5+E5+0.1 &amp; ") {\footnotesize{\cite{" &amp; A5 &amp; "}}};"</f>
        <v>\node at (3.38,1.9) {\footnotesize{\cite{Feygin2002HapticSkill}}};</v>
      </c>
      <c r="J5" t="str">
        <f>"\draw [very thin, gray](" &amp; Table2[[#This Row],[Haptic fidelity]] &amp; "," &amp; Table2[[#This Row],[Versatility]]+Table2[[#This Row],[Offset V]]+0.06 &amp; ") -- (" &amp; Table2[[#This Row],[Haptic fidelity]] &amp; "," &amp;  Table2[[#This Row],[Versatility]] + 0.03&amp; ") node[anchor=north] {};"</f>
        <v>\draw [very thin, gray](3.38,1.86) -- (3.38,2.03) node[anchor=north] {};</v>
      </c>
      <c r="K5" t="str">
        <f>IF(Table2[[#This Row],[Quality]] &gt; 0.9, "c1", IF(Table2[[#This Row],[Quality]] &gt; 0.8, "c2", IF(Table2[[#This Row],[Quality]] &gt; 0.7, "c3", "c4")))</f>
        <v>c1</v>
      </c>
      <c r="L5" t="str">
        <f>IF(Table2[[#This Row],[Quality]] &gt; 0.9, "2.3", IF(Table2[[#This Row],[Quality]] &gt; 0.8, "2.0", IF(Table2[[#This Row],[Quality]] &gt; 0.7, "1.7", "1.4")))</f>
        <v>2.3</v>
      </c>
    </row>
    <row r="6" spans="1:12" x14ac:dyDescent="0.2">
      <c r="A6" t="s">
        <v>442</v>
      </c>
      <c r="B6" s="39">
        <v>3.75</v>
      </c>
      <c r="C6" s="39"/>
      <c r="D6">
        <v>2</v>
      </c>
      <c r="E6">
        <v>0.1</v>
      </c>
      <c r="F6" s="39">
        <v>1</v>
      </c>
      <c r="G6" s="52"/>
      <c r="H6" t="str">
        <f>"\node[circle, fill=" &amp; Table2[[#This Row],[Column3]] &amp; ", inner sep=" &amp; Table2[[#This Row],[Column4]] &amp; "pt] at (" &amp; B6 &amp; "," &amp; D6 &amp; ") {};"</f>
        <v>\node[circle, fill=c1, inner sep=2.3pt] at (3.75,2) {};</v>
      </c>
      <c r="I6" s="56" t="str">
        <f>"\node at (" &amp; B6+C6 &amp; "," &amp; D6+E6+0.1 &amp; ") {\footnotesize{\cite{" &amp; A6 &amp; "}}};"</f>
        <v>\node at (3.75,2.2) {\footnotesize{\cite{Feygin2002HapticSkill}}};</v>
      </c>
      <c r="J6" t="str">
        <f>"\draw [very thin, gray](" &amp; Table2[[#This Row],[Haptic fidelity]] &amp; "," &amp; Table2[[#This Row],[Versatility]]+Table2[[#This Row],[Offset V]]+0.06 &amp; ") -- (" &amp; Table2[[#This Row],[Haptic fidelity]] &amp; "," &amp;  Table2[[#This Row],[Versatility]] + 0.03&amp; ") node[anchor=north] {};"</f>
        <v>\draw [very thin, gray](3.75,2.16) -- (3.75,2.03) node[anchor=north] {};</v>
      </c>
      <c r="K6" t="str">
        <f>IF(Table2[[#This Row],[Quality]] &gt; 0.9, "c1", IF(Table2[[#This Row],[Quality]] &gt; 0.8, "c2", IF(Table2[[#This Row],[Quality]] &gt; 0.7, "c3", "c4")))</f>
        <v>c1</v>
      </c>
      <c r="L6" t="str">
        <f>IF(Table2[[#This Row],[Quality]] &gt; 0.9, "2.3", IF(Table2[[#This Row],[Quality]] &gt; 0.8, "2.0", IF(Table2[[#This Row],[Quality]] &gt; 0.7, "1.7", "1.4")))</f>
        <v>2.3</v>
      </c>
    </row>
    <row r="7" spans="1:12" x14ac:dyDescent="0.2">
      <c r="A7" t="s">
        <v>412</v>
      </c>
      <c r="B7" s="39">
        <v>2.63</v>
      </c>
      <c r="C7" s="39"/>
      <c r="D7">
        <v>2</v>
      </c>
      <c r="F7" s="39">
        <v>1</v>
      </c>
      <c r="G7" s="52"/>
      <c r="H7" t="str">
        <f>"\node[circle, fill=" &amp; Table2[[#This Row],[Column3]] &amp; ", inner sep=" &amp; Table2[[#This Row],[Column4]] &amp; "pt] at (" &amp; B7 &amp; "," &amp; D7 &amp; ") {};"</f>
        <v>\node[circle, fill=c1, inner sep=2.3pt] at (2.63,2) {};</v>
      </c>
      <c r="I7" s="56" t="str">
        <f>"\node at (" &amp; B7+C7 &amp; "," &amp; D7+E7+0.1 &amp; ") {\footnotesize{\cite{" &amp; A7 &amp; "}}};"</f>
        <v>\node at (2.63,2.1) {\footnotesize{\cite{Gambaro2014}}};</v>
      </c>
      <c r="J7" t="str">
        <f>"\draw [very thin, gray](" &amp; Table2[[#This Row],[Haptic fidelity]] &amp; "," &amp; Table2[[#This Row],[Versatility]]+Table2[[#This Row],[Offset V]]+0.06 &amp; ") -- (" &amp; Table2[[#This Row],[Haptic fidelity]] &amp; "," &amp;  Table2[[#This Row],[Versatility]] + 0.03&amp; ") node[anchor=north] {};"</f>
        <v>\draw [very thin, gray](2.63,2.06) -- (2.63,2.03) node[anchor=north] {};</v>
      </c>
      <c r="K7" t="str">
        <f>IF(Table2[[#This Row],[Quality]] &gt; 0.9, "c1", IF(Table2[[#This Row],[Quality]] &gt; 0.8, "c2", IF(Table2[[#This Row],[Quality]] &gt; 0.7, "c3", "c4")))</f>
        <v>c1</v>
      </c>
      <c r="L7" t="str">
        <f>IF(Table2[[#This Row],[Quality]] &gt; 0.9, "2.3", IF(Table2[[#This Row],[Quality]] &gt; 0.8, "2.0", IF(Table2[[#This Row],[Quality]] &gt; 0.7, "1.7", "1.4")))</f>
        <v>2.3</v>
      </c>
    </row>
    <row r="8" spans="1:12" x14ac:dyDescent="0.2">
      <c r="A8" t="s">
        <v>412</v>
      </c>
      <c r="B8" s="39">
        <v>2.75</v>
      </c>
      <c r="C8" s="39"/>
      <c r="D8">
        <v>2</v>
      </c>
      <c r="E8">
        <v>-0.2</v>
      </c>
      <c r="F8" s="39">
        <v>1</v>
      </c>
      <c r="G8" s="52"/>
      <c r="H8" t="str">
        <f>"\node[circle, fill=" &amp; Table2[[#This Row],[Column3]] &amp; ", inner sep=" &amp; Table2[[#This Row],[Column4]] &amp; "pt] at (" &amp; B8 &amp; "," &amp; D8 &amp; ") {};"</f>
        <v>\node[circle, fill=c1, inner sep=2.3pt] at (2.75,2) {};</v>
      </c>
      <c r="I8" s="56" t="str">
        <f>"\node at (" &amp; B8+C8 &amp; "," &amp; D8+E8+0.1 &amp; ") {\footnotesize{\cite{" &amp; A8 &amp; "}}};"</f>
        <v>\node at (2.75,1.9) {\footnotesize{\cite{Gambaro2014}}};</v>
      </c>
      <c r="J8" t="str">
        <f>"\draw [very thin, gray](" &amp; Table2[[#This Row],[Haptic fidelity]] &amp; "," &amp; Table2[[#This Row],[Versatility]]+Table2[[#This Row],[Offset V]]+0.06 &amp; ") -- (" &amp; Table2[[#This Row],[Haptic fidelity]] &amp; "," &amp;  Table2[[#This Row],[Versatility]] + 0.03&amp; ") node[anchor=north] {};"</f>
        <v>\draw [very thin, gray](2.75,1.86) -- (2.75,2.03) node[anchor=north] {};</v>
      </c>
      <c r="K8" t="str">
        <f>IF(Table2[[#This Row],[Quality]] &gt; 0.9, "c1", IF(Table2[[#This Row],[Quality]] &gt; 0.8, "c2", IF(Table2[[#This Row],[Quality]] &gt; 0.7, "c3", "c4")))</f>
        <v>c1</v>
      </c>
      <c r="L8" t="str">
        <f>IF(Table2[[#This Row],[Quality]] &gt; 0.9, "2.3", IF(Table2[[#This Row],[Quality]] &gt; 0.8, "2.0", IF(Table2[[#This Row],[Quality]] &gt; 0.7, "1.7", "1.4")))</f>
        <v>2.3</v>
      </c>
    </row>
    <row r="9" spans="1:12" x14ac:dyDescent="0.2">
      <c r="A9" t="s">
        <v>413</v>
      </c>
      <c r="B9" s="39">
        <v>3.21</v>
      </c>
      <c r="C9" s="39"/>
      <c r="D9">
        <v>0</v>
      </c>
      <c r="F9" s="39">
        <v>1</v>
      </c>
      <c r="G9" s="52"/>
      <c r="H9" t="str">
        <f>"\node[circle, fill=" &amp; Table2[[#This Row],[Column3]] &amp; ", inner sep=" &amp; Table2[[#This Row],[Column4]] &amp; "pt] at (" &amp; B9 &amp; "," &amp; D9 &amp; ") {};"</f>
        <v>\node[circle, fill=c1, inner sep=2.3pt] at (3.21,0) {};</v>
      </c>
      <c r="I9" s="56" t="str">
        <f>"\node at (" &amp; B9+C9 &amp; "," &amp; D9+E9+0.1 &amp; ") {\footnotesize{\cite{" &amp; A9 &amp; "}}};"</f>
        <v>\node at (3.21,0.1) {\footnotesize{\cite{Graham2008}}};</v>
      </c>
      <c r="J9" t="str">
        <f>"\draw [very thin, gray](" &amp; Table2[[#This Row],[Haptic fidelity]] &amp; "," &amp; Table2[[#This Row],[Versatility]]+Table2[[#This Row],[Offset V]]+0.06 &amp; ") -- (" &amp; Table2[[#This Row],[Haptic fidelity]] &amp; "," &amp;  Table2[[#This Row],[Versatility]] + 0.03&amp; ") node[anchor=north] {};"</f>
        <v>\draw [very thin, gray](3.21,0.06) -- (3.21,0.03) node[anchor=north] {};</v>
      </c>
      <c r="K9" t="str">
        <f>IF(Table2[[#This Row],[Quality]] &gt; 0.9, "c1", IF(Table2[[#This Row],[Quality]] &gt; 0.8, "c2", IF(Table2[[#This Row],[Quality]] &gt; 0.7, "c3", "c4")))</f>
        <v>c1</v>
      </c>
      <c r="L9" t="str">
        <f>IF(Table2[[#This Row],[Quality]] &gt; 0.9, "2.3", IF(Table2[[#This Row],[Quality]] &gt; 0.8, "2.0", IF(Table2[[#This Row],[Quality]] &gt; 0.7, "1.7", "1.4")))</f>
        <v>2.3</v>
      </c>
    </row>
    <row r="10" spans="1:12" x14ac:dyDescent="0.2">
      <c r="A10" t="s">
        <v>416</v>
      </c>
      <c r="B10" s="39">
        <v>4</v>
      </c>
      <c r="C10" s="39"/>
      <c r="D10">
        <v>0</v>
      </c>
      <c r="F10" s="39">
        <v>1</v>
      </c>
      <c r="G10" s="52"/>
      <c r="H10" t="str">
        <f>"\node[circle, fill=" &amp; Table2[[#This Row],[Column3]] &amp; ", inner sep=" &amp; Table2[[#This Row],[Column4]] &amp; "pt] at (" &amp; B10 &amp; "," &amp; D10 &amp; ") {};"</f>
        <v>\node[circle, fill=c1, inner sep=2.3pt] at (4,0) {};</v>
      </c>
      <c r="I10" s="56" t="str">
        <f>"\node at (" &amp; B10+C10 &amp; "," &amp; D10+E10+0.1 &amp; ") {\footnotesize{\cite{" &amp; A10 &amp; "}}};"</f>
        <v>\node at (4,0.1) {\footnotesize{\cite{Huang2006}}};</v>
      </c>
      <c r="J10" t="str">
        <f>"\draw [very thin, gray](" &amp; Table2[[#This Row],[Haptic fidelity]] &amp; "," &amp; Table2[[#This Row],[Versatility]]+Table2[[#This Row],[Offset V]]+0.06 &amp; ") -- (" &amp; Table2[[#This Row],[Haptic fidelity]] &amp; "," &amp;  Table2[[#This Row],[Versatility]] + 0.03&amp; ") node[anchor=north] {};"</f>
        <v>\draw [very thin, gray](4,0.06) -- (4,0.03) node[anchor=north] {};</v>
      </c>
      <c r="K10" t="str">
        <f>IF(Table2[[#This Row],[Quality]] &gt; 0.9, "c1", IF(Table2[[#This Row],[Quality]] &gt; 0.8, "c2", IF(Table2[[#This Row],[Quality]] &gt; 0.7, "c3", "c4")))</f>
        <v>c1</v>
      </c>
      <c r="L10" t="str">
        <f>IF(Table2[[#This Row],[Quality]] &gt; 0.9, "2.3", IF(Table2[[#This Row],[Quality]] &gt; 0.8, "2.0", IF(Table2[[#This Row],[Quality]] &gt; 0.7, "1.7", "1.4")))</f>
        <v>2.3</v>
      </c>
    </row>
    <row r="11" spans="1:12" x14ac:dyDescent="0.2">
      <c r="A11" t="s">
        <v>417</v>
      </c>
      <c r="B11" s="39">
        <v>4</v>
      </c>
      <c r="C11" s="39"/>
      <c r="D11">
        <v>1</v>
      </c>
      <c r="F11" s="39">
        <v>1</v>
      </c>
      <c r="G11" s="52"/>
      <c r="H11" t="str">
        <f>"\node[circle, fill=" &amp; Table2[[#This Row],[Column3]] &amp; ", inner sep=" &amp; Table2[[#This Row],[Column4]] &amp; "pt] at (" &amp; B11 &amp; "," &amp; D11 &amp; ") {};"</f>
        <v>\node[circle, fill=c1, inner sep=2.3pt] at (4,1) {};</v>
      </c>
      <c r="I11" s="56" t="str">
        <f>"\node at (" &amp; B11+C11 &amp; "," &amp; D11+E11+0.1 &amp; ") {\footnotesize{\cite{" &amp; A11 &amp; "}}};"</f>
        <v>\node at (4,1.1) {\footnotesize{\cite{Huang2007}}};</v>
      </c>
      <c r="J11" t="str">
        <f>"\draw [very thin, gray](" &amp; Table2[[#This Row],[Haptic fidelity]] &amp; "," &amp; Table2[[#This Row],[Versatility]]+Table2[[#This Row],[Offset V]]+0.06 &amp; ") -- (" &amp; Table2[[#This Row],[Haptic fidelity]] &amp; "," &amp;  Table2[[#This Row],[Versatility]] + 0.03&amp; ") node[anchor=north] {};"</f>
        <v>\draw [very thin, gray](4,1.06) -- (4,1.03) node[anchor=north] {};</v>
      </c>
      <c r="K11" t="str">
        <f>IF(Table2[[#This Row],[Quality]] &gt; 0.9, "c1", IF(Table2[[#This Row],[Quality]] &gt; 0.8, "c2", IF(Table2[[#This Row],[Quality]] &gt; 0.7, "c3", "c4")))</f>
        <v>c1</v>
      </c>
      <c r="L11" t="str">
        <f>IF(Table2[[#This Row],[Quality]] &gt; 0.9, "2.3", IF(Table2[[#This Row],[Quality]] &gt; 0.8, "2.0", IF(Table2[[#This Row],[Quality]] &gt; 0.7, "1.7", "1.4")))</f>
        <v>2.3</v>
      </c>
    </row>
    <row r="12" spans="1:12" x14ac:dyDescent="0.2">
      <c r="A12" t="s">
        <v>436</v>
      </c>
      <c r="B12" s="39">
        <v>3.88</v>
      </c>
      <c r="C12" s="39"/>
      <c r="D12">
        <v>1</v>
      </c>
      <c r="F12" s="39">
        <v>1</v>
      </c>
      <c r="G12" s="52"/>
      <c r="H12" t="str">
        <f>"\node[circle, fill=" &amp; Table2[[#This Row],[Column3]] &amp; ", inner sep=" &amp; Table2[[#This Row],[Column4]] &amp; "pt] at (" &amp; B12 &amp; "," &amp; D12 &amp; ") {};"</f>
        <v>\node[circle, fill=c1, inner sep=2.3pt] at (3.88,1) {};</v>
      </c>
      <c r="I12" s="56" t="str">
        <f>"\node at (" &amp; B12+C12 &amp; "," &amp; D12+E12+0.1 &amp; ") {\footnotesize{\cite{" &amp; A12 &amp; "}}};"</f>
        <v>\node at (3.88,1.1) {\footnotesize{\cite{LeeH2014}}};</v>
      </c>
      <c r="J12" t="str">
        <f>"\draw [very thin, gray](" &amp; Table2[[#This Row],[Haptic fidelity]] &amp; "," &amp; Table2[[#This Row],[Versatility]]+Table2[[#This Row],[Offset V]]+0.06 &amp; ") -- (" &amp; Table2[[#This Row],[Haptic fidelity]] &amp; "," &amp;  Table2[[#This Row],[Versatility]] + 0.03&amp; ") node[anchor=north] {};"</f>
        <v>\draw [very thin, gray](3.88,1.06) -- (3.88,1.03) node[anchor=north] {};</v>
      </c>
      <c r="K12" t="str">
        <f>IF(Table2[[#This Row],[Quality]] &gt; 0.9, "c1", IF(Table2[[#This Row],[Quality]] &gt; 0.8, "c2", IF(Table2[[#This Row],[Quality]] &gt; 0.7, "c3", "c4")))</f>
        <v>c1</v>
      </c>
      <c r="L12" t="str">
        <f>IF(Table2[[#This Row],[Quality]] &gt; 0.9, "2.3", IF(Table2[[#This Row],[Quality]] &gt; 0.8, "2.0", IF(Table2[[#This Row],[Quality]] &gt; 0.7, "1.7", "1.4")))</f>
        <v>2.3</v>
      </c>
    </row>
    <row r="13" spans="1:12" x14ac:dyDescent="0.2">
      <c r="A13" t="s">
        <v>438</v>
      </c>
      <c r="B13" s="39">
        <v>1.5</v>
      </c>
      <c r="C13" s="39"/>
      <c r="D13">
        <v>3</v>
      </c>
      <c r="F13" s="39">
        <v>1</v>
      </c>
      <c r="G13" s="52"/>
      <c r="H13" t="str">
        <f>"\node[circle, fill=" &amp; Table2[[#This Row],[Column3]] &amp; ", inner sep=" &amp; Table2[[#This Row],[Column4]] &amp; "pt] at (" &amp; B13 &amp; "," &amp; D13 &amp; ") {};"</f>
        <v>\node[circle, fill=c1, inner sep=2.3pt] at (1.5,3) {};</v>
      </c>
      <c r="I13" s="56" t="str">
        <f>"\node at (" &amp; B13+C13 &amp; "," &amp; D13+E13+0.1 &amp; ") {\footnotesize{\cite{" &amp; A13 &amp; "}}};"</f>
        <v>\node at (1.5,3.1) {\footnotesize{\cite{LiuH2019}}};</v>
      </c>
      <c r="J13" t="str">
        <f>"\draw [very thin, gray](" &amp; Table2[[#This Row],[Haptic fidelity]] &amp; "," &amp; Table2[[#This Row],[Versatility]]+Table2[[#This Row],[Offset V]]+0.06 &amp; ") -- (" &amp; Table2[[#This Row],[Haptic fidelity]] &amp; "," &amp;  Table2[[#This Row],[Versatility]] + 0.03&amp; ") node[anchor=north] {};"</f>
        <v>\draw [very thin, gray](1.5,3.06) -- (1.5,3.03) node[anchor=north] {};</v>
      </c>
      <c r="K13" t="str">
        <f>IF(Table2[[#This Row],[Quality]] &gt; 0.9, "c1", IF(Table2[[#This Row],[Quality]] &gt; 0.8, "c2", IF(Table2[[#This Row],[Quality]] &gt; 0.7, "c3", "c4")))</f>
        <v>c1</v>
      </c>
      <c r="L13" t="str">
        <f>IF(Table2[[#This Row],[Quality]] &gt; 0.9, "2.3", IF(Table2[[#This Row],[Quality]] &gt; 0.8, "2.0", IF(Table2[[#This Row],[Quality]] &gt; 0.7, "1.7", "1.4")))</f>
        <v>2.3</v>
      </c>
    </row>
    <row r="14" spans="1:12" x14ac:dyDescent="0.2">
      <c r="A14" t="s">
        <v>421</v>
      </c>
      <c r="B14" s="39">
        <v>3.59</v>
      </c>
      <c r="C14" s="39"/>
      <c r="D14">
        <v>1</v>
      </c>
      <c r="F14" s="39">
        <v>1</v>
      </c>
      <c r="G14" s="52"/>
      <c r="H14" t="str">
        <f>"\node[circle, fill=" &amp; Table2[[#This Row],[Column3]] &amp; ", inner sep=" &amp; Table2[[#This Row],[Column4]] &amp; "pt] at (" &amp; B14 &amp; "," &amp; D14 &amp; ") {};"</f>
        <v>\node[circle, fill=c1, inner sep=2.3pt] at (3.59,1) {};</v>
      </c>
      <c r="I14" s="56" t="str">
        <f>"\node at (" &amp; B14+C14 &amp; "," &amp; D14+E14+0.1 &amp; ") {\footnotesize{\cite{" &amp; A14 &amp; "}}};"</f>
        <v>\node at (3.59,1.1) {\footnotesize{\cite{Mohanty2023}}};</v>
      </c>
      <c r="J14" t="str">
        <f>"\draw [very thin, gray](" &amp; Table2[[#This Row],[Haptic fidelity]] &amp; "," &amp; Table2[[#This Row],[Versatility]]+Table2[[#This Row],[Offset V]]+0.06 &amp; ") -- (" &amp; Table2[[#This Row],[Haptic fidelity]] &amp; "," &amp;  Table2[[#This Row],[Versatility]] + 0.03&amp; ") node[anchor=north] {};"</f>
        <v>\draw [very thin, gray](3.59,1.06) -- (3.59,1.03) node[anchor=north] {};</v>
      </c>
      <c r="K14" t="str">
        <f>IF(Table2[[#This Row],[Quality]] &gt; 0.9, "c1", IF(Table2[[#This Row],[Quality]] &gt; 0.8, "c2", IF(Table2[[#This Row],[Quality]] &gt; 0.7, "c3", "c4")))</f>
        <v>c1</v>
      </c>
      <c r="L14" t="str">
        <f>IF(Table2[[#This Row],[Quality]] &gt; 0.9, "2.3", IF(Table2[[#This Row],[Quality]] &gt; 0.8, "2.0", IF(Table2[[#This Row],[Quality]] &gt; 0.7, "1.7", "1.4")))</f>
        <v>2.3</v>
      </c>
    </row>
    <row r="15" spans="1:12" x14ac:dyDescent="0.2">
      <c r="A15" t="s">
        <v>425</v>
      </c>
      <c r="B15" s="39">
        <v>3.09</v>
      </c>
      <c r="C15" s="39"/>
      <c r="D15">
        <v>2</v>
      </c>
      <c r="E15">
        <v>-0.2</v>
      </c>
      <c r="F15" s="39">
        <v>1</v>
      </c>
      <c r="G15" s="52"/>
      <c r="H15" t="str">
        <f>"\node[circle, fill=" &amp; Table2[[#This Row],[Column3]] &amp; ", inner sep=" &amp; Table2[[#This Row],[Column4]] &amp; "pt] at (" &amp; B15 &amp; "," &amp; D15 &amp; ") {};"</f>
        <v>\node[circle, fill=c1, inner sep=2.3pt] at (3.09,2) {};</v>
      </c>
      <c r="I15" s="56" t="str">
        <f>"\node at (" &amp; B15+C15 &amp; "," &amp; D15+E15+0.1 &amp; ") {\footnotesize{\cite{" &amp; A15 &amp; "}}};"</f>
        <v>\node at (3.09,1.9) {\footnotesize{\cite{Oquendo2024}}};</v>
      </c>
      <c r="J15" t="str">
        <f>"\draw [very thin, gray](" &amp; Table2[[#This Row],[Haptic fidelity]] &amp; "," &amp; Table2[[#This Row],[Versatility]]+Table2[[#This Row],[Offset V]]+0.06 &amp; ") -- (" &amp; Table2[[#This Row],[Haptic fidelity]] &amp; "," &amp;  Table2[[#This Row],[Versatility]] + 0.03&amp; ") node[anchor=north] {};"</f>
        <v>\draw [very thin, gray](3.09,1.86) -- (3.09,2.03) node[anchor=north] {};</v>
      </c>
      <c r="K15" t="str">
        <f>IF(Table2[[#This Row],[Quality]] &gt; 0.9, "c1", IF(Table2[[#This Row],[Quality]] &gt; 0.8, "c2", IF(Table2[[#This Row],[Quality]] &gt; 0.7, "c3", "c4")))</f>
        <v>c1</v>
      </c>
      <c r="L15" t="str">
        <f>IF(Table2[[#This Row],[Quality]] &gt; 0.9, "2.3", IF(Table2[[#This Row],[Quality]] &gt; 0.8, "2.0", IF(Table2[[#This Row],[Quality]] &gt; 0.7, "1.7", "1.4")))</f>
        <v>2.3</v>
      </c>
    </row>
    <row r="16" spans="1:12" x14ac:dyDescent="0.2">
      <c r="A16" t="s">
        <v>429</v>
      </c>
      <c r="B16" s="39">
        <v>2.57</v>
      </c>
      <c r="C16" s="39">
        <v>0.06</v>
      </c>
      <c r="D16">
        <v>4</v>
      </c>
      <c r="F16" s="39">
        <v>1</v>
      </c>
      <c r="G16" s="52"/>
      <c r="H16" t="str">
        <f>"\node[circle, fill=" &amp; Table2[[#This Row],[Column3]] &amp; ", inner sep=" &amp; Table2[[#This Row],[Column4]] &amp; "pt] at (" &amp; B16 &amp; "," &amp; D16 &amp; ") {};"</f>
        <v>\node[circle, fill=c1, inner sep=2.3pt] at (2.57,4) {};</v>
      </c>
      <c r="I16" s="56" t="str">
        <f>"\node at (" &amp; B16+C16 &amp; "," &amp; D16+E16+0.1 &amp; ") {\footnotesize{\cite{" &amp; A16 &amp; "}}};"</f>
        <v>\node at (2.63,4.1) {\footnotesize{\cite{Vasudevan2020}}};</v>
      </c>
      <c r="J16" t="str">
        <f>"\draw [very thin, gray](" &amp; Table2[[#This Row],[Haptic fidelity]] &amp; "," &amp; Table2[[#This Row],[Versatility]]+Table2[[#This Row],[Offset V]]+0.06 &amp; ") -- (" &amp; Table2[[#This Row],[Haptic fidelity]] &amp; "," &amp;  Table2[[#This Row],[Versatility]] + 0.03&amp; ") node[anchor=north] {};"</f>
        <v>\draw [very thin, gray](2.57,4.06) -- (2.57,4.03) node[anchor=north] {};</v>
      </c>
      <c r="K16" t="str">
        <f>IF(Table2[[#This Row],[Quality]] &gt; 0.9, "c1", IF(Table2[[#This Row],[Quality]] &gt; 0.8, "c2", IF(Table2[[#This Row],[Quality]] &gt; 0.7, "c3", "c4")))</f>
        <v>c1</v>
      </c>
      <c r="L16" t="str">
        <f>IF(Table2[[#This Row],[Quality]] &gt; 0.9, "2.3", IF(Table2[[#This Row],[Quality]] &gt; 0.8, "2.0", IF(Table2[[#This Row],[Quality]] &gt; 0.7, "1.7", "1.4")))</f>
        <v>2.3</v>
      </c>
    </row>
    <row r="17" spans="1:12" x14ac:dyDescent="0.2">
      <c r="A17" t="s">
        <v>410</v>
      </c>
      <c r="B17" s="39">
        <v>3.21</v>
      </c>
      <c r="C17" s="39"/>
      <c r="D17">
        <v>1</v>
      </c>
      <c r="F17" s="39">
        <v>0.9285714285714286</v>
      </c>
      <c r="G17" s="52"/>
      <c r="H17" t="str">
        <f>"\node[circle, fill=" &amp; Table2[[#This Row],[Column3]] &amp; ", inner sep=" &amp; Table2[[#This Row],[Column4]] &amp; "pt] at (" &amp; B17 &amp; "," &amp; D17 &amp; ") {};"</f>
        <v>\node[circle, fill=c1, inner sep=2.3pt] at (3.21,1) {};</v>
      </c>
      <c r="I17" s="56" t="str">
        <f>"\node at (" &amp; B17+C17 &amp; "," &amp; D17+E17+0.1 &amp; ") {\footnotesize{\cite{" &amp; A17 &amp; "}}};"</f>
        <v>\node at (3.21,1.1) {\footnotesize{\cite{Dai2023}}};</v>
      </c>
      <c r="J17" t="str">
        <f>"\draw [very thin, gray](" &amp; Table2[[#This Row],[Haptic fidelity]] &amp; "," &amp; Table2[[#This Row],[Versatility]]+Table2[[#This Row],[Offset V]]+0.06 &amp; ") -- (" &amp; Table2[[#This Row],[Haptic fidelity]] &amp; "," &amp;  Table2[[#This Row],[Versatility]] + 0.03&amp; ") node[anchor=north] {};"</f>
        <v>\draw [very thin, gray](3.21,1.06) -- (3.21,1.03) node[anchor=north] {};</v>
      </c>
      <c r="K17" t="str">
        <f>IF(Table2[[#This Row],[Quality]] &gt; 0.9, "c1", IF(Table2[[#This Row],[Quality]] &gt; 0.8, "c2", IF(Table2[[#This Row],[Quality]] &gt; 0.7, "c3", "c4")))</f>
        <v>c1</v>
      </c>
      <c r="L17" t="str">
        <f>IF(Table2[[#This Row],[Quality]] &gt; 0.9, "2.3", IF(Table2[[#This Row],[Quality]] &gt; 0.8, "2.0", IF(Table2[[#This Row],[Quality]] &gt; 0.7, "1.7", "1.4")))</f>
        <v>2.3</v>
      </c>
    </row>
    <row r="18" spans="1:12" x14ac:dyDescent="0.2">
      <c r="A18" t="s">
        <v>410</v>
      </c>
      <c r="B18" s="39">
        <v>3.01</v>
      </c>
      <c r="C18" s="39"/>
      <c r="D18">
        <v>2</v>
      </c>
      <c r="F18" s="39">
        <v>0.9285714285714286</v>
      </c>
      <c r="G18" s="52"/>
      <c r="H18" t="str">
        <f>"\node[circle, fill=" &amp; Table2[[#This Row],[Column3]] &amp; ", inner sep=" &amp; Table2[[#This Row],[Column4]] &amp; "pt] at (" &amp; B18 &amp; "," &amp; D18 &amp; ") {};"</f>
        <v>\node[circle, fill=c1, inner sep=2.3pt] at (3.01,2) {};</v>
      </c>
      <c r="I18" s="56" t="str">
        <f>"\node at (" &amp; B18+C18 &amp; "," &amp; D18+E18+0.1 &amp; ") {\footnotesize{\cite{" &amp; A18 &amp; "}}};"</f>
        <v>\node at (3.01,2.1) {\footnotesize{\cite{Dai2023}}};</v>
      </c>
      <c r="J18" t="str">
        <f>"\draw [very thin, gray](" &amp; Table2[[#This Row],[Haptic fidelity]] &amp; "," &amp; Table2[[#This Row],[Versatility]]+Table2[[#This Row],[Offset V]]+0.06 &amp; ") -- (" &amp; Table2[[#This Row],[Haptic fidelity]] &amp; "," &amp;  Table2[[#This Row],[Versatility]] + 0.03&amp; ") node[anchor=north] {};"</f>
        <v>\draw [very thin, gray](3.01,2.06) -- (3.01,2.03) node[anchor=north] {};</v>
      </c>
      <c r="K18" t="str">
        <f>IF(Table2[[#This Row],[Quality]] &gt; 0.9, "c1", IF(Table2[[#This Row],[Quality]] &gt; 0.8, "c2", IF(Table2[[#This Row],[Quality]] &gt; 0.7, "c3", "c4")))</f>
        <v>c1</v>
      </c>
      <c r="L18" t="str">
        <f>IF(Table2[[#This Row],[Quality]] &gt; 0.9, "2.3", IF(Table2[[#This Row],[Quality]] &gt; 0.8, "2.0", IF(Table2[[#This Row],[Quality]] &gt; 0.7, "1.7", "1.4")))</f>
        <v>2.3</v>
      </c>
    </row>
    <row r="19" spans="1:12" x14ac:dyDescent="0.2">
      <c r="A19" t="s">
        <v>434</v>
      </c>
      <c r="B19" s="39">
        <v>3.25</v>
      </c>
      <c r="C19" s="39"/>
      <c r="D19">
        <v>2</v>
      </c>
      <c r="E19">
        <v>-0.2</v>
      </c>
      <c r="F19" s="39">
        <v>0.9285714285714286</v>
      </c>
      <c r="G19" s="52"/>
      <c r="H19" t="str">
        <f>"\node[circle, fill=" &amp; Table2[[#This Row],[Column3]] &amp; ", inner sep=" &amp; Table2[[#This Row],[Column4]] &amp; "pt] at (" &amp; B19 &amp; "," &amp; D19 &amp; ") {};"</f>
        <v>\node[circle, fill=c1, inner sep=2.3pt] at (3.25,2) {};</v>
      </c>
      <c r="I19" s="56" t="str">
        <f>"\node at (" &amp; B19+C19 &amp; "," &amp; D19+E19+0.1 &amp; ") {\footnotesize{\cite{" &amp; A19 &amp; "}}};"</f>
        <v>\node at (3.25,1.9) {\footnotesize{\cite{Gunter2022}}};</v>
      </c>
      <c r="J19" t="str">
        <f>"\draw [very thin, gray](" &amp; Table2[[#This Row],[Haptic fidelity]] &amp; "," &amp; Table2[[#This Row],[Versatility]]+Table2[[#This Row],[Offset V]]+0.06 &amp; ") -- (" &amp; Table2[[#This Row],[Haptic fidelity]] &amp; "," &amp;  Table2[[#This Row],[Versatility]] + 0.03&amp; ") node[anchor=north] {};"</f>
        <v>\draw [very thin, gray](3.25,1.86) -- (3.25,2.03) node[anchor=north] {};</v>
      </c>
      <c r="K19" t="str">
        <f>IF(Table2[[#This Row],[Quality]] &gt; 0.9, "c1", IF(Table2[[#This Row],[Quality]] &gt; 0.8, "c2", IF(Table2[[#This Row],[Quality]] &gt; 0.7, "c3", "c4")))</f>
        <v>c1</v>
      </c>
      <c r="L19" t="str">
        <f>IF(Table2[[#This Row],[Quality]] &gt; 0.9, "2.3", IF(Table2[[#This Row],[Quality]] &gt; 0.8, "2.0", IF(Table2[[#This Row],[Quality]] &gt; 0.7, "1.7", "1.4")))</f>
        <v>2.3</v>
      </c>
    </row>
    <row r="20" spans="1:12" x14ac:dyDescent="0.2">
      <c r="A20" t="s">
        <v>437</v>
      </c>
      <c r="B20" s="39">
        <v>2.84</v>
      </c>
      <c r="C20" s="39"/>
      <c r="D20">
        <v>3</v>
      </c>
      <c r="F20" s="39">
        <v>0.9285714285714286</v>
      </c>
      <c r="G20" s="52"/>
      <c r="H20" t="str">
        <f>"\node[circle, fill=" &amp; Table2[[#This Row],[Column3]] &amp; ", inner sep=" &amp; Table2[[#This Row],[Column4]] &amp; "pt] at (" &amp; B20 &amp; "," &amp; D20 &amp; ") {};"</f>
        <v>\node[circle, fill=c1, inner sep=2.3pt] at (2.84,3) {};</v>
      </c>
      <c r="I20" s="56" t="str">
        <f>"\node at (" &amp; B20+C20 &amp; "," &amp; D20+E20+0.1 &amp; ") {\footnotesize{\cite{" &amp; A20 &amp; "}}};"</f>
        <v>\node at (2.84,3.1) {\footnotesize{\cite{LeeY2019}}};</v>
      </c>
      <c r="J20" t="str">
        <f>"\draw [very thin, gray](" &amp; Table2[[#This Row],[Haptic fidelity]] &amp; "," &amp; Table2[[#This Row],[Versatility]]+Table2[[#This Row],[Offset V]]+0.06 &amp; ") -- (" &amp; Table2[[#This Row],[Haptic fidelity]] &amp; "," &amp;  Table2[[#This Row],[Versatility]] + 0.03&amp; ") node[anchor=north] {};"</f>
        <v>\draw [very thin, gray](2.84,3.06) -- (2.84,3.03) node[anchor=north] {};</v>
      </c>
      <c r="K20" t="str">
        <f>IF(Table2[[#This Row],[Quality]] &gt; 0.9, "c1", IF(Table2[[#This Row],[Quality]] &gt; 0.8, "c2", IF(Table2[[#This Row],[Quality]] &gt; 0.7, "c3", "c4")))</f>
        <v>c1</v>
      </c>
      <c r="L20" t="str">
        <f>IF(Table2[[#This Row],[Quality]] &gt; 0.9, "2.3", IF(Table2[[#This Row],[Quality]] &gt; 0.8, "2.0", IF(Table2[[#This Row],[Quality]] &gt; 0.7, "1.7", "1.4")))</f>
        <v>2.3</v>
      </c>
    </row>
    <row r="21" spans="1:12" x14ac:dyDescent="0.2">
      <c r="A21" t="s">
        <v>439</v>
      </c>
      <c r="B21" s="39">
        <v>3.7</v>
      </c>
      <c r="C21" s="39"/>
      <c r="D21">
        <v>1</v>
      </c>
      <c r="E21" s="39"/>
      <c r="F21" s="39">
        <v>0.9285714285714286</v>
      </c>
      <c r="G21" s="52"/>
      <c r="H21" t="str">
        <f>"\node[circle, fill=" &amp; Table2[[#This Row],[Column3]] &amp; ", inner sep=" &amp; Table2[[#This Row],[Column4]] &amp; "pt] at (" &amp; B21 &amp; "," &amp; D21 &amp; ") {};"</f>
        <v>\node[circle, fill=c1, inner sep=2.3pt] at (3.7,1) {};</v>
      </c>
      <c r="I21" s="56" t="str">
        <f>"\node at (" &amp; B21+C21 &amp; "," &amp; D21+E21+0.1 &amp; ") {\footnotesize{\cite{" &amp; A21 &amp; "}}};"</f>
        <v>\node at (3.7,1.1) {\footnotesize{\cite{LiuG2014}}};</v>
      </c>
      <c r="J21" t="str">
        <f>"\draw [very thin, gray](" &amp; Table2[[#This Row],[Haptic fidelity]] &amp; "," &amp; Table2[[#This Row],[Versatility]]+Table2[[#This Row],[Offset V]]+0.06 &amp; ") -- (" &amp; Table2[[#This Row],[Haptic fidelity]] &amp; "," &amp;  Table2[[#This Row],[Versatility]] + 0.03&amp; ") node[anchor=north] {};"</f>
        <v>\draw [very thin, gray](3.7,1.06) -- (3.7,1.03) node[anchor=north] {};</v>
      </c>
      <c r="K21" t="str">
        <f>IF(Table2[[#This Row],[Quality]] &gt; 0.9, "c1", IF(Table2[[#This Row],[Quality]] &gt; 0.8, "c2", IF(Table2[[#This Row],[Quality]] &gt; 0.7, "c3", "c4")))</f>
        <v>c1</v>
      </c>
      <c r="L21" t="str">
        <f>IF(Table2[[#This Row],[Quality]] &gt; 0.9, "2.3", IF(Table2[[#This Row],[Quality]] &gt; 0.8, "2.0", IF(Table2[[#This Row],[Quality]] &gt; 0.7, "1.7", "1.4")))</f>
        <v>2.3</v>
      </c>
    </row>
    <row r="22" spans="1:12" x14ac:dyDescent="0.2">
      <c r="A22" t="s">
        <v>420</v>
      </c>
      <c r="B22" s="39">
        <v>2.57</v>
      </c>
      <c r="C22" s="39">
        <v>-0.06</v>
      </c>
      <c r="D22">
        <v>4</v>
      </c>
      <c r="F22" s="39">
        <v>0.9285714285714286</v>
      </c>
      <c r="G22" s="52"/>
      <c r="H22" t="str">
        <f>"\node[circle, fill=" &amp; Table2[[#This Row],[Column3]] &amp; ", inner sep=" &amp; Table2[[#This Row],[Column4]] &amp; "pt] at (" &amp; B22 &amp; "," &amp; D22 &amp; ") {};"</f>
        <v>\node[circle, fill=c1, inner sep=2.3pt] at (2.57,4) {};</v>
      </c>
      <c r="I22" s="56" t="str">
        <f>"\node at (" &amp; B22+C22 &amp; "," &amp; D22+E22+0.1 &amp; ") {\footnotesize{\cite{" &amp; A22 &amp; "}}};"</f>
        <v>\node at (2.51,4.1) {\footnotesize{\cite{McAnally2023}}};</v>
      </c>
      <c r="J22" t="str">
        <f>"\draw [very thin, gray](" &amp; Table2[[#This Row],[Haptic fidelity]] &amp; "," &amp; Table2[[#This Row],[Versatility]]+Table2[[#This Row],[Offset V]]+0.06 &amp; ") -- (" &amp; Table2[[#This Row],[Haptic fidelity]] &amp; "," &amp;  Table2[[#This Row],[Versatility]] + 0.03&amp; ") node[anchor=north] {};"</f>
        <v>\draw [very thin, gray](2.57,4.06) -- (2.57,4.03) node[anchor=north] {};</v>
      </c>
      <c r="K22" t="str">
        <f>IF(Table2[[#This Row],[Quality]] &gt; 0.9, "c1", IF(Table2[[#This Row],[Quality]] &gt; 0.8, "c2", IF(Table2[[#This Row],[Quality]] &gt; 0.7, "c3", "c4")))</f>
        <v>c1</v>
      </c>
      <c r="L22" t="str">
        <f>IF(Table2[[#This Row],[Quality]] &gt; 0.9, "2.3", IF(Table2[[#This Row],[Quality]] &gt; 0.8, "2.0", IF(Table2[[#This Row],[Quality]] &gt; 0.7, "1.7", "1.4")))</f>
        <v>2.3</v>
      </c>
    </row>
    <row r="23" spans="1:12" x14ac:dyDescent="0.2">
      <c r="A23" t="s">
        <v>427</v>
      </c>
      <c r="B23" s="39">
        <v>3.5</v>
      </c>
      <c r="C23" s="39"/>
      <c r="D23">
        <v>2</v>
      </c>
      <c r="E23">
        <v>0.1</v>
      </c>
      <c r="F23" s="39">
        <v>0.9285714285714286</v>
      </c>
      <c r="G23" s="52"/>
      <c r="H23" t="str">
        <f>"\node[circle, fill=" &amp; Table2[[#This Row],[Column3]] &amp; ", inner sep=" &amp; Table2[[#This Row],[Column4]] &amp; "pt] at (" &amp; B23 &amp; "," &amp; D23 &amp; ") {};"</f>
        <v>\node[circle, fill=c1, inner sep=2.3pt] at (3.5,2) {};</v>
      </c>
      <c r="I23" s="56" t="str">
        <f>"\node at (" &amp; B23+C23 &amp; "," &amp; D23+E23+0.1 &amp; ") {\footnotesize{\cite{" &amp; A23 &amp; "}}};"</f>
        <v>\node at (3.5,2.2) {\footnotesize{\cite{Rodriguez2010}}};</v>
      </c>
      <c r="J23" t="str">
        <f>"\draw [very thin, gray](" &amp; Table2[[#This Row],[Haptic fidelity]] &amp; "," &amp; Table2[[#This Row],[Versatility]]+Table2[[#This Row],[Offset V]]+0.06 &amp; ") -- (" &amp; Table2[[#This Row],[Haptic fidelity]] &amp; "," &amp;  Table2[[#This Row],[Versatility]] + 0.03&amp; ") node[anchor=north] {};"</f>
        <v>\draw [very thin, gray](3.5,2.16) -- (3.5,2.03) node[anchor=north] {};</v>
      </c>
      <c r="K23" t="str">
        <f>IF(Table2[[#This Row],[Quality]] &gt; 0.9, "c1", IF(Table2[[#This Row],[Quality]] &gt; 0.8, "c2", IF(Table2[[#This Row],[Quality]] &gt; 0.7, "c3", "c4")))</f>
        <v>c1</v>
      </c>
      <c r="L23" t="str">
        <f>IF(Table2[[#This Row],[Quality]] &gt; 0.9, "2.3", IF(Table2[[#This Row],[Quality]] &gt; 0.8, "2.0", IF(Table2[[#This Row],[Quality]] &gt; 0.7, "1.7", "1.4")))</f>
        <v>2.3</v>
      </c>
    </row>
    <row r="24" spans="1:12" x14ac:dyDescent="0.2">
      <c r="A24" t="s">
        <v>411</v>
      </c>
      <c r="B24" s="39">
        <v>3.34</v>
      </c>
      <c r="C24" s="39"/>
      <c r="D24">
        <v>1</v>
      </c>
      <c r="F24" s="39">
        <v>0.8571428571428571</v>
      </c>
      <c r="G24" s="52"/>
      <c r="H24" t="str">
        <f>"\node[circle, fill=" &amp; Table2[[#This Row],[Column3]] &amp; ", inner sep=" &amp; Table2[[#This Row],[Column4]] &amp; "pt] at (" &amp; B24 &amp; "," &amp; D24 &amp; ") {};"</f>
        <v>\node[circle, fill=c2, inner sep=2.0pt] at (3.34,1) {};</v>
      </c>
      <c r="I24" s="56" t="str">
        <f>"\node at (" &amp; B24+C24 &amp; "," &amp; D24+E24+0.1 &amp; ") {\footnotesize{\cite{" &amp; A24 &amp; "}}};"</f>
        <v>\node at (3.34,1.1) {\footnotesize{\cite{Fehlberg2012}}};</v>
      </c>
      <c r="J24" t="str">
        <f>"\draw [very thin, gray](" &amp; Table2[[#This Row],[Haptic fidelity]] &amp; "," &amp; Table2[[#This Row],[Versatility]]+Table2[[#This Row],[Offset V]]+0.06 &amp; ") -- (" &amp; Table2[[#This Row],[Haptic fidelity]] &amp; "," &amp;  Table2[[#This Row],[Versatility]] + 0.03&amp; ") node[anchor=north] {};"</f>
        <v>\draw [very thin, gray](3.34,1.06) -- (3.34,1.03) node[anchor=north] {};</v>
      </c>
      <c r="K24" t="str">
        <f>IF(Table2[[#This Row],[Quality]] &gt; 0.9, "c1", IF(Table2[[#This Row],[Quality]] &gt; 0.8, "c2", IF(Table2[[#This Row],[Quality]] &gt; 0.7, "c3", "c4")))</f>
        <v>c2</v>
      </c>
      <c r="L24" t="str">
        <f>IF(Table2[[#This Row],[Quality]] &gt; 0.9, "2.3", IF(Table2[[#This Row],[Quality]] &gt; 0.8, "2.0", IF(Table2[[#This Row],[Quality]] &gt; 0.7, "1.7", "1.4")))</f>
        <v>2.0</v>
      </c>
    </row>
    <row r="25" spans="1:12" x14ac:dyDescent="0.2">
      <c r="A25" t="s">
        <v>411</v>
      </c>
      <c r="B25" s="39">
        <v>3.46</v>
      </c>
      <c r="C25" s="39">
        <v>-7.0000000000000007E-2</v>
      </c>
      <c r="D25">
        <v>1</v>
      </c>
      <c r="E25">
        <v>-0.2</v>
      </c>
      <c r="F25" s="39">
        <v>0.8571428571428571</v>
      </c>
      <c r="G25" s="52"/>
      <c r="H25" t="str">
        <f>"\node[circle, fill=" &amp; Table2[[#This Row],[Column3]] &amp; ", inner sep=" &amp; Table2[[#This Row],[Column4]] &amp; "pt] at (" &amp; B25 &amp; "," &amp; D25 &amp; ") {};"</f>
        <v>\node[circle, fill=c2, inner sep=2.0pt] at (3.46,1) {};</v>
      </c>
      <c r="I25" s="56" t="str">
        <f>"\node at (" &amp; B25+C25 &amp; "," &amp; D25+E25+0.1 &amp; ") {\footnotesize{\cite{" &amp; A25 &amp; "}}};"</f>
        <v>\node at (3.39,0.9) {\footnotesize{\cite{Fehlberg2012}}};</v>
      </c>
      <c r="J25" t="str">
        <f>"\draw [very thin, gray](" &amp; Table2[[#This Row],[Haptic fidelity]] &amp; "," &amp; Table2[[#This Row],[Versatility]]+Table2[[#This Row],[Offset V]]+0.06 &amp; ") -- (" &amp; Table2[[#This Row],[Haptic fidelity]] &amp; "," &amp;  Table2[[#This Row],[Versatility]] + 0.03&amp; ") node[anchor=north] {};"</f>
        <v>\draw [very thin, gray](3.46,0.86) -- (3.46,1.03) node[anchor=north] {};</v>
      </c>
      <c r="K25" t="str">
        <f>IF(Table2[[#This Row],[Quality]] &gt; 0.9, "c1", IF(Table2[[#This Row],[Quality]] &gt; 0.8, "c2", IF(Table2[[#This Row],[Quality]] &gt; 0.7, "c3", "c4")))</f>
        <v>c2</v>
      </c>
      <c r="L25" t="str">
        <f>IF(Table2[[#This Row],[Quality]] &gt; 0.9, "2.3", IF(Table2[[#This Row],[Quality]] &gt; 0.8, "2.0", IF(Table2[[#This Row],[Quality]] &gt; 0.7, "1.7", "1.4")))</f>
        <v>2.0</v>
      </c>
    </row>
    <row r="26" spans="1:12" x14ac:dyDescent="0.2">
      <c r="A26" t="s">
        <v>411</v>
      </c>
      <c r="B26" s="39">
        <v>3.46</v>
      </c>
      <c r="C26" s="39">
        <v>0.05</v>
      </c>
      <c r="D26">
        <v>1</v>
      </c>
      <c r="E26">
        <v>-0.2</v>
      </c>
      <c r="F26" s="39">
        <v>0.8571428571428571</v>
      </c>
      <c r="G26" s="52"/>
      <c r="H26" t="str">
        <f>"\node[circle, fill=" &amp; Table2[[#This Row],[Column3]] &amp; ", inner sep=" &amp; Table2[[#This Row],[Column4]] &amp; "pt] at (" &amp; B26 &amp; "," &amp; D26 &amp; ") {};"</f>
        <v>\node[circle, fill=c2, inner sep=2.0pt] at (3.46,1) {};</v>
      </c>
      <c r="I26" s="56" t="str">
        <f>"\node at (" &amp; B26+C26 &amp; "," &amp; D26+E26+0.1 &amp; ") {\footnotesize{\cite{" &amp; A26 &amp; "}}};"</f>
        <v>\node at (3.51,0.9) {\footnotesize{\cite{Fehlberg2012}}};</v>
      </c>
      <c r="J26" t="str">
        <f>"\draw [very thin, gray](" &amp; Table2[[#This Row],[Haptic fidelity]] &amp; "," &amp; Table2[[#This Row],[Versatility]]+Table2[[#This Row],[Offset V]]+0.06 &amp; ") -- (" &amp; Table2[[#This Row],[Haptic fidelity]] &amp; "," &amp;  Table2[[#This Row],[Versatility]] + 0.03&amp; ") node[anchor=north] {};"</f>
        <v>\draw [very thin, gray](3.46,0.86) -- (3.46,1.03) node[anchor=north] {};</v>
      </c>
      <c r="K26" t="str">
        <f>IF(Table2[[#This Row],[Quality]] &gt; 0.9, "c1", IF(Table2[[#This Row],[Quality]] &gt; 0.8, "c2", IF(Table2[[#This Row],[Quality]] &gt; 0.7, "c3", "c4")))</f>
        <v>c2</v>
      </c>
      <c r="L26" t="str">
        <f>IF(Table2[[#This Row],[Quality]] &gt; 0.9, "2.3", IF(Table2[[#This Row],[Quality]] &gt; 0.8, "2.0", IF(Table2[[#This Row],[Quality]] &gt; 0.7, "1.7", "1.4")))</f>
        <v>2.0</v>
      </c>
    </row>
    <row r="27" spans="1:12" x14ac:dyDescent="0.2">
      <c r="A27" t="s">
        <v>411</v>
      </c>
      <c r="B27" s="39">
        <v>3.46</v>
      </c>
      <c r="C27" s="39"/>
      <c r="D27">
        <v>1</v>
      </c>
      <c r="F27" s="39">
        <v>0.8571428571428571</v>
      </c>
      <c r="G27" s="52"/>
      <c r="H27" t="str">
        <f>"\node[circle, fill=" &amp; Table2[[#This Row],[Column3]] &amp; ", inner sep=" &amp; Table2[[#This Row],[Column4]] &amp; "pt] at (" &amp; B27 &amp; "," &amp; D27 &amp; ") {};"</f>
        <v>\node[circle, fill=c2, inner sep=2.0pt] at (3.46,1) {};</v>
      </c>
      <c r="I27" s="56" t="str">
        <f>"\node at (" &amp; B27+C27 &amp; "," &amp; D27+E27+0.1 &amp; ") {\footnotesize{\cite{" &amp; A27 &amp; "}}};"</f>
        <v>\node at (3.46,1.1) {\footnotesize{\cite{Fehlberg2012}}};</v>
      </c>
      <c r="J27" t="str">
        <f>"\draw [very thin, gray](" &amp; Table2[[#This Row],[Haptic fidelity]] &amp; "," &amp; Table2[[#This Row],[Versatility]]+Table2[[#This Row],[Offset V]]+0.06 &amp; ") -- (" &amp; Table2[[#This Row],[Haptic fidelity]] &amp; "," &amp;  Table2[[#This Row],[Versatility]] + 0.03&amp; ") node[anchor=north] {};"</f>
        <v>\draw [very thin, gray](3.46,1.06) -- (3.46,1.03) node[anchor=north] {};</v>
      </c>
      <c r="K27" t="str">
        <f>IF(Table2[[#This Row],[Quality]] &gt; 0.9, "c1", IF(Table2[[#This Row],[Quality]] &gt; 0.8, "c2", IF(Table2[[#This Row],[Quality]] &gt; 0.7, "c3", "c4")))</f>
        <v>c2</v>
      </c>
      <c r="L27" t="str">
        <f>IF(Table2[[#This Row],[Quality]] &gt; 0.9, "2.3", IF(Table2[[#This Row],[Quality]] &gt; 0.8, "2.0", IF(Table2[[#This Row],[Quality]] &gt; 0.7, "1.7", "1.4")))</f>
        <v>2.0</v>
      </c>
    </row>
    <row r="28" spans="1:12" x14ac:dyDescent="0.2">
      <c r="A28" t="s">
        <v>411</v>
      </c>
      <c r="B28" s="39">
        <v>3.62</v>
      </c>
      <c r="C28" s="39"/>
      <c r="D28">
        <v>1</v>
      </c>
      <c r="E28" s="39">
        <v>-0.2</v>
      </c>
      <c r="F28" s="39">
        <v>0.8571428571428571</v>
      </c>
      <c r="G28" s="52"/>
      <c r="H28" t="str">
        <f>"\node[circle, fill=" &amp; Table2[[#This Row],[Column3]] &amp; ", inner sep=" &amp; Table2[[#This Row],[Column4]] &amp; "pt] at (" &amp; B28 &amp; "," &amp; D28 &amp; ") {};"</f>
        <v>\node[circle, fill=c2, inner sep=2.0pt] at (3.62,1) {};</v>
      </c>
      <c r="I28" s="56" t="str">
        <f>"\node at (" &amp; B28+C28 &amp; "," &amp; D28+E28+0.1 &amp; ") {\footnotesize{\cite{" &amp; A28 &amp; "}}};"</f>
        <v>\node at (3.62,0.9) {\footnotesize{\cite{Fehlberg2012}}};</v>
      </c>
      <c r="J28" t="str">
        <f>"\draw [very thin, gray](" &amp; Table2[[#This Row],[Haptic fidelity]] &amp; "," &amp; Table2[[#This Row],[Versatility]]+Table2[[#This Row],[Offset V]]+0.06 &amp; ") -- (" &amp; Table2[[#This Row],[Haptic fidelity]] &amp; "," &amp;  Table2[[#This Row],[Versatility]] + 0.03&amp; ") node[anchor=north] {};"</f>
        <v>\draw [very thin, gray](3.62,0.86) -- (3.62,1.03) node[anchor=north] {};</v>
      </c>
      <c r="K28" t="str">
        <f>IF(Table2[[#This Row],[Quality]] &gt; 0.9, "c1", IF(Table2[[#This Row],[Quality]] &gt; 0.8, "c2", IF(Table2[[#This Row],[Quality]] &gt; 0.7, "c3", "c4")))</f>
        <v>c2</v>
      </c>
      <c r="L28" t="str">
        <f>IF(Table2[[#This Row],[Quality]] &gt; 0.9, "2.3", IF(Table2[[#This Row],[Quality]] &gt; 0.8, "2.0", IF(Table2[[#This Row],[Quality]] &gt; 0.7, "1.7", "1.4")))</f>
        <v>2.0</v>
      </c>
    </row>
    <row r="29" spans="1:12" x14ac:dyDescent="0.2">
      <c r="A29" t="s">
        <v>411</v>
      </c>
      <c r="B29" s="39">
        <v>3.75</v>
      </c>
      <c r="C29" s="39"/>
      <c r="D29">
        <v>2</v>
      </c>
      <c r="F29" s="39">
        <v>0.8571428571428571</v>
      </c>
      <c r="G29" s="52"/>
      <c r="H29" t="str">
        <f>"\node[circle, fill=" &amp; Table2[[#This Row],[Column3]] &amp; ", inner sep=" &amp; Table2[[#This Row],[Column4]] &amp; "pt] at (" &amp; B29 &amp; "," &amp; D29 &amp; ") {};"</f>
        <v>\node[circle, fill=c2, inner sep=2.0pt] at (3.75,2) {};</v>
      </c>
      <c r="I29" s="56" t="str">
        <f>"\node at (" &amp; B29+C29 &amp; "," &amp; D29+E29+0.1 &amp; ") {\footnotesize{\cite{" &amp; A29 &amp; "}}};"</f>
        <v>\node at (3.75,2.1) {\footnotesize{\cite{Fehlberg2012}}};</v>
      </c>
      <c r="J29" t="str">
        <f>"\draw [very thin, gray](" &amp; Table2[[#This Row],[Haptic fidelity]] &amp; "," &amp; Table2[[#This Row],[Versatility]]+Table2[[#This Row],[Offset V]]+0.06 &amp; ") -- (" &amp; Table2[[#This Row],[Haptic fidelity]] &amp; "," &amp;  Table2[[#This Row],[Versatility]] + 0.03&amp; ") node[anchor=north] {};"</f>
        <v>\draw [very thin, gray](3.75,2.06) -- (3.75,2.03) node[anchor=north] {};</v>
      </c>
      <c r="K29" t="str">
        <f>IF(Table2[[#This Row],[Quality]] &gt; 0.9, "c1", IF(Table2[[#This Row],[Quality]] &gt; 0.8, "c2", IF(Table2[[#This Row],[Quality]] &gt; 0.7, "c3", "c4")))</f>
        <v>c2</v>
      </c>
      <c r="L29" t="str">
        <f>IF(Table2[[#This Row],[Quality]] &gt; 0.9, "2.3", IF(Table2[[#This Row],[Quality]] &gt; 0.8, "2.0", IF(Table2[[#This Row],[Quality]] &gt; 0.7, "1.7", "1.4")))</f>
        <v>2.0</v>
      </c>
    </row>
    <row r="30" spans="1:12" x14ac:dyDescent="0.2">
      <c r="A30" t="s">
        <v>414</v>
      </c>
      <c r="B30" s="39">
        <v>3.09</v>
      </c>
      <c r="C30" s="39"/>
      <c r="D30">
        <v>1</v>
      </c>
      <c r="F30" s="39">
        <v>0.8571428571428571</v>
      </c>
      <c r="G30" s="52"/>
      <c r="H30" t="str">
        <f>"\node[circle, fill=" &amp; Table2[[#This Row],[Column3]] &amp; ", inner sep=" &amp; Table2[[#This Row],[Column4]] &amp; "pt] at (" &amp; B30 &amp; "," &amp; D30 &amp; ") {};"</f>
        <v>\node[circle, fill=c2, inner sep=2.0pt] at (3.09,1) {};</v>
      </c>
      <c r="I30" s="56" t="str">
        <f>"\node at (" &amp; B30+C30 &amp; "," &amp; D30+E30+0.1 &amp; ") {\footnotesize{\cite{" &amp; A30 &amp; "}}};"</f>
        <v>\node at (3.09,1.1) {\footnotesize{\cite{Grant2019}}};</v>
      </c>
      <c r="J30" t="str">
        <f>"\draw [very thin, gray](" &amp; Table2[[#This Row],[Haptic fidelity]] &amp; "," &amp; Table2[[#This Row],[Versatility]]+Table2[[#This Row],[Offset V]]+0.06 &amp; ") -- (" &amp; Table2[[#This Row],[Haptic fidelity]] &amp; "," &amp;  Table2[[#This Row],[Versatility]] + 0.03&amp; ") node[anchor=north] {};"</f>
        <v>\draw [very thin, gray](3.09,1.06) -- (3.09,1.03) node[anchor=north] {};</v>
      </c>
      <c r="K30" t="str">
        <f>IF(Table2[[#This Row],[Quality]] &gt; 0.9, "c1", IF(Table2[[#This Row],[Quality]] &gt; 0.8, "c2", IF(Table2[[#This Row],[Quality]] &gt; 0.7, "c3", "c4")))</f>
        <v>c2</v>
      </c>
      <c r="L30" t="str">
        <f>IF(Table2[[#This Row],[Quality]] &gt; 0.9, "2.3", IF(Table2[[#This Row],[Quality]] &gt; 0.8, "2.0", IF(Table2[[#This Row],[Quality]] &gt; 0.7, "1.7", "1.4")))</f>
        <v>2.0</v>
      </c>
    </row>
    <row r="31" spans="1:12" x14ac:dyDescent="0.2">
      <c r="A31" t="s">
        <v>441</v>
      </c>
      <c r="B31" s="39">
        <v>3.71</v>
      </c>
      <c r="C31" s="39"/>
      <c r="D31">
        <v>1</v>
      </c>
      <c r="E31" s="39">
        <v>0.1</v>
      </c>
      <c r="F31" s="39">
        <v>0.8571428571428571</v>
      </c>
      <c r="G31" s="52"/>
      <c r="H31" t="str">
        <f>"\node[circle, fill=" &amp; Table2[[#This Row],[Column3]] &amp; ", inner sep=" &amp; Table2[[#This Row],[Column4]] &amp; "pt] at (" &amp; B31 &amp; "," &amp; D31 &amp; ") {};"</f>
        <v>\node[circle, fill=c2, inner sep=2.0pt] at (3.71,1) {};</v>
      </c>
      <c r="I31" s="56" t="str">
        <f>"\node at (" &amp; B31+C31 &amp; "," &amp; D31+E31+0.1 &amp; ") {\footnotesize{\cite{" &amp; A31 &amp; "}}};"</f>
        <v>\node at (3.71,1.2) {\footnotesize{\cite{Macuga2019}}};</v>
      </c>
      <c r="J31" t="str">
        <f>"\draw [very thin, gray](" &amp; Table2[[#This Row],[Haptic fidelity]] &amp; "," &amp; Table2[[#This Row],[Versatility]]+Table2[[#This Row],[Offset V]]+0.06 &amp; ") -- (" &amp; Table2[[#This Row],[Haptic fidelity]] &amp; "," &amp;  Table2[[#This Row],[Versatility]] + 0.03&amp; ") node[anchor=north] {};"</f>
        <v>\draw [very thin, gray](3.71,1.16) -- (3.71,1.03) node[anchor=north] {};</v>
      </c>
      <c r="K31" t="str">
        <f>IF(Table2[[#This Row],[Quality]] &gt; 0.9, "c1", IF(Table2[[#This Row],[Quality]] &gt; 0.8, "c2", IF(Table2[[#This Row],[Quality]] &gt; 0.7, "c3", "c4")))</f>
        <v>c2</v>
      </c>
      <c r="L31" t="str">
        <f>IF(Table2[[#This Row],[Quality]] &gt; 0.9, "2.3", IF(Table2[[#This Row],[Quality]] &gt; 0.8, "2.0", IF(Table2[[#This Row],[Quality]] &gt; 0.7, "1.7", "1.4")))</f>
        <v>2.0</v>
      </c>
    </row>
    <row r="32" spans="1:12" x14ac:dyDescent="0.2">
      <c r="A32" t="s">
        <v>422</v>
      </c>
      <c r="B32" s="39">
        <v>3.29</v>
      </c>
      <c r="C32" s="39"/>
      <c r="D32">
        <v>2</v>
      </c>
      <c r="E32">
        <v>0.1</v>
      </c>
      <c r="F32" s="39">
        <v>0.8571428571428571</v>
      </c>
      <c r="G32" s="52"/>
      <c r="H32" t="str">
        <f>"\node[circle, fill=" &amp; Table2[[#This Row],[Column3]] &amp; ", inner sep=" &amp; Table2[[#This Row],[Column4]] &amp; "pt] at (" &amp; B32 &amp; "," &amp; D32 &amp; ") {};"</f>
        <v>\node[circle, fill=c2, inner sep=2.0pt] at (3.29,2) {};</v>
      </c>
      <c r="I32" s="56" t="str">
        <f>"\node at (" &amp; B32+C32 &amp; "," &amp; D32+E32+0.1 &amp; ") {\footnotesize{\cite{" &amp; A32 &amp; "}}};"</f>
        <v>\node at (3.29,2.2) {\footnotesize{\cite{Morris2007}}};</v>
      </c>
      <c r="J32" t="str">
        <f>"\draw [very thin, gray](" &amp; Table2[[#This Row],[Haptic fidelity]] &amp; "," &amp; Table2[[#This Row],[Versatility]]+Table2[[#This Row],[Offset V]]+0.06 &amp; ") -- (" &amp; Table2[[#This Row],[Haptic fidelity]] &amp; "," &amp;  Table2[[#This Row],[Versatility]] + 0.03&amp; ") node[anchor=north] {};"</f>
        <v>\draw [very thin, gray](3.29,2.16) -- (3.29,2.03) node[anchor=north] {};</v>
      </c>
      <c r="K32" t="str">
        <f>IF(Table2[[#This Row],[Quality]] &gt; 0.9, "c1", IF(Table2[[#This Row],[Quality]] &gt; 0.8, "c2", IF(Table2[[#This Row],[Quality]] &gt; 0.7, "c3", "c4")))</f>
        <v>c2</v>
      </c>
      <c r="L32" t="str">
        <f>IF(Table2[[#This Row],[Quality]] &gt; 0.9, "2.3", IF(Table2[[#This Row],[Quality]] &gt; 0.8, "2.0", IF(Table2[[#This Row],[Quality]] &gt; 0.7, "1.7", "1.4")))</f>
        <v>2.0</v>
      </c>
    </row>
    <row r="33" spans="1:12" x14ac:dyDescent="0.2">
      <c r="A33" t="s">
        <v>423</v>
      </c>
      <c r="B33" s="39">
        <v>2.2799999999999998</v>
      </c>
      <c r="C33" s="39"/>
      <c r="D33">
        <v>1</v>
      </c>
      <c r="F33" s="39">
        <v>0.8571428571428571</v>
      </c>
      <c r="G33" s="52"/>
      <c r="H33" t="str">
        <f>"\node[circle, fill=" &amp; Table2[[#This Row],[Column3]] &amp; ", inner sep=" &amp; Table2[[#This Row],[Column4]] &amp; "pt] at (" &amp; B33 &amp; "," &amp; D33 &amp; ") {};"</f>
        <v>\node[circle, fill=c2, inner sep=2.0pt] at (2.28,1) {};</v>
      </c>
      <c r="I33" s="56" t="str">
        <f>"\node at (" &amp; B33+C33 &amp; "," &amp; D33+E33+0.1 &amp; ") {\footnotesize{\cite{" &amp; A33 &amp; "}}};"</f>
        <v>\node at (2.28,1.1) {\footnotesize{\cite{Najdovski2020}}};</v>
      </c>
      <c r="J33" t="str">
        <f>"\draw [very thin, gray](" &amp; Table2[[#This Row],[Haptic fidelity]] &amp; "," &amp; Table2[[#This Row],[Versatility]]+Table2[[#This Row],[Offset V]]+0.06 &amp; ") -- (" &amp; Table2[[#This Row],[Haptic fidelity]] &amp; "," &amp;  Table2[[#This Row],[Versatility]] + 0.03&amp; ") node[anchor=north] {};"</f>
        <v>\draw [very thin, gray](2.28,1.06) -- (2.28,1.03) node[anchor=north] {};</v>
      </c>
      <c r="K33" t="str">
        <f>IF(Table2[[#This Row],[Quality]] &gt; 0.9, "c1", IF(Table2[[#This Row],[Quality]] &gt; 0.8, "c2", IF(Table2[[#This Row],[Quality]] &gt; 0.7, "c3", "c4")))</f>
        <v>c2</v>
      </c>
      <c r="L33" t="str">
        <f>IF(Table2[[#This Row],[Quality]] &gt; 0.9, "2.3", IF(Table2[[#This Row],[Quality]] &gt; 0.8, "2.0", IF(Table2[[#This Row],[Quality]] &gt; 0.7, "1.7", "1.4")))</f>
        <v>2.0</v>
      </c>
    </row>
    <row r="34" spans="1:12" x14ac:dyDescent="0.2">
      <c r="A34" t="s">
        <v>424</v>
      </c>
      <c r="B34" s="39">
        <v>3.42</v>
      </c>
      <c r="C34" s="39"/>
      <c r="D34">
        <v>3</v>
      </c>
      <c r="F34" s="39">
        <v>0.8571428571428571</v>
      </c>
      <c r="G34" s="52"/>
      <c r="H34" t="str">
        <f>"\node[circle, fill=" &amp; Table2[[#This Row],[Column3]] &amp; ", inner sep=" &amp; Table2[[#This Row],[Column4]] &amp; "pt] at (" &amp; B34 &amp; "," &amp; D34 &amp; ") {};"</f>
        <v>\node[circle, fill=c2, inner sep=2.0pt] at (3.42,3) {};</v>
      </c>
      <c r="I34" s="56" t="str">
        <f>"\node at (" &amp; B34+C34 &amp; "," &amp; D34+E34+0.1 &amp; ") {\footnotesize{\cite{" &amp; A34 &amp; "}}};"</f>
        <v>\node at (3.42,3.1) {\footnotesize{\cite{Oezen2022}}};</v>
      </c>
      <c r="J34" t="str">
        <f>"\draw [very thin, gray](" &amp; Table2[[#This Row],[Haptic fidelity]] &amp; "," &amp; Table2[[#This Row],[Versatility]]+Table2[[#This Row],[Offset V]]+0.06 &amp; ") -- (" &amp; Table2[[#This Row],[Haptic fidelity]] &amp; "," &amp;  Table2[[#This Row],[Versatility]] + 0.03&amp; ") node[anchor=north] {};"</f>
        <v>\draw [very thin, gray](3.42,3.06) -- (3.42,3.03) node[anchor=north] {};</v>
      </c>
      <c r="K34" t="str">
        <f>IF(Table2[[#This Row],[Quality]] &gt; 0.9, "c1", IF(Table2[[#This Row],[Quality]] &gt; 0.8, "c2", IF(Table2[[#This Row],[Quality]] &gt; 0.7, "c3", "c4")))</f>
        <v>c2</v>
      </c>
      <c r="L34" t="str">
        <f>IF(Table2[[#This Row],[Quality]] &gt; 0.9, "2.3", IF(Table2[[#This Row],[Quality]] &gt; 0.8, "2.0", IF(Table2[[#This Row],[Quality]] &gt; 0.7, "1.7", "1.4")))</f>
        <v>2.0</v>
      </c>
    </row>
    <row r="35" spans="1:12" x14ac:dyDescent="0.2">
      <c r="A35" t="s">
        <v>404</v>
      </c>
      <c r="B35" s="39">
        <v>2.76</v>
      </c>
      <c r="C35" s="39"/>
      <c r="D35">
        <v>1</v>
      </c>
      <c r="F35" s="39">
        <v>0.8571428571428571</v>
      </c>
      <c r="G35" s="52"/>
      <c r="H35" t="str">
        <f>"\node[circle, fill=" &amp; Table2[[#This Row],[Column3]] &amp; ", inner sep=" &amp; Table2[[#This Row],[Column4]] &amp; "pt] at (" &amp; B35 &amp; "," &amp; D35 &amp; ") {};"</f>
        <v>\node[circle, fill=c2, inner sep=2.0pt] at (2.76,1) {};</v>
      </c>
      <c r="I35" s="56" t="str">
        <f>"\node at (" &amp; B35+C35 &amp; "," &amp; D35+E35+0.1 &amp; ") {\footnotesize{\cite{" &amp; A35 &amp; "}}};"</f>
        <v>\node at (2.76,1.1) {\footnotesize{\cite{Vaghela2021}}};</v>
      </c>
      <c r="J35" t="str">
        <f>"\draw [very thin, gray](" &amp; Table2[[#This Row],[Haptic fidelity]] &amp; "," &amp; Table2[[#This Row],[Versatility]]+Table2[[#This Row],[Offset V]]+0.06 &amp; ") -- (" &amp; Table2[[#This Row],[Haptic fidelity]] &amp; "," &amp;  Table2[[#This Row],[Versatility]] + 0.03&amp; ") node[anchor=north] {};"</f>
        <v>\draw [very thin, gray](2.76,1.06) -- (2.76,1.03) node[anchor=north] {};</v>
      </c>
      <c r="K35" t="str">
        <f>IF(Table2[[#This Row],[Quality]] &gt; 0.9, "c1", IF(Table2[[#This Row],[Quality]] &gt; 0.8, "c2", IF(Table2[[#This Row],[Quality]] &gt; 0.7, "c3", "c4")))</f>
        <v>c2</v>
      </c>
      <c r="L35" t="str">
        <f>IF(Table2[[#This Row],[Quality]] &gt; 0.9, "2.3", IF(Table2[[#This Row],[Quality]] &gt; 0.8, "2.0", IF(Table2[[#This Row],[Quality]] &gt; 0.7, "1.7", "1.4")))</f>
        <v>2.0</v>
      </c>
    </row>
    <row r="36" spans="1:12" x14ac:dyDescent="0.2">
      <c r="A36" t="s">
        <v>430</v>
      </c>
      <c r="B36" s="39">
        <v>3.71</v>
      </c>
      <c r="C36" s="39"/>
      <c r="D36">
        <v>2</v>
      </c>
      <c r="E36">
        <v>-0.2</v>
      </c>
      <c r="F36" s="39">
        <v>0.8571428571428571</v>
      </c>
      <c r="G36" s="52"/>
      <c r="H36" t="str">
        <f>"\node[circle, fill=" &amp; Table2[[#This Row],[Column3]] &amp; ", inner sep=" &amp; Table2[[#This Row],[Column4]] &amp; "pt] at (" &amp; B36 &amp; "," &amp; D36 &amp; ") {};"</f>
        <v>\node[circle, fill=c2, inner sep=2.0pt] at (3.71,2) {};</v>
      </c>
      <c r="I36" s="56" t="str">
        <f>"\node at (" &amp; B36+C36 &amp; "," &amp; D36+E36+0.1 &amp; ") {\footnotesize{\cite{" &amp; A36 &amp; "}}};"</f>
        <v>\node at (3.71,1.9) {\footnotesize{\cite{Wall2000}}};</v>
      </c>
      <c r="J36" t="str">
        <f>"\draw [very thin, gray](" &amp; Table2[[#This Row],[Haptic fidelity]] &amp; "," &amp; Table2[[#This Row],[Versatility]]+Table2[[#This Row],[Offset V]]+0.06 &amp; ") -- (" &amp; Table2[[#This Row],[Haptic fidelity]] &amp; "," &amp;  Table2[[#This Row],[Versatility]] + 0.03&amp; ") node[anchor=north] {};"</f>
        <v>\draw [very thin, gray](3.71,1.86) -- (3.71,2.03) node[anchor=north] {};</v>
      </c>
      <c r="K36" t="str">
        <f>IF(Table2[[#This Row],[Quality]] &gt; 0.9, "c1", IF(Table2[[#This Row],[Quality]] &gt; 0.8, "c2", IF(Table2[[#This Row],[Quality]] &gt; 0.7, "c3", "c4")))</f>
        <v>c2</v>
      </c>
      <c r="L36" t="str">
        <f>IF(Table2[[#This Row],[Quality]] &gt; 0.9, "2.3", IF(Table2[[#This Row],[Quality]] &gt; 0.8, "2.0", IF(Table2[[#This Row],[Quality]] &gt; 0.7, "1.7", "1.4")))</f>
        <v>2.0</v>
      </c>
    </row>
    <row r="37" spans="1:12" x14ac:dyDescent="0.2">
      <c r="A37" t="s">
        <v>407</v>
      </c>
      <c r="B37" s="39">
        <v>2.2000000000000002</v>
      </c>
      <c r="C37" s="39"/>
      <c r="D37">
        <v>2</v>
      </c>
      <c r="F37" s="39">
        <v>0.7857142857142857</v>
      </c>
      <c r="G37" s="52"/>
      <c r="H37" t="str">
        <f>"\node[circle, fill=" &amp; Table2[[#This Row],[Column3]] &amp; ", inner sep=" &amp; Table2[[#This Row],[Column4]] &amp; "pt] at (" &amp; B37 &amp; "," &amp; D37 &amp; ") {};"</f>
        <v>\node[circle, fill=c3, inner sep=1.7pt] at (2.2,2) {};</v>
      </c>
      <c r="I37" s="56" t="str">
        <f>"\node at (" &amp; B37+C37 &amp; "," &amp; D37+E37+0.1 &amp; ") {\footnotesize{\cite{" &amp; A37 &amp; "}}};"</f>
        <v>\node at (2.2,2.1) {\footnotesize{\cite{Chappell2022}}};</v>
      </c>
      <c r="J37" t="str">
        <f>"\draw [very thin, gray](" &amp; Table2[[#This Row],[Haptic fidelity]] &amp; "," &amp; Table2[[#This Row],[Versatility]]+Table2[[#This Row],[Offset V]]+0.06 &amp; ") -- (" &amp; Table2[[#This Row],[Haptic fidelity]] &amp; "," &amp;  Table2[[#This Row],[Versatility]] + 0.03&amp; ") node[anchor=north] {};"</f>
        <v>\draw [very thin, gray](2.2,2.06) -- (2.2,2.03) node[anchor=north] {};</v>
      </c>
      <c r="K37" t="str">
        <f>IF(Table2[[#This Row],[Quality]] &gt; 0.9, "c1", IF(Table2[[#This Row],[Quality]] &gt; 0.8, "c2", IF(Table2[[#This Row],[Quality]] &gt; 0.7, "c3", "c4")))</f>
        <v>c3</v>
      </c>
      <c r="L37" t="str">
        <f>IF(Table2[[#This Row],[Quality]] &gt; 0.9, "2.3", IF(Table2[[#This Row],[Quality]] &gt; 0.8, "2.0", IF(Table2[[#This Row],[Quality]] &gt; 0.7, "1.7", "1.4")))</f>
        <v>1.7</v>
      </c>
    </row>
    <row r="38" spans="1:12" x14ac:dyDescent="0.2">
      <c r="A38" t="s">
        <v>408</v>
      </c>
      <c r="B38" s="39">
        <v>2.8</v>
      </c>
      <c r="C38" s="39"/>
      <c r="D38">
        <v>2</v>
      </c>
      <c r="F38" s="39">
        <v>0.7857142857142857</v>
      </c>
      <c r="G38" s="52"/>
      <c r="H38" t="str">
        <f>"\node[circle, fill=" &amp; Table2[[#This Row],[Column3]] &amp; ", inner sep=" &amp; Table2[[#This Row],[Column4]] &amp; "pt] at (" &amp; B38 &amp; "," &amp; D38 &amp; ") {};"</f>
        <v>\node[circle, fill=c3, inner sep=1.7pt] at (2.8,2) {};</v>
      </c>
      <c r="I38" s="56" t="str">
        <f>"\node at (" &amp; B38+C38 &amp; "," &amp; D38+E38+0.1 &amp; ") {\footnotesize{\cite{" &amp; A38 &amp; "}}};"</f>
        <v>\node at (2.8,2.1) {\footnotesize{\cite{Chi2017}}};</v>
      </c>
      <c r="J38" t="str">
        <f>"\draw [very thin, gray](" &amp; Table2[[#This Row],[Haptic fidelity]] &amp; "," &amp; Table2[[#This Row],[Versatility]]+Table2[[#This Row],[Offset V]]+0.06 &amp; ") -- (" &amp; Table2[[#This Row],[Haptic fidelity]] &amp; "," &amp;  Table2[[#This Row],[Versatility]] + 0.03&amp; ") node[anchor=north] {};"</f>
        <v>\draw [very thin, gray](2.8,2.06) -- (2.8,2.03) node[anchor=north] {};</v>
      </c>
      <c r="K38" t="str">
        <f>IF(Table2[[#This Row],[Quality]] &gt; 0.9, "c1", IF(Table2[[#This Row],[Quality]] &gt; 0.8, "c2", IF(Table2[[#This Row],[Quality]] &gt; 0.7, "c3", "c4")))</f>
        <v>c3</v>
      </c>
      <c r="L38" t="str">
        <f>IF(Table2[[#This Row],[Quality]] &gt; 0.9, "2.3", IF(Table2[[#This Row],[Quality]] &gt; 0.8, "2.0", IF(Table2[[#This Row],[Quality]] &gt; 0.7, "1.7", "1.4")))</f>
        <v>1.7</v>
      </c>
    </row>
    <row r="39" spans="1:12" x14ac:dyDescent="0.2">
      <c r="A39" t="s">
        <v>415</v>
      </c>
      <c r="B39" s="39">
        <v>1.25</v>
      </c>
      <c r="C39" s="39"/>
      <c r="D39">
        <v>3</v>
      </c>
      <c r="F39" s="39">
        <v>0.7857142857142857</v>
      </c>
      <c r="G39" s="52"/>
      <c r="H39" t="str">
        <f>"\node[circle, fill=" &amp; Table2[[#This Row],[Column3]] &amp; ", inner sep=" &amp; Table2[[#This Row],[Column4]] &amp; "pt] at (" &amp; B39 &amp; "," &amp; D39 &amp; ") {};"</f>
        <v>\node[circle, fill=c3, inner sep=1.7pt] at (1.25,3) {};</v>
      </c>
      <c r="I39" s="56" t="str">
        <f>"\node at (" &amp; B39+C39 &amp; "," &amp; D39+E39+0.1 &amp; ") {\footnotesize{\cite{" &amp; A39 &amp; "}}};"</f>
        <v>\node at (1.25,3.1) {\footnotesize{\cite{Hanashima2023}}};</v>
      </c>
      <c r="J39" t="str">
        <f>"\draw [very thin, gray](" &amp; Table2[[#This Row],[Haptic fidelity]] &amp; "," &amp; Table2[[#This Row],[Versatility]]+Table2[[#This Row],[Offset V]]+0.06 &amp; ") -- (" &amp; Table2[[#This Row],[Haptic fidelity]] &amp; "," &amp;  Table2[[#This Row],[Versatility]] + 0.03&amp; ") node[anchor=north] {};"</f>
        <v>\draw [very thin, gray](1.25,3.06) -- (1.25,3.03) node[anchor=north] {};</v>
      </c>
      <c r="K39" t="str">
        <f>IF(Table2[[#This Row],[Quality]] &gt; 0.9, "c1", IF(Table2[[#This Row],[Quality]] &gt; 0.8, "c2", IF(Table2[[#This Row],[Quality]] &gt; 0.7, "c3", "c4")))</f>
        <v>c3</v>
      </c>
      <c r="L39" t="str">
        <f>IF(Table2[[#This Row],[Quality]] &gt; 0.9, "2.3", IF(Table2[[#This Row],[Quality]] &gt; 0.8, "2.0", IF(Table2[[#This Row],[Quality]] &gt; 0.7, "1.7", "1.4")))</f>
        <v>1.7</v>
      </c>
    </row>
    <row r="40" spans="1:12" x14ac:dyDescent="0.2">
      <c r="A40" t="s">
        <v>426</v>
      </c>
      <c r="B40" s="39">
        <v>1.39</v>
      </c>
      <c r="C40" s="39"/>
      <c r="D40">
        <v>2</v>
      </c>
      <c r="F40" s="39">
        <v>0.7857142857142857</v>
      </c>
      <c r="G40" s="52"/>
      <c r="H40" t="str">
        <f>"\node[circle, fill=" &amp; Table2[[#This Row],[Column3]] &amp; ", inner sep=" &amp; Table2[[#This Row],[Column4]] &amp; "pt] at (" &amp; B40 &amp; "," &amp; D40 &amp; ") {};"</f>
        <v>\node[circle, fill=c3, inner sep=1.7pt] at (1.39,2) {};</v>
      </c>
      <c r="I40" s="56" t="str">
        <f>"\node at (" &amp; B40+C40 &amp; "," &amp; D40+E40+0.1 &amp; ") {\footnotesize{\cite{" &amp; A40 &amp; "}}};"</f>
        <v>\node at (1.39,2.1) {\footnotesize{\cite{Perez2023}}};</v>
      </c>
      <c r="J40" t="str">
        <f>"\draw [very thin, gray](" &amp; Table2[[#This Row],[Haptic fidelity]] &amp; "," &amp; Table2[[#This Row],[Versatility]]+Table2[[#This Row],[Offset V]]+0.06 &amp; ") -- (" &amp; Table2[[#This Row],[Haptic fidelity]] &amp; "," &amp;  Table2[[#This Row],[Versatility]] + 0.03&amp; ") node[anchor=north] {};"</f>
        <v>\draw [very thin, gray](1.39,2.06) -- (1.39,2.03) node[anchor=north] {};</v>
      </c>
      <c r="K40" t="str">
        <f>IF(Table2[[#This Row],[Quality]] &gt; 0.9, "c1", IF(Table2[[#This Row],[Quality]] &gt; 0.8, "c2", IF(Table2[[#This Row],[Quality]] &gt; 0.7, "c3", "c4")))</f>
        <v>c3</v>
      </c>
      <c r="L40" t="str">
        <f>IF(Table2[[#This Row],[Quality]] &gt; 0.9, "2.3", IF(Table2[[#This Row],[Quality]] &gt; 0.8, "2.0", IF(Table2[[#This Row],[Quality]] &gt; 0.7, "1.7", "1.4")))</f>
        <v>1.7</v>
      </c>
    </row>
    <row r="41" spans="1:12" x14ac:dyDescent="0.2">
      <c r="A41" t="s">
        <v>428</v>
      </c>
      <c r="B41" s="39">
        <v>2.4900000000000002</v>
      </c>
      <c r="C41" s="39"/>
      <c r="D41">
        <v>3</v>
      </c>
      <c r="F41" s="39">
        <v>0.7857142857142857</v>
      </c>
      <c r="G41" s="52"/>
      <c r="H41" t="str">
        <f>"\node[circle, fill=" &amp; Table2[[#This Row],[Column3]] &amp; ", inner sep=" &amp; Table2[[#This Row],[Column4]] &amp; "pt] at (" &amp; B41 &amp; "," &amp; D41 &amp; ") {};"</f>
        <v>\node[circle, fill=c3, inner sep=1.7pt] at (2.49,3) {};</v>
      </c>
      <c r="I41" s="56" t="str">
        <f>"\node at (" &amp; B41+C41 &amp; "," &amp; D41+E41+0.1 &amp; ") {\footnotesize{\cite{" &amp; A41 &amp; "}}};"</f>
        <v>\node at (2.49,3.1) {\footnotesize{\cite{Trinitatova2023}}};</v>
      </c>
      <c r="J41" t="str">
        <f>"\draw [very thin, gray](" &amp; Table2[[#This Row],[Haptic fidelity]] &amp; "," &amp; Table2[[#This Row],[Versatility]]+Table2[[#This Row],[Offset V]]+0.06 &amp; ") -- (" &amp; Table2[[#This Row],[Haptic fidelity]] &amp; "," &amp;  Table2[[#This Row],[Versatility]] + 0.03&amp; ") node[anchor=north] {};"</f>
        <v>\draw [very thin, gray](2.49,3.06) -- (2.49,3.03) node[anchor=north] {};</v>
      </c>
      <c r="K41" t="str">
        <f>IF(Table2[[#This Row],[Quality]] &gt; 0.9, "c1", IF(Table2[[#This Row],[Quality]] &gt; 0.8, "c2", IF(Table2[[#This Row],[Quality]] &gt; 0.7, "c3", "c4")))</f>
        <v>c3</v>
      </c>
      <c r="L41" t="str">
        <f>IF(Table2[[#This Row],[Quality]] &gt; 0.9, "2.3", IF(Table2[[#This Row],[Quality]] &gt; 0.8, "2.0", IF(Table2[[#This Row],[Quality]] &gt; 0.7, "1.7", "1.4")))</f>
        <v>1.7</v>
      </c>
    </row>
    <row r="42" spans="1:12" x14ac:dyDescent="0.2">
      <c r="A42" t="s">
        <v>404</v>
      </c>
      <c r="B42" s="39">
        <v>3.61</v>
      </c>
      <c r="C42" s="39"/>
      <c r="D42">
        <v>0</v>
      </c>
      <c r="F42" s="39">
        <v>0.7857142857142857</v>
      </c>
      <c r="G42" s="52"/>
      <c r="H42" t="str">
        <f>"\node[circle, fill=" &amp; Table2[[#This Row],[Column3]] &amp; ", inner sep=" &amp; Table2[[#This Row],[Column4]] &amp; "pt] at (" &amp; B42 &amp; "," &amp; D42 &amp; ") {};"</f>
        <v>\node[circle, fill=c3, inner sep=1.7pt] at (3.61,0) {};</v>
      </c>
      <c r="I42" s="56" t="str">
        <f>"\node at (" &amp; B42+C42 &amp; "," &amp; D42+E42+0.1 &amp; ") {\footnotesize{\cite{" &amp; A42 &amp; "}}};"</f>
        <v>\node at (3.61,0.1) {\footnotesize{\cite{Vaghela2021}}};</v>
      </c>
      <c r="J42" t="str">
        <f>"\draw [very thin, gray](" &amp; Table2[[#This Row],[Haptic fidelity]] &amp; "," &amp; Table2[[#This Row],[Versatility]]+Table2[[#This Row],[Offset V]]+0.06 &amp; ") -- (" &amp; Table2[[#This Row],[Haptic fidelity]] &amp; "," &amp;  Table2[[#This Row],[Versatility]] + 0.03&amp; ") node[anchor=north] {};"</f>
        <v>\draw [very thin, gray](3.61,0.06) -- (3.61,0.03) node[anchor=north] {};</v>
      </c>
      <c r="K42" t="str">
        <f>IF(Table2[[#This Row],[Quality]] &gt; 0.9, "c1", IF(Table2[[#This Row],[Quality]] &gt; 0.8, "c2", IF(Table2[[#This Row],[Quality]] &gt; 0.7, "c3", "c4")))</f>
        <v>c3</v>
      </c>
      <c r="L42" t="str">
        <f>IF(Table2[[#This Row],[Quality]] &gt; 0.9, "2.3", IF(Table2[[#This Row],[Quality]] &gt; 0.8, "2.0", IF(Table2[[#This Row],[Quality]] &gt; 0.7, "1.7", "1.4")))</f>
        <v>1.7</v>
      </c>
    </row>
    <row r="43" spans="1:12" x14ac:dyDescent="0.2">
      <c r="A43" t="s">
        <v>418</v>
      </c>
      <c r="B43" s="39">
        <v>1.08</v>
      </c>
      <c r="C43" s="39"/>
      <c r="D43">
        <v>1</v>
      </c>
      <c r="F43" s="39">
        <v>0.7142857142857143</v>
      </c>
      <c r="G43" s="52"/>
      <c r="H43" t="str">
        <f>"\node[circle, fill=" &amp; Table2[[#This Row],[Column3]] &amp; ", inner sep=" &amp; Table2[[#This Row],[Column4]] &amp; "pt] at (" &amp; B43 &amp; "," &amp; D43 &amp; ") {};"</f>
        <v>\node[circle, fill=c3, inner sep=1.7pt] at (1.08,1) {};</v>
      </c>
      <c r="I43" s="56" t="str">
        <f>"\node at (" &amp; B43+C43 &amp; "," &amp; D43+E43+0.1 &amp; ") {\footnotesize{\cite{" &amp; A43 &amp; "}}};"</f>
        <v>\node at (1.08,1.1) {\footnotesize{\cite{Lee2012}}};</v>
      </c>
      <c r="J43" t="str">
        <f>"\draw [very thin, gray](" &amp; Table2[[#This Row],[Haptic fidelity]] &amp; "," &amp; Table2[[#This Row],[Versatility]]+Table2[[#This Row],[Offset V]]+0.06 &amp; ") -- (" &amp; Table2[[#This Row],[Haptic fidelity]] &amp; "," &amp;  Table2[[#This Row],[Versatility]] + 0.03&amp; ") node[anchor=north] {};"</f>
        <v>\draw [very thin, gray](1.08,1.06) -- (1.08,1.03) node[anchor=north] {};</v>
      </c>
      <c r="K43" t="str">
        <f>IF(Table2[[#This Row],[Quality]] &gt; 0.9, "c1", IF(Table2[[#This Row],[Quality]] &gt; 0.8, "c2", IF(Table2[[#This Row],[Quality]] &gt; 0.7, "c3", "c4")))</f>
        <v>c3</v>
      </c>
      <c r="L43" t="str">
        <f>IF(Table2[[#This Row],[Quality]] &gt; 0.9, "2.3", IF(Table2[[#This Row],[Quality]] &gt; 0.8, "2.0", IF(Table2[[#This Row],[Quality]] &gt; 0.7, "1.7", "1.4")))</f>
        <v>1.7</v>
      </c>
    </row>
    <row r="44" spans="1:12" x14ac:dyDescent="0.2">
      <c r="A44" t="s">
        <v>431</v>
      </c>
      <c r="B44" s="39">
        <v>2.31</v>
      </c>
      <c r="C44" s="39"/>
      <c r="D44">
        <v>3</v>
      </c>
      <c r="F44" s="39">
        <v>0.7142857142857143</v>
      </c>
      <c r="G44" s="52"/>
      <c r="H44" t="str">
        <f>"\node[circle, fill=" &amp; Table2[[#This Row],[Column3]] &amp; ", inner sep=" &amp; Table2[[#This Row],[Column4]] &amp; "pt] at (" &amp; B44 &amp; "," &amp; D44 &amp; ") {};"</f>
        <v>\node[circle, fill=c3, inner sep=1.7pt] at (2.31,3) {};</v>
      </c>
      <c r="I44" s="56" t="str">
        <f>"\node at (" &amp; B44+C44 &amp; "," &amp; D44+E44+0.1 &amp; ") {\footnotesize{\cite{" &amp; A44 &amp; "}}};"</f>
        <v>\node at (2.31,3.1) {\footnotesize{\cite{Xia2023}}};</v>
      </c>
      <c r="J44" t="str">
        <f>"\draw [very thin, gray](" &amp; Table2[[#This Row],[Haptic fidelity]] &amp; "," &amp; Table2[[#This Row],[Versatility]]+Table2[[#This Row],[Offset V]]+0.06 &amp; ") -- (" &amp; Table2[[#This Row],[Haptic fidelity]] &amp; "," &amp;  Table2[[#This Row],[Versatility]] + 0.03&amp; ") node[anchor=north] {};"</f>
        <v>\draw [very thin, gray](2.31,3.06) -- (2.31,3.03) node[anchor=north] {};</v>
      </c>
      <c r="K44" t="str">
        <f>IF(Table2[[#This Row],[Quality]] &gt; 0.9, "c1", IF(Table2[[#This Row],[Quality]] &gt; 0.8, "c2", IF(Table2[[#This Row],[Quality]] &gt; 0.7, "c3", "c4")))</f>
        <v>c3</v>
      </c>
      <c r="L44" t="str">
        <f>IF(Table2[[#This Row],[Quality]] &gt; 0.9, "2.3", IF(Table2[[#This Row],[Quality]] &gt; 0.8, "2.0", IF(Table2[[#This Row],[Quality]] &gt; 0.7, "1.7", "1.4")))</f>
        <v>1.7</v>
      </c>
    </row>
    <row r="45" spans="1:12" x14ac:dyDescent="0.2">
      <c r="A45" t="s">
        <v>419</v>
      </c>
      <c r="B45" s="39">
        <v>4</v>
      </c>
      <c r="C45" s="39"/>
      <c r="D45">
        <v>1</v>
      </c>
      <c r="E45">
        <v>-0.2</v>
      </c>
      <c r="F45" s="39">
        <v>0.6428571428571429</v>
      </c>
      <c r="G45" s="53"/>
      <c r="H45" t="str">
        <f>"\node[circle, fill=" &amp; Table2[[#This Row],[Column3]] &amp; ", inner sep=" &amp; Table2[[#This Row],[Column4]] &amp; "pt] at (" &amp; B45 &amp; "," &amp; D45 &amp; ") {};"</f>
        <v>\node[circle, fill=c4, inner sep=1.4pt] at (4,1) {};</v>
      </c>
      <c r="I45" s="56" t="str">
        <f>"\node at (" &amp; B45+C45 &amp; "," &amp; D45+E45+0.1 &amp; ") {\footnotesize{\cite{" &amp; A45 &amp; "}}};"</f>
        <v>\node at (4,0.9) {\footnotesize{\cite{Manivannan2008}}};</v>
      </c>
      <c r="J45" t="str">
        <f>"\draw [very thin, gray](" &amp; Table2[[#This Row],[Haptic fidelity]] &amp; "," &amp; Table2[[#This Row],[Versatility]]+Table2[[#This Row],[Offset V]]+0.06 &amp; ") -- (" &amp; Table2[[#This Row],[Haptic fidelity]] &amp; "," &amp;  Table2[[#This Row],[Versatility]] + 0.03&amp; ") node[anchor=north] {};"</f>
        <v>\draw [very thin, gray](4,0.86) -- (4,1.03) node[anchor=north] {};</v>
      </c>
      <c r="K45" t="str">
        <f>IF(Table2[[#This Row],[Quality]] &gt; 0.9, "c1", IF(Table2[[#This Row],[Quality]] &gt; 0.8, "c2", IF(Table2[[#This Row],[Quality]] &gt; 0.7, "c3", "c4")))</f>
        <v>c4</v>
      </c>
      <c r="L45" t="str">
        <f>IF(Table2[[#This Row],[Quality]] &gt; 0.9, "2.3", IF(Table2[[#This Row],[Quality]] &gt; 0.8, "2.0", IF(Table2[[#This Row],[Quality]] &gt; 0.7, "1.7", "1.4")))</f>
        <v>1.4</v>
      </c>
    </row>
  </sheetData>
  <phoneticPr fontId="9"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76821-613D-FF41-AB11-07BED4C187AF}">
  <dimension ref="A1:B50"/>
  <sheetViews>
    <sheetView workbookViewId="0">
      <selection activeCell="D41" sqref="D41"/>
    </sheetView>
  </sheetViews>
  <sheetFormatPr baseColWidth="10" defaultRowHeight="16" x14ac:dyDescent="0.2"/>
  <sheetData>
    <row r="1" spans="1:2" x14ac:dyDescent="0.2">
      <c r="A1" t="s">
        <v>402</v>
      </c>
      <c r="B1" t="s">
        <v>403</v>
      </c>
    </row>
    <row r="2" spans="1:2" x14ac:dyDescent="0.2">
      <c r="A2" s="39">
        <f>Table2[[#This Row],[Haptic fidelity]]</f>
        <v>3.5</v>
      </c>
      <c r="B2">
        <f>Table2[[#This Row],[Versatility]]</f>
        <v>2</v>
      </c>
    </row>
    <row r="3" spans="1:2" x14ac:dyDescent="0.2">
      <c r="A3" s="39">
        <f>Table2[[#This Row],[Haptic fidelity]]</f>
        <v>3.22</v>
      </c>
      <c r="B3">
        <f>Table2[[#This Row],[Versatility]]</f>
        <v>2</v>
      </c>
    </row>
    <row r="4" spans="1:2" x14ac:dyDescent="0.2">
      <c r="A4" s="39">
        <f>Table2[[#This Row],[Haptic fidelity]]</f>
        <v>0.63</v>
      </c>
      <c r="B4">
        <f>Table2[[#This Row],[Versatility]]</f>
        <v>2</v>
      </c>
    </row>
    <row r="5" spans="1:2" x14ac:dyDescent="0.2">
      <c r="A5" s="39">
        <f>Table2[[#This Row],[Haptic fidelity]]</f>
        <v>3.38</v>
      </c>
      <c r="B5">
        <f>Table2[[#This Row],[Versatility]]</f>
        <v>2</v>
      </c>
    </row>
    <row r="6" spans="1:2" x14ac:dyDescent="0.2">
      <c r="A6" s="39">
        <f>Table2[[#This Row],[Haptic fidelity]]</f>
        <v>3.75</v>
      </c>
      <c r="B6">
        <f>Table2[[#This Row],[Versatility]]</f>
        <v>2</v>
      </c>
    </row>
    <row r="7" spans="1:2" x14ac:dyDescent="0.2">
      <c r="A7" s="39">
        <f>Table2[[#This Row],[Haptic fidelity]]</f>
        <v>2.63</v>
      </c>
      <c r="B7">
        <f>Table2[[#This Row],[Versatility]]</f>
        <v>2</v>
      </c>
    </row>
    <row r="8" spans="1:2" x14ac:dyDescent="0.2">
      <c r="A8" s="39">
        <f>Table2[[#This Row],[Haptic fidelity]]</f>
        <v>2.75</v>
      </c>
      <c r="B8">
        <f>Table2[[#This Row],[Versatility]]</f>
        <v>2</v>
      </c>
    </row>
    <row r="9" spans="1:2" x14ac:dyDescent="0.2">
      <c r="A9" s="39">
        <f>Table2[[#This Row],[Haptic fidelity]]</f>
        <v>3.21</v>
      </c>
      <c r="B9">
        <f>Table2[[#This Row],[Versatility]]</f>
        <v>0</v>
      </c>
    </row>
    <row r="10" spans="1:2" x14ac:dyDescent="0.2">
      <c r="A10" s="39">
        <f>Table2[[#This Row],[Haptic fidelity]]</f>
        <v>4</v>
      </c>
      <c r="B10">
        <f>Table2[[#This Row],[Versatility]]</f>
        <v>0</v>
      </c>
    </row>
    <row r="11" spans="1:2" x14ac:dyDescent="0.2">
      <c r="A11" s="39">
        <f>Table2[[#This Row],[Haptic fidelity]]</f>
        <v>4</v>
      </c>
      <c r="B11">
        <f>Table2[[#This Row],[Versatility]]</f>
        <v>1</v>
      </c>
    </row>
    <row r="12" spans="1:2" x14ac:dyDescent="0.2">
      <c r="A12" s="39">
        <f>Table2[[#This Row],[Haptic fidelity]]</f>
        <v>3.88</v>
      </c>
      <c r="B12">
        <f>Table2[[#This Row],[Versatility]]</f>
        <v>1</v>
      </c>
    </row>
    <row r="13" spans="1:2" x14ac:dyDescent="0.2">
      <c r="A13" s="39">
        <f>Table2[[#This Row],[Haptic fidelity]]</f>
        <v>1.5</v>
      </c>
      <c r="B13">
        <f>Table2[[#This Row],[Versatility]]</f>
        <v>3</v>
      </c>
    </row>
    <row r="14" spans="1:2" x14ac:dyDescent="0.2">
      <c r="A14" s="39">
        <f>Table2[[#This Row],[Haptic fidelity]]</f>
        <v>3.59</v>
      </c>
      <c r="B14">
        <f>Table2[[#This Row],[Versatility]]</f>
        <v>1</v>
      </c>
    </row>
    <row r="15" spans="1:2" x14ac:dyDescent="0.2">
      <c r="A15" s="39">
        <f>Table2[[#This Row],[Haptic fidelity]]</f>
        <v>3.09</v>
      </c>
      <c r="B15">
        <f>Table2[[#This Row],[Versatility]]</f>
        <v>2</v>
      </c>
    </row>
    <row r="16" spans="1:2" x14ac:dyDescent="0.2">
      <c r="A16" s="39">
        <f>Table2[[#This Row],[Haptic fidelity]]</f>
        <v>2.57</v>
      </c>
      <c r="B16">
        <f>Table2[[#This Row],[Versatility]]</f>
        <v>4</v>
      </c>
    </row>
    <row r="17" spans="1:2" x14ac:dyDescent="0.2">
      <c r="A17" s="39">
        <f>Table2[[#This Row],[Haptic fidelity]]</f>
        <v>3.21</v>
      </c>
      <c r="B17">
        <f>Table2[[#This Row],[Versatility]]</f>
        <v>1</v>
      </c>
    </row>
    <row r="18" spans="1:2" x14ac:dyDescent="0.2">
      <c r="A18" s="39">
        <f>Table2[[#This Row],[Haptic fidelity]]</f>
        <v>3.01</v>
      </c>
      <c r="B18">
        <f>Table2[[#This Row],[Versatility]]</f>
        <v>2</v>
      </c>
    </row>
    <row r="19" spans="1:2" x14ac:dyDescent="0.2">
      <c r="A19" s="39">
        <f>Table2[[#This Row],[Haptic fidelity]]</f>
        <v>3.25</v>
      </c>
      <c r="B19">
        <f>Table2[[#This Row],[Versatility]]</f>
        <v>2</v>
      </c>
    </row>
    <row r="20" spans="1:2" x14ac:dyDescent="0.2">
      <c r="A20" s="39">
        <f>Table2[[#This Row],[Haptic fidelity]]</f>
        <v>2.84</v>
      </c>
      <c r="B20">
        <f>Table2[[#This Row],[Versatility]]</f>
        <v>3</v>
      </c>
    </row>
    <row r="21" spans="1:2" x14ac:dyDescent="0.2">
      <c r="A21" s="39">
        <f>Table2[[#This Row],[Haptic fidelity]]</f>
        <v>3.7</v>
      </c>
      <c r="B21">
        <f>Table2[[#This Row],[Versatility]]</f>
        <v>1</v>
      </c>
    </row>
    <row r="22" spans="1:2" x14ac:dyDescent="0.2">
      <c r="A22" s="39">
        <f>Table2[[#This Row],[Haptic fidelity]]</f>
        <v>2.57</v>
      </c>
      <c r="B22">
        <f>Table2[[#This Row],[Versatility]]</f>
        <v>4</v>
      </c>
    </row>
    <row r="23" spans="1:2" x14ac:dyDescent="0.2">
      <c r="A23" s="39">
        <f>Table2[[#This Row],[Haptic fidelity]]</f>
        <v>3.5</v>
      </c>
      <c r="B23">
        <f>Table2[[#This Row],[Versatility]]</f>
        <v>2</v>
      </c>
    </row>
    <row r="24" spans="1:2" x14ac:dyDescent="0.2">
      <c r="A24" s="39">
        <f>Table2[[#This Row],[Haptic fidelity]]</f>
        <v>3.34</v>
      </c>
      <c r="B24">
        <f>Table2[[#This Row],[Versatility]]</f>
        <v>1</v>
      </c>
    </row>
    <row r="25" spans="1:2" x14ac:dyDescent="0.2">
      <c r="A25" s="39">
        <f>Table2[[#This Row],[Haptic fidelity]]</f>
        <v>3.46</v>
      </c>
      <c r="B25">
        <f>Table2[[#This Row],[Versatility]]</f>
        <v>1</v>
      </c>
    </row>
    <row r="26" spans="1:2" x14ac:dyDescent="0.2">
      <c r="A26" s="39">
        <f>Table2[[#This Row],[Haptic fidelity]]</f>
        <v>3.46</v>
      </c>
      <c r="B26">
        <f>Table2[[#This Row],[Versatility]]</f>
        <v>1</v>
      </c>
    </row>
    <row r="27" spans="1:2" x14ac:dyDescent="0.2">
      <c r="A27" s="39">
        <f>Table2[[#This Row],[Haptic fidelity]]</f>
        <v>3.46</v>
      </c>
      <c r="B27">
        <f>Table2[[#This Row],[Versatility]]</f>
        <v>1</v>
      </c>
    </row>
    <row r="28" spans="1:2" x14ac:dyDescent="0.2">
      <c r="A28" s="39">
        <f>Table2[[#This Row],[Haptic fidelity]]</f>
        <v>3.62</v>
      </c>
      <c r="B28">
        <f>Table2[[#This Row],[Versatility]]</f>
        <v>1</v>
      </c>
    </row>
    <row r="29" spans="1:2" x14ac:dyDescent="0.2">
      <c r="A29" s="39">
        <f>Table2[[#This Row],[Haptic fidelity]]</f>
        <v>3.75</v>
      </c>
      <c r="B29">
        <f>Table2[[#This Row],[Versatility]]</f>
        <v>2</v>
      </c>
    </row>
    <row r="30" spans="1:2" x14ac:dyDescent="0.2">
      <c r="A30" s="39">
        <f>Table2[[#This Row],[Haptic fidelity]]</f>
        <v>3.09</v>
      </c>
      <c r="B30">
        <f>Table2[[#This Row],[Versatility]]</f>
        <v>1</v>
      </c>
    </row>
    <row r="31" spans="1:2" x14ac:dyDescent="0.2">
      <c r="A31" s="39">
        <f>Table2[[#This Row],[Haptic fidelity]]</f>
        <v>3.71</v>
      </c>
      <c r="B31">
        <f>Table2[[#This Row],[Versatility]]</f>
        <v>1</v>
      </c>
    </row>
    <row r="32" spans="1:2" x14ac:dyDescent="0.2">
      <c r="A32" s="39">
        <f>Table2[[#This Row],[Haptic fidelity]]</f>
        <v>3.29</v>
      </c>
      <c r="B32">
        <f>Table2[[#This Row],[Versatility]]</f>
        <v>2</v>
      </c>
    </row>
    <row r="33" spans="1:2" x14ac:dyDescent="0.2">
      <c r="A33" s="39">
        <f>Table2[[#This Row],[Haptic fidelity]]</f>
        <v>2.2799999999999998</v>
      </c>
      <c r="B33">
        <f>Table2[[#This Row],[Versatility]]</f>
        <v>1</v>
      </c>
    </row>
    <row r="34" spans="1:2" x14ac:dyDescent="0.2">
      <c r="A34" s="39">
        <f>Table2[[#This Row],[Haptic fidelity]]</f>
        <v>3.42</v>
      </c>
      <c r="B34">
        <f>Table2[[#This Row],[Versatility]]</f>
        <v>3</v>
      </c>
    </row>
    <row r="35" spans="1:2" x14ac:dyDescent="0.2">
      <c r="A35" s="39">
        <f>Table2[[#This Row],[Haptic fidelity]]</f>
        <v>2.76</v>
      </c>
      <c r="B35">
        <f>Table2[[#This Row],[Versatility]]</f>
        <v>1</v>
      </c>
    </row>
    <row r="36" spans="1:2" x14ac:dyDescent="0.2">
      <c r="A36" s="39">
        <f>Table2[[#This Row],[Haptic fidelity]]</f>
        <v>3.71</v>
      </c>
      <c r="B36">
        <f>Table2[[#This Row],[Versatility]]</f>
        <v>2</v>
      </c>
    </row>
    <row r="37" spans="1:2" x14ac:dyDescent="0.2">
      <c r="A37" s="39">
        <f>Table2[[#This Row],[Haptic fidelity]]</f>
        <v>2.2000000000000002</v>
      </c>
      <c r="B37">
        <f>Table2[[#This Row],[Versatility]]</f>
        <v>2</v>
      </c>
    </row>
    <row r="38" spans="1:2" x14ac:dyDescent="0.2">
      <c r="A38" s="39">
        <f>Table2[[#This Row],[Haptic fidelity]]</f>
        <v>2.8</v>
      </c>
      <c r="B38">
        <f>Table2[[#This Row],[Versatility]]</f>
        <v>2</v>
      </c>
    </row>
    <row r="39" spans="1:2" x14ac:dyDescent="0.2">
      <c r="A39" s="39">
        <f>Table2[[#This Row],[Haptic fidelity]]</f>
        <v>1.25</v>
      </c>
      <c r="B39">
        <f>Table2[[#This Row],[Versatility]]</f>
        <v>3</v>
      </c>
    </row>
    <row r="40" spans="1:2" x14ac:dyDescent="0.2">
      <c r="A40" s="39">
        <f>Table2[[#This Row],[Haptic fidelity]]</f>
        <v>1.39</v>
      </c>
      <c r="B40">
        <f>Table2[[#This Row],[Versatility]]</f>
        <v>2</v>
      </c>
    </row>
    <row r="41" spans="1:2" x14ac:dyDescent="0.2">
      <c r="A41" s="39">
        <f>Table2[[#This Row],[Haptic fidelity]]</f>
        <v>2.4900000000000002</v>
      </c>
      <c r="B41">
        <f>Table2[[#This Row],[Versatility]]</f>
        <v>3</v>
      </c>
    </row>
    <row r="42" spans="1:2" x14ac:dyDescent="0.2">
      <c r="A42" s="39">
        <f>Table2[[#This Row],[Haptic fidelity]]</f>
        <v>3.61</v>
      </c>
      <c r="B42">
        <f>Table2[[#This Row],[Versatility]]</f>
        <v>0</v>
      </c>
    </row>
    <row r="43" spans="1:2" x14ac:dyDescent="0.2">
      <c r="A43" s="39">
        <f>Table2[[#This Row],[Haptic fidelity]]</f>
        <v>1.08</v>
      </c>
      <c r="B43">
        <f>Table2[[#This Row],[Versatility]]</f>
        <v>1</v>
      </c>
    </row>
    <row r="44" spans="1:2" x14ac:dyDescent="0.2">
      <c r="A44" s="39">
        <f>Table2[[#This Row],[Haptic fidelity]]</f>
        <v>2.31</v>
      </c>
      <c r="B44">
        <f>Table2[[#This Row],[Versatility]]</f>
        <v>3</v>
      </c>
    </row>
    <row r="45" spans="1:2" x14ac:dyDescent="0.2">
      <c r="A45" s="39">
        <f>Table2[[#This Row],[Haptic fidelity]]</f>
        <v>4</v>
      </c>
      <c r="B45">
        <f>Table2[[#This Row],[Versatility]]</f>
        <v>1</v>
      </c>
    </row>
    <row r="46" spans="1:2" x14ac:dyDescent="0.2">
      <c r="A46" s="39"/>
    </row>
    <row r="47" spans="1:2" x14ac:dyDescent="0.2">
      <c r="A47" s="39"/>
    </row>
    <row r="48" spans="1:2" x14ac:dyDescent="0.2">
      <c r="A48" s="39"/>
    </row>
    <row r="49" spans="1:1" x14ac:dyDescent="0.2">
      <c r="A49" s="39"/>
    </row>
    <row r="50" spans="1:1" x14ac:dyDescent="0.2">
      <c r="A50"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Papers</vt:lpstr>
      <vt:lpstr>Fidelity</vt:lpstr>
      <vt:lpstr>Latex</vt:lpstr>
      <vt:lpstr>literature_data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Tobias Reinprecht</dc:creator>
  <cp:lastModifiedBy>Christian Tobias Reinprecht</cp:lastModifiedBy>
  <dcterms:created xsi:type="dcterms:W3CDTF">2024-04-29T10:58:44Z</dcterms:created>
  <dcterms:modified xsi:type="dcterms:W3CDTF">2024-05-09T06:24:05Z</dcterms:modified>
</cp:coreProperties>
</file>