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7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9" i="2" l="1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Z149" i="2"/>
  <c r="AB149" i="2"/>
  <c r="AC149" i="2"/>
  <c r="AD149" i="2"/>
  <c r="AE149" i="2"/>
  <c r="AF149" i="2"/>
  <c r="B149" i="2"/>
  <c r="AD104" i="2" l="1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G92" i="2"/>
  <c r="J92" i="2" s="1"/>
  <c r="E92" i="2"/>
  <c r="B92" i="2"/>
  <c r="H92" i="2" s="1"/>
  <c r="I92" i="2" s="1"/>
  <c r="K92" i="2" s="1"/>
  <c r="G91" i="2"/>
  <c r="J91" i="2" s="1"/>
  <c r="E91" i="2"/>
  <c r="B91" i="2"/>
  <c r="H91" i="2" s="1"/>
  <c r="I91" i="2" s="1"/>
  <c r="K91" i="2" s="1"/>
  <c r="G90" i="2"/>
  <c r="J90" i="2" s="1"/>
  <c r="E90" i="2"/>
  <c r="B90" i="2"/>
  <c r="H90" i="2" s="1"/>
  <c r="I90" i="2" s="1"/>
  <c r="K90" i="2" s="1"/>
  <c r="G89" i="2"/>
  <c r="J89" i="2" s="1"/>
  <c r="E89" i="2"/>
  <c r="B89" i="2"/>
  <c r="H89" i="2" s="1"/>
  <c r="I89" i="2" s="1"/>
  <c r="K89" i="2" s="1"/>
  <c r="E88" i="2"/>
  <c r="G88" i="2" s="1"/>
  <c r="J88" i="2" s="1"/>
  <c r="B88" i="2"/>
  <c r="H88" i="2" s="1"/>
  <c r="I88" i="2" s="1"/>
  <c r="J87" i="2"/>
  <c r="G87" i="2"/>
  <c r="E87" i="2"/>
  <c r="B87" i="2"/>
  <c r="H87" i="2" s="1"/>
  <c r="I87" i="2" s="1"/>
  <c r="K87" i="2" s="1"/>
  <c r="H86" i="2"/>
  <c r="I86" i="2" s="1"/>
  <c r="K86" i="2" s="1"/>
  <c r="G86" i="2"/>
  <c r="J86" i="2" s="1"/>
  <c r="E86" i="2"/>
  <c r="B86" i="2"/>
  <c r="H85" i="2"/>
  <c r="I85" i="2" s="1"/>
  <c r="K85" i="2" s="1"/>
  <c r="G85" i="2"/>
  <c r="J85" i="2" s="1"/>
  <c r="E85" i="2"/>
  <c r="B85" i="2"/>
  <c r="E84" i="2"/>
  <c r="G84" i="2" s="1"/>
  <c r="J84" i="2" s="1"/>
  <c r="B84" i="2"/>
  <c r="H84" i="2" s="1"/>
  <c r="I84" i="2" s="1"/>
  <c r="K84" i="2" s="1"/>
  <c r="C83" i="2"/>
  <c r="E83" i="2" s="1"/>
  <c r="G83" i="2" s="1"/>
  <c r="J83" i="2" s="1"/>
  <c r="B83" i="2"/>
  <c r="H83" i="2" s="1"/>
  <c r="I83" i="2" s="1"/>
  <c r="C82" i="2"/>
  <c r="E82" i="2" s="1"/>
  <c r="G82" i="2" s="1"/>
  <c r="J82" i="2" s="1"/>
  <c r="B82" i="2"/>
  <c r="H82" i="2" s="1"/>
  <c r="I82" i="2" s="1"/>
  <c r="K82" i="2" s="1"/>
  <c r="C81" i="2"/>
  <c r="E81" i="2" s="1"/>
  <c r="G81" i="2" s="1"/>
  <c r="J81" i="2" s="1"/>
  <c r="B81" i="2"/>
  <c r="H81" i="2" s="1"/>
  <c r="I81" i="2" s="1"/>
  <c r="C80" i="2"/>
  <c r="E80" i="2" s="1"/>
  <c r="G80" i="2" s="1"/>
  <c r="J80" i="2" s="1"/>
  <c r="B80" i="2"/>
  <c r="H80" i="2" s="1"/>
  <c r="I80" i="2" s="1"/>
  <c r="K80" i="2" s="1"/>
  <c r="C79" i="2"/>
  <c r="E79" i="2" s="1"/>
  <c r="G79" i="2" s="1"/>
  <c r="J79" i="2" s="1"/>
  <c r="B79" i="2"/>
  <c r="H79" i="2" s="1"/>
  <c r="I79" i="2" s="1"/>
  <c r="C78" i="2"/>
  <c r="E78" i="2" s="1"/>
  <c r="G78" i="2" s="1"/>
  <c r="J78" i="2" s="1"/>
  <c r="B78" i="2"/>
  <c r="H78" i="2" s="1"/>
  <c r="I78" i="2" s="1"/>
  <c r="K78" i="2" s="1"/>
  <c r="C77" i="2"/>
  <c r="E77" i="2" s="1"/>
  <c r="G77" i="2" s="1"/>
  <c r="J77" i="2" s="1"/>
  <c r="B77" i="2"/>
  <c r="H77" i="2" s="1"/>
  <c r="I77" i="2" s="1"/>
  <c r="C76" i="2"/>
  <c r="E76" i="2" s="1"/>
  <c r="G76" i="2" s="1"/>
  <c r="J76" i="2" s="1"/>
  <c r="B76" i="2"/>
  <c r="H76" i="2" s="1"/>
  <c r="I76" i="2" s="1"/>
  <c r="K76" i="2" s="1"/>
  <c r="C75" i="2"/>
  <c r="E75" i="2" s="1"/>
  <c r="G75" i="2" s="1"/>
  <c r="J75" i="2" s="1"/>
  <c r="B75" i="2"/>
  <c r="H75" i="2" s="1"/>
  <c r="I75" i="2" s="1"/>
  <c r="C74" i="2"/>
  <c r="E74" i="2" s="1"/>
  <c r="G74" i="2" s="1"/>
  <c r="J74" i="2" s="1"/>
  <c r="B74" i="2"/>
  <c r="H74" i="2" s="1"/>
  <c r="I74" i="2" s="1"/>
  <c r="K74" i="2" s="1"/>
  <c r="C73" i="2"/>
  <c r="E73" i="2" s="1"/>
  <c r="G73" i="2" s="1"/>
  <c r="J73" i="2" s="1"/>
  <c r="B73" i="2"/>
  <c r="H73" i="2" s="1"/>
  <c r="I73" i="2" s="1"/>
  <c r="C72" i="2"/>
  <c r="E72" i="2" s="1"/>
  <c r="G72" i="2" s="1"/>
  <c r="J72" i="2" s="1"/>
  <c r="B72" i="2"/>
  <c r="H72" i="2" s="1"/>
  <c r="I72" i="2" s="1"/>
  <c r="K72" i="2" s="1"/>
  <c r="E71" i="2"/>
  <c r="G71" i="2" s="1"/>
  <c r="J71" i="2" s="1"/>
  <c r="B71" i="2"/>
  <c r="H71" i="2" s="1"/>
  <c r="I71" i="2" s="1"/>
  <c r="N60" i="2"/>
  <c r="N59" i="2"/>
  <c r="M58" i="2"/>
  <c r="M57" i="2"/>
  <c r="M56" i="2"/>
  <c r="M55" i="2"/>
  <c r="M51" i="2"/>
  <c r="K51" i="2"/>
  <c r="M50" i="2"/>
  <c r="K50" i="2"/>
  <c r="M49" i="2"/>
  <c r="K49" i="2"/>
  <c r="M48" i="2"/>
  <c r="K48" i="2"/>
  <c r="M47" i="2"/>
  <c r="K47" i="2"/>
  <c r="M46" i="2"/>
  <c r="K46" i="2"/>
  <c r="M45" i="2"/>
  <c r="K45" i="2"/>
  <c r="M44" i="2"/>
  <c r="K44" i="2"/>
  <c r="M43" i="2"/>
  <c r="K43" i="2"/>
  <c r="M42" i="2"/>
  <c r="K42" i="2"/>
  <c r="M41" i="2"/>
  <c r="K41" i="2"/>
  <c r="M40" i="2"/>
  <c r="K40" i="2"/>
  <c r="M39" i="2"/>
  <c r="K39" i="2"/>
  <c r="M38" i="2"/>
  <c r="K38" i="2"/>
  <c r="M37" i="2"/>
  <c r="K37" i="2"/>
  <c r="M36" i="2"/>
  <c r="K36" i="2"/>
  <c r="M35" i="2"/>
  <c r="K35" i="2"/>
  <c r="M34" i="2"/>
  <c r="K34" i="2"/>
  <c r="M33" i="2"/>
  <c r="K33" i="2"/>
  <c r="M32" i="2"/>
  <c r="K32" i="2"/>
  <c r="M31" i="2"/>
  <c r="K31" i="2"/>
  <c r="W30" i="2"/>
  <c r="Y30" i="2" s="1"/>
  <c r="M30" i="2"/>
  <c r="K30" i="2"/>
  <c r="W29" i="2"/>
  <c r="Y29" i="2" s="1"/>
  <c r="M29" i="2"/>
  <c r="K29" i="2"/>
  <c r="W28" i="2"/>
  <c r="Y28" i="2" s="1"/>
  <c r="W27" i="2"/>
  <c r="Y27" i="2" s="1"/>
  <c r="X26" i="2"/>
  <c r="Z26" i="2" s="1"/>
  <c r="X25" i="2"/>
  <c r="Z25" i="2" s="1"/>
  <c r="X24" i="2"/>
  <c r="Z24" i="2" s="1"/>
  <c r="X23" i="2"/>
  <c r="Z23" i="2" s="1"/>
  <c r="X22" i="2"/>
  <c r="Z22" i="2" s="1"/>
  <c r="Z21" i="2"/>
  <c r="X21" i="2"/>
  <c r="X20" i="2"/>
  <c r="Z20" i="2" s="1"/>
  <c r="M20" i="2"/>
  <c r="X19" i="2"/>
  <c r="Z19" i="2" s="1"/>
  <c r="X18" i="2"/>
  <c r="Z18" i="2" s="1"/>
  <c r="M18" i="2"/>
  <c r="K18" i="2"/>
  <c r="J18" i="2"/>
  <c r="X17" i="2"/>
  <c r="Z17" i="2" s="1"/>
  <c r="Z16" i="2"/>
  <c r="X16" i="2"/>
  <c r="N16" i="2"/>
  <c r="X15" i="2"/>
  <c r="Z15" i="2" s="1"/>
  <c r="L15" i="2"/>
  <c r="N15" i="2" s="1"/>
  <c r="X14" i="2"/>
  <c r="Z14" i="2" s="1"/>
  <c r="L14" i="2"/>
  <c r="N14" i="2" s="1"/>
  <c r="X13" i="2"/>
  <c r="Z13" i="2" s="1"/>
  <c r="L13" i="2"/>
  <c r="N13" i="2" s="1"/>
  <c r="Z12" i="2"/>
  <c r="X12" i="2"/>
  <c r="L12" i="2"/>
  <c r="N12" i="2" s="1"/>
  <c r="Z11" i="2"/>
  <c r="L11" i="2"/>
  <c r="N11" i="2" s="1"/>
  <c r="L10" i="2"/>
  <c r="N10" i="2" s="1"/>
  <c r="N9" i="2"/>
  <c r="L9" i="2"/>
  <c r="N8" i="2"/>
  <c r="Y32" i="2" l="1"/>
  <c r="N18" i="2"/>
  <c r="N20" i="2" s="1"/>
  <c r="J94" i="2"/>
  <c r="J98" i="2" s="1"/>
  <c r="J95" i="2"/>
  <c r="J99" i="2" s="1"/>
  <c r="K94" i="2"/>
  <c r="K98" i="2" s="1"/>
  <c r="K73" i="2"/>
  <c r="K77" i="2"/>
  <c r="K81" i="2"/>
  <c r="X32" i="2"/>
  <c r="K71" i="2"/>
  <c r="K95" i="2" s="1"/>
  <c r="K99" i="2" s="1"/>
  <c r="K75" i="2"/>
  <c r="K79" i="2"/>
  <c r="K83" i="2"/>
  <c r="K88" i="2"/>
  <c r="E94" i="2"/>
  <c r="Z108" i="2" l="1"/>
  <c r="Z113" i="2" s="1"/>
  <c r="R108" i="2"/>
  <c r="R113" i="2" s="1"/>
  <c r="J108" i="2"/>
  <c r="J113" i="2" s="1"/>
  <c r="B108" i="2"/>
  <c r="B113" i="2" s="1"/>
  <c r="Y108" i="2"/>
  <c r="Y113" i="2" s="1"/>
  <c r="Q108" i="2"/>
  <c r="Q113" i="2" s="1"/>
  <c r="I108" i="2"/>
  <c r="I113" i="2" s="1"/>
  <c r="X108" i="2"/>
  <c r="X113" i="2" s="1"/>
  <c r="P108" i="2"/>
  <c r="P113" i="2" s="1"/>
  <c r="H108" i="2"/>
  <c r="H113" i="2" s="1"/>
  <c r="W108" i="2"/>
  <c r="W113" i="2" s="1"/>
  <c r="O108" i="2"/>
  <c r="O113" i="2" s="1"/>
  <c r="G108" i="2"/>
  <c r="G113" i="2" s="1"/>
  <c r="AD108" i="2"/>
  <c r="AD113" i="2" s="1"/>
  <c r="V108" i="2"/>
  <c r="V113" i="2" s="1"/>
  <c r="N108" i="2"/>
  <c r="N113" i="2" s="1"/>
  <c r="F108" i="2"/>
  <c r="F113" i="2" s="1"/>
  <c r="AC108" i="2"/>
  <c r="AC113" i="2" s="1"/>
  <c r="U108" i="2"/>
  <c r="U113" i="2" s="1"/>
  <c r="M108" i="2"/>
  <c r="M113" i="2" s="1"/>
  <c r="E108" i="2"/>
  <c r="E113" i="2" s="1"/>
  <c r="AB108" i="2"/>
  <c r="AB113" i="2" s="1"/>
  <c r="T108" i="2"/>
  <c r="T113" i="2" s="1"/>
  <c r="L108" i="2"/>
  <c r="L113" i="2" s="1"/>
  <c r="D108" i="2"/>
  <c r="D113" i="2" s="1"/>
  <c r="AA108" i="2"/>
  <c r="AA113" i="2" s="1"/>
  <c r="S108" i="2"/>
  <c r="S113" i="2" s="1"/>
  <c r="K108" i="2"/>
  <c r="K113" i="2" s="1"/>
  <c r="C108" i="2"/>
  <c r="C113" i="2" s="1"/>
  <c r="Y105" i="2"/>
  <c r="Y110" i="2" s="1"/>
  <c r="Q105" i="2"/>
  <c r="Q110" i="2" s="1"/>
  <c r="I105" i="2"/>
  <c r="I110" i="2" s="1"/>
  <c r="X105" i="2"/>
  <c r="X110" i="2" s="1"/>
  <c r="P105" i="2"/>
  <c r="P110" i="2" s="1"/>
  <c r="H105" i="2"/>
  <c r="H110" i="2" s="1"/>
  <c r="W105" i="2"/>
  <c r="W110" i="2" s="1"/>
  <c r="O105" i="2"/>
  <c r="O110" i="2" s="1"/>
  <c r="G105" i="2"/>
  <c r="G110" i="2" s="1"/>
  <c r="AD105" i="2"/>
  <c r="AD110" i="2" s="1"/>
  <c r="V105" i="2"/>
  <c r="V110" i="2" s="1"/>
  <c r="N105" i="2"/>
  <c r="N110" i="2" s="1"/>
  <c r="F105" i="2"/>
  <c r="F110" i="2" s="1"/>
  <c r="AC105" i="2"/>
  <c r="AC110" i="2" s="1"/>
  <c r="U105" i="2"/>
  <c r="U110" i="2" s="1"/>
  <c r="M105" i="2"/>
  <c r="M110" i="2" s="1"/>
  <c r="E105" i="2"/>
  <c r="E110" i="2" s="1"/>
  <c r="AB105" i="2"/>
  <c r="AB110" i="2" s="1"/>
  <c r="T105" i="2"/>
  <c r="T110" i="2" s="1"/>
  <c r="L105" i="2"/>
  <c r="L110" i="2" s="1"/>
  <c r="D105" i="2"/>
  <c r="D110" i="2" s="1"/>
  <c r="AA105" i="2"/>
  <c r="AA110" i="2" s="1"/>
  <c r="S105" i="2"/>
  <c r="S110" i="2" s="1"/>
  <c r="K105" i="2"/>
  <c r="K110" i="2" s="1"/>
  <c r="C105" i="2"/>
  <c r="C110" i="2" s="1"/>
  <c r="Z105" i="2"/>
  <c r="Z110" i="2" s="1"/>
  <c r="R105" i="2"/>
  <c r="R110" i="2" s="1"/>
  <c r="J105" i="2"/>
  <c r="J110" i="2" s="1"/>
  <c r="B105" i="2"/>
  <c r="B110" i="2" s="1"/>
  <c r="AB106" i="2"/>
  <c r="AB111" i="2" s="1"/>
  <c r="T106" i="2"/>
  <c r="T111" i="2" s="1"/>
  <c r="L106" i="2"/>
  <c r="L111" i="2" s="1"/>
  <c r="D106" i="2"/>
  <c r="D111" i="2" s="1"/>
  <c r="AA106" i="2"/>
  <c r="AA111" i="2" s="1"/>
  <c r="S106" i="2"/>
  <c r="S111" i="2" s="1"/>
  <c r="K106" i="2"/>
  <c r="K111" i="2" s="1"/>
  <c r="C106" i="2"/>
  <c r="C111" i="2" s="1"/>
  <c r="Z106" i="2"/>
  <c r="Z111" i="2" s="1"/>
  <c r="R106" i="2"/>
  <c r="R111" i="2" s="1"/>
  <c r="J106" i="2"/>
  <c r="J111" i="2" s="1"/>
  <c r="B106" i="2"/>
  <c r="B111" i="2" s="1"/>
  <c r="Y106" i="2"/>
  <c r="Y111" i="2" s="1"/>
  <c r="Q106" i="2"/>
  <c r="Q111" i="2" s="1"/>
  <c r="I106" i="2"/>
  <c r="I111" i="2" s="1"/>
  <c r="X106" i="2"/>
  <c r="X111" i="2" s="1"/>
  <c r="P106" i="2"/>
  <c r="P111" i="2" s="1"/>
  <c r="H106" i="2"/>
  <c r="H111" i="2" s="1"/>
  <c r="W106" i="2"/>
  <c r="W111" i="2" s="1"/>
  <c r="O106" i="2"/>
  <c r="O111" i="2" s="1"/>
  <c r="G106" i="2"/>
  <c r="G111" i="2" s="1"/>
  <c r="AD106" i="2"/>
  <c r="AD111" i="2" s="1"/>
  <c r="V106" i="2"/>
  <c r="V111" i="2" s="1"/>
  <c r="N106" i="2"/>
  <c r="N111" i="2" s="1"/>
  <c r="F106" i="2"/>
  <c r="F111" i="2" s="1"/>
  <c r="AC106" i="2"/>
  <c r="AC111" i="2" s="1"/>
  <c r="U106" i="2"/>
  <c r="U111" i="2" s="1"/>
  <c r="M106" i="2"/>
  <c r="M111" i="2" s="1"/>
  <c r="E106" i="2"/>
  <c r="E111" i="2" s="1"/>
  <c r="W107" i="2"/>
  <c r="W112" i="2" s="1"/>
  <c r="O107" i="2"/>
  <c r="O112" i="2" s="1"/>
  <c r="G107" i="2"/>
  <c r="G112" i="2" s="1"/>
  <c r="AD107" i="2"/>
  <c r="AD112" i="2" s="1"/>
  <c r="V107" i="2"/>
  <c r="V112" i="2" s="1"/>
  <c r="N107" i="2"/>
  <c r="N112" i="2" s="1"/>
  <c r="F107" i="2"/>
  <c r="F112" i="2" s="1"/>
  <c r="AC107" i="2"/>
  <c r="AC112" i="2" s="1"/>
  <c r="U107" i="2"/>
  <c r="U112" i="2" s="1"/>
  <c r="M107" i="2"/>
  <c r="M112" i="2" s="1"/>
  <c r="E107" i="2"/>
  <c r="E112" i="2" s="1"/>
  <c r="AB107" i="2"/>
  <c r="AB112" i="2" s="1"/>
  <c r="T107" i="2"/>
  <c r="T112" i="2" s="1"/>
  <c r="L107" i="2"/>
  <c r="L112" i="2" s="1"/>
  <c r="D107" i="2"/>
  <c r="D112" i="2" s="1"/>
  <c r="AA107" i="2"/>
  <c r="AA112" i="2" s="1"/>
  <c r="S107" i="2"/>
  <c r="S112" i="2" s="1"/>
  <c r="K107" i="2"/>
  <c r="K112" i="2" s="1"/>
  <c r="C107" i="2"/>
  <c r="C112" i="2" s="1"/>
  <c r="Z107" i="2"/>
  <c r="Z112" i="2" s="1"/>
  <c r="R107" i="2"/>
  <c r="R112" i="2" s="1"/>
  <c r="J107" i="2"/>
  <c r="J112" i="2" s="1"/>
  <c r="B107" i="2"/>
  <c r="B112" i="2" s="1"/>
  <c r="Y107" i="2"/>
  <c r="Y112" i="2" s="1"/>
  <c r="Q107" i="2"/>
  <c r="Q112" i="2" s="1"/>
  <c r="I107" i="2"/>
  <c r="I112" i="2" s="1"/>
  <c r="X107" i="2"/>
  <c r="X112" i="2" s="1"/>
  <c r="P107" i="2"/>
  <c r="P112" i="2" s="1"/>
  <c r="H107" i="2"/>
  <c r="H112" i="2" s="1"/>
</calcChain>
</file>

<file path=xl/sharedStrings.xml><?xml version="1.0" encoding="utf-8"?>
<sst xmlns="http://schemas.openxmlformats.org/spreadsheetml/2006/main" count="71" uniqueCount="49">
  <si>
    <t>dpa</t>
  </si>
  <si>
    <t>https://www.sciencedirect.com/science/article/pii/S135964541630204X#fn8</t>
  </si>
  <si>
    <t>N</t>
  </si>
  <si>
    <t>Freq per ion</t>
  </si>
  <si>
    <t>300k plot 1</t>
  </si>
  <si>
    <t>loop num den m-2</t>
  </si>
  <si>
    <t>dose W/m2</t>
  </si>
  <si>
    <t>https://iopscience.iop.org/article/10.1209/0295-5075/110/36001/meta</t>
  </si>
  <si>
    <t xml:space="preserve">from this modelling data can get the ratio of visible to invisible defects </t>
  </si>
  <si>
    <t>freq per ion MD</t>
  </si>
  <si>
    <t>bin width</t>
  </si>
  <si>
    <t>freq*BW</t>
  </si>
  <si>
    <t>BW</t>
  </si>
  <si>
    <t>sum</t>
  </si>
  <si>
    <t>Defect size</t>
  </si>
  <si>
    <t>Bin with</t>
  </si>
  <si>
    <t>pred loop number</t>
  </si>
  <si>
    <t>at 0.01 dpa</t>
  </si>
  <si>
    <t>W+/m^2</t>
  </si>
  <si>
    <t>factor compared</t>
  </si>
  <si>
    <t>to 0.01 dpa</t>
  </si>
  <si>
    <t>Diametre (nm)</t>
  </si>
  <si>
    <t>fact</t>
  </si>
  <si>
    <t>freq*BW*fact</t>
  </si>
  <si>
    <t>Circumference atoms</t>
  </si>
  <si>
    <t>Circ atoms</t>
  </si>
  <si>
    <t>total area atoms</t>
  </si>
  <si>
    <t>total circ atoms</t>
  </si>
  <si>
    <t>area</t>
  </si>
  <si>
    <t>circ</t>
  </si>
  <si>
    <t>visible only</t>
  </si>
  <si>
    <t xml:space="preserve">defects per ion within a 25 nm thick layer. </t>
  </si>
  <si>
    <t>all</t>
  </si>
  <si>
    <t>defects in 1m^-3 for that damage level:</t>
  </si>
  <si>
    <t>factor to 0.01 dpa</t>
  </si>
  <si>
    <t>visible only (area)</t>
  </si>
  <si>
    <t>visible only (circ)</t>
  </si>
  <si>
    <t>all (area)</t>
  </si>
  <si>
    <t>all (circ)</t>
  </si>
  <si>
    <t>in at fraction</t>
  </si>
  <si>
    <t>circ atoms is the min of the circ atoms and area atoms -since circ calculation is not accurate for small ones - upot 6 atoms ish</t>
  </si>
  <si>
    <t xml:space="preserve">we have remvoed the loops in viisble region from the MD data </t>
  </si>
  <si>
    <t xml:space="preserve">he basically took the 0.01 dpa dose x by the Freq vs loop size data to get total number of defects at 0.01 dpa. This was adjusted for the circum defects </t>
  </si>
  <si>
    <t xml:space="preserve">then he scaled it, using the loop num density for other dpas and the loop num density for 0.01 dpa </t>
  </si>
  <si>
    <t xml:space="preserve">the freq vs loop size data he used was the combined MD and 300 K TEM data. He removed MD data that was in the visible region, and adjusted the bin width there </t>
  </si>
  <si>
    <t xml:space="preserve">this is the frequency vs N plots combined - MD and TEM for 0.01 dpa , then multiplied the total frequency by fluence =, divided by implanted layer thickness to get the total number of FP's for 0.01 dpa ( visible and MD + TEM) </t>
  </si>
  <si>
    <t xml:space="preserve">multiplied the total freq by fluence and div by imp layer thicknes to get these </t>
  </si>
  <si>
    <t xml:space="preserve">then scaled with loop num density to get FP's at different dpa </t>
  </si>
  <si>
    <t>loop num dens m-3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</si>
</sst>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1" applyAlignment="1">
      <alignment vertical="center"/>
    </xf>
    <xf numFmtId="0" fontId="3" fillId="0" borderId="0" xfId="0" applyFont="1" applyAlignment="1">
      <alignment vertical="center"/>
    </xf>
    <xf numFmtId="11" fontId="0" fillId="3" borderId="0" xfId="0" applyNumberFormat="1" applyFill="1"/>
    <xf numFmtId="0" fontId="4" fillId="4" borderId="0" xfId="2" applyFill="1"/>
    <xf numFmtId="0" fontId="0" fillId="4" borderId="0" xfId="0" applyFill="1"/>
    <xf numFmtId="11" fontId="0" fillId="4" borderId="0" xfId="0" applyNumberFormat="1" applyFill="1"/>
    <xf numFmtId="0" fontId="5" fillId="0" borderId="0" xfId="0" applyFont="1"/>
    <xf numFmtId="11" fontId="5" fillId="0" borderId="0" xfId="0" applyNumberFormat="1" applyFont="1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visible (area)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Sheet2!$B$102:$AD$102</c:f>
              <c:numCache>
                <c:formatCode>0.00E+00</c:formatCode>
                <c:ptCount val="29"/>
                <c:pt idx="0">
                  <c:v>7.5396009999999995E-4</c:v>
                </c:pt>
                <c:pt idx="1">
                  <c:v>1.2559432000000001E-3</c:v>
                </c:pt>
                <c:pt idx="2">
                  <c:v>1.87043651E-3</c:v>
                </c:pt>
                <c:pt idx="3">
                  <c:v>2.3694397700000001E-3</c:v>
                </c:pt>
                <c:pt idx="4">
                  <c:v>2.9829479299999999E-3</c:v>
                </c:pt>
                <c:pt idx="5">
                  <c:v>3.61767431E-3</c:v>
                </c:pt>
                <c:pt idx="6">
                  <c:v>4.0971655300000003E-3</c:v>
                </c:pt>
                <c:pt idx="7">
                  <c:v>4.7571669999999996E-3</c:v>
                </c:pt>
                <c:pt idx="8">
                  <c:v>5.2226260000000002E-3</c:v>
                </c:pt>
                <c:pt idx="9">
                  <c:v>5.7694199000000003E-3</c:v>
                </c:pt>
                <c:pt idx="10">
                  <c:v>6.3734619999999999E-3</c:v>
                </c:pt>
                <c:pt idx="11">
                  <c:v>6.8250391000000002E-3</c:v>
                </c:pt>
                <c:pt idx="12">
                  <c:v>7.3542360000000001E-3</c:v>
                </c:pt>
                <c:pt idx="13">
                  <c:v>7.9244659000000002E-3</c:v>
                </c:pt>
                <c:pt idx="14">
                  <c:v>8.4332902000000005E-3</c:v>
                </c:pt>
                <c:pt idx="15">
                  <c:v>9.0871865999999999E-3</c:v>
                </c:pt>
                <c:pt idx="16">
                  <c:v>9.4329099999999992E-3</c:v>
                </c:pt>
                <c:pt idx="17">
                  <c:v>1.01012563E-2</c:v>
                </c:pt>
                <c:pt idx="18">
                  <c:v>1.04855603E-2</c:v>
                </c:pt>
                <c:pt idx="19">
                  <c:v>1.12284898E-2</c:v>
                </c:pt>
                <c:pt idx="20">
                  <c:v>1.1655679E-2</c:v>
                </c:pt>
                <c:pt idx="21">
                  <c:v>1.2174650699999999E-2</c:v>
                </c:pt>
                <c:pt idx="22">
                  <c:v>1.2637836E-2</c:v>
                </c:pt>
                <c:pt idx="23" formatCode="General">
                  <c:v>0.10050579</c:v>
                </c:pt>
                <c:pt idx="24" formatCode="General">
                  <c:v>0.21911415000000001</c:v>
                </c:pt>
                <c:pt idx="25" formatCode="General">
                  <c:v>0.40118482999999999</c:v>
                </c:pt>
                <c:pt idx="26" formatCode="General">
                  <c:v>0.60205454000000003</c:v>
                </c:pt>
                <c:pt idx="27" formatCode="General">
                  <c:v>0.79990749999999999</c:v>
                </c:pt>
                <c:pt idx="28" formatCode="General">
                  <c:v>1</c:v>
                </c:pt>
              </c:numCache>
            </c:numRef>
          </c:xVal>
          <c:yVal>
            <c:numRef>
              <c:f>Sheet2!$B$110:$AD$110</c:f>
              <c:numCache>
                <c:formatCode>0.00E+00</c:formatCode>
                <c:ptCount val="29"/>
                <c:pt idx="0">
                  <c:v>4.6813437944316639E-6</c:v>
                </c:pt>
                <c:pt idx="1">
                  <c:v>8.1472725605595952E-6</c:v>
                </c:pt>
                <c:pt idx="2">
                  <c:v>1.4179273200140397E-5</c:v>
                </c:pt>
                <c:pt idx="3">
                  <c:v>1.8705737338428356E-5</c:v>
                </c:pt>
                <c:pt idx="4">
                  <c:v>2.2849316398959723E-5</c:v>
                </c:pt>
                <c:pt idx="5">
                  <c:v>2.7064663156766229E-5</c:v>
                </c:pt>
                <c:pt idx="6">
                  <c:v>3.1568035516756467E-5</c:v>
                </c:pt>
                <c:pt idx="7">
                  <c:v>3.4622188108596077E-5</c:v>
                </c:pt>
                <c:pt idx="8">
                  <c:v>4.0383076848137198E-5</c:v>
                </c:pt>
                <c:pt idx="9">
                  <c:v>4.5674662255058142E-5</c:v>
                </c:pt>
                <c:pt idx="10">
                  <c:v>4.7833131467283749E-5</c:v>
                </c:pt>
                <c:pt idx="11">
                  <c:v>5.3274606774174781E-5</c:v>
                </c:pt>
                <c:pt idx="12">
                  <c:v>5.9335103833317467E-5</c:v>
                </c:pt>
                <c:pt idx="13">
                  <c:v>6.507567252390146E-5</c:v>
                </c:pt>
                <c:pt idx="14">
                  <c:v>6.9208053398683416E-5</c:v>
                </c:pt>
                <c:pt idx="15">
                  <c:v>7.2478652779498675E-5</c:v>
                </c:pt>
                <c:pt idx="16">
                  <c:v>8.0723792031439613E-5</c:v>
                </c:pt>
                <c:pt idx="17">
                  <c:v>8.4538597752699358E-5</c:v>
                </c:pt>
                <c:pt idx="18">
                  <c:v>8.9906896567614112E-5</c:v>
                </c:pt>
                <c:pt idx="19">
                  <c:v>1.0013466361574451E-4</c:v>
                </c:pt>
                <c:pt idx="20">
                  <c:v>1.016878193575068E-4</c:v>
                </c:pt>
                <c:pt idx="21">
                  <c:v>1.1325578319757676E-4</c:v>
                </c:pt>
                <c:pt idx="22">
                  <c:v>1.1325578319757676E-4</c:v>
                </c:pt>
                <c:pt idx="23">
                  <c:v>2.6151194981282249E-4</c:v>
                </c:pt>
                <c:pt idx="24">
                  <c:v>3.1292462076073986E-4</c:v>
                </c:pt>
                <c:pt idx="25">
                  <c:v>3.9943788760935276E-4</c:v>
                </c:pt>
                <c:pt idx="26">
                  <c:v>4.0521459749280544E-4</c:v>
                </c:pt>
                <c:pt idx="27">
                  <c:v>4.322613524604421E-4</c:v>
                </c:pt>
                <c:pt idx="28">
                  <c:v>4.6443582320456676E-4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D-4356-9BE4-9989321ACC39}"/>
            </c:ext>
          </c:extLst>
        </c:ser>
        <c:ser>
          <c:idx val="1"/>
          <c:order val="1"/>
          <c:tx>
            <c:v>visible (circ)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Sheet2!$B$102:$AD$102</c:f>
              <c:numCache>
                <c:formatCode>0.00E+00</c:formatCode>
                <c:ptCount val="29"/>
                <c:pt idx="0">
                  <c:v>7.5396009999999995E-4</c:v>
                </c:pt>
                <c:pt idx="1">
                  <c:v>1.2559432000000001E-3</c:v>
                </c:pt>
                <c:pt idx="2">
                  <c:v>1.87043651E-3</c:v>
                </c:pt>
                <c:pt idx="3">
                  <c:v>2.3694397700000001E-3</c:v>
                </c:pt>
                <c:pt idx="4">
                  <c:v>2.9829479299999999E-3</c:v>
                </c:pt>
                <c:pt idx="5">
                  <c:v>3.61767431E-3</c:v>
                </c:pt>
                <c:pt idx="6">
                  <c:v>4.0971655300000003E-3</c:v>
                </c:pt>
                <c:pt idx="7">
                  <c:v>4.7571669999999996E-3</c:v>
                </c:pt>
                <c:pt idx="8">
                  <c:v>5.2226260000000002E-3</c:v>
                </c:pt>
                <c:pt idx="9">
                  <c:v>5.7694199000000003E-3</c:v>
                </c:pt>
                <c:pt idx="10">
                  <c:v>6.3734619999999999E-3</c:v>
                </c:pt>
                <c:pt idx="11">
                  <c:v>6.8250391000000002E-3</c:v>
                </c:pt>
                <c:pt idx="12">
                  <c:v>7.3542360000000001E-3</c:v>
                </c:pt>
                <c:pt idx="13">
                  <c:v>7.9244659000000002E-3</c:v>
                </c:pt>
                <c:pt idx="14">
                  <c:v>8.4332902000000005E-3</c:v>
                </c:pt>
                <c:pt idx="15">
                  <c:v>9.0871865999999999E-3</c:v>
                </c:pt>
                <c:pt idx="16">
                  <c:v>9.4329099999999992E-3</c:v>
                </c:pt>
                <c:pt idx="17">
                  <c:v>1.01012563E-2</c:v>
                </c:pt>
                <c:pt idx="18">
                  <c:v>1.04855603E-2</c:v>
                </c:pt>
                <c:pt idx="19">
                  <c:v>1.12284898E-2</c:v>
                </c:pt>
                <c:pt idx="20">
                  <c:v>1.1655679E-2</c:v>
                </c:pt>
                <c:pt idx="21">
                  <c:v>1.2174650699999999E-2</c:v>
                </c:pt>
                <c:pt idx="22">
                  <c:v>1.2637836E-2</c:v>
                </c:pt>
                <c:pt idx="23" formatCode="General">
                  <c:v>0.10050579</c:v>
                </c:pt>
                <c:pt idx="24" formatCode="General">
                  <c:v>0.21911415000000001</c:v>
                </c:pt>
                <c:pt idx="25" formatCode="General">
                  <c:v>0.40118482999999999</c:v>
                </c:pt>
                <c:pt idx="26" formatCode="General">
                  <c:v>0.60205454000000003</c:v>
                </c:pt>
                <c:pt idx="27" formatCode="General">
                  <c:v>0.79990749999999999</c:v>
                </c:pt>
                <c:pt idx="28" formatCode="General">
                  <c:v>1</c:v>
                </c:pt>
              </c:numCache>
            </c:numRef>
          </c:xVal>
          <c:yVal>
            <c:numRef>
              <c:f>Sheet2!$B$111:$AD$111</c:f>
              <c:numCache>
                <c:formatCode>0.00E+00</c:formatCode>
                <c:ptCount val="29"/>
                <c:pt idx="0">
                  <c:v>9.2697482687228483E-7</c:v>
                </c:pt>
                <c:pt idx="1">
                  <c:v>1.6132796271637492E-6</c:v>
                </c:pt>
                <c:pt idx="2">
                  <c:v>2.8077043466684103E-6</c:v>
                </c:pt>
                <c:pt idx="3">
                  <c:v>3.7040107268842839E-6</c:v>
                </c:pt>
                <c:pt idx="4">
                  <c:v>4.5245002382157205E-6</c:v>
                </c:pt>
                <c:pt idx="5">
                  <c:v>5.3592008076702059E-6</c:v>
                </c:pt>
                <c:pt idx="6">
                  <c:v>6.250934676630836E-6</c:v>
                </c:pt>
                <c:pt idx="7">
                  <c:v>6.855701746596858E-6</c:v>
                </c:pt>
                <c:pt idx="8">
                  <c:v>7.9964423280338936E-6</c:v>
                </c:pt>
                <c:pt idx="9">
                  <c:v>9.0442539568860653E-6</c:v>
                </c:pt>
                <c:pt idx="10">
                  <c:v>9.4716625626568993E-6</c:v>
                </c:pt>
                <c:pt idx="11">
                  <c:v>1.0549154593157837E-5</c:v>
                </c:pt>
                <c:pt idx="12">
                  <c:v>1.1749222022266793E-5</c:v>
                </c:pt>
                <c:pt idx="13">
                  <c:v>1.288593893556681E-5</c:v>
                </c:pt>
                <c:pt idx="14">
                  <c:v>1.3704211041650485E-5</c:v>
                </c:pt>
                <c:pt idx="15">
                  <c:v>1.4351837754819049E-5</c:v>
                </c:pt>
                <c:pt idx="16">
                  <c:v>1.5984496424258585E-5</c:v>
                </c:pt>
                <c:pt idx="17">
                  <c:v>1.6739883985672558E-5</c:v>
                </c:pt>
                <c:pt idx="18">
                  <c:v>1.7802885996008446E-5</c:v>
                </c:pt>
                <c:pt idx="19">
                  <c:v>1.9828134088235294E-5</c:v>
                </c:pt>
                <c:pt idx="20">
                  <c:v>2.013568173652772E-5</c:v>
                </c:pt>
                <c:pt idx="21">
                  <c:v>2.2426308477223131E-5</c:v>
                </c:pt>
                <c:pt idx="22">
                  <c:v>2.2426308477223131E-5</c:v>
                </c:pt>
                <c:pt idx="23">
                  <c:v>5.1783206926848881E-5</c:v>
                </c:pt>
                <c:pt idx="24">
                  <c:v>6.1963670879886396E-5</c:v>
                </c:pt>
                <c:pt idx="25">
                  <c:v>7.9094568348801058E-5</c:v>
                </c:pt>
                <c:pt idx="26">
                  <c:v>8.0238441749100014E-5</c:v>
                </c:pt>
                <c:pt idx="27">
                  <c:v>8.559409647230239E-5</c:v>
                </c:pt>
                <c:pt idx="28">
                  <c:v>9.1965114230754201E-5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D-4356-9BE4-9989321ACC39}"/>
            </c:ext>
          </c:extLst>
        </c:ser>
        <c:ser>
          <c:idx val="2"/>
          <c:order val="2"/>
          <c:tx>
            <c:v>all (area)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Sheet2!$B$102:$AD$102</c:f>
              <c:numCache>
                <c:formatCode>0.00E+00</c:formatCode>
                <c:ptCount val="29"/>
                <c:pt idx="0">
                  <c:v>7.5396009999999995E-4</c:v>
                </c:pt>
                <c:pt idx="1">
                  <c:v>1.2559432000000001E-3</c:v>
                </c:pt>
                <c:pt idx="2">
                  <c:v>1.87043651E-3</c:v>
                </c:pt>
                <c:pt idx="3">
                  <c:v>2.3694397700000001E-3</c:v>
                </c:pt>
                <c:pt idx="4">
                  <c:v>2.9829479299999999E-3</c:v>
                </c:pt>
                <c:pt idx="5">
                  <c:v>3.61767431E-3</c:v>
                </c:pt>
                <c:pt idx="6">
                  <c:v>4.0971655300000003E-3</c:v>
                </c:pt>
                <c:pt idx="7">
                  <c:v>4.7571669999999996E-3</c:v>
                </c:pt>
                <c:pt idx="8">
                  <c:v>5.2226260000000002E-3</c:v>
                </c:pt>
                <c:pt idx="9">
                  <c:v>5.7694199000000003E-3</c:v>
                </c:pt>
                <c:pt idx="10">
                  <c:v>6.3734619999999999E-3</c:v>
                </c:pt>
                <c:pt idx="11">
                  <c:v>6.8250391000000002E-3</c:v>
                </c:pt>
                <c:pt idx="12">
                  <c:v>7.3542360000000001E-3</c:v>
                </c:pt>
                <c:pt idx="13">
                  <c:v>7.9244659000000002E-3</c:v>
                </c:pt>
                <c:pt idx="14">
                  <c:v>8.4332902000000005E-3</c:v>
                </c:pt>
                <c:pt idx="15">
                  <c:v>9.0871865999999999E-3</c:v>
                </c:pt>
                <c:pt idx="16">
                  <c:v>9.4329099999999992E-3</c:v>
                </c:pt>
                <c:pt idx="17">
                  <c:v>1.01012563E-2</c:v>
                </c:pt>
                <c:pt idx="18">
                  <c:v>1.04855603E-2</c:v>
                </c:pt>
                <c:pt idx="19">
                  <c:v>1.12284898E-2</c:v>
                </c:pt>
                <c:pt idx="20">
                  <c:v>1.1655679E-2</c:v>
                </c:pt>
                <c:pt idx="21">
                  <c:v>1.2174650699999999E-2</c:v>
                </c:pt>
                <c:pt idx="22">
                  <c:v>1.2637836E-2</c:v>
                </c:pt>
                <c:pt idx="23" formatCode="General">
                  <c:v>0.10050579</c:v>
                </c:pt>
                <c:pt idx="24" formatCode="General">
                  <c:v>0.21911415000000001</c:v>
                </c:pt>
                <c:pt idx="25" formatCode="General">
                  <c:v>0.40118482999999999</c:v>
                </c:pt>
                <c:pt idx="26" formatCode="General">
                  <c:v>0.60205454000000003</c:v>
                </c:pt>
                <c:pt idx="27" formatCode="General">
                  <c:v>0.79990749999999999</c:v>
                </c:pt>
                <c:pt idx="28" formatCode="General">
                  <c:v>1</c:v>
                </c:pt>
              </c:numCache>
            </c:numRef>
          </c:xVal>
          <c:yVal>
            <c:numRef>
              <c:f>Sheet2!$B$112:$AD$112</c:f>
              <c:numCache>
                <c:formatCode>0.00E+00</c:formatCode>
                <c:ptCount val="29"/>
                <c:pt idx="0">
                  <c:v>4.7781635693589486E-5</c:v>
                </c:pt>
                <c:pt idx="1">
                  <c:v>8.3157748390128261E-5</c:v>
                </c:pt>
                <c:pt idx="2">
                  <c:v>1.4472529602608215E-4</c:v>
                </c:pt>
                <c:pt idx="3">
                  <c:v>1.9092610287411464E-4</c:v>
                </c:pt>
                <c:pt idx="4">
                  <c:v>2.3321887047075983E-4</c:v>
                </c:pt>
                <c:pt idx="5">
                  <c:v>2.7624415806942824E-4</c:v>
                </c:pt>
                <c:pt idx="6">
                  <c:v>3.2220927128191718E-4</c:v>
                </c:pt>
                <c:pt idx="7">
                  <c:v>3.533824584914306E-4</c:v>
                </c:pt>
                <c:pt idx="8">
                  <c:v>4.1218281563492351E-4</c:v>
                </c:pt>
                <c:pt idx="9">
                  <c:v>4.6619307791383543E-4</c:v>
                </c:pt>
                <c:pt idx="10">
                  <c:v>4.8822418566479142E-4</c:v>
                </c:pt>
                <c:pt idx="11">
                  <c:v>5.4376434724378003E-4</c:v>
                </c:pt>
                <c:pt idx="12">
                  <c:v>6.0562275271839499E-4</c:v>
                </c:pt>
                <c:pt idx="13">
                  <c:v>6.6421570677013017E-4</c:v>
                </c:pt>
                <c:pt idx="14">
                  <c:v>7.063941764951804E-4</c:v>
                </c:pt>
                <c:pt idx="15">
                  <c:v>7.3977659722225433E-4</c:v>
                </c:pt>
                <c:pt idx="16">
                  <c:v>8.2393325336183737E-4</c:v>
                </c:pt>
                <c:pt idx="17">
                  <c:v>8.6287029050742558E-4</c:v>
                </c:pt>
                <c:pt idx="18">
                  <c:v>9.1766355276978978E-4</c:v>
                </c:pt>
                <c:pt idx="19">
                  <c:v>1.0220565348947003E-3</c:v>
                </c:pt>
                <c:pt idx="20">
                  <c:v>1.0379093167212704E-3</c:v>
                </c:pt>
                <c:pt idx="21">
                  <c:v>1.1559814469032715E-3</c:v>
                </c:pt>
                <c:pt idx="22">
                  <c:v>1.1559814469032715E-3</c:v>
                </c:pt>
                <c:pt idx="23">
                  <c:v>2.6692055239223352E-3</c:v>
                </c:pt>
                <c:pt idx="24">
                  <c:v>3.1939654264507115E-3</c:v>
                </c:pt>
                <c:pt idx="25">
                  <c:v>4.0769908099185306E-3</c:v>
                </c:pt>
                <c:pt idx="26">
                  <c:v>4.1359526506376445E-3</c:v>
                </c:pt>
                <c:pt idx="27">
                  <c:v>4.412014023035587E-3</c:v>
                </c:pt>
                <c:pt idx="28">
                  <c:v>4.7404130698132357E-3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8D-4356-9BE4-9989321ACC39}"/>
            </c:ext>
          </c:extLst>
        </c:ser>
        <c:ser>
          <c:idx val="3"/>
          <c:order val="3"/>
          <c:tx>
            <c:v>all (circ)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Sheet2!$B$102:$AD$102</c:f>
              <c:numCache>
                <c:formatCode>0.00E+00</c:formatCode>
                <c:ptCount val="29"/>
                <c:pt idx="0">
                  <c:v>7.5396009999999995E-4</c:v>
                </c:pt>
                <c:pt idx="1">
                  <c:v>1.2559432000000001E-3</c:v>
                </c:pt>
                <c:pt idx="2">
                  <c:v>1.87043651E-3</c:v>
                </c:pt>
                <c:pt idx="3">
                  <c:v>2.3694397700000001E-3</c:v>
                </c:pt>
                <c:pt idx="4">
                  <c:v>2.9829479299999999E-3</c:v>
                </c:pt>
                <c:pt idx="5">
                  <c:v>3.61767431E-3</c:v>
                </c:pt>
                <c:pt idx="6">
                  <c:v>4.0971655300000003E-3</c:v>
                </c:pt>
                <c:pt idx="7">
                  <c:v>4.7571669999999996E-3</c:v>
                </c:pt>
                <c:pt idx="8">
                  <c:v>5.2226260000000002E-3</c:v>
                </c:pt>
                <c:pt idx="9">
                  <c:v>5.7694199000000003E-3</c:v>
                </c:pt>
                <c:pt idx="10">
                  <c:v>6.3734619999999999E-3</c:v>
                </c:pt>
                <c:pt idx="11">
                  <c:v>6.8250391000000002E-3</c:v>
                </c:pt>
                <c:pt idx="12">
                  <c:v>7.3542360000000001E-3</c:v>
                </c:pt>
                <c:pt idx="13">
                  <c:v>7.9244659000000002E-3</c:v>
                </c:pt>
                <c:pt idx="14">
                  <c:v>8.4332902000000005E-3</c:v>
                </c:pt>
                <c:pt idx="15">
                  <c:v>9.0871865999999999E-3</c:v>
                </c:pt>
                <c:pt idx="16">
                  <c:v>9.4329099999999992E-3</c:v>
                </c:pt>
                <c:pt idx="17">
                  <c:v>1.01012563E-2</c:v>
                </c:pt>
                <c:pt idx="18">
                  <c:v>1.04855603E-2</c:v>
                </c:pt>
                <c:pt idx="19">
                  <c:v>1.12284898E-2</c:v>
                </c:pt>
                <c:pt idx="20">
                  <c:v>1.1655679E-2</c:v>
                </c:pt>
                <c:pt idx="21">
                  <c:v>1.2174650699999999E-2</c:v>
                </c:pt>
                <c:pt idx="22">
                  <c:v>1.2637836E-2</c:v>
                </c:pt>
                <c:pt idx="23" formatCode="General">
                  <c:v>0.10050579</c:v>
                </c:pt>
                <c:pt idx="24" formatCode="General">
                  <c:v>0.21911415000000001</c:v>
                </c:pt>
                <c:pt idx="25" formatCode="General">
                  <c:v>0.40118482999999999</c:v>
                </c:pt>
                <c:pt idx="26" formatCode="General">
                  <c:v>0.60205454000000003</c:v>
                </c:pt>
                <c:pt idx="27" formatCode="General">
                  <c:v>0.79990749999999999</c:v>
                </c:pt>
                <c:pt idx="28" formatCode="General">
                  <c:v>1</c:v>
                </c:pt>
              </c:numCache>
            </c:numRef>
          </c:xVal>
          <c:yVal>
            <c:numRef>
              <c:f>Sheet2!$B$113:$AD$113</c:f>
              <c:numCache>
                <c:formatCode>0.00E+00</c:formatCode>
                <c:ptCount val="29"/>
                <c:pt idx="0">
                  <c:v>4.0448804153299203E-5</c:v>
                </c:pt>
                <c:pt idx="1">
                  <c:v>7.0395904820665312E-5</c:v>
                </c:pt>
                <c:pt idx="2">
                  <c:v>1.2251495935650092E-4</c:v>
                </c:pt>
                <c:pt idx="3">
                  <c:v>1.6162553731796631E-4</c:v>
                </c:pt>
                <c:pt idx="4">
                  <c:v>1.9742782513807984E-4</c:v>
                </c:pt>
                <c:pt idx="5">
                  <c:v>2.3385021642828419E-4</c:v>
                </c:pt>
                <c:pt idx="6">
                  <c:v>2.7276127159054248E-4</c:v>
                </c:pt>
                <c:pt idx="7">
                  <c:v>2.9915045073789659E-4</c:v>
                </c:pt>
                <c:pt idx="8">
                  <c:v>3.4892698299169477E-4</c:v>
                </c:pt>
                <c:pt idx="9">
                  <c:v>3.946485345768602E-4</c:v>
                </c:pt>
                <c:pt idx="10">
                  <c:v>4.1329862785565103E-4</c:v>
                </c:pt>
                <c:pt idx="11">
                  <c:v>4.6031529201418897E-4</c:v>
                </c:pt>
                <c:pt idx="12">
                  <c:v>5.1268056775157357E-4</c:v>
                </c:pt>
                <c:pt idx="13">
                  <c:v>5.62281526128138E-4</c:v>
                </c:pt>
                <c:pt idx="14">
                  <c:v>5.9798705685410489E-4</c:v>
                </c:pt>
                <c:pt idx="15">
                  <c:v>6.2624642844220663E-4</c:v>
                </c:pt>
                <c:pt idx="16">
                  <c:v>6.9748794315751888E-4</c:v>
                </c:pt>
                <c:pt idx="17">
                  <c:v>7.3044948930280768E-4</c:v>
                </c:pt>
                <c:pt idx="18">
                  <c:v>7.7683387740503577E-4</c:v>
                </c:pt>
                <c:pt idx="19">
                  <c:v>8.6520614067428763E-4</c:v>
                </c:pt>
                <c:pt idx="20">
                  <c:v>8.7862606776719656E-4</c:v>
                </c:pt>
                <c:pt idx="21">
                  <c:v>9.7857820210435075E-4</c:v>
                </c:pt>
                <c:pt idx="22">
                  <c:v>9.7857820210435075E-4</c:v>
                </c:pt>
                <c:pt idx="23">
                  <c:v>2.2595746234891655E-3</c:v>
                </c:pt>
                <c:pt idx="24">
                  <c:v>2.7038019969719529E-3</c:v>
                </c:pt>
                <c:pt idx="25">
                  <c:v>3.4513134682687316E-3</c:v>
                </c:pt>
                <c:pt idx="26">
                  <c:v>3.5012267019441001E-3</c:v>
                </c:pt>
                <c:pt idx="27">
                  <c:v>3.734922183991264E-3</c:v>
                </c:pt>
                <c:pt idx="28">
                  <c:v>4.0129233142250989E-3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8D-4356-9BE4-9989321AC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995760"/>
        <c:axId val="1486023024"/>
      </c:scatterChart>
      <c:valAx>
        <c:axId val="14859957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23024"/>
        <c:crosses val="autoZero"/>
        <c:crossBetween val="midCat"/>
      </c:valAx>
      <c:valAx>
        <c:axId val="1486023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99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276225</xdr:colOff>
      <xdr:row>21</xdr:row>
      <xdr:rowOff>133350</xdr:rowOff>
    </xdr:to>
    <xdr:pic>
      <xdr:nvPicPr>
        <xdr:cNvPr id="2" name="Picture 831" descr="https://ars.els-cdn.com/content/image/1-s2.0-S135964541630204X-gr3_lrg.jpg">
          <a:extLst>
            <a:ext uri="{FF2B5EF4-FFF2-40B4-BE49-F238E27FC236}">
              <a16:creationId xmlns:a16="http://schemas.microsoft.com/office/drawing/2014/main" id="{890263FF-A957-DA45-B5B6-5BCFF2475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"/>
          <a:ext cx="6915150" cy="3409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317500</xdr:colOff>
      <xdr:row>27</xdr:row>
      <xdr:rowOff>127000</xdr:rowOff>
    </xdr:from>
    <xdr:to>
      <xdr:col>4</xdr:col>
      <xdr:colOff>987207</xdr:colOff>
      <xdr:row>49</xdr:row>
      <xdr:rowOff>26346</xdr:rowOff>
    </xdr:to>
    <xdr:pic>
      <xdr:nvPicPr>
        <xdr:cNvPr id="3" name="Picture 2" descr="https://ars.els-cdn.com/content/image/1-s2.0-S135964541630204X-gr1_lrg.jpg">
          <a:extLst>
            <a:ext uri="{FF2B5EF4-FFF2-40B4-BE49-F238E27FC236}">
              <a16:creationId xmlns:a16="http://schemas.microsoft.com/office/drawing/2014/main" id="{99C9758B-5344-5C4F-8595-3EAAE2684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0" y="5327650"/>
          <a:ext cx="5408394" cy="409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751935</xdr:colOff>
      <xdr:row>8</xdr:row>
      <xdr:rowOff>21686</xdr:rowOff>
    </xdr:from>
    <xdr:to>
      <xdr:col>21</xdr:col>
      <xdr:colOff>254462</xdr:colOff>
      <xdr:row>28</xdr:row>
      <xdr:rowOff>170911</xdr:rowOff>
    </xdr:to>
    <xdr:pic>
      <xdr:nvPicPr>
        <xdr:cNvPr id="4" name="Picture 3" descr="https://iopscience.iop.org/0295-5075/110/3/36001/downloadFigure/figure/epl17071f3">
          <a:extLst>
            <a:ext uri="{FF2B5EF4-FFF2-40B4-BE49-F238E27FC236}">
              <a16:creationId xmlns:a16="http://schemas.microsoft.com/office/drawing/2014/main" id="{D1E96542-12D7-FF4A-A0F1-6832DD258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96560" y="1593311"/>
          <a:ext cx="3188703" cy="396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421640</xdr:colOff>
      <xdr:row>114</xdr:row>
      <xdr:rowOff>81280</xdr:rowOff>
    </xdr:from>
    <xdr:to>
      <xdr:col>8</xdr:col>
      <xdr:colOff>762000</xdr:colOff>
      <xdr:row>140</xdr:row>
      <xdr:rowOff>81280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642D98-5E01-184C-9230-02C2E3448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ncedirect.com/science/article/pii/S135964541630204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49"/>
  <sheetViews>
    <sheetView tabSelected="1" topLeftCell="A91" zoomScale="80" zoomScaleNormal="80" workbookViewId="0">
      <selection activeCell="K114" sqref="K114"/>
    </sheetView>
  </sheetViews>
  <sheetFormatPr defaultColWidth="11.42578125" defaultRowHeight="15" x14ac:dyDescent="0.25"/>
  <cols>
    <col min="1" max="1" width="26" customWidth="1"/>
    <col min="2" max="2" width="16.140625" customWidth="1"/>
    <col min="3" max="3" width="11" bestFit="1" customWidth="1"/>
    <col min="4" max="4" width="18.140625" customWidth="1"/>
    <col min="5" max="5" width="15.28515625" customWidth="1"/>
    <col min="6" max="6" width="11" bestFit="1" customWidth="1"/>
    <col min="7" max="7" width="17.42578125" bestFit="1" customWidth="1"/>
    <col min="8" max="8" width="15" customWidth="1"/>
    <col min="9" max="9" width="13.7109375" bestFit="1" customWidth="1"/>
    <col min="10" max="10" width="19" customWidth="1"/>
    <col min="11" max="11" width="27.5703125" customWidth="1"/>
    <col min="12" max="12" width="15.140625" bestFit="1" customWidth="1"/>
    <col min="13" max="24" width="11" bestFit="1" customWidth="1"/>
    <col min="25" max="30" width="11.85546875" bestFit="1" customWidth="1"/>
    <col min="33" max="33" width="13.28515625" customWidth="1"/>
  </cols>
  <sheetData>
    <row r="2" spans="1:26" ht="15.75" x14ac:dyDescent="0.25">
      <c r="A2" s="4"/>
    </row>
    <row r="3" spans="1:26" x14ac:dyDescent="0.25">
      <c r="A3" s="3" t="s">
        <v>1</v>
      </c>
    </row>
    <row r="4" spans="1:26" ht="15.75" x14ac:dyDescent="0.25">
      <c r="A4" s="4"/>
      <c r="Q4" t="s">
        <v>7</v>
      </c>
    </row>
    <row r="5" spans="1:26" ht="15.75" x14ac:dyDescent="0.25">
      <c r="A5" s="4"/>
    </row>
    <row r="6" spans="1:26" x14ac:dyDescent="0.25">
      <c r="J6" t="s">
        <v>14</v>
      </c>
      <c r="K6" t="s">
        <v>15</v>
      </c>
      <c r="W6" t="s">
        <v>8</v>
      </c>
    </row>
    <row r="7" spans="1:26" ht="15.75" x14ac:dyDescent="0.25">
      <c r="A7" s="4"/>
      <c r="J7" t="s">
        <v>2</v>
      </c>
      <c r="K7" t="s">
        <v>12</v>
      </c>
      <c r="L7" t="s">
        <v>12</v>
      </c>
      <c r="M7" t="s">
        <v>3</v>
      </c>
      <c r="N7" t="s">
        <v>11</v>
      </c>
    </row>
    <row r="8" spans="1:26" ht="15.75" x14ac:dyDescent="0.25">
      <c r="A8" s="4"/>
      <c r="J8">
        <v>54.258853899999998</v>
      </c>
      <c r="K8">
        <v>54</v>
      </c>
      <c r="L8">
        <v>56</v>
      </c>
      <c r="M8" s="1">
        <v>3.9610538E-4</v>
      </c>
      <c r="N8">
        <f>(M8*L8)</f>
        <v>2.2181901279999999E-2</v>
      </c>
    </row>
    <row r="9" spans="1:26" ht="15.75" x14ac:dyDescent="0.25">
      <c r="A9" s="4"/>
      <c r="J9">
        <v>121.5501938</v>
      </c>
      <c r="K9">
        <v>82</v>
      </c>
      <c r="L9">
        <f>(J10-J8)/2</f>
        <v>81.211988450000007</v>
      </c>
      <c r="M9" s="1">
        <v>1.8252586000000001E-4</v>
      </c>
      <c r="N9">
        <f t="shared" ref="N9:N16" si="0">(M9*L9)</f>
        <v>1.482328803414632E-2</v>
      </c>
    </row>
    <row r="10" spans="1:26" x14ac:dyDescent="0.25">
      <c r="J10">
        <v>216.6828308</v>
      </c>
      <c r="K10">
        <v>109.3</v>
      </c>
      <c r="L10">
        <f t="shared" ref="L10:L15" si="1">(J11-J9)/2</f>
        <v>107.067646</v>
      </c>
      <c r="M10" s="1">
        <v>1.2314517000000001E-4</v>
      </c>
      <c r="N10">
        <f t="shared" si="0"/>
        <v>1.318486346816982E-2</v>
      </c>
      <c r="W10" t="s">
        <v>2</v>
      </c>
      <c r="X10" t="s">
        <v>10</v>
      </c>
      <c r="Y10" t="s">
        <v>9</v>
      </c>
      <c r="Z10" t="s">
        <v>11</v>
      </c>
    </row>
    <row r="11" spans="1:26" x14ac:dyDescent="0.25">
      <c r="J11">
        <v>335.68548579999998</v>
      </c>
      <c r="K11">
        <v>136.4</v>
      </c>
      <c r="L11">
        <f t="shared" si="1"/>
        <v>133.52767944999999</v>
      </c>
      <c r="M11" s="1">
        <v>3.7256598E-5</v>
      </c>
      <c r="N11">
        <f t="shared" si="0"/>
        <v>4.9747870751415107E-3</v>
      </c>
      <c r="W11">
        <v>1</v>
      </c>
      <c r="X11">
        <v>1</v>
      </c>
      <c r="Y11">
        <v>43.735264000000001</v>
      </c>
      <c r="Z11">
        <f>Y11*X11</f>
        <v>43.735264000000001</v>
      </c>
    </row>
    <row r="12" spans="1:26" x14ac:dyDescent="0.25">
      <c r="J12">
        <v>483.73818970000002</v>
      </c>
      <c r="K12">
        <v>163.4</v>
      </c>
      <c r="L12">
        <f t="shared" si="1"/>
        <v>162.57321170000003</v>
      </c>
      <c r="M12" s="1">
        <v>3.7263639E-5</v>
      </c>
      <c r="N12">
        <f t="shared" si="0"/>
        <v>6.0580694718593772E-3</v>
      </c>
      <c r="W12">
        <v>1.9855111999999999</v>
      </c>
      <c r="X12">
        <f>(W13-W11)/2</f>
        <v>0.96911265000000002</v>
      </c>
      <c r="Y12">
        <v>8.0092470000000002</v>
      </c>
      <c r="Z12">
        <f t="shared" ref="Y12:Z30" si="2">Y12*X12</f>
        <v>7.7618625846745504</v>
      </c>
    </row>
    <row r="13" spans="1:26" x14ac:dyDescent="0.25">
      <c r="J13">
        <v>660.83190920000004</v>
      </c>
      <c r="K13">
        <v>190.2</v>
      </c>
      <c r="L13">
        <f t="shared" si="1"/>
        <v>189.05900574999998</v>
      </c>
      <c r="M13" s="1">
        <v>1.1589354E-5</v>
      </c>
      <c r="N13">
        <f t="shared" si="0"/>
        <v>2.1910717445247853E-3</v>
      </c>
      <c r="W13">
        <v>2.9382253</v>
      </c>
      <c r="X13">
        <f t="shared" ref="W13:X30" si="3">(W14-W12)/2</f>
        <v>1.0149193999999999</v>
      </c>
      <c r="Y13">
        <v>2.9431273999999998</v>
      </c>
      <c r="Z13">
        <f t="shared" si="2"/>
        <v>2.9870370949315594</v>
      </c>
    </row>
    <row r="14" spans="1:26" x14ac:dyDescent="0.25">
      <c r="J14">
        <v>861.85620119999999</v>
      </c>
      <c r="K14">
        <v>216.5</v>
      </c>
      <c r="L14">
        <f t="shared" si="1"/>
        <v>220.61934539999999</v>
      </c>
      <c r="M14" s="1">
        <v>2.4750502E-6</v>
      </c>
      <c r="N14">
        <f t="shared" si="0"/>
        <v>5.4604395495613908E-4</v>
      </c>
      <c r="W14">
        <v>4.0153499999999998</v>
      </c>
      <c r="X14">
        <f t="shared" si="3"/>
        <v>1.03375635</v>
      </c>
      <c r="Y14">
        <v>1.2058282</v>
      </c>
      <c r="Z14">
        <f t="shared" si="2"/>
        <v>1.2465325587590701</v>
      </c>
    </row>
    <row r="15" spans="1:26" x14ac:dyDescent="0.25">
      <c r="J15" s="1">
        <v>1102.0706</v>
      </c>
      <c r="K15">
        <v>243.4</v>
      </c>
      <c r="L15">
        <f t="shared" si="1"/>
        <v>251.3128494</v>
      </c>
      <c r="M15" s="1">
        <v>1.6412876E-6</v>
      </c>
      <c r="N15">
        <f t="shared" si="0"/>
        <v>4.1247666344088746E-4</v>
      </c>
      <c r="P15" s="1"/>
      <c r="W15">
        <v>5.005738</v>
      </c>
      <c r="X15">
        <f t="shared" si="3"/>
        <v>0.8914563000000002</v>
      </c>
      <c r="Y15">
        <v>0.71522443999999996</v>
      </c>
      <c r="Z15">
        <f t="shared" si="2"/>
        <v>0.63759133295197212</v>
      </c>
    </row>
    <row r="16" spans="1:26" x14ac:dyDescent="0.25">
      <c r="J16" s="1">
        <v>1364.4819</v>
      </c>
      <c r="K16">
        <v>275.5</v>
      </c>
      <c r="L16">
        <v>280</v>
      </c>
      <c r="M16" s="1">
        <v>1.0840193E-6</v>
      </c>
      <c r="N16">
        <f t="shared" si="0"/>
        <v>3.0352540400000003E-4</v>
      </c>
      <c r="P16" s="1"/>
      <c r="W16">
        <v>5.7982626000000002</v>
      </c>
      <c r="X16">
        <f t="shared" si="3"/>
        <v>0.9175270000000002</v>
      </c>
      <c r="Y16">
        <v>0.31622776000000002</v>
      </c>
      <c r="Z16">
        <f t="shared" si="2"/>
        <v>0.2901475079495201</v>
      </c>
    </row>
    <row r="17" spans="9:26" x14ac:dyDescent="0.25">
      <c r="M17" s="1"/>
      <c r="W17">
        <v>6.8407920000000004</v>
      </c>
      <c r="X17">
        <f t="shared" si="3"/>
        <v>2.2248591999999996</v>
      </c>
      <c r="Y17">
        <v>0.17006847</v>
      </c>
      <c r="Z17">
        <f t="shared" si="2"/>
        <v>0.37837840010942392</v>
      </c>
    </row>
    <row r="18" spans="9:26" x14ac:dyDescent="0.25">
      <c r="I18" t="s">
        <v>13</v>
      </c>
      <c r="J18" s="1">
        <f>SUM(J8:J16)</f>
        <v>5201.1561643999994</v>
      </c>
      <c r="K18" s="1">
        <f>SUM(K8:K16)</f>
        <v>1470.7</v>
      </c>
      <c r="L18" s="1"/>
      <c r="M18" s="1">
        <f>SUM(M8:M16)</f>
        <v>7.9308635810000009E-4</v>
      </c>
      <c r="N18" s="1">
        <f>SUM(N8:N16)</f>
        <v>6.4676027096238847E-2</v>
      </c>
      <c r="O18" s="1"/>
      <c r="P18" s="1"/>
      <c r="W18">
        <v>10.247980999999999</v>
      </c>
      <c r="X18">
        <f t="shared" si="3"/>
        <v>2.4067964999999996</v>
      </c>
      <c r="Y18">
        <v>0.25162636999999999</v>
      </c>
      <c r="Z18">
        <f t="shared" si="2"/>
        <v>0.60561346662370485</v>
      </c>
    </row>
    <row r="19" spans="9:26" x14ac:dyDescent="0.25">
      <c r="N19" t="s">
        <v>16</v>
      </c>
      <c r="W19">
        <v>11.654385</v>
      </c>
      <c r="X19">
        <f t="shared" si="3"/>
        <v>2.2751755000000005</v>
      </c>
      <c r="Y19">
        <v>0.13981625</v>
      </c>
      <c r="Z19">
        <f t="shared" si="2"/>
        <v>0.31810650650187505</v>
      </c>
    </row>
    <row r="20" spans="9:26" x14ac:dyDescent="0.25">
      <c r="J20" t="s">
        <v>17</v>
      </c>
      <c r="K20" t="s">
        <v>18</v>
      </c>
      <c r="M20">
        <f>10000000000000000</f>
        <v>1E+16</v>
      </c>
      <c r="N20" s="1">
        <f>M20*N18</f>
        <v>646760270962388.5</v>
      </c>
      <c r="W20">
        <v>14.798332</v>
      </c>
      <c r="X20">
        <f t="shared" si="3"/>
        <v>3.5680109999999994</v>
      </c>
      <c r="Y20">
        <v>0.17006847</v>
      </c>
      <c r="Z20">
        <f t="shared" si="2"/>
        <v>0.60680617171316986</v>
      </c>
    </row>
    <row r="21" spans="9:26" x14ac:dyDescent="0.25">
      <c r="W21">
        <v>18.790406999999998</v>
      </c>
      <c r="X21">
        <f t="shared" si="3"/>
        <v>4.7517299999999993</v>
      </c>
      <c r="Y21">
        <v>0.13097918</v>
      </c>
      <c r="Z21">
        <f t="shared" si="2"/>
        <v>0.62237769898139994</v>
      </c>
    </row>
    <row r="22" spans="9:26" x14ac:dyDescent="0.25">
      <c r="W22">
        <v>24.301791999999999</v>
      </c>
      <c r="X22">
        <f t="shared" si="3"/>
        <v>5.7527165</v>
      </c>
      <c r="Y22">
        <v>5.9832564999999997E-2</v>
      </c>
      <c r="Z22">
        <f t="shared" si="2"/>
        <v>0.34419978391282247</v>
      </c>
    </row>
    <row r="23" spans="9:26" x14ac:dyDescent="0.25">
      <c r="W23">
        <v>30.295839999999998</v>
      </c>
      <c r="X23">
        <f t="shared" si="3"/>
        <v>7.0834040000000016</v>
      </c>
      <c r="Y23">
        <v>4.0439456999999998E-2</v>
      </c>
      <c r="Z23">
        <f t="shared" si="2"/>
        <v>0.28644901147162805</v>
      </c>
    </row>
    <row r="24" spans="9:26" x14ac:dyDescent="0.25">
      <c r="W24">
        <v>38.468600000000002</v>
      </c>
      <c r="X24">
        <f t="shared" si="3"/>
        <v>9.7279630000000026</v>
      </c>
      <c r="Y24">
        <v>2.2470192999999999E-2</v>
      </c>
      <c r="Z24">
        <f t="shared" si="2"/>
        <v>0.21858920610685906</v>
      </c>
    </row>
    <row r="25" spans="9:26" x14ac:dyDescent="0.25">
      <c r="W25">
        <v>49.751766000000003</v>
      </c>
      <c r="X25">
        <f t="shared" si="3"/>
        <v>11.2126965</v>
      </c>
      <c r="Y25">
        <v>2.1049966999999999E-2</v>
      </c>
      <c r="Z25">
        <f t="shared" si="2"/>
        <v>0.23602689130601548</v>
      </c>
    </row>
    <row r="26" spans="9:26" x14ac:dyDescent="0.25">
      <c r="W26">
        <v>60.893993000000002</v>
      </c>
      <c r="X26">
        <f>(V27-W25)/2</f>
        <v>13.784654499999995</v>
      </c>
      <c r="Y26">
        <v>1.5691057000000001E-2</v>
      </c>
      <c r="Z26">
        <f t="shared" si="2"/>
        <v>0.21629579948480643</v>
      </c>
    </row>
    <row r="27" spans="9:26" x14ac:dyDescent="0.25">
      <c r="M27" t="s">
        <v>19</v>
      </c>
      <c r="V27">
        <v>77.321074999999993</v>
      </c>
      <c r="W27">
        <f>(V28-W26)/2</f>
        <v>19.553003499999999</v>
      </c>
      <c r="X27">
        <v>5.8927954999999999E-3</v>
      </c>
      <c r="Y27">
        <f t="shared" si="2"/>
        <v>0.11522185103628424</v>
      </c>
    </row>
    <row r="28" spans="9:26" x14ac:dyDescent="0.25">
      <c r="J28" t="s">
        <v>6</v>
      </c>
      <c r="K28" t="s">
        <v>0</v>
      </c>
      <c r="L28" t="s">
        <v>5</v>
      </c>
      <c r="M28" t="s">
        <v>20</v>
      </c>
      <c r="V28">
        <v>100</v>
      </c>
      <c r="W28">
        <f t="shared" si="3"/>
        <v>40.487122500000005</v>
      </c>
      <c r="X28">
        <v>1.5453821999999999E-3</v>
      </c>
      <c r="Y28">
        <f t="shared" si="2"/>
        <v>6.2568078440719502E-2</v>
      </c>
    </row>
    <row r="29" spans="9:26" x14ac:dyDescent="0.25">
      <c r="J29" s="1">
        <v>753960100000000</v>
      </c>
      <c r="K29" s="1">
        <f t="shared" ref="K29:K51" si="4">J29/1000000000000000000</f>
        <v>7.5396009999999995E-4</v>
      </c>
      <c r="L29" s="1">
        <v>56755858000000</v>
      </c>
      <c r="M29" s="1">
        <f>L29/$L$46</f>
        <v>5.537522408552354E-2</v>
      </c>
      <c r="V29">
        <v>158.29532</v>
      </c>
      <c r="W29">
        <f t="shared" si="3"/>
        <v>46.873289999999997</v>
      </c>
      <c r="X29" s="1">
        <v>9.1662734999999995E-4</v>
      </c>
      <c r="Y29">
        <f t="shared" si="2"/>
        <v>4.2965339598481492E-2</v>
      </c>
    </row>
    <row r="30" spans="9:26" x14ac:dyDescent="0.25">
      <c r="J30" s="1">
        <v>1255943200000000</v>
      </c>
      <c r="K30" s="1">
        <f t="shared" si="4"/>
        <v>1.2559432000000001E-3</v>
      </c>
      <c r="L30" s="1">
        <v>98776220000000</v>
      </c>
      <c r="M30" s="1">
        <f t="shared" ref="M30:M51" si="5">L30/$L$46</f>
        <v>9.6373405487429536E-2</v>
      </c>
      <c r="V30">
        <v>193.74657999999999</v>
      </c>
      <c r="W30">
        <f t="shared" si="3"/>
        <v>50.852339999999998</v>
      </c>
      <c r="X30">
        <v>2.8735060000000001E-3</v>
      </c>
      <c r="Y30">
        <f t="shared" si="2"/>
        <v>0.14612450410403999</v>
      </c>
    </row>
    <row r="31" spans="9:26" x14ac:dyDescent="0.25">
      <c r="J31" s="1">
        <v>1870436510000000</v>
      </c>
      <c r="K31" s="1">
        <f t="shared" si="4"/>
        <v>1.87043651E-3</v>
      </c>
      <c r="L31" s="1">
        <v>171907224000000</v>
      </c>
      <c r="M31" s="1">
        <f t="shared" si="5"/>
        <v>0.16772543639319645</v>
      </c>
      <c r="V31">
        <v>260</v>
      </c>
    </row>
    <row r="32" spans="9:26" x14ac:dyDescent="0.25">
      <c r="J32" s="1">
        <v>2369439770000000</v>
      </c>
      <c r="K32" s="1">
        <f t="shared" si="4"/>
        <v>2.3694397700000001E-3</v>
      </c>
      <c r="L32" s="1">
        <v>226785346000000</v>
      </c>
      <c r="M32" s="1">
        <f t="shared" si="5"/>
        <v>0.22126860198400999</v>
      </c>
      <c r="X32">
        <f>SUM(Y11:Y30)</f>
        <v>58.313840552179506</v>
      </c>
      <c r="Y32">
        <f>SUM(Z11:Z30)</f>
        <v>60.491278015478372</v>
      </c>
    </row>
    <row r="33" spans="10:13" x14ac:dyDescent="0.25">
      <c r="J33" s="1">
        <v>2982947930000000</v>
      </c>
      <c r="K33" s="1">
        <f t="shared" si="4"/>
        <v>2.9829479299999999E-3</v>
      </c>
      <c r="L33" s="1">
        <v>277021431000000</v>
      </c>
      <c r="M33" s="1">
        <f t="shared" si="5"/>
        <v>0.27028265202364482</v>
      </c>
    </row>
    <row r="34" spans="10:13" x14ac:dyDescent="0.25">
      <c r="J34" s="1">
        <v>3617674310000000</v>
      </c>
      <c r="K34" s="1">
        <f t="shared" si="4"/>
        <v>3.61767431E-3</v>
      </c>
      <c r="L34" s="1">
        <v>328127616000000</v>
      </c>
      <c r="M34" s="1">
        <f t="shared" si="5"/>
        <v>0.32014563614999209</v>
      </c>
    </row>
    <row r="35" spans="10:13" x14ac:dyDescent="0.25">
      <c r="J35" s="1">
        <v>4097165530000000</v>
      </c>
      <c r="K35" s="1">
        <f t="shared" si="4"/>
        <v>4.0971655300000003E-3</v>
      </c>
      <c r="L35" s="1">
        <v>382725777000000</v>
      </c>
      <c r="M35" s="1">
        <f t="shared" si="5"/>
        <v>0.37341565102726682</v>
      </c>
    </row>
    <row r="36" spans="10:13" x14ac:dyDescent="0.25">
      <c r="J36" s="1">
        <v>4757167000000000</v>
      </c>
      <c r="K36" s="1">
        <f t="shared" si="4"/>
        <v>4.7571669999999996E-3</v>
      </c>
      <c r="L36" s="1">
        <v>419753831000000</v>
      </c>
      <c r="M36" s="1">
        <f t="shared" si="5"/>
        <v>0.40954296651425792</v>
      </c>
    </row>
    <row r="37" spans="10:13" x14ac:dyDescent="0.25">
      <c r="J37" s="1">
        <v>5222626000000000</v>
      </c>
      <c r="K37" s="1">
        <f t="shared" si="4"/>
        <v>5.2226260000000002E-3</v>
      </c>
      <c r="L37" s="1">
        <v>489597918000000</v>
      </c>
      <c r="M37" s="1">
        <f t="shared" si="5"/>
        <v>0.47768803743669558</v>
      </c>
    </row>
    <row r="38" spans="10:13" x14ac:dyDescent="0.25">
      <c r="J38" s="1">
        <v>5769419900000000</v>
      </c>
      <c r="K38" s="1">
        <f t="shared" si="4"/>
        <v>5.7694199000000003E-3</v>
      </c>
      <c r="L38" s="1">
        <v>553752247000000</v>
      </c>
      <c r="M38" s="1">
        <f t="shared" si="5"/>
        <v>0.54028175850124893</v>
      </c>
    </row>
    <row r="39" spans="10:13" x14ac:dyDescent="0.25">
      <c r="J39" s="1">
        <v>6373462000000000</v>
      </c>
      <c r="K39" s="1">
        <f t="shared" si="4"/>
        <v>6.3734619999999999E-3</v>
      </c>
      <c r="L39" s="1">
        <v>579921180000000</v>
      </c>
      <c r="M39" s="1">
        <f t="shared" si="5"/>
        <v>0.56581411022702244</v>
      </c>
    </row>
    <row r="40" spans="10:13" x14ac:dyDescent="0.25">
      <c r="J40" s="1">
        <v>6825039100000000</v>
      </c>
      <c r="K40" s="1">
        <f t="shared" si="4"/>
        <v>6.8250391000000002E-3</v>
      </c>
      <c r="L40" s="1">
        <v>645892750000000</v>
      </c>
      <c r="M40" s="1">
        <f t="shared" si="5"/>
        <v>0.63018086637796988</v>
      </c>
    </row>
    <row r="41" spans="10:13" x14ac:dyDescent="0.25">
      <c r="J41" s="1">
        <v>7354236000000000</v>
      </c>
      <c r="K41" s="1">
        <f t="shared" si="4"/>
        <v>7.3542360000000001E-3</v>
      </c>
      <c r="L41" s="1">
        <v>719369240000000</v>
      </c>
      <c r="M41" s="1">
        <f t="shared" si="5"/>
        <v>0.70186997904661685</v>
      </c>
    </row>
    <row r="42" spans="10:13" x14ac:dyDescent="0.25">
      <c r="J42" s="1">
        <v>7924465900000000</v>
      </c>
      <c r="K42" s="1">
        <f t="shared" si="4"/>
        <v>7.9244659000000002E-3</v>
      </c>
      <c r="L42" s="1">
        <v>788966970000000</v>
      </c>
      <c r="M42" s="1">
        <f t="shared" si="5"/>
        <v>0.76977468580999209</v>
      </c>
    </row>
    <row r="43" spans="10:13" x14ac:dyDescent="0.25">
      <c r="J43" s="1">
        <v>8433290200000000</v>
      </c>
      <c r="K43" s="1">
        <f t="shared" si="4"/>
        <v>8.4332902000000005E-3</v>
      </c>
      <c r="L43" s="1">
        <v>839067290000000</v>
      </c>
      <c r="M43" s="1">
        <f t="shared" si="5"/>
        <v>0.81865627344727943</v>
      </c>
    </row>
    <row r="44" spans="10:13" x14ac:dyDescent="0.25">
      <c r="J44" s="1">
        <v>9087186600000000</v>
      </c>
      <c r="K44" s="1">
        <f t="shared" si="4"/>
        <v>9.0871865999999999E-3</v>
      </c>
      <c r="L44" s="1">
        <v>878719510000000</v>
      </c>
      <c r="M44" s="1">
        <f t="shared" si="5"/>
        <v>0.85734391989231207</v>
      </c>
    </row>
    <row r="45" spans="10:13" x14ac:dyDescent="0.25">
      <c r="J45" s="1">
        <v>9432910000000000</v>
      </c>
      <c r="K45" s="1">
        <f t="shared" si="4"/>
        <v>9.4329099999999992E-3</v>
      </c>
      <c r="L45" s="1">
        <v>978682250000000</v>
      </c>
      <c r="M45" s="1">
        <f t="shared" si="5"/>
        <v>0.95487498228419643</v>
      </c>
    </row>
    <row r="46" spans="10:13" x14ac:dyDescent="0.25">
      <c r="J46" s="5">
        <v>1.01012563E+16</v>
      </c>
      <c r="K46" s="5">
        <f t="shared" si="4"/>
        <v>1.01012563E-2</v>
      </c>
      <c r="L46" s="5">
        <v>1024932340000000</v>
      </c>
      <c r="M46" s="1">
        <f t="shared" si="5"/>
        <v>1</v>
      </c>
    </row>
    <row r="47" spans="10:13" x14ac:dyDescent="0.25">
      <c r="J47" s="1">
        <v>1.04855603E+16</v>
      </c>
      <c r="K47" s="1">
        <f t="shared" si="4"/>
        <v>1.04855603E-2</v>
      </c>
      <c r="L47" s="1">
        <v>1090016730000000</v>
      </c>
      <c r="M47" s="1">
        <f t="shared" si="5"/>
        <v>1.0635011575495803</v>
      </c>
    </row>
    <row r="48" spans="10:13" x14ac:dyDescent="0.25">
      <c r="J48" s="1">
        <v>1.12284898E+16</v>
      </c>
      <c r="K48" s="1">
        <f t="shared" si="4"/>
        <v>1.12284898E-2</v>
      </c>
      <c r="L48" s="1">
        <v>1214016530000000</v>
      </c>
      <c r="M48" s="1">
        <f t="shared" si="5"/>
        <v>1.1844845582685</v>
      </c>
    </row>
    <row r="49" spans="1:14" x14ac:dyDescent="0.25">
      <c r="J49" s="1">
        <v>1.1655679E+16</v>
      </c>
      <c r="K49" s="1">
        <f t="shared" si="4"/>
        <v>1.1655679E-2</v>
      </c>
      <c r="L49" s="1">
        <v>1232846740000000</v>
      </c>
      <c r="M49" s="1">
        <f t="shared" si="5"/>
        <v>1.2028567075949619</v>
      </c>
    </row>
    <row r="50" spans="1:14" x14ac:dyDescent="0.25">
      <c r="J50" s="1">
        <v>1.21746507E+16</v>
      </c>
      <c r="K50" s="1">
        <f t="shared" si="4"/>
        <v>1.2174650699999999E-2</v>
      </c>
      <c r="L50" s="1">
        <v>1373094870000000</v>
      </c>
      <c r="M50" s="1">
        <f t="shared" si="5"/>
        <v>1.3396931840398363</v>
      </c>
    </row>
    <row r="51" spans="1:14" x14ac:dyDescent="0.25">
      <c r="J51" s="1">
        <v>1.2637836E+16</v>
      </c>
      <c r="K51" s="1">
        <f t="shared" si="4"/>
        <v>1.2637836E-2</v>
      </c>
      <c r="L51" s="1">
        <v>1373094870000000</v>
      </c>
      <c r="M51" s="1">
        <f t="shared" si="5"/>
        <v>1.3396931840398363</v>
      </c>
    </row>
    <row r="52" spans="1:14" x14ac:dyDescent="0.25">
      <c r="M52" s="1"/>
    </row>
    <row r="53" spans="1:14" x14ac:dyDescent="0.25">
      <c r="K53" t="s">
        <v>4</v>
      </c>
      <c r="M53" s="1"/>
    </row>
    <row r="54" spans="1:14" x14ac:dyDescent="0.25">
      <c r="K54" t="s">
        <v>0</v>
      </c>
      <c r="L54" t="s">
        <v>5</v>
      </c>
      <c r="M54" s="1"/>
    </row>
    <row r="55" spans="1:14" x14ac:dyDescent="0.25">
      <c r="K55">
        <v>0.10050579</v>
      </c>
      <c r="L55" s="1">
        <v>3170528750000000</v>
      </c>
      <c r="M55" s="1">
        <f>L55/$L$46</f>
        <v>3.0934029752637136</v>
      </c>
    </row>
    <row r="56" spans="1:14" x14ac:dyDescent="0.25">
      <c r="K56">
        <v>0.21911415000000001</v>
      </c>
      <c r="L56" s="1">
        <v>3793847690000000</v>
      </c>
      <c r="M56" s="1">
        <f>L56/$L$46</f>
        <v>3.7015591585294305</v>
      </c>
    </row>
    <row r="57" spans="1:14" x14ac:dyDescent="0.25">
      <c r="K57">
        <v>0.40118482999999999</v>
      </c>
      <c r="L57" s="1">
        <v>4842720600000000</v>
      </c>
      <c r="M57" s="1">
        <f>L57/$L$46</f>
        <v>4.7249173540567568</v>
      </c>
    </row>
    <row r="58" spans="1:14" x14ac:dyDescent="0.25">
      <c r="K58">
        <v>0.60205454000000003</v>
      </c>
      <c r="L58" s="1">
        <v>4912756500000000</v>
      </c>
      <c r="M58" s="1">
        <f>L58/$L$46</f>
        <v>4.793249571966868</v>
      </c>
    </row>
    <row r="59" spans="1:14" x14ac:dyDescent="0.25">
      <c r="L59">
        <v>0.79990749999999999</v>
      </c>
      <c r="M59" s="1">
        <v>5240667000000000</v>
      </c>
      <c r="N59" s="1">
        <f>M59/$L$46</f>
        <v>5.1131833736459127</v>
      </c>
    </row>
    <row r="60" spans="1:14" x14ac:dyDescent="0.25">
      <c r="L60">
        <v>1</v>
      </c>
      <c r="M60" s="1">
        <v>5630745100000000</v>
      </c>
      <c r="N60" s="1">
        <f>M60/$L$46</f>
        <v>5.4937724962410686</v>
      </c>
    </row>
    <row r="61" spans="1:14" x14ac:dyDescent="0.25">
      <c r="A61" s="6" t="s">
        <v>42</v>
      </c>
      <c r="B61" s="6"/>
      <c r="C61" s="6"/>
      <c r="D61" s="6"/>
      <c r="E61" s="6"/>
      <c r="F61" s="6"/>
      <c r="G61" s="6"/>
      <c r="H61" s="6"/>
      <c r="I61" s="6"/>
      <c r="J61" s="6"/>
      <c r="M61" s="1"/>
      <c r="N61" s="1"/>
    </row>
    <row r="62" spans="1:14" x14ac:dyDescent="0.25">
      <c r="A62" s="6" t="s">
        <v>44</v>
      </c>
      <c r="B62" s="6"/>
      <c r="C62" s="6"/>
      <c r="D62" s="6"/>
      <c r="E62" s="6"/>
      <c r="F62" s="6"/>
      <c r="G62" s="6"/>
      <c r="H62" s="6"/>
      <c r="I62" s="6"/>
      <c r="J62" s="6"/>
      <c r="M62" s="1"/>
      <c r="N62" s="1"/>
    </row>
    <row r="63" spans="1:14" x14ac:dyDescent="0.25">
      <c r="A63" s="6" t="s">
        <v>43</v>
      </c>
      <c r="B63" s="6"/>
      <c r="C63" s="6"/>
      <c r="D63" s="6"/>
      <c r="E63" s="6"/>
      <c r="F63" s="6"/>
      <c r="G63" s="6"/>
      <c r="H63" s="6"/>
      <c r="I63" s="6"/>
      <c r="J63" s="6"/>
      <c r="M63" s="1"/>
      <c r="N63" s="1"/>
    </row>
    <row r="64" spans="1:14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M64" s="1"/>
      <c r="N64" s="1"/>
    </row>
    <row r="65" spans="1:17" x14ac:dyDescent="0.25">
      <c r="M65" s="1"/>
      <c r="N65" s="1"/>
    </row>
    <row r="66" spans="1:17" x14ac:dyDescent="0.25">
      <c r="I66" s="7" t="s">
        <v>40</v>
      </c>
      <c r="J66" s="7"/>
      <c r="K66" s="7"/>
      <c r="L66" s="7"/>
      <c r="M66" s="8"/>
      <c r="N66" s="8"/>
      <c r="O66" s="7"/>
      <c r="P66" s="7"/>
      <c r="Q66" s="7"/>
    </row>
    <row r="67" spans="1:17" x14ac:dyDescent="0.25">
      <c r="M67" s="1"/>
      <c r="N67" s="1"/>
    </row>
    <row r="68" spans="1:17" x14ac:dyDescent="0.25">
      <c r="A68" t="s">
        <v>45</v>
      </c>
      <c r="M68" s="1"/>
      <c r="N68" s="1"/>
    </row>
    <row r="70" spans="1:17" x14ac:dyDescent="0.25">
      <c r="A70" t="s">
        <v>2</v>
      </c>
      <c r="B70" t="s">
        <v>21</v>
      </c>
      <c r="C70" t="s">
        <v>10</v>
      </c>
      <c r="D70" t="s">
        <v>9</v>
      </c>
      <c r="E70" t="s">
        <v>11</v>
      </c>
      <c r="F70" t="s">
        <v>22</v>
      </c>
      <c r="G70" t="s">
        <v>23</v>
      </c>
      <c r="H70" t="s">
        <v>24</v>
      </c>
      <c r="I70" t="s">
        <v>25</v>
      </c>
      <c r="J70" t="s">
        <v>26</v>
      </c>
      <c r="K70" t="s">
        <v>27</v>
      </c>
    </row>
    <row r="71" spans="1:17" x14ac:dyDescent="0.25">
      <c r="A71">
        <v>1</v>
      </c>
      <c r="B71">
        <f>SQRT(A71/SQRT(3)/PI())*2*0.3165</f>
        <v>0.27136164294022991</v>
      </c>
      <c r="C71">
        <v>1</v>
      </c>
      <c r="D71">
        <v>43.735264000000001</v>
      </c>
      <c r="E71">
        <f>D71*C71</f>
        <v>43.735264000000001</v>
      </c>
      <c r="F71">
        <v>1</v>
      </c>
      <c r="G71">
        <f>E71*F71</f>
        <v>43.735264000000001</v>
      </c>
      <c r="H71">
        <f t="shared" ref="H71:H92" si="6">PI()*B71/SQRT(3)/0.3165*2</f>
        <v>3.1102406031124286</v>
      </c>
      <c r="I71">
        <f t="shared" ref="I71:I92" si="7">MIN(A71,H71)</f>
        <v>1</v>
      </c>
      <c r="J71">
        <f>A71*G71</f>
        <v>43.735264000000001</v>
      </c>
      <c r="K71">
        <f>I71*G71</f>
        <v>43.735264000000001</v>
      </c>
    </row>
    <row r="72" spans="1:17" x14ac:dyDescent="0.25">
      <c r="A72">
        <v>1.9855111999999999</v>
      </c>
      <c r="B72">
        <f t="shared" ref="B72:B92" si="8">SQRT(A72/SQRT(3)/PI())*2*0.3165</f>
        <v>0.38237072155980384</v>
      </c>
      <c r="C72">
        <f t="shared" ref="C72:C82" si="9">(A73-A71)/2</f>
        <v>0.96911265000000002</v>
      </c>
      <c r="D72">
        <v>8.0092470000000002</v>
      </c>
      <c r="E72">
        <f t="shared" ref="E72:E92" si="10">D72*C72</f>
        <v>7.7618625846745504</v>
      </c>
      <c r="F72">
        <v>1</v>
      </c>
      <c r="G72">
        <f t="shared" ref="G72:G92" si="11">E72*F72</f>
        <v>7.7618625846745504</v>
      </c>
      <c r="H72">
        <f t="shared" si="6"/>
        <v>4.3825830753045896</v>
      </c>
      <c r="I72">
        <f t="shared" si="7"/>
        <v>1.9855111999999999</v>
      </c>
      <c r="J72">
        <f t="shared" ref="J72:J92" si="12">A72*G72</f>
        <v>15.411265094732267</v>
      </c>
      <c r="K72">
        <f t="shared" ref="K72:K92" si="13">I72*G72</f>
        <v>15.411265094732267</v>
      </c>
    </row>
    <row r="73" spans="1:17" x14ac:dyDescent="0.25">
      <c r="A73">
        <v>2.9382253</v>
      </c>
      <c r="B73">
        <f t="shared" si="8"/>
        <v>0.46514783829178058</v>
      </c>
      <c r="C73">
        <f t="shared" si="9"/>
        <v>1.0149193999999999</v>
      </c>
      <c r="D73">
        <v>2.9431273999999998</v>
      </c>
      <c r="E73">
        <f t="shared" si="10"/>
        <v>2.9870370949315594</v>
      </c>
      <c r="F73">
        <v>1</v>
      </c>
      <c r="G73">
        <f t="shared" si="11"/>
        <v>2.9870370949315594</v>
      </c>
      <c r="H73">
        <f t="shared" si="6"/>
        <v>5.3313418854252914</v>
      </c>
      <c r="I73">
        <f t="shared" si="7"/>
        <v>2.9382253</v>
      </c>
      <c r="J73">
        <f t="shared" si="12"/>
        <v>8.77658796436641</v>
      </c>
      <c r="K73">
        <f t="shared" si="13"/>
        <v>8.77658796436641</v>
      </c>
    </row>
    <row r="74" spans="1:17" x14ac:dyDescent="0.25">
      <c r="A74">
        <v>4.0153499999999998</v>
      </c>
      <c r="B74">
        <f t="shared" si="8"/>
        <v>0.54376363905212743</v>
      </c>
      <c r="C74">
        <f t="shared" si="9"/>
        <v>1.03375635</v>
      </c>
      <c r="D74">
        <v>1.2058282</v>
      </c>
      <c r="E74">
        <f t="shared" si="10"/>
        <v>1.2465325587590701</v>
      </c>
      <c r="F74">
        <v>1</v>
      </c>
      <c r="G74">
        <f t="shared" si="11"/>
        <v>1.2465325587590701</v>
      </c>
      <c r="H74">
        <f t="shared" si="6"/>
        <v>6.2324053257910483</v>
      </c>
      <c r="I74">
        <f t="shared" si="7"/>
        <v>4.0153499999999998</v>
      </c>
      <c r="J74">
        <f t="shared" si="12"/>
        <v>5.005264509813232</v>
      </c>
      <c r="K74">
        <f t="shared" si="13"/>
        <v>5.005264509813232</v>
      </c>
    </row>
    <row r="75" spans="1:17" x14ac:dyDescent="0.25">
      <c r="A75">
        <v>5.005738</v>
      </c>
      <c r="B75">
        <f t="shared" si="8"/>
        <v>0.60713115239843318</v>
      </c>
      <c r="C75">
        <f t="shared" si="9"/>
        <v>0.8914563000000002</v>
      </c>
      <c r="D75">
        <v>0.71522443999999996</v>
      </c>
      <c r="E75">
        <f t="shared" si="10"/>
        <v>0.63759133295197212</v>
      </c>
      <c r="F75">
        <v>1</v>
      </c>
      <c r="G75">
        <f t="shared" si="11"/>
        <v>0.63759133295197212</v>
      </c>
      <c r="H75">
        <f t="shared" si="6"/>
        <v>6.9586988829514453</v>
      </c>
      <c r="I75">
        <f t="shared" si="7"/>
        <v>5.005738</v>
      </c>
      <c r="J75">
        <f t="shared" si="12"/>
        <v>3.191615163828339</v>
      </c>
      <c r="K75">
        <f t="shared" si="13"/>
        <v>3.191615163828339</v>
      </c>
    </row>
    <row r="76" spans="1:17" x14ac:dyDescent="0.25">
      <c r="A76">
        <v>5.7982626000000002</v>
      </c>
      <c r="B76">
        <f t="shared" si="8"/>
        <v>0.65342748804611583</v>
      </c>
      <c r="C76">
        <f t="shared" si="9"/>
        <v>0.9175270000000002</v>
      </c>
      <c r="D76">
        <v>0.31622776000000002</v>
      </c>
      <c r="E76">
        <f t="shared" si="10"/>
        <v>0.2901475079495201</v>
      </c>
      <c r="F76">
        <v>1</v>
      </c>
      <c r="G76">
        <f t="shared" si="11"/>
        <v>0.2901475079495201</v>
      </c>
      <c r="H76">
        <f t="shared" si="6"/>
        <v>7.4893293042098383</v>
      </c>
      <c r="I76">
        <f t="shared" si="7"/>
        <v>5.7982626000000002</v>
      </c>
      <c r="J76">
        <f t="shared" si="12"/>
        <v>1.6823514438269052</v>
      </c>
      <c r="K76">
        <f t="shared" si="13"/>
        <v>1.6823514438269052</v>
      </c>
    </row>
    <row r="77" spans="1:17" x14ac:dyDescent="0.25">
      <c r="A77">
        <v>6.8407920000000004</v>
      </c>
      <c r="B77">
        <f t="shared" si="8"/>
        <v>0.70974387410455875</v>
      </c>
      <c r="C77">
        <f t="shared" si="9"/>
        <v>2.2248591999999996</v>
      </c>
      <c r="D77">
        <v>0.17006847</v>
      </c>
      <c r="E77">
        <f t="shared" si="10"/>
        <v>0.37837840010942392</v>
      </c>
      <c r="F77">
        <v>1</v>
      </c>
      <c r="G77">
        <f t="shared" si="11"/>
        <v>0.37837840010942392</v>
      </c>
      <c r="H77">
        <f t="shared" si="6"/>
        <v>8.1348056089730143</v>
      </c>
      <c r="I77">
        <f t="shared" si="7"/>
        <v>6.8407920000000004</v>
      </c>
      <c r="J77">
        <f t="shared" si="12"/>
        <v>2.5884079324413465</v>
      </c>
      <c r="K77">
        <f t="shared" si="13"/>
        <v>2.5884079324413465</v>
      </c>
    </row>
    <row r="78" spans="1:17" x14ac:dyDescent="0.25">
      <c r="A78">
        <v>10.247980999999999</v>
      </c>
      <c r="B78">
        <f t="shared" si="8"/>
        <v>0.86869558794713053</v>
      </c>
      <c r="C78">
        <f t="shared" si="9"/>
        <v>2.4067964999999996</v>
      </c>
      <c r="D78">
        <v>0.25162636999999999</v>
      </c>
      <c r="E78">
        <f t="shared" si="10"/>
        <v>0.60561346662370485</v>
      </c>
      <c r="F78">
        <v>1</v>
      </c>
      <c r="G78">
        <f t="shared" si="11"/>
        <v>0.60561346662370485</v>
      </c>
      <c r="H78">
        <f t="shared" si="6"/>
        <v>9.9566477417477124</v>
      </c>
      <c r="I78">
        <f t="shared" si="7"/>
        <v>9.9566477417477124</v>
      </c>
      <c r="J78">
        <f t="shared" si="12"/>
        <v>6.2063152993038608</v>
      </c>
      <c r="K78">
        <f t="shared" si="13"/>
        <v>6.0298799548309141</v>
      </c>
    </row>
    <row r="79" spans="1:17" x14ac:dyDescent="0.25">
      <c r="A79">
        <v>11.654385</v>
      </c>
      <c r="B79">
        <f t="shared" si="8"/>
        <v>0.92638846848087664</v>
      </c>
      <c r="C79">
        <f t="shared" si="9"/>
        <v>2.2751755000000005</v>
      </c>
      <c r="D79">
        <v>0.13981625</v>
      </c>
      <c r="E79">
        <f t="shared" si="10"/>
        <v>0.31810650650187505</v>
      </c>
      <c r="F79">
        <v>1</v>
      </c>
      <c r="G79">
        <f t="shared" si="11"/>
        <v>0.31810650650187505</v>
      </c>
      <c r="H79">
        <f t="shared" si="6"/>
        <v>10.617900885715796</v>
      </c>
      <c r="I79">
        <f t="shared" si="7"/>
        <v>10.617900885715796</v>
      </c>
      <c r="J79">
        <f t="shared" si="12"/>
        <v>3.7073356977778551</v>
      </c>
      <c r="K79">
        <f t="shared" si="13"/>
        <v>3.377623357138217</v>
      </c>
    </row>
    <row r="80" spans="1:17" x14ac:dyDescent="0.25">
      <c r="A80">
        <v>14.798332</v>
      </c>
      <c r="B80">
        <f t="shared" si="8"/>
        <v>1.0438902547130364</v>
      </c>
      <c r="C80">
        <f t="shared" si="9"/>
        <v>3.5680109999999994</v>
      </c>
      <c r="D80">
        <v>0.17006847</v>
      </c>
      <c r="E80">
        <f t="shared" si="10"/>
        <v>0.60680617171316986</v>
      </c>
      <c r="F80">
        <v>1</v>
      </c>
      <c r="G80">
        <f t="shared" si="11"/>
        <v>0.60680617171316986</v>
      </c>
      <c r="H80">
        <f t="shared" si="6"/>
        <v>11.964660223246767</v>
      </c>
      <c r="I80">
        <f t="shared" si="7"/>
        <v>11.964660223246767</v>
      </c>
      <c r="J80">
        <f t="shared" si="12"/>
        <v>8.9797191886604963</v>
      </c>
      <c r="K80">
        <f t="shared" si="13"/>
        <v>7.260229665917211</v>
      </c>
    </row>
    <row r="81" spans="1:13" x14ac:dyDescent="0.25">
      <c r="A81">
        <v>18.790406999999998</v>
      </c>
      <c r="B81">
        <f t="shared" si="8"/>
        <v>1.176295819331707</v>
      </c>
      <c r="C81">
        <f t="shared" si="9"/>
        <v>4.7517299999999993</v>
      </c>
      <c r="D81">
        <v>0.13097918</v>
      </c>
      <c r="E81">
        <f t="shared" si="10"/>
        <v>0.62237769898139994</v>
      </c>
      <c r="F81">
        <v>1</v>
      </c>
      <c r="G81">
        <f t="shared" si="11"/>
        <v>0.62237769898139994</v>
      </c>
      <c r="H81">
        <f t="shared" si="6"/>
        <v>13.482240816778631</v>
      </c>
      <c r="I81">
        <f t="shared" si="7"/>
        <v>13.482240816778631</v>
      </c>
      <c r="J81">
        <f t="shared" si="12"/>
        <v>11.694730271583989</v>
      </c>
      <c r="K81">
        <f t="shared" si="13"/>
        <v>8.3910460166597947</v>
      </c>
    </row>
    <row r="82" spans="1:13" x14ac:dyDescent="0.25">
      <c r="A82">
        <v>24.301791999999999</v>
      </c>
      <c r="B82">
        <f t="shared" si="8"/>
        <v>1.3377273602480448</v>
      </c>
      <c r="C82">
        <f t="shared" si="9"/>
        <v>5.7527165</v>
      </c>
      <c r="D82">
        <v>5.9832564999999997E-2</v>
      </c>
      <c r="E82">
        <f t="shared" si="10"/>
        <v>0.34419978391282247</v>
      </c>
      <c r="F82">
        <v>1</v>
      </c>
      <c r="G82">
        <f t="shared" si="11"/>
        <v>0.34419978391282247</v>
      </c>
      <c r="H82">
        <f t="shared" si="6"/>
        <v>15.332505753785922</v>
      </c>
      <c r="I82">
        <f t="shared" si="7"/>
        <v>15.332505753785922</v>
      </c>
      <c r="J82">
        <f t="shared" si="12"/>
        <v>8.3646715550943576</v>
      </c>
      <c r="K82">
        <f t="shared" si="13"/>
        <v>5.2774451672952214</v>
      </c>
    </row>
    <row r="83" spans="1:13" x14ac:dyDescent="0.25">
      <c r="A83">
        <v>30.295839999999998</v>
      </c>
      <c r="B83">
        <f t="shared" si="8"/>
        <v>1.4936194460593879</v>
      </c>
      <c r="C83">
        <f>(A83-A82)/2</f>
        <v>2.9970239999999997</v>
      </c>
      <c r="D83">
        <v>4.0439456999999998E-2</v>
      </c>
      <c r="E83">
        <f t="shared" si="10"/>
        <v>0.12119802317596798</v>
      </c>
      <c r="F83">
        <v>1</v>
      </c>
      <c r="G83">
        <f t="shared" si="11"/>
        <v>0.12119802317596798</v>
      </c>
      <c r="H83">
        <f t="shared" si="6"/>
        <v>17.119279631408421</v>
      </c>
      <c r="I83">
        <f t="shared" si="7"/>
        <v>17.119279631408421</v>
      </c>
      <c r="J83">
        <f t="shared" si="12"/>
        <v>3.6717959184554174</v>
      </c>
      <c r="K83">
        <f t="shared" si="13"/>
        <v>2.0748228495233145</v>
      </c>
      <c r="M83" t="s">
        <v>41</v>
      </c>
    </row>
    <row r="84" spans="1:13" x14ac:dyDescent="0.25">
      <c r="A84">
        <v>54.258853899999998</v>
      </c>
      <c r="B84">
        <f t="shared" si="8"/>
        <v>1.9988664010377792</v>
      </c>
      <c r="C84">
        <v>56</v>
      </c>
      <c r="D84" s="1">
        <v>3.9610538E-4</v>
      </c>
      <c r="E84">
        <f t="shared" si="10"/>
        <v>2.2181901279999999E-2</v>
      </c>
      <c r="F84">
        <v>1</v>
      </c>
      <c r="G84">
        <f t="shared" si="11"/>
        <v>2.2181901279999999E-2</v>
      </c>
      <c r="H84">
        <f t="shared" si="6"/>
        <v>22.910221847655375</v>
      </c>
      <c r="I84">
        <f t="shared" si="7"/>
        <v>22.910221847655375</v>
      </c>
      <c r="J84">
        <f t="shared" si="12"/>
        <v>1.2035645407757429</v>
      </c>
      <c r="K84">
        <f t="shared" si="13"/>
        <v>0.5081922793275907</v>
      </c>
    </row>
    <row r="85" spans="1:13" x14ac:dyDescent="0.25">
      <c r="A85">
        <v>121.5501938</v>
      </c>
      <c r="B85">
        <f t="shared" si="8"/>
        <v>2.991756806783644</v>
      </c>
      <c r="C85">
        <v>82.2</v>
      </c>
      <c r="D85" s="1">
        <v>1.8252586000000001E-4</v>
      </c>
      <c r="E85">
        <f t="shared" si="10"/>
        <v>1.5003625692000002E-2</v>
      </c>
      <c r="F85">
        <v>1</v>
      </c>
      <c r="G85">
        <f t="shared" si="11"/>
        <v>1.5003625692000002E-2</v>
      </c>
      <c r="H85">
        <f t="shared" si="6"/>
        <v>34.290341826777677</v>
      </c>
      <c r="I85">
        <f t="shared" si="7"/>
        <v>34.290341826777677</v>
      </c>
      <c r="J85">
        <f t="shared" si="12"/>
        <v>1.8236936105652595</v>
      </c>
      <c r="K85">
        <f t="shared" si="13"/>
        <v>0.51447945361970382</v>
      </c>
    </row>
    <row r="86" spans="1:13" x14ac:dyDescent="0.25">
      <c r="A86">
        <v>216.6828308</v>
      </c>
      <c r="B86">
        <f t="shared" si="8"/>
        <v>3.9944842245360599</v>
      </c>
      <c r="C86">
        <v>109.3</v>
      </c>
      <c r="D86" s="1">
        <v>1.2314517000000001E-4</v>
      </c>
      <c r="E86">
        <f t="shared" si="10"/>
        <v>1.3459767081000001E-2</v>
      </c>
      <c r="F86">
        <v>1</v>
      </c>
      <c r="G86">
        <f t="shared" si="11"/>
        <v>1.3459767081000001E-2</v>
      </c>
      <c r="H86">
        <f t="shared" si="6"/>
        <v>45.783209775084472</v>
      </c>
      <c r="I86">
        <f t="shared" si="7"/>
        <v>45.783209775084472</v>
      </c>
      <c r="J86">
        <f t="shared" si="12"/>
        <v>2.9165004330197331</v>
      </c>
      <c r="K86">
        <f t="shared" si="13"/>
        <v>0.61623133979319944</v>
      </c>
    </row>
    <row r="87" spans="1:13" x14ac:dyDescent="0.25">
      <c r="A87">
        <v>335.68548579999998</v>
      </c>
      <c r="B87">
        <f t="shared" si="8"/>
        <v>4.9718125001376272</v>
      </c>
      <c r="C87">
        <v>136.4</v>
      </c>
      <c r="D87" s="1">
        <v>3.7256598E-5</v>
      </c>
      <c r="E87">
        <f t="shared" si="10"/>
        <v>5.0817999672000003E-3</v>
      </c>
      <c r="F87">
        <v>1</v>
      </c>
      <c r="G87">
        <f t="shared" si="11"/>
        <v>5.0817999672000003E-3</v>
      </c>
      <c r="H87">
        <f t="shared" si="6"/>
        <v>56.984962728855386</v>
      </c>
      <c r="I87">
        <f t="shared" si="7"/>
        <v>56.984962728855386</v>
      </c>
      <c r="J87">
        <f t="shared" si="12"/>
        <v>1.7058864907279561</v>
      </c>
      <c r="K87">
        <f t="shared" si="13"/>
        <v>0.28958618172639056</v>
      </c>
    </row>
    <row r="88" spans="1:13" x14ac:dyDescent="0.25">
      <c r="A88">
        <v>483.73818970000002</v>
      </c>
      <c r="B88">
        <f t="shared" si="8"/>
        <v>5.9683412609718172</v>
      </c>
      <c r="C88">
        <v>163.4</v>
      </c>
      <c r="D88" s="1">
        <v>3.7263639E-5</v>
      </c>
      <c r="E88">
        <f t="shared" si="10"/>
        <v>6.0888786126000001E-3</v>
      </c>
      <c r="F88">
        <v>1</v>
      </c>
      <c r="G88">
        <f t="shared" si="11"/>
        <v>6.0888786126000001E-3</v>
      </c>
      <c r="H88">
        <f t="shared" si="6"/>
        <v>68.40678410542516</v>
      </c>
      <c r="I88">
        <f t="shared" si="7"/>
        <v>68.40678410542516</v>
      </c>
      <c r="J88">
        <f t="shared" si="12"/>
        <v>2.9454231173621719</v>
      </c>
      <c r="K88">
        <f t="shared" si="13"/>
        <v>0.41652060469626889</v>
      </c>
    </row>
    <row r="89" spans="1:13" x14ac:dyDescent="0.25">
      <c r="A89">
        <v>660.83190920000004</v>
      </c>
      <c r="B89">
        <f t="shared" si="8"/>
        <v>6.9757990686631004</v>
      </c>
      <c r="C89">
        <v>190.2</v>
      </c>
      <c r="D89" s="1">
        <v>1.1589354E-5</v>
      </c>
      <c r="E89">
        <f t="shared" si="10"/>
        <v>2.2042951308E-3</v>
      </c>
      <c r="F89">
        <v>1</v>
      </c>
      <c r="G89">
        <f t="shared" si="11"/>
        <v>2.2042951308E-3</v>
      </c>
      <c r="H89">
        <f t="shared" si="6"/>
        <v>79.953869925856424</v>
      </c>
      <c r="I89">
        <f t="shared" si="7"/>
        <v>79.953869925856424</v>
      </c>
      <c r="J89">
        <f t="shared" si="12"/>
        <v>1.4566685597268278</v>
      </c>
      <c r="K89">
        <f t="shared" si="13"/>
        <v>0.17624192616618187</v>
      </c>
    </row>
    <row r="90" spans="1:13" x14ac:dyDescent="0.25">
      <c r="A90">
        <v>861.85620119999999</v>
      </c>
      <c r="B90">
        <f t="shared" si="8"/>
        <v>7.9664689061653799</v>
      </c>
      <c r="C90">
        <v>216.5</v>
      </c>
      <c r="D90" s="1">
        <v>2.4750502E-6</v>
      </c>
      <c r="E90">
        <f t="shared" si="10"/>
        <v>5.3584836829999999E-4</v>
      </c>
      <c r="F90">
        <v>1</v>
      </c>
      <c r="G90">
        <f t="shared" si="11"/>
        <v>5.3584836829999999E-4</v>
      </c>
      <c r="H90">
        <f t="shared" si="6"/>
        <v>91.308538623661477</v>
      </c>
      <c r="I90">
        <f t="shared" si="7"/>
        <v>91.308538623661477</v>
      </c>
      <c r="J90">
        <f t="shared" si="12"/>
        <v>0.46182423912225651</v>
      </c>
      <c r="K90">
        <f t="shared" si="13"/>
        <v>4.8927531433346529E-2</v>
      </c>
    </row>
    <row r="91" spans="1:13" x14ac:dyDescent="0.25">
      <c r="A91" s="1">
        <v>1102.0706</v>
      </c>
      <c r="B91">
        <f t="shared" si="8"/>
        <v>9.0085142198830024</v>
      </c>
      <c r="C91">
        <v>243.4</v>
      </c>
      <c r="D91" s="1">
        <v>1.6412876E-6</v>
      </c>
      <c r="E91">
        <f t="shared" si="10"/>
        <v>3.9948940184000002E-4</v>
      </c>
      <c r="F91">
        <v>1</v>
      </c>
      <c r="G91">
        <f t="shared" si="11"/>
        <v>3.9948940184000002E-4</v>
      </c>
      <c r="H91">
        <f t="shared" si="6"/>
        <v>103.25205285762212</v>
      </c>
      <c r="I91">
        <f t="shared" si="7"/>
        <v>103.25205285762212</v>
      </c>
      <c r="J91">
        <f t="shared" si="12"/>
        <v>0.44026552477944991</v>
      </c>
      <c r="K91">
        <f t="shared" si="13"/>
        <v>4.1248100834843524E-2</v>
      </c>
    </row>
    <row r="92" spans="1:13" x14ac:dyDescent="0.25">
      <c r="A92" s="1">
        <v>1364.4819</v>
      </c>
      <c r="B92">
        <f t="shared" si="8"/>
        <v>10.023799001174655</v>
      </c>
      <c r="C92">
        <v>275.5</v>
      </c>
      <c r="D92" s="1">
        <v>1.0840193E-6</v>
      </c>
      <c r="E92">
        <f t="shared" si="10"/>
        <v>2.9864731715000003E-4</v>
      </c>
      <c r="F92">
        <v>1</v>
      </c>
      <c r="G92">
        <f t="shared" si="11"/>
        <v>2.9864731715000003E-4</v>
      </c>
      <c r="H92">
        <f t="shared" si="6"/>
        <v>114.88884837625389</v>
      </c>
      <c r="I92">
        <f t="shared" si="7"/>
        <v>114.88884837625389</v>
      </c>
      <c r="J92">
        <f t="shared" si="12"/>
        <v>0.40749885873473463</v>
      </c>
      <c r="K92">
        <f t="shared" si="13"/>
        <v>3.4311246338021364E-2</v>
      </c>
    </row>
    <row r="93" spans="1:13" x14ac:dyDescent="0.25">
      <c r="D93" s="1"/>
      <c r="J93" t="s">
        <v>28</v>
      </c>
      <c r="K93" t="s">
        <v>29</v>
      </c>
    </row>
    <row r="94" spans="1:13" x14ac:dyDescent="0.25">
      <c r="E94">
        <f>SUM(E84:E92)</f>
        <v>6.5254252850889996E-2</v>
      </c>
      <c r="I94" t="s">
        <v>30</v>
      </c>
      <c r="J94">
        <f>SUM(J84:J92)</f>
        <v>13.361325374814133</v>
      </c>
      <c r="K94">
        <f>SUM(K84:K92)</f>
        <v>2.6457386639355471</v>
      </c>
      <c r="L94" t="s">
        <v>31</v>
      </c>
    </row>
    <row r="95" spans="1:13" x14ac:dyDescent="0.25">
      <c r="I95" t="s">
        <v>32</v>
      </c>
      <c r="J95">
        <f>SUM(J71:J92)</f>
        <v>136.37664941469859</v>
      </c>
      <c r="K95">
        <f>SUM(K71:K92)</f>
        <v>115.44754178430874</v>
      </c>
      <c r="L95" t="s">
        <v>31</v>
      </c>
    </row>
    <row r="97" spans="1:30" x14ac:dyDescent="0.25">
      <c r="A97" t="s">
        <v>46</v>
      </c>
      <c r="G97" t="s">
        <v>33</v>
      </c>
      <c r="J97" t="s">
        <v>28</v>
      </c>
      <c r="K97" t="s">
        <v>29</v>
      </c>
    </row>
    <row r="98" spans="1:30" x14ac:dyDescent="0.25">
      <c r="I98" t="s">
        <v>30</v>
      </c>
      <c r="J98">
        <f>J94/(0.000000025)*10000000000000000</f>
        <v>5.3445301499256535E+24</v>
      </c>
      <c r="K98">
        <f>K94/(0.000000025)*10000000000000000</f>
        <v>1.058295465574219E+24</v>
      </c>
    </row>
    <row r="99" spans="1:30" x14ac:dyDescent="0.25">
      <c r="I99" t="s">
        <v>32</v>
      </c>
      <c r="J99">
        <f>J95/(0.000000025)*10000000000000000</f>
        <v>5.4550659765879444E+25</v>
      </c>
      <c r="K99">
        <f>K95/(0.000000025)*10000000000000000</f>
        <v>4.61790167137235E+25</v>
      </c>
    </row>
    <row r="100" spans="1:30" x14ac:dyDescent="0.25">
      <c r="A100" t="s">
        <v>47</v>
      </c>
    </row>
    <row r="102" spans="1:30" x14ac:dyDescent="0.25">
      <c r="A102" t="s">
        <v>0</v>
      </c>
      <c r="B102" s="1">
        <v>7.5396009999999995E-4</v>
      </c>
      <c r="C102" s="1">
        <v>1.2559432000000001E-3</v>
      </c>
      <c r="D102" s="1">
        <v>1.87043651E-3</v>
      </c>
      <c r="E102" s="1">
        <v>2.3694397700000001E-3</v>
      </c>
      <c r="F102" s="1">
        <v>2.9829479299999999E-3</v>
      </c>
      <c r="G102" s="1">
        <v>3.61767431E-3</v>
      </c>
      <c r="H102" s="1">
        <v>4.0971655300000003E-3</v>
      </c>
      <c r="I102" s="1">
        <v>4.7571669999999996E-3</v>
      </c>
      <c r="J102" s="1">
        <v>5.2226260000000002E-3</v>
      </c>
      <c r="K102" s="1">
        <v>5.7694199000000003E-3</v>
      </c>
      <c r="L102" s="1">
        <v>6.3734619999999999E-3</v>
      </c>
      <c r="M102" s="1">
        <v>6.8250391000000002E-3</v>
      </c>
      <c r="N102" s="1">
        <v>7.3542360000000001E-3</v>
      </c>
      <c r="O102" s="1">
        <v>7.9244659000000002E-3</v>
      </c>
      <c r="P102" s="1">
        <v>8.4332902000000005E-3</v>
      </c>
      <c r="Q102" s="1">
        <v>9.0871865999999999E-3</v>
      </c>
      <c r="R102" s="1">
        <v>9.4329099999999992E-3</v>
      </c>
      <c r="S102" s="5">
        <v>1.01012563E-2</v>
      </c>
      <c r="T102" s="1">
        <v>1.04855603E-2</v>
      </c>
      <c r="U102" s="1">
        <v>1.12284898E-2</v>
      </c>
      <c r="V102" s="1">
        <v>1.1655679E-2</v>
      </c>
      <c r="W102" s="1">
        <v>1.2174650699999999E-2</v>
      </c>
      <c r="X102" s="1">
        <v>1.2637836E-2</v>
      </c>
      <c r="Y102">
        <v>0.10050579</v>
      </c>
      <c r="Z102">
        <v>0.21911415000000001</v>
      </c>
      <c r="AA102">
        <v>0.40118482999999999</v>
      </c>
      <c r="AB102">
        <v>0.60205454000000003</v>
      </c>
      <c r="AC102">
        <v>0.79990749999999999</v>
      </c>
      <c r="AD102">
        <v>1</v>
      </c>
    </row>
    <row r="103" spans="1:30" x14ac:dyDescent="0.25">
      <c r="A103" t="s">
        <v>5</v>
      </c>
      <c r="B103" s="1">
        <v>56755858000000</v>
      </c>
      <c r="C103" s="1">
        <v>98776220000000</v>
      </c>
      <c r="D103" s="1">
        <v>171907224000000</v>
      </c>
      <c r="E103" s="1">
        <v>226785346000000</v>
      </c>
      <c r="F103" s="1">
        <v>277021431000000</v>
      </c>
      <c r="G103" s="1">
        <v>328127616000000</v>
      </c>
      <c r="H103" s="1">
        <v>382725777000000</v>
      </c>
      <c r="I103" s="1">
        <v>419753831000000</v>
      </c>
      <c r="J103" s="1">
        <v>489597918000000</v>
      </c>
      <c r="K103" s="1">
        <v>553752247000000</v>
      </c>
      <c r="L103" s="1">
        <v>579921180000000</v>
      </c>
      <c r="M103" s="1">
        <v>645892750000000</v>
      </c>
      <c r="N103" s="1">
        <v>719369240000000</v>
      </c>
      <c r="O103" s="1">
        <v>788966970000000</v>
      </c>
      <c r="P103" s="1">
        <v>839067290000000</v>
      </c>
      <c r="Q103" s="1">
        <v>878719510000000</v>
      </c>
      <c r="R103" s="1">
        <v>978682250000000</v>
      </c>
      <c r="S103" s="5">
        <v>1024932340000000</v>
      </c>
      <c r="T103" s="1">
        <v>1090016730000000</v>
      </c>
      <c r="U103" s="1">
        <v>1214016530000000</v>
      </c>
      <c r="V103" s="1">
        <v>1232846740000000</v>
      </c>
      <c r="W103" s="1">
        <v>1373094870000000</v>
      </c>
      <c r="X103" s="1">
        <v>1373094870000000</v>
      </c>
      <c r="Y103">
        <v>3170528750000000</v>
      </c>
      <c r="Z103">
        <v>3793847690000000</v>
      </c>
      <c r="AA103">
        <v>4842720600000000</v>
      </c>
      <c r="AB103">
        <v>4912756500000000</v>
      </c>
      <c r="AC103">
        <v>5240667000000000</v>
      </c>
      <c r="AD103">
        <v>5630745100000000</v>
      </c>
    </row>
    <row r="104" spans="1:30" x14ac:dyDescent="0.25">
      <c r="A104" t="s">
        <v>34</v>
      </c>
      <c r="B104" s="1">
        <f t="shared" ref="B104:AD104" si="14">B103/$S$103</f>
        <v>5.537522408552354E-2</v>
      </c>
      <c r="C104" s="1">
        <f t="shared" si="14"/>
        <v>9.6373405487429536E-2</v>
      </c>
      <c r="D104" s="1">
        <f t="shared" si="14"/>
        <v>0.16772543639319645</v>
      </c>
      <c r="E104" s="1">
        <f t="shared" si="14"/>
        <v>0.22126860198400999</v>
      </c>
      <c r="F104" s="1">
        <f t="shared" si="14"/>
        <v>0.27028265202364482</v>
      </c>
      <c r="G104" s="1">
        <f t="shared" si="14"/>
        <v>0.32014563614999209</v>
      </c>
      <c r="H104" s="1">
        <f t="shared" si="14"/>
        <v>0.37341565102726682</v>
      </c>
      <c r="I104" s="1">
        <f t="shared" si="14"/>
        <v>0.40954296651425792</v>
      </c>
      <c r="J104" s="1">
        <f t="shared" si="14"/>
        <v>0.47768803743669558</v>
      </c>
      <c r="K104" s="1">
        <f t="shared" si="14"/>
        <v>0.54028175850124893</v>
      </c>
      <c r="L104" s="1">
        <f t="shared" si="14"/>
        <v>0.56581411022702244</v>
      </c>
      <c r="M104" s="1">
        <f t="shared" si="14"/>
        <v>0.63018086637796988</v>
      </c>
      <c r="N104" s="1">
        <f t="shared" si="14"/>
        <v>0.70186997904661685</v>
      </c>
      <c r="O104" s="1">
        <f t="shared" si="14"/>
        <v>0.76977468580999209</v>
      </c>
      <c r="P104" s="1">
        <f t="shared" si="14"/>
        <v>0.81865627344727943</v>
      </c>
      <c r="Q104" s="1">
        <f t="shared" si="14"/>
        <v>0.85734391989231207</v>
      </c>
      <c r="R104" s="1">
        <f t="shared" si="14"/>
        <v>0.95487498228419643</v>
      </c>
      <c r="S104" s="5">
        <f t="shared" si="14"/>
        <v>1</v>
      </c>
      <c r="T104" s="1">
        <f t="shared" si="14"/>
        <v>1.0635011575495803</v>
      </c>
      <c r="U104" s="1">
        <f t="shared" si="14"/>
        <v>1.1844845582685</v>
      </c>
      <c r="V104" s="1">
        <f t="shared" si="14"/>
        <v>1.2028567075949619</v>
      </c>
      <c r="W104" s="1">
        <f t="shared" si="14"/>
        <v>1.3396931840398363</v>
      </c>
      <c r="X104" s="1">
        <f t="shared" si="14"/>
        <v>1.3396931840398363</v>
      </c>
      <c r="Y104" s="1">
        <f t="shared" si="14"/>
        <v>3.0934029752637136</v>
      </c>
      <c r="Z104" s="1">
        <f t="shared" si="14"/>
        <v>3.7015591585294305</v>
      </c>
      <c r="AA104" s="1">
        <f t="shared" si="14"/>
        <v>4.7249173540567568</v>
      </c>
      <c r="AB104" s="1">
        <f t="shared" si="14"/>
        <v>4.793249571966868</v>
      </c>
      <c r="AC104" s="1">
        <f t="shared" si="14"/>
        <v>5.1131833736459127</v>
      </c>
      <c r="AD104" s="1">
        <f t="shared" si="14"/>
        <v>5.4937724962410686</v>
      </c>
    </row>
    <row r="105" spans="1:30" x14ac:dyDescent="0.25">
      <c r="A105" t="s">
        <v>35</v>
      </c>
      <c r="B105" s="1">
        <f>$J$98*B104</f>
        <v>2.9595455468396977E+23</v>
      </c>
      <c r="C105" s="1">
        <f t="shared" ref="C105:AD105" si="15">$J$98*C104</f>
        <v>5.1507057127857755E+23</v>
      </c>
      <c r="D105" s="1">
        <f t="shared" si="15"/>
        <v>8.9641365171287583E+23</v>
      </c>
      <c r="E105" s="1">
        <f t="shared" si="15"/>
        <v>1.1825767145354407E+24</v>
      </c>
      <c r="F105" s="1">
        <f t="shared" si="15"/>
        <v>1.4445337827422336E+24</v>
      </c>
      <c r="G105" s="1">
        <f t="shared" si="15"/>
        <v>1.7110280047707608E+24</v>
      </c>
      <c r="H105" s="1">
        <f t="shared" si="15"/>
        <v>1.9957312053693437E+24</v>
      </c>
      <c r="I105" s="1">
        <f t="shared" si="15"/>
        <v>2.1888147322254438E+24</v>
      </c>
      <c r="J105" s="1">
        <f t="shared" si="15"/>
        <v>2.5530181183392337E+24</v>
      </c>
      <c r="K105" s="1">
        <f t="shared" si="15"/>
        <v>2.8875521477647756E+24</v>
      </c>
      <c r="L105" s="1">
        <f t="shared" si="15"/>
        <v>3.0240105713616783E+24</v>
      </c>
      <c r="M105" s="1">
        <f t="shared" si="15"/>
        <v>3.3680206402633296E+24</v>
      </c>
      <c r="N105" s="1">
        <f t="shared" si="15"/>
        <v>3.7511652643423302E+24</v>
      </c>
      <c r="O105" s="1">
        <f t="shared" si="15"/>
        <v>4.1140840169610499E+24</v>
      </c>
      <c r="P105" s="1">
        <f t="shared" si="15"/>
        <v>4.3753331358647653E+24</v>
      </c>
      <c r="Q105" s="1">
        <f t="shared" si="15"/>
        <v>4.5821004287199063E+24</v>
      </c>
      <c r="R105" s="1">
        <f t="shared" si="15"/>
        <v>5.1033581322276117E+24</v>
      </c>
      <c r="S105" s="1">
        <f t="shared" si="15"/>
        <v>5.3445301499256535E+24</v>
      </c>
      <c r="T105" s="1">
        <f t="shared" si="15"/>
        <v>5.6839140010045639E+24</v>
      </c>
      <c r="U105" s="1">
        <f t="shared" si="15"/>
        <v>6.3305134337873678E+24</v>
      </c>
      <c r="V105" s="1">
        <f t="shared" si="15"/>
        <v>6.4287039397815797E+24</v>
      </c>
      <c r="W105" s="1">
        <f t="shared" si="15"/>
        <v>7.1600306137508023E+24</v>
      </c>
      <c r="X105" s="1">
        <f t="shared" si="15"/>
        <v>7.1600306137508023E+24</v>
      </c>
      <c r="Y105" s="1">
        <f t="shared" si="15"/>
        <v>1.6532785467166638E+25</v>
      </c>
      <c r="Z105" s="1">
        <f t="shared" si="15"/>
        <v>1.9783094524493974E+25</v>
      </c>
      <c r="AA105" s="1">
        <f t="shared" si="15"/>
        <v>2.525246325466328E+25</v>
      </c>
      <c r="AB105" s="1">
        <f t="shared" si="15"/>
        <v>2.5617666853495159E+25</v>
      </c>
      <c r="AC105" s="1">
        <f t="shared" si="15"/>
        <v>2.7327562702549147E+25</v>
      </c>
      <c r="AD105" s="1">
        <f t="shared" si="15"/>
        <v>2.9361632742992709E+25</v>
      </c>
    </row>
    <row r="106" spans="1:30" x14ac:dyDescent="0.25">
      <c r="A106" t="s">
        <v>36</v>
      </c>
      <c r="B106" s="1">
        <f>$K$98*B104</f>
        <v>5.8603348554865841E+22</v>
      </c>
      <c r="C106" s="1">
        <f t="shared" ref="C106:AD106" si="16">$K$98*C104</f>
        <v>1.0199153802929222E+23</v>
      </c>
      <c r="D106" s="1">
        <f t="shared" si="16"/>
        <v>1.7750306879637688E+23</v>
      </c>
      <c r="E106" s="1">
        <f t="shared" si="16"/>
        <v>2.3416755815362442E+23</v>
      </c>
      <c r="F106" s="1">
        <f t="shared" si="16"/>
        <v>2.8603890505999782E+23</v>
      </c>
      <c r="G106" s="1">
        <f t="shared" si="16"/>
        <v>3.3880867506091038E+23</v>
      </c>
      <c r="H106" s="1">
        <f t="shared" si="16"/>
        <v>3.9518409025660144E+23</v>
      </c>
      <c r="I106" s="1">
        <f t="shared" si="16"/>
        <v>4.3341746441985335E+23</v>
      </c>
      <c r="J106" s="1">
        <f t="shared" si="16"/>
        <v>5.0553508397830269E+23</v>
      </c>
      <c r="K106" s="1">
        <f t="shared" si="16"/>
        <v>5.7177773515433698E+23</v>
      </c>
      <c r="L106" s="1">
        <f t="shared" si="16"/>
        <v>5.9879850721116917E+23</v>
      </c>
      <c r="M106" s="1">
        <f t="shared" si="16"/>
        <v>6.6691755337943838E+23</v>
      </c>
      <c r="N106" s="1">
        <f t="shared" si="16"/>
        <v>7.4278581624770663E+23</v>
      </c>
      <c r="O106" s="1">
        <f t="shared" si="16"/>
        <v>8.146490595065337E+23</v>
      </c>
      <c r="P106" s="1">
        <f t="shared" si="16"/>
        <v>8.6638022205314368E+23</v>
      </c>
      <c r="Q106" s="1">
        <f t="shared" si="16"/>
        <v>9.0732318285966023E+23</v>
      </c>
      <c r="R106" s="1">
        <f t="shared" si="16"/>
        <v>1.0105398639416278E+24</v>
      </c>
      <c r="S106" s="1">
        <f t="shared" si="16"/>
        <v>1.058295465574219E+24</v>
      </c>
      <c r="T106" s="1">
        <f t="shared" si="16"/>
        <v>1.1254984526676539E+24</v>
      </c>
      <c r="U106" s="1">
        <f t="shared" si="16"/>
        <v>1.2535346370582352E+24</v>
      </c>
      <c r="V106" s="1">
        <f t="shared" si="16"/>
        <v>1.2729777993832825E+24</v>
      </c>
      <c r="W106" s="1">
        <f t="shared" si="16"/>
        <v>1.4177912219300463E+24</v>
      </c>
      <c r="X106" s="1">
        <f t="shared" si="16"/>
        <v>1.4177912219300463E+24</v>
      </c>
      <c r="Y106" s="1">
        <f t="shared" si="16"/>
        <v>3.273734341915386E+24</v>
      </c>
      <c r="Z106" s="1">
        <f t="shared" si="16"/>
        <v>3.917343273026418E+24</v>
      </c>
      <c r="AA106" s="1">
        <f t="shared" si="16"/>
        <v>5.0003586110112023E+24</v>
      </c>
      <c r="AB106" s="1">
        <f t="shared" si="16"/>
        <v>5.0726742873781023E+24</v>
      </c>
      <c r="AC106" s="1">
        <f t="shared" si="16"/>
        <v>5.4112587789789572E+24</v>
      </c>
      <c r="AD106" s="1">
        <f t="shared" si="16"/>
        <v>5.8140345216682804E+24</v>
      </c>
    </row>
    <row r="107" spans="1:30" x14ac:dyDescent="0.25">
      <c r="A107" t="s">
        <v>37</v>
      </c>
      <c r="B107" s="1">
        <f>$J$99*B104</f>
        <v>3.0207550085487273E+24</v>
      </c>
      <c r="C107" s="1">
        <f t="shared" ref="C107:AD107" si="17">$J$99*C104</f>
        <v>5.2572328532239079E+24</v>
      </c>
      <c r="D107" s="1">
        <f t="shared" si="17"/>
        <v>9.1495332147689141E+24</v>
      </c>
      <c r="E107" s="1">
        <f t="shared" si="17"/>
        <v>1.2070348223701527E+25</v>
      </c>
      <c r="F107" s="1">
        <f t="shared" si="17"/>
        <v>1.4744096991161435E+25</v>
      </c>
      <c r="G107" s="1">
        <f t="shared" si="17"/>
        <v>1.7464155673149253E+25</v>
      </c>
      <c r="H107" s="1">
        <f t="shared" si="17"/>
        <v>2.0370070130442803E+25</v>
      </c>
      <c r="I107" s="1">
        <f t="shared" si="17"/>
        <v>2.2340839025828241E+25</v>
      </c>
      <c r="J107" s="1">
        <f t="shared" si="17"/>
        <v>2.6058197604439863E+25</v>
      </c>
      <c r="K107" s="1">
        <f t="shared" si="17"/>
        <v>2.9472726385712676E+25</v>
      </c>
      <c r="L107" s="1">
        <f t="shared" si="17"/>
        <v>3.0865533017728111E+25</v>
      </c>
      <c r="M107" s="1">
        <f t="shared" si="17"/>
        <v>3.4376782032751773E+25</v>
      </c>
      <c r="N107" s="1">
        <f t="shared" si="17"/>
        <v>3.8287470426856932E+25</v>
      </c>
      <c r="O107" s="1">
        <f t="shared" si="17"/>
        <v>4.1991716982007629E+25</v>
      </c>
      <c r="P107" s="1">
        <f t="shared" si="17"/>
        <v>4.4658239838025304E+25</v>
      </c>
      <c r="Q107" s="1">
        <f t="shared" si="17"/>
        <v>4.6768676476390914E+25</v>
      </c>
      <c r="R107" s="1">
        <f t="shared" si="17"/>
        <v>5.2089060277535356E+25</v>
      </c>
      <c r="S107" s="1">
        <f t="shared" si="17"/>
        <v>5.4550659765879444E+25</v>
      </c>
      <c r="T107" s="1">
        <f t="shared" si="17"/>
        <v>5.8014689806106107E+25</v>
      </c>
      <c r="U107" s="1">
        <f t="shared" si="17"/>
        <v>6.4614414136042948E+25</v>
      </c>
      <c r="V107" s="1">
        <f t="shared" si="17"/>
        <v>6.5616627003118702E+25</v>
      </c>
      <c r="W107" s="1">
        <f t="shared" si="17"/>
        <v>7.3081147073224822E+25</v>
      </c>
      <c r="X107" s="1">
        <f t="shared" si="17"/>
        <v>7.3081147073224822E+25</v>
      </c>
      <c r="Y107" s="1">
        <f t="shared" si="17"/>
        <v>1.6874717322237003E+26</v>
      </c>
      <c r="Z107" s="1">
        <f t="shared" si="17"/>
        <v>2.0192249426021398E+26</v>
      </c>
      <c r="AA107" s="1">
        <f t="shared" si="17"/>
        <v>2.577473590030495E+26</v>
      </c>
      <c r="AB107" s="1">
        <f t="shared" si="17"/>
        <v>2.6147492657331188E+26</v>
      </c>
      <c r="AC107" s="1">
        <f t="shared" si="17"/>
        <v>2.7892752653630982E+26</v>
      </c>
      <c r="AD107" s="1">
        <f t="shared" si="17"/>
        <v>2.9968891427359273E+26</v>
      </c>
    </row>
    <row r="108" spans="1:30" x14ac:dyDescent="0.25">
      <c r="A108" t="s">
        <v>38</v>
      </c>
      <c r="B108" s="1">
        <f>$K$99*B104</f>
        <v>2.5571733985715756E+24</v>
      </c>
      <c r="C108" s="1">
        <f t="shared" ref="C108:AD108" si="18">$K$99*C104</f>
        <v>4.4504291027624608E+24</v>
      </c>
      <c r="D108" s="1">
        <f t="shared" si="18"/>
        <v>7.7453957305179874E+24</v>
      </c>
      <c r="E108" s="1">
        <f t="shared" si="18"/>
        <v>1.021796646924183E+25</v>
      </c>
      <c r="F108" s="1">
        <f t="shared" si="18"/>
        <v>1.2481387105229407E+25</v>
      </c>
      <c r="G108" s="1">
        <f t="shared" si="18"/>
        <v>1.4784010682596126E+25</v>
      </c>
      <c r="H108" s="1">
        <f t="shared" si="18"/>
        <v>1.7243967589954095E+25</v>
      </c>
      <c r="I108" s="1">
        <f t="shared" si="18"/>
        <v>1.8912291495649821E+25</v>
      </c>
      <c r="J108" s="1">
        <f t="shared" si="18"/>
        <v>2.2059163864734943E+25</v>
      </c>
      <c r="K108" s="1">
        <f t="shared" si="18"/>
        <v>2.49496803559491E+25</v>
      </c>
      <c r="L108" s="1">
        <f t="shared" si="18"/>
        <v>2.6128739253034258E+25</v>
      </c>
      <c r="M108" s="1">
        <f t="shared" si="18"/>
        <v>2.9101132761137026E+25</v>
      </c>
      <c r="N108" s="1">
        <f t="shared" si="18"/>
        <v>3.2411665493254482E+25</v>
      </c>
      <c r="O108" s="1">
        <f t="shared" si="18"/>
        <v>3.5547438081820879E+25</v>
      </c>
      <c r="P108" s="1">
        <f t="shared" si="18"/>
        <v>3.7804741734316512E+25</v>
      </c>
      <c r="Q108" s="1">
        <f t="shared" si="18"/>
        <v>3.9591299206116301E+25</v>
      </c>
      <c r="R108" s="1">
        <f t="shared" si="18"/>
        <v>4.409518776641834E+25</v>
      </c>
      <c r="S108" s="1">
        <f t="shared" si="18"/>
        <v>4.61790167137235E+25</v>
      </c>
      <c r="T108" s="1">
        <f t="shared" si="18"/>
        <v>4.9111437729546357E+25</v>
      </c>
      <c r="U108" s="1">
        <f t="shared" si="18"/>
        <v>5.4698332213428461E+25</v>
      </c>
      <c r="V108" s="1">
        <f t="shared" si="18"/>
        <v>5.5546740004242164E+25</v>
      </c>
      <c r="W108" s="1">
        <f t="shared" si="18"/>
        <v>6.1865713937037053E+25</v>
      </c>
      <c r="X108" s="1">
        <f t="shared" si="18"/>
        <v>6.1865713937037053E+25</v>
      </c>
      <c r="Y108" s="1">
        <f t="shared" si="18"/>
        <v>1.4285030769698503E+26</v>
      </c>
      <c r="Z108" s="1">
        <f t="shared" si="18"/>
        <v>1.7093436224856686E+26</v>
      </c>
      <c r="AA108" s="1">
        <f t="shared" si="18"/>
        <v>2.181920374639492E+26</v>
      </c>
      <c r="AB108" s="1">
        <f t="shared" si="18"/>
        <v>2.21347552096906E+26</v>
      </c>
      <c r="AC108" s="1">
        <f t="shared" si="18"/>
        <v>2.3612178047192771E+26</v>
      </c>
      <c r="AD108" s="1">
        <f t="shared" si="18"/>
        <v>2.5369701192531076E+26</v>
      </c>
    </row>
    <row r="109" spans="1:30" x14ac:dyDescent="0.25">
      <c r="A109" s="2" t="s">
        <v>39</v>
      </c>
    </row>
    <row r="110" spans="1:30" x14ac:dyDescent="0.25">
      <c r="A110" s="9" t="s">
        <v>35</v>
      </c>
      <c r="B110" s="10">
        <f>B105/6.322E+28</f>
        <v>4.6813437944316639E-6</v>
      </c>
      <c r="C110" s="10">
        <f t="shared" ref="C110:AD113" si="19">C105/6.322E+28</f>
        <v>8.1472725605595952E-6</v>
      </c>
      <c r="D110" s="10">
        <f t="shared" si="19"/>
        <v>1.4179273200140397E-5</v>
      </c>
      <c r="E110" s="10">
        <f t="shared" si="19"/>
        <v>1.8705737338428356E-5</v>
      </c>
      <c r="F110" s="10">
        <f t="shared" si="19"/>
        <v>2.2849316398959723E-5</v>
      </c>
      <c r="G110" s="10">
        <f t="shared" si="19"/>
        <v>2.7064663156766229E-5</v>
      </c>
      <c r="H110" s="10">
        <f t="shared" si="19"/>
        <v>3.1568035516756467E-5</v>
      </c>
      <c r="I110" s="10">
        <f t="shared" si="19"/>
        <v>3.4622188108596077E-5</v>
      </c>
      <c r="J110" s="10">
        <f t="shared" si="19"/>
        <v>4.0383076848137198E-5</v>
      </c>
      <c r="K110" s="10">
        <f t="shared" si="19"/>
        <v>4.5674662255058142E-5</v>
      </c>
      <c r="L110" s="10">
        <f t="shared" si="19"/>
        <v>4.7833131467283749E-5</v>
      </c>
      <c r="M110" s="10">
        <f t="shared" si="19"/>
        <v>5.3274606774174781E-5</v>
      </c>
      <c r="N110" s="10">
        <f t="shared" si="19"/>
        <v>5.9335103833317467E-5</v>
      </c>
      <c r="O110" s="10">
        <f t="shared" si="19"/>
        <v>6.507567252390146E-5</v>
      </c>
      <c r="P110" s="10">
        <f t="shared" si="19"/>
        <v>6.9208053398683416E-5</v>
      </c>
      <c r="Q110" s="10">
        <f t="shared" si="19"/>
        <v>7.2478652779498675E-5</v>
      </c>
      <c r="R110" s="10">
        <f t="shared" si="19"/>
        <v>8.0723792031439613E-5</v>
      </c>
      <c r="S110" s="10">
        <f t="shared" si="19"/>
        <v>8.4538597752699358E-5</v>
      </c>
      <c r="T110" s="10">
        <f t="shared" si="19"/>
        <v>8.9906896567614112E-5</v>
      </c>
      <c r="U110" s="10">
        <f t="shared" si="19"/>
        <v>1.0013466361574451E-4</v>
      </c>
      <c r="V110" s="10">
        <f t="shared" si="19"/>
        <v>1.016878193575068E-4</v>
      </c>
      <c r="W110" s="10">
        <f t="shared" si="19"/>
        <v>1.1325578319757676E-4</v>
      </c>
      <c r="X110" s="10">
        <f t="shared" si="19"/>
        <v>1.1325578319757676E-4</v>
      </c>
      <c r="Y110" s="10">
        <f t="shared" si="19"/>
        <v>2.6151194981282249E-4</v>
      </c>
      <c r="Z110" s="10">
        <f t="shared" si="19"/>
        <v>3.1292462076073986E-4</v>
      </c>
      <c r="AA110" s="10">
        <f t="shared" si="19"/>
        <v>3.9943788760935276E-4</v>
      </c>
      <c r="AB110" s="10">
        <f t="shared" si="19"/>
        <v>4.0521459749280544E-4</v>
      </c>
      <c r="AC110" s="10">
        <f t="shared" si="19"/>
        <v>4.322613524604421E-4</v>
      </c>
      <c r="AD110" s="10">
        <f t="shared" si="19"/>
        <v>4.6443582320456676E-4</v>
      </c>
    </row>
    <row r="111" spans="1:30" x14ac:dyDescent="0.25">
      <c r="A111" s="9" t="s">
        <v>36</v>
      </c>
      <c r="B111" s="10">
        <f t="shared" ref="B111:Q113" si="20">B106/6.322E+28</f>
        <v>9.2697482687228483E-7</v>
      </c>
      <c r="C111" s="10">
        <f t="shared" si="20"/>
        <v>1.6132796271637492E-6</v>
      </c>
      <c r="D111" s="10">
        <f t="shared" si="20"/>
        <v>2.8077043466684103E-6</v>
      </c>
      <c r="E111" s="10">
        <f t="shared" si="20"/>
        <v>3.7040107268842839E-6</v>
      </c>
      <c r="F111" s="10">
        <f t="shared" si="20"/>
        <v>4.5245002382157205E-6</v>
      </c>
      <c r="G111" s="10">
        <f t="shared" si="20"/>
        <v>5.3592008076702059E-6</v>
      </c>
      <c r="H111" s="10">
        <f t="shared" si="20"/>
        <v>6.250934676630836E-6</v>
      </c>
      <c r="I111" s="10">
        <f t="shared" si="20"/>
        <v>6.855701746596858E-6</v>
      </c>
      <c r="J111" s="10">
        <f t="shared" si="20"/>
        <v>7.9964423280338936E-6</v>
      </c>
      <c r="K111" s="10">
        <f t="shared" si="20"/>
        <v>9.0442539568860653E-6</v>
      </c>
      <c r="L111" s="10">
        <f t="shared" si="20"/>
        <v>9.4716625626568993E-6</v>
      </c>
      <c r="M111" s="10">
        <f t="shared" si="20"/>
        <v>1.0549154593157837E-5</v>
      </c>
      <c r="N111" s="10">
        <f t="shared" si="20"/>
        <v>1.1749222022266793E-5</v>
      </c>
      <c r="O111" s="10">
        <f t="shared" si="20"/>
        <v>1.288593893556681E-5</v>
      </c>
      <c r="P111" s="10">
        <f t="shared" si="20"/>
        <v>1.3704211041650485E-5</v>
      </c>
      <c r="Q111" s="10">
        <f t="shared" si="20"/>
        <v>1.4351837754819049E-5</v>
      </c>
      <c r="R111" s="10">
        <f t="shared" si="19"/>
        <v>1.5984496424258585E-5</v>
      </c>
      <c r="S111" s="10">
        <f t="shared" si="19"/>
        <v>1.6739883985672558E-5</v>
      </c>
      <c r="T111" s="10">
        <f t="shared" si="19"/>
        <v>1.7802885996008446E-5</v>
      </c>
      <c r="U111" s="10">
        <f t="shared" si="19"/>
        <v>1.9828134088235294E-5</v>
      </c>
      <c r="V111" s="10">
        <f t="shared" si="19"/>
        <v>2.013568173652772E-5</v>
      </c>
      <c r="W111" s="10">
        <f t="shared" si="19"/>
        <v>2.2426308477223131E-5</v>
      </c>
      <c r="X111" s="10">
        <f t="shared" si="19"/>
        <v>2.2426308477223131E-5</v>
      </c>
      <c r="Y111" s="10">
        <f t="shared" si="19"/>
        <v>5.1783206926848881E-5</v>
      </c>
      <c r="Z111" s="10">
        <f t="shared" si="19"/>
        <v>6.1963670879886396E-5</v>
      </c>
      <c r="AA111" s="10">
        <f t="shared" si="19"/>
        <v>7.9094568348801058E-5</v>
      </c>
      <c r="AB111" s="10">
        <f t="shared" si="19"/>
        <v>8.0238441749100014E-5</v>
      </c>
      <c r="AC111" s="10">
        <f t="shared" si="19"/>
        <v>8.559409647230239E-5</v>
      </c>
      <c r="AD111" s="10">
        <f t="shared" si="19"/>
        <v>9.1965114230754201E-5</v>
      </c>
    </row>
    <row r="112" spans="1:30" x14ac:dyDescent="0.25">
      <c r="A112" s="9" t="s">
        <v>37</v>
      </c>
      <c r="B112" s="10">
        <f t="shared" si="20"/>
        <v>4.7781635693589486E-5</v>
      </c>
      <c r="C112" s="10">
        <f t="shared" si="19"/>
        <v>8.3157748390128261E-5</v>
      </c>
      <c r="D112" s="10">
        <f t="shared" si="19"/>
        <v>1.4472529602608215E-4</v>
      </c>
      <c r="E112" s="10">
        <f t="shared" si="19"/>
        <v>1.9092610287411464E-4</v>
      </c>
      <c r="F112" s="10">
        <f t="shared" si="19"/>
        <v>2.3321887047075983E-4</v>
      </c>
      <c r="G112" s="10">
        <f t="shared" si="19"/>
        <v>2.7624415806942824E-4</v>
      </c>
      <c r="H112" s="10">
        <f t="shared" si="19"/>
        <v>3.2220927128191718E-4</v>
      </c>
      <c r="I112" s="10">
        <f t="shared" si="19"/>
        <v>3.533824584914306E-4</v>
      </c>
      <c r="J112" s="10">
        <f t="shared" si="19"/>
        <v>4.1218281563492351E-4</v>
      </c>
      <c r="K112" s="10">
        <f t="shared" si="19"/>
        <v>4.6619307791383543E-4</v>
      </c>
      <c r="L112" s="10">
        <f t="shared" si="19"/>
        <v>4.8822418566479142E-4</v>
      </c>
      <c r="M112" s="10">
        <f t="shared" si="19"/>
        <v>5.4376434724378003E-4</v>
      </c>
      <c r="N112" s="10">
        <f t="shared" si="19"/>
        <v>6.0562275271839499E-4</v>
      </c>
      <c r="O112" s="10">
        <f t="shared" si="19"/>
        <v>6.6421570677013017E-4</v>
      </c>
      <c r="P112" s="10">
        <f t="shared" si="19"/>
        <v>7.063941764951804E-4</v>
      </c>
      <c r="Q112" s="10">
        <f t="shared" si="19"/>
        <v>7.3977659722225433E-4</v>
      </c>
      <c r="R112" s="10">
        <f t="shared" si="19"/>
        <v>8.2393325336183737E-4</v>
      </c>
      <c r="S112" s="10">
        <f t="shared" si="19"/>
        <v>8.6287029050742558E-4</v>
      </c>
      <c r="T112" s="10">
        <f t="shared" si="19"/>
        <v>9.1766355276978978E-4</v>
      </c>
      <c r="U112" s="10">
        <f t="shared" si="19"/>
        <v>1.0220565348947003E-3</v>
      </c>
      <c r="V112" s="10">
        <f t="shared" si="19"/>
        <v>1.0379093167212704E-3</v>
      </c>
      <c r="W112" s="10">
        <f t="shared" si="19"/>
        <v>1.1559814469032715E-3</v>
      </c>
      <c r="X112" s="10">
        <f t="shared" si="19"/>
        <v>1.1559814469032715E-3</v>
      </c>
      <c r="Y112" s="10">
        <f t="shared" si="19"/>
        <v>2.6692055239223352E-3</v>
      </c>
      <c r="Z112" s="10">
        <f t="shared" si="19"/>
        <v>3.1939654264507115E-3</v>
      </c>
      <c r="AA112" s="10">
        <f t="shared" si="19"/>
        <v>4.0769908099185306E-3</v>
      </c>
      <c r="AB112" s="10">
        <f t="shared" si="19"/>
        <v>4.1359526506376445E-3</v>
      </c>
      <c r="AC112" s="10">
        <f t="shared" si="19"/>
        <v>4.412014023035587E-3</v>
      </c>
      <c r="AD112" s="10">
        <f t="shared" si="19"/>
        <v>4.7404130698132357E-3</v>
      </c>
    </row>
    <row r="113" spans="1:30" x14ac:dyDescent="0.25">
      <c r="A113" s="9" t="s">
        <v>38</v>
      </c>
      <c r="B113" s="10">
        <f t="shared" si="20"/>
        <v>4.0448804153299203E-5</v>
      </c>
      <c r="C113" s="10">
        <f t="shared" si="19"/>
        <v>7.0395904820665312E-5</v>
      </c>
      <c r="D113" s="10">
        <f t="shared" si="19"/>
        <v>1.2251495935650092E-4</v>
      </c>
      <c r="E113" s="10">
        <f t="shared" si="19"/>
        <v>1.6162553731796631E-4</v>
      </c>
      <c r="F113" s="10">
        <f t="shared" si="19"/>
        <v>1.9742782513807984E-4</v>
      </c>
      <c r="G113" s="10">
        <f t="shared" si="19"/>
        <v>2.3385021642828419E-4</v>
      </c>
      <c r="H113" s="10">
        <f t="shared" si="19"/>
        <v>2.7276127159054248E-4</v>
      </c>
      <c r="I113" s="10">
        <f t="shared" si="19"/>
        <v>2.9915045073789659E-4</v>
      </c>
      <c r="J113" s="10">
        <f t="shared" si="19"/>
        <v>3.4892698299169477E-4</v>
      </c>
      <c r="K113" s="10">
        <f t="shared" si="19"/>
        <v>3.946485345768602E-4</v>
      </c>
      <c r="L113" s="10">
        <f t="shared" si="19"/>
        <v>4.1329862785565103E-4</v>
      </c>
      <c r="M113" s="10">
        <f t="shared" si="19"/>
        <v>4.6031529201418897E-4</v>
      </c>
      <c r="N113" s="10">
        <f t="shared" si="19"/>
        <v>5.1268056775157357E-4</v>
      </c>
      <c r="O113" s="10">
        <f t="shared" si="19"/>
        <v>5.62281526128138E-4</v>
      </c>
      <c r="P113" s="10">
        <f t="shared" si="19"/>
        <v>5.9798705685410489E-4</v>
      </c>
      <c r="Q113" s="10">
        <f t="shared" si="19"/>
        <v>6.2624642844220663E-4</v>
      </c>
      <c r="R113" s="10">
        <f t="shared" si="19"/>
        <v>6.9748794315751888E-4</v>
      </c>
      <c r="S113" s="10">
        <f t="shared" si="19"/>
        <v>7.3044948930280768E-4</v>
      </c>
      <c r="T113" s="10">
        <f t="shared" si="19"/>
        <v>7.7683387740503577E-4</v>
      </c>
      <c r="U113" s="10">
        <f t="shared" si="19"/>
        <v>8.6520614067428763E-4</v>
      </c>
      <c r="V113" s="10">
        <f t="shared" si="19"/>
        <v>8.7862606776719656E-4</v>
      </c>
      <c r="W113" s="10">
        <f t="shared" si="19"/>
        <v>9.7857820210435075E-4</v>
      </c>
      <c r="X113" s="10">
        <f t="shared" si="19"/>
        <v>9.7857820210435075E-4</v>
      </c>
      <c r="Y113" s="10">
        <f t="shared" si="19"/>
        <v>2.2595746234891655E-3</v>
      </c>
      <c r="Z113" s="10">
        <f t="shared" si="19"/>
        <v>2.7038019969719529E-3</v>
      </c>
      <c r="AA113" s="10">
        <f t="shared" si="19"/>
        <v>3.4513134682687316E-3</v>
      </c>
      <c r="AB113" s="10">
        <f t="shared" si="19"/>
        <v>3.5012267019441001E-3</v>
      </c>
      <c r="AC113" s="10">
        <f t="shared" si="19"/>
        <v>3.734922183991264E-3</v>
      </c>
      <c r="AD113" s="10">
        <f t="shared" si="19"/>
        <v>4.0129233142250989E-3</v>
      </c>
    </row>
    <row r="147" spans="1:33" x14ac:dyDescent="0.25">
      <c r="A147" t="s">
        <v>0</v>
      </c>
      <c r="B147" s="1">
        <v>7.5396009999999995E-4</v>
      </c>
      <c r="C147" s="1">
        <v>1.2559432000000001E-3</v>
      </c>
      <c r="D147" s="1">
        <v>1.87043651E-3</v>
      </c>
      <c r="E147" s="1">
        <v>2.3694397700000001E-3</v>
      </c>
      <c r="F147" s="1">
        <v>2.9829479299999999E-3</v>
      </c>
      <c r="G147" s="1">
        <v>3.61767431E-3</v>
      </c>
      <c r="H147" s="1">
        <v>4.0971655300000003E-3</v>
      </c>
      <c r="I147" s="1">
        <v>4.7571669999999996E-3</v>
      </c>
      <c r="J147" s="1">
        <v>5.2226260000000002E-3</v>
      </c>
      <c r="K147" s="1">
        <v>5.7694199000000003E-3</v>
      </c>
      <c r="L147" s="1">
        <v>6.3734619999999999E-3</v>
      </c>
      <c r="M147" s="1">
        <v>6.8250391000000002E-3</v>
      </c>
      <c r="N147" s="1">
        <v>7.3542360000000001E-3</v>
      </c>
      <c r="O147" s="1">
        <v>7.9244659000000002E-3</v>
      </c>
      <c r="P147" s="1">
        <v>8.4332902000000005E-3</v>
      </c>
      <c r="Q147" s="1">
        <v>9.0871865999999999E-3</v>
      </c>
      <c r="R147" s="1">
        <v>9.4329099999999992E-3</v>
      </c>
      <c r="S147" s="5">
        <v>1.01012563E-2</v>
      </c>
      <c r="T147" s="1">
        <v>1.04855603E-2</v>
      </c>
      <c r="U147" s="1">
        <v>1.12284898E-2</v>
      </c>
      <c r="V147" s="1">
        <v>1.1655679E-2</v>
      </c>
      <c r="W147" s="1">
        <v>1.2174650699999999E-2</v>
      </c>
      <c r="X147" s="1">
        <v>1.2637836E-2</v>
      </c>
      <c r="Y147" s="1">
        <v>0.02</v>
      </c>
      <c r="Z147">
        <v>0.10050579</v>
      </c>
      <c r="AA147" s="1">
        <v>0.15</v>
      </c>
      <c r="AB147">
        <v>0.21911415000000001</v>
      </c>
      <c r="AC147">
        <v>0.40118482999999999</v>
      </c>
      <c r="AD147">
        <v>0.60205454000000003</v>
      </c>
      <c r="AE147">
        <v>0.79990749999999999</v>
      </c>
      <c r="AF147">
        <v>1</v>
      </c>
      <c r="AG147">
        <v>1.2</v>
      </c>
    </row>
    <row r="148" spans="1:33" x14ac:dyDescent="0.25">
      <c r="A148" t="s">
        <v>5</v>
      </c>
      <c r="B148" s="1">
        <v>56755858000000</v>
      </c>
      <c r="C148" s="1">
        <v>98776220000000</v>
      </c>
      <c r="D148" s="1">
        <v>171907224000000</v>
      </c>
      <c r="E148" s="1">
        <v>226785346000000</v>
      </c>
      <c r="F148" s="1">
        <v>277021431000000</v>
      </c>
      <c r="G148" s="1">
        <v>328127616000000</v>
      </c>
      <c r="H148" s="1">
        <v>382725777000000</v>
      </c>
      <c r="I148" s="1">
        <v>419753831000000</v>
      </c>
      <c r="J148" s="1">
        <v>489597918000000</v>
      </c>
      <c r="K148" s="1">
        <v>553752247000000</v>
      </c>
      <c r="L148" s="1">
        <v>579921180000000</v>
      </c>
      <c r="M148" s="1">
        <v>645892750000000</v>
      </c>
      <c r="N148" s="1">
        <v>719369240000000</v>
      </c>
      <c r="O148" s="1">
        <v>788966970000000</v>
      </c>
      <c r="P148" s="1">
        <v>839067290000000</v>
      </c>
      <c r="Q148" s="1">
        <v>878719510000000</v>
      </c>
      <c r="R148" s="1">
        <v>978682250000000</v>
      </c>
      <c r="S148" s="5">
        <v>1024932340000000</v>
      </c>
      <c r="T148" s="1">
        <v>1090016730000000</v>
      </c>
      <c r="U148" s="1">
        <v>1214016530000000</v>
      </c>
      <c r="V148" s="1">
        <v>1232846740000000</v>
      </c>
      <c r="W148" s="1">
        <v>1373094870000000</v>
      </c>
      <c r="X148" s="1">
        <v>1373094870000000</v>
      </c>
      <c r="Z148">
        <v>3170528750000000</v>
      </c>
      <c r="AB148">
        <v>3793847690000000</v>
      </c>
      <c r="AC148">
        <v>4842720600000000</v>
      </c>
      <c r="AD148">
        <v>4912756500000000</v>
      </c>
      <c r="AE148">
        <v>5240667000000000</v>
      </c>
      <c r="AF148">
        <v>5630745100000000</v>
      </c>
    </row>
    <row r="149" spans="1:33" x14ac:dyDescent="0.25">
      <c r="A149" t="s">
        <v>48</v>
      </c>
      <c r="B149">
        <f>B148/(0.000000025)</f>
        <v>2.2702343200000002E+21</v>
      </c>
      <c r="C149">
        <f t="shared" ref="C149:X149" si="21">C148/(0.000000025)</f>
        <v>3.9510488000000001E+21</v>
      </c>
      <c r="D149">
        <f t="shared" si="21"/>
        <v>6.8762889600000003E+21</v>
      </c>
      <c r="E149">
        <f t="shared" si="21"/>
        <v>9.0714138400000007E+21</v>
      </c>
      <c r="F149">
        <f t="shared" si="21"/>
        <v>1.108085724E+22</v>
      </c>
      <c r="G149">
        <f t="shared" si="21"/>
        <v>1.312510464E+22</v>
      </c>
      <c r="H149">
        <f t="shared" si="21"/>
        <v>1.5309031080000001E+22</v>
      </c>
      <c r="I149">
        <f t="shared" si="21"/>
        <v>1.679015324E+22</v>
      </c>
      <c r="J149">
        <f t="shared" si="21"/>
        <v>1.9583916720000002E+22</v>
      </c>
      <c r="K149">
        <f t="shared" si="21"/>
        <v>2.215008988E+22</v>
      </c>
      <c r="L149">
        <f t="shared" si="21"/>
        <v>2.3196847200000002E+22</v>
      </c>
      <c r="M149">
        <f t="shared" si="21"/>
        <v>2.5835710000000003E+22</v>
      </c>
      <c r="N149">
        <f t="shared" si="21"/>
        <v>2.87747696E+22</v>
      </c>
      <c r="O149">
        <f t="shared" si="21"/>
        <v>3.1558678800000002E+22</v>
      </c>
      <c r="P149">
        <f t="shared" si="21"/>
        <v>3.3562691600000003E+22</v>
      </c>
      <c r="Q149">
        <f t="shared" si="21"/>
        <v>3.5148780400000002E+22</v>
      </c>
      <c r="R149">
        <f t="shared" si="21"/>
        <v>3.9147290000000006E+22</v>
      </c>
      <c r="S149">
        <f t="shared" si="21"/>
        <v>4.09972936E+22</v>
      </c>
      <c r="T149">
        <f t="shared" si="21"/>
        <v>4.3600669200000001E+22</v>
      </c>
      <c r="U149">
        <f t="shared" si="21"/>
        <v>4.8560661200000004E+22</v>
      </c>
      <c r="V149">
        <f t="shared" si="21"/>
        <v>4.9313869599999999E+22</v>
      </c>
      <c r="W149">
        <f t="shared" si="21"/>
        <v>5.4923794800000004E+22</v>
      </c>
      <c r="X149">
        <f t="shared" si="21"/>
        <v>5.4923794800000004E+22</v>
      </c>
      <c r="Y149" s="1">
        <v>6.0700000000000001E+22</v>
      </c>
      <c r="Z149">
        <f>Z148/(0.000000025)</f>
        <v>1.2682115E+23</v>
      </c>
      <c r="AA149" s="1">
        <v>1.373E+23</v>
      </c>
      <c r="AB149">
        <f>AB148/(0.000000025)</f>
        <v>1.5175390760000001E+23</v>
      </c>
      <c r="AC149">
        <f>AC148/(0.000000025)</f>
        <v>1.93708824E+23</v>
      </c>
      <c r="AD149">
        <f>AD148/(0.000000025)</f>
        <v>1.9651026000000001E+23</v>
      </c>
      <c r="AE149">
        <f>AE148/(0.000000025)</f>
        <v>2.0962667999999999E+23</v>
      </c>
      <c r="AF149">
        <f>AF148/(0.000000025)</f>
        <v>2.2522980400000003E+23</v>
      </c>
      <c r="AG149" s="1">
        <v>2.4079999999999999E+23</v>
      </c>
    </row>
  </sheetData>
  <hyperlinks>
    <hyperlink ref="A3" r:id="rId1" location="fn8" display="https://www.sciencedirect.com/science/article/pii/S135964541630204X - fn8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2020-03-10T20:28:57Z</dcterms:modified>
</cp:coreProperties>
</file>