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E0Betting.csv" sheetId="1" r:id="rId1"/>
  </sheets>
  <definedNames>
    <definedName name="_xlnm.Print_Area" localSheetId="0">#REF!</definedName>
    <definedName name="_xlnm.Sheet_Title" localSheetId="0">"E0Betting.csv"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<sst xmlns="http://schemas.openxmlformats.org/spreadsheetml/2006/main" uniqueCount="37" count="37">
  <si>
    <t>Odds</t>
  </si>
  <si>
    <t>Odds</t>
  </si>
  <si>
    <t>D1</t>
  </si>
  <si>
    <t>Ein Frankfurt</t>
  </si>
  <si>
    <t>Stuttgart</t>
  </si>
  <si>
    <t>H</t>
  </si>
  <si>
    <t>Hamburg</t>
  </si>
  <si>
    <t>Werder Bremen</t>
  </si>
  <si>
    <t>D</t>
  </si>
  <si>
    <t>M'gladbach</t>
  </si>
  <si>
    <t>Hannover</t>
  </si>
  <si>
    <t>E0</t>
  </si>
  <si>
    <t>Stoke</t>
  </si>
  <si>
    <t>Southampton</t>
  </si>
  <si>
    <t>A</t>
  </si>
  <si>
    <t>Hertha</t>
  </si>
  <si>
    <t>Schalke 04</t>
  </si>
  <si>
    <t>Hoffenheim</t>
  </si>
  <si>
    <t>Augsburg</t>
  </si>
  <si>
    <t>Swansea</t>
  </si>
  <si>
    <t>Huddersfield</t>
  </si>
  <si>
    <t>Watford</t>
  </si>
  <si>
    <t>Arsenal</t>
  </si>
  <si>
    <t>Leicester</t>
  </si>
  <si>
    <t>West Brom</t>
  </si>
  <si>
    <t>West Ham</t>
  </si>
  <si>
    <t>Brighton</t>
  </si>
  <si>
    <t>Chelsea</t>
  </si>
  <si>
    <t>Tottenham</t>
  </si>
  <si>
    <t>Bournemouth</t>
  </si>
  <si>
    <t>Dortmund</t>
  </si>
  <si>
    <t>Leverkusen</t>
  </si>
  <si>
    <t>Crystal Palace</t>
  </si>
  <si>
    <t>RB Leipzig</t>
  </si>
  <si>
    <t>Man United</t>
  </si>
  <si>
    <t>Wolfsburg</t>
  </si>
  <si>
    <t>Everton</t>
  </si>
</sst>
</file>

<file path=xl/styles.xml><?xml version="1.0" encoding="utf-8"?>
<styleSheet xmlns="http://schemas.openxmlformats.org/spreadsheetml/2006/main">
  <fonts count="2"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/>
  </cellStyleXfs>
  <cellXfs count="13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9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1" fillId="0" borderId="0" numFmtId="1" xfId="0">
      <alignment horizontal="general" vertical="bottom" wrapText="0" shrinkToFit="0" textRotation="0" indent="0"/>
    </xf>
    <xf applyAlignment="1" applyBorder="1" applyFont="1" applyFill="1" applyNumberFormat="1" fontId="1" fillId="0" borderId="0" numFmtId="9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U65536"/>
  <sheetViews>
    <sheetView workbookViewId="0" tabSelected="1">
      <pane ySplit="1" topLeftCell="A31" activePane="bottomLeft" state="frozen"/>
      <selection pane="bottomLeft" activeCell="V51" sqref="V51"/>
    </sheetView>
  </sheetViews>
  <sheetFormatPr defaultRowHeight="12.75"/>
  <cols>
    <col min="1" max="1" style="1" width="4.714002" bestFit="1" customWidth="1"/>
    <col min="2" max="2" style="1" width="12.42782" bestFit="1" customWidth="1"/>
    <col min="3" max="3" style="1" width="18.28462" bestFit="1" customWidth="1"/>
    <col min="4" max="4" style="1" width="14.57055" bestFit="1" customWidth="1"/>
    <col min="5" max="5" style="1" width="6.142488" bestFit="1" customWidth="1"/>
    <col min="6" max="6" style="1" width="4.571154" bestFit="1" customWidth="1"/>
    <col min="7" max="7" style="1" width="10.85649" bestFit="1" customWidth="1"/>
    <col min="8" max="8" style="1" width="8.285216" bestFit="1" customWidth="1"/>
    <col min="9" max="9" style="1" width="4.571154" hidden="1" bestFit="1" customWidth="1"/>
    <col min="10" max="10" style="1" width="6.428185" hidden="1" bestFit="1" customWidth="1"/>
    <col min="11" max="11" style="1" width="7.856671" hidden="1" bestFit="1" customWidth="1"/>
    <col min="12" max="12" style="1" width="4.571154" hidden="1" bestFit="1" customWidth="1"/>
    <col min="13" max="13" style="1" width="6.428185" hidden="1" bestFit="1" customWidth="1"/>
    <col min="14" max="14" style="1" width="7.713822" hidden="1" bestFit="1" customWidth="1"/>
    <col min="15" max="15" style="1" width="4.285457" bestFit="1" customWidth="1"/>
    <col min="16" max="16" style="1" width="3.571214" bestFit="1" customWidth="1"/>
    <col min="17" max="17" style="2" width="6.428185" bestFit="1" customWidth="1"/>
    <col min="18" max="18" style="1" width="5.999639" bestFit="1" customWidth="1"/>
    <col min="19" max="19" style="2" width="6.285337" bestFit="1" customWidth="1"/>
    <col min="20" max="20" style="3" width="5.142548" bestFit="1" customWidth="1"/>
    <col min="21" max="21" style="2" width="6.285337" bestFit="1" customWidth="1"/>
    <col min="22" max="22" style="1" width="2.142728" bestFit="1" customWidth="1"/>
    <col min="23" max="23" style="1" width="4.285457" bestFit="1" customWidth="1"/>
    <col min="24" max="24" style="2" width="6.428185" bestFit="1" customWidth="1"/>
    <col min="25" max="25" style="2" width="6.713882" bestFit="1" customWidth="1"/>
    <col min="26" max="26" style="1" width="6.571034" bestFit="1" customWidth="1"/>
    <col min="27" max="27" style="1" width="7.713822" bestFit="1" customWidth="1"/>
    <col min="28" max="28" style="1" width="7.999519" bestFit="1" customWidth="1"/>
    <col min="29" max="29" style="4" width="9.570853" customWidth="1"/>
    <col min="30" max="256" style="1"/>
  </cols>
  <sheetData>
    <row r="1" spans="1:255">
      <c r="A1" s="5" t="str">
        <v>Lge</v>
      </c>
      <c r="B1" s="5" t="str">
        <v>Date</v>
      </c>
      <c r="C1" s="5" t="str">
        <v>HomeTeam</v>
      </c>
      <c r="D1" s="5" t="str">
        <v>AwayTeam</v>
      </c>
      <c r="E1" s="5" t="str">
        <v>Mark</v>
      </c>
      <c r="F1" s="5" t="str">
        <v>H#</v>
      </c>
      <c r="G1" s="5" t="str">
        <v>H%</v>
      </c>
      <c r="H1" s="5" t="str">
        <v>HOdds</v>
      </c>
      <c r="I1" s="5" t="str">
        <v>D#</v>
      </c>
      <c r="J1" s="5" t="str">
        <v>D%</v>
      </c>
      <c r="K1" s="5" t="str">
        <v>DOdds</v>
      </c>
      <c r="L1" s="5" t="str">
        <v>A#</v>
      </c>
      <c r="M1" s="5" t="str">
        <v>A%</v>
      </c>
      <c r="N1" s="5" t="str">
        <v>AOdds</v>
      </c>
      <c r="O1" s="5" t="str">
        <v>Bet</v>
      </c>
      <c r="P1" s="5" t="str">
        <v>PP</v>
      </c>
      <c r="Q1" s="6" t="s">
        <v>0</v>
      </c>
      <c r="R1" s="5" t="str">
        <v>B365</v>
      </c>
      <c r="S1" s="6" t="s">
        <v>1</v>
      </c>
      <c r="T1" s="7" t="str">
        <v>BFR</v>
      </c>
      <c r="U1" s="6" t="s">
        <v>1</v>
      </c>
      <c r="V1" s="5" t="str">
        <v>R</v>
      </c>
      <c r="W1" s="5" t="str">
        <v>Stk</v>
      </c>
      <c r="X1" s="6" t="str">
        <v>W</v>
      </c>
      <c r="Y1" s="6" t="str">
        <v>PnL</v>
      </c>
      <c r="Z1" s="5" t="str">
        <v>T_Stk</v>
      </c>
      <c r="AA1" s="5" t="str">
        <v>T_W</v>
      </c>
      <c r="AB1" s="5" t="str">
        <v>T_PnL</v>
      </c>
      <c r="AC1" s="8" t="str">
        <v>Yield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</row>
    <row r="2" spans="1:255">
      <c r="A2" t="s">
        <v>2</v>
      </c>
      <c r="B2">
        <v>43008</v>
      </c>
      <c r="C2" t="s">
        <v>3</v>
      </c>
      <c r="D2" t="s">
        <v>4</v>
      </c>
      <c r="E2">
        <v>1</v>
      </c>
      <c r="F2">
        <v>159</v>
      </c>
      <c r="G2">
        <v>0.4651</v>
      </c>
      <c r="H2">
        <v>2.15</v>
      </c>
      <c r="I2" t="str">
        <v>D:0v0 L:0v1 W:0v1 L:1v2 W:0v1 L:2v1</v>
      </c>
      <c r="J2" t="str">
        <v>L:2v0 W:1v0 L:3v1 W:1v0 L:2v0 D:0v0</v>
      </c>
      <c r="O2" t="s">
        <v>5</v>
      </c>
      <c r="Q2">
        <f>10/11+1</f>
        <v>1.90909090909091</v>
      </c>
      <c r="S2">
        <v>2</v>
      </c>
      <c r="U2">
        <f>20/21+1</f>
        <v>1.95238095238095</v>
      </c>
      <c r="V2" t="s">
        <v>5</v>
      </c>
      <c r="W2">
        <f>P2+R2+T2</f>
        <v>0</v>
      </c>
      <c r="X2">
        <f>IF(O2=V2,(P2*Q2)+(R2*S2)+(T2*U2),0)</f>
        <v>0</v>
      </c>
      <c r="Y2" s="9">
        <f>IF(V2&lt;&gt;"",X2-P2-R2-T2,0)</f>
        <v>0</v>
      </c>
      <c r="Z2" s="3">
        <f>W2</f>
        <v>0</v>
      </c>
      <c r="AA2" s="2">
        <f>X2</f>
        <v>0</v>
      </c>
      <c r="AB2" s="2">
        <f>Y2</f>
        <v>0</v>
      </c>
      <c r="AC2" t="e">
        <f>(AA2-Z2)/Z2</f>
        <v>#DIV/0!</v>
      </c>
    </row>
    <row r="3" spans="1:255">
      <c r="A3" t="s">
        <v>2</v>
      </c>
      <c r="B3">
        <v>43008</v>
      </c>
      <c r="C3" t="s">
        <v>6</v>
      </c>
      <c r="D3" t="s">
        <v>7</v>
      </c>
      <c r="E3">
        <v>1</v>
      </c>
      <c r="F3">
        <v>159</v>
      </c>
      <c r="G3">
        <v>0.4651</v>
      </c>
      <c r="H3">
        <v>2.15</v>
      </c>
      <c r="I3" t="str">
        <v>W:1v0 W:1v3 L:0v2 L:2v0 L:0v3 L:3v0</v>
      </c>
      <c r="J3" t="str">
        <v>L:1v0 L:0v2 D:1v1 L:1v2 D:1v1 D:0v0</v>
      </c>
      <c r="O3" t="s">
        <v>5</v>
      </c>
      <c r="Q3">
        <f>13/8+1</f>
        <v>2.625</v>
      </c>
      <c r="R3">
        <v>5</v>
      </c>
      <c r="S3">
        <v>2.7</v>
      </c>
      <c r="U3">
        <v>2.7</v>
      </c>
      <c r="V3" t="s">
        <v>8</v>
      </c>
      <c r="W3">
        <f>P3+R3+T3</f>
        <v>5</v>
      </c>
      <c r="X3">
        <f>IF(O3=V3,(P3*Q3)+(R3*S3)+(T3*U3),0)</f>
        <v>0</v>
      </c>
      <c r="Y3" s="9">
        <f>IF(V3&lt;&gt;"",X3-P3-R3-T3,0)</f>
        <v>-5</v>
      </c>
      <c r="Z3" s="3">
        <f>W3+Z2</f>
        <v>5</v>
      </c>
      <c r="AA3" s="2">
        <f>X3+AA2</f>
        <v>0</v>
      </c>
      <c r="AB3" s="2">
        <f>Y3+AB2</f>
        <v>-5</v>
      </c>
      <c r="AC3">
        <f>(AA3-Z3)/Z3</f>
        <v>-1</v>
      </c>
    </row>
    <row r="4" spans="1:255">
      <c r="A4" t="s">
        <v>2</v>
      </c>
      <c r="B4">
        <v>43008</v>
      </c>
      <c r="C4" t="s">
        <v>9</v>
      </c>
      <c r="D4" t="s">
        <v>10</v>
      </c>
      <c r="E4">
        <v>2</v>
      </c>
      <c r="F4">
        <v>177</v>
      </c>
      <c r="G4">
        <v>0.5266</v>
      </c>
      <c r="H4">
        <v>1.9</v>
      </c>
      <c r="I4" t="str">
        <v>W:1v0 D:2v2 L:0v1 D:2v2 W:2v0 L:6v1</v>
      </c>
      <c r="J4" t="str">
        <v>W:0v1 W:1v0 D:1v1 W:2v0 D:1v1 D:0v0</v>
      </c>
      <c r="O4" t="s">
        <v>5</v>
      </c>
      <c r="Q4">
        <f>4/6+1</f>
        <v>1.66666666666667</v>
      </c>
      <c r="S4">
        <v>1.72</v>
      </c>
      <c r="U4">
        <v>1.75</v>
      </c>
      <c r="V4" t="s">
        <v>5</v>
      </c>
      <c r="W4">
        <f>P4+R4+T4</f>
        <v>0</v>
      </c>
      <c r="X4">
        <f>IF(O4=V4,(P4*Q4)+(R4*S4)+(T4*U4),0)</f>
        <v>0</v>
      </c>
      <c r="Y4" s="9">
        <f>IF(V4&lt;&gt;"",X4-P4-R4-T4,0)</f>
        <v>0</v>
      </c>
      <c r="Z4" s="3">
        <f>W4+Z3</f>
        <v>5</v>
      </c>
      <c r="AA4" s="2">
        <f>X4+AA3</f>
        <v>0</v>
      </c>
      <c r="AB4" s="2">
        <f>Y4+AB3</f>
        <v>-5</v>
      </c>
      <c r="AC4">
        <f>(AA4-Z4)/Z4</f>
        <v>-1</v>
      </c>
    </row>
    <row r="5" spans="1:255">
      <c r="A5" t="s">
        <v>11</v>
      </c>
      <c r="B5">
        <v>43008</v>
      </c>
      <c r="C5" t="s">
        <v>12</v>
      </c>
      <c r="D5" t="s">
        <v>13</v>
      </c>
      <c r="E5">
        <v>1</v>
      </c>
      <c r="F5">
        <v>217</v>
      </c>
      <c r="G5">
        <v>0.4739</v>
      </c>
      <c r="H5">
        <v>2.11</v>
      </c>
      <c r="I5" t="str">
        <v>L:1v0 W:1v0 D:1v1 D:2v2 L:2v1 L:0v4</v>
      </c>
      <c r="J5" t="str">
        <v>D:0v0 W:3v2 D:0v0 L:0v2 W:0v1 L:0v1</v>
      </c>
      <c r="O5" t="s">
        <v>5</v>
      </c>
      <c r="Q5">
        <v>2.9</v>
      </c>
      <c r="R5">
        <v>5</v>
      </c>
      <c r="S5">
        <v>3</v>
      </c>
      <c r="U5">
        <v>3</v>
      </c>
      <c r="V5" t="s">
        <v>5</v>
      </c>
      <c r="W5">
        <f>P5+R5+T5</f>
        <v>5</v>
      </c>
      <c r="X5">
        <f>IF(O5=V5,(P5*Q5)+(R5*S5)+(T5*U5),0)</f>
        <v>15</v>
      </c>
      <c r="Y5" s="9">
        <f>IF(V5&lt;&gt;"",X5-P5-R5-T5,0)</f>
        <v>10</v>
      </c>
      <c r="Z5" s="3">
        <f>W5+Z4</f>
        <v>10</v>
      </c>
      <c r="AA5" s="2">
        <f>X5+AA4</f>
        <v>15</v>
      </c>
      <c r="AB5" s="2">
        <f>Y5+AB4</f>
        <v>5</v>
      </c>
      <c r="AC5">
        <f>(AA5-Z5)/Z5</f>
        <v>0.5</v>
      </c>
    </row>
    <row r="6" spans="1:255">
      <c r="A6" t="s">
        <v>2</v>
      </c>
      <c r="B6">
        <v>43022</v>
      </c>
      <c r="C6" t="s">
        <v>10</v>
      </c>
      <c r="D6" t="s">
        <v>3</v>
      </c>
      <c r="E6">
        <v>0</v>
      </c>
      <c r="F6">
        <v>174</v>
      </c>
      <c r="G6">
        <v>0.4628</v>
      </c>
      <c r="H6">
        <v>2.16</v>
      </c>
      <c r="I6" t="str">
        <v>W:1v0 D:1v1 W:2v0 D:1v1 D:0v0 L:2v1</v>
      </c>
      <c r="J6" t="str">
        <v>L:0v1 W:0v1 L:1v2 W:0v1 L:2v1 W:2v1</v>
      </c>
      <c r="O6" t="s">
        <v>5</v>
      </c>
      <c r="Q6">
        <f>7/5+1</f>
        <v>2.4</v>
      </c>
      <c r="S6">
        <v>2.45</v>
      </c>
      <c r="T6">
        <v>5</v>
      </c>
      <c r="U6">
        <f>6/4+1</f>
        <v>2.5</v>
      </c>
      <c r="V6" t="s">
        <v>14</v>
      </c>
      <c r="W6">
        <f>P6+R6+T6</f>
        <v>5</v>
      </c>
      <c r="X6">
        <f>IF(O6=V6,(P6*Q6)+(R6*S6)+(T6*U6),0)</f>
        <v>0</v>
      </c>
      <c r="Y6" s="9">
        <f>IF(V6&lt;&gt;"",X6-P6-R6-T6,0)</f>
        <v>-5</v>
      </c>
      <c r="Z6" s="3">
        <f>W6+Z5</f>
        <v>15</v>
      </c>
      <c r="AA6" s="2">
        <f>X6+AA5</f>
        <v>15</v>
      </c>
      <c r="AB6" s="2">
        <f>Y6+AB5</f>
        <v>0</v>
      </c>
      <c r="AC6">
        <f>(AA6-Z6)/Z6</f>
        <v>0</v>
      </c>
    </row>
    <row r="7" spans="1:255">
      <c r="A7" t="s">
        <v>2</v>
      </c>
      <c r="B7">
        <v>43022</v>
      </c>
      <c r="C7" t="s">
        <v>15</v>
      </c>
      <c r="D7" t="s">
        <v>16</v>
      </c>
      <c r="E7">
        <v>0</v>
      </c>
      <c r="F7">
        <v>174</v>
      </c>
      <c r="G7">
        <v>0.4628</v>
      </c>
      <c r="H7">
        <v>2.16</v>
      </c>
      <c r="I7" t="str">
        <v>L:2v0 D:1v1 D:1v1 W:2v1 L:1v0 D:2v2</v>
      </c>
      <c r="J7" t="str">
        <v>L:1v0 W:3v1 W:1v2 L:0v3 L:2v0 D:1v1</v>
      </c>
      <c r="O7" t="s">
        <v>5</v>
      </c>
      <c r="Q7">
        <f>6/4+1</f>
        <v>2.5</v>
      </c>
      <c r="S7">
        <v>2.6</v>
      </c>
      <c r="T7">
        <v>5</v>
      </c>
      <c r="U7">
        <f>13/8+1</f>
        <v>2.625</v>
      </c>
      <c r="V7" t="s">
        <v>14</v>
      </c>
      <c r="W7">
        <f>P7+R7+T7</f>
        <v>5</v>
      </c>
      <c r="X7">
        <f>IF(O7=V7,(P7*Q7)+(R7*S7)+(T7*U7),0)</f>
        <v>0</v>
      </c>
      <c r="Y7" s="9">
        <f>IF(V7&lt;&gt;"",X7-P7-R7-T7,0)</f>
        <v>-5</v>
      </c>
      <c r="Z7" s="3">
        <f>W7+Z6</f>
        <v>20</v>
      </c>
      <c r="AA7" s="2">
        <f>X7+AA6</f>
        <v>15</v>
      </c>
      <c r="AB7" s="2">
        <f>Y7+AB6</f>
        <v>-5</v>
      </c>
      <c r="AC7">
        <f>(AA7-Z7)/Z7</f>
        <v>-0.25</v>
      </c>
    </row>
    <row r="8" spans="1:255">
      <c r="A8" t="s">
        <v>2</v>
      </c>
      <c r="B8">
        <v>43022</v>
      </c>
      <c r="C8" t="s">
        <v>17</v>
      </c>
      <c r="D8" t="s">
        <v>18</v>
      </c>
      <c r="E8">
        <v>3</v>
      </c>
      <c r="F8">
        <v>157</v>
      </c>
      <c r="G8">
        <v>0.5467</v>
      </c>
      <c r="H8">
        <v>1.83</v>
      </c>
      <c r="I8" t="str">
        <v>D:2v2 W:2v0 D:1v1</v>
      </c>
      <c r="O8" t="s">
        <v>5</v>
      </c>
      <c r="Q8">
        <f>8/11+1</f>
        <v>1.72727272727273</v>
      </c>
      <c r="S8">
        <v>1.8</v>
      </c>
      <c r="U8">
        <f>1.75</f>
        <v>1.75</v>
      </c>
      <c r="V8" t="s">
        <v>8</v>
      </c>
      <c r="W8">
        <f>P8+R8+T8</f>
        <v>0</v>
      </c>
      <c r="X8">
        <f>IF(O8=V8,(P8*Q8)+(R8*S8)+(T8*U8),0)</f>
        <v>0</v>
      </c>
      <c r="Y8" s="9">
        <f>IF(V8&lt;&gt;"",X8-P8-R8-T8,0)</f>
        <v>0</v>
      </c>
      <c r="Z8" s="3">
        <f>W8+Z7</f>
        <v>20</v>
      </c>
      <c r="AA8" s="2">
        <f>X8+AA7</f>
        <v>15</v>
      </c>
      <c r="AB8" s="2">
        <f>Y8+AB7</f>
        <v>-5</v>
      </c>
      <c r="AC8">
        <f>(AA8-Z8)/Z8</f>
        <v>-0.25</v>
      </c>
    </row>
    <row r="9" spans="1:255">
      <c r="A9" t="s">
        <v>11</v>
      </c>
      <c r="B9">
        <v>43022</v>
      </c>
      <c r="C9" t="s">
        <v>19</v>
      </c>
      <c r="D9" t="s">
        <v>20</v>
      </c>
      <c r="E9">
        <v>1</v>
      </c>
      <c r="F9">
        <v>217</v>
      </c>
      <c r="G9">
        <v>0.4739</v>
      </c>
      <c r="H9">
        <v>2.11</v>
      </c>
      <c r="O9" t="s">
        <v>5</v>
      </c>
      <c r="Q9">
        <v>2</v>
      </c>
      <c r="S9">
        <v>2.05</v>
      </c>
      <c r="U9">
        <f>21/20+1</f>
        <v>2.05</v>
      </c>
      <c r="V9" t="s">
        <v>5</v>
      </c>
      <c r="W9">
        <f>P9+R9+T9</f>
        <v>0</v>
      </c>
      <c r="X9">
        <f>IF(O9=V9,(P9*Q9)+(R9*S9)+(T9*U9),0)</f>
        <v>0</v>
      </c>
      <c r="Y9" s="9">
        <f>IF(V9&lt;&gt;"",X9-P9-R9-T9,0)</f>
        <v>0</v>
      </c>
      <c r="Z9" s="3">
        <f>W9+Z8</f>
        <v>20</v>
      </c>
      <c r="AA9" s="2">
        <f>X9+AA8</f>
        <v>15</v>
      </c>
      <c r="AB9" s="2">
        <f>Y9+AB8</f>
        <v>-5</v>
      </c>
      <c r="AC9">
        <f>(AA9-Z9)/Z9</f>
        <v>-0.25</v>
      </c>
    </row>
    <row r="10" spans="1:255">
      <c r="A10" t="s">
        <v>11</v>
      </c>
      <c r="B10">
        <v>43022</v>
      </c>
      <c r="C10" t="s">
        <v>21</v>
      </c>
      <c r="D10" t="s">
        <v>22</v>
      </c>
      <c r="E10">
        <v>1</v>
      </c>
      <c r="F10">
        <v>217</v>
      </c>
      <c r="G10">
        <v>0.4739</v>
      </c>
      <c r="H10">
        <v>2.11</v>
      </c>
      <c r="O10" t="s">
        <v>5</v>
      </c>
      <c r="Q10">
        <v>5.5</v>
      </c>
      <c r="S10">
        <v>5.25</v>
      </c>
      <c r="T10">
        <v>5</v>
      </c>
      <c r="U10">
        <f>5.5</f>
        <v>5.5</v>
      </c>
      <c r="V10" t="s">
        <v>5</v>
      </c>
      <c r="W10">
        <f>P10+R10+T10</f>
        <v>5</v>
      </c>
      <c r="X10">
        <f>IF(O10=V10,(P10*Q10)+(R10*S10)+(T10*U10),0)</f>
        <v>27.5</v>
      </c>
      <c r="Y10" s="9">
        <f>IF(V10&lt;&gt;"",X10-P10-R10-T10,0)</f>
        <v>22.5</v>
      </c>
      <c r="Z10" s="3">
        <f>W10+Z9</f>
        <v>25</v>
      </c>
      <c r="AA10" s="2">
        <f>X10+AA9</f>
        <v>42.5</v>
      </c>
      <c r="AB10" s="2">
        <f>Y10+AB9</f>
        <v>17.5</v>
      </c>
      <c r="AC10">
        <f>(AA10-Z10)/Z10</f>
        <v>0.7</v>
      </c>
    </row>
    <row r="11" spans="1:255">
      <c r="A11" t="s">
        <v>11</v>
      </c>
      <c r="B11">
        <v>43024</v>
      </c>
      <c r="C11" t="s">
        <v>23</v>
      </c>
      <c r="D11" t="s">
        <v>24</v>
      </c>
      <c r="E11">
        <v>1</v>
      </c>
      <c r="F11">
        <v>217</v>
      </c>
      <c r="G11">
        <v>0.4739</v>
      </c>
      <c r="H11">
        <v>2.11</v>
      </c>
      <c r="O11" t="s">
        <v>5</v>
      </c>
      <c r="Q11" s="1">
        <f>19/20+1</f>
        <v>1.95</v>
      </c>
      <c r="R11">
        <v>5</v>
      </c>
      <c r="S11">
        <v>2.3</v>
      </c>
      <c r="U11">
        <f>2</f>
        <v>2</v>
      </c>
      <c r="V11" t="s">
        <v>8</v>
      </c>
      <c r="W11">
        <f>P11+R11+T11</f>
        <v>5</v>
      </c>
      <c r="X11">
        <f>IF(O11=V11,(P11*Q11)+(R11*S11)+(T11*U11),0)</f>
        <v>0</v>
      </c>
      <c r="Y11" s="9">
        <f>IF(V11&lt;&gt;"",X11-P11-R11-T11,0)</f>
        <v>-5</v>
      </c>
      <c r="Z11" s="3">
        <f>W11+Z10</f>
        <v>30</v>
      </c>
      <c r="AA11" s="2">
        <f>X11+AA10</f>
        <v>42.5</v>
      </c>
      <c r="AB11" s="2">
        <f>Y11+AB10</f>
        <v>12.5</v>
      </c>
      <c r="AC11">
        <f>(AA11-Z11)/Z11</f>
        <v>0.416666666666667</v>
      </c>
    </row>
    <row r="12" spans="1:255">
      <c r="A12" t="s">
        <v>2</v>
      </c>
      <c r="B12">
        <v>43029</v>
      </c>
      <c r="C12" t="s">
        <v>18</v>
      </c>
      <c r="D12" t="s">
        <v>10</v>
      </c>
      <c r="E12">
        <v>3</v>
      </c>
      <c r="F12">
        <v>157</v>
      </c>
      <c r="G12">
        <v>0.5467</v>
      </c>
      <c r="H12">
        <v>1.83</v>
      </c>
      <c r="O12" t="s">
        <v>5</v>
      </c>
      <c r="Q12">
        <v>2</v>
      </c>
      <c r="S12">
        <v>2</v>
      </c>
      <c r="T12">
        <v>5</v>
      </c>
      <c r="U12">
        <v>2</v>
      </c>
      <c r="V12" t="s">
        <v>14</v>
      </c>
      <c r="W12">
        <f>P12+R12+T12</f>
        <v>5</v>
      </c>
      <c r="X12">
        <f>IF(O12=V12,(P12*Q12)+(R12*S12)+(T12*U12),0)</f>
        <v>0</v>
      </c>
      <c r="Y12" s="9">
        <f>IF(V12&lt;&gt;"",X12-P12-R12-T12,0)</f>
        <v>-5</v>
      </c>
      <c r="Z12" s="3">
        <f>W12+Z11</f>
        <v>35</v>
      </c>
      <c r="AA12" s="2">
        <f>X12+AA11</f>
        <v>42.5</v>
      </c>
      <c r="AB12" s="2">
        <f>Y12+AB11</f>
        <v>7.5</v>
      </c>
      <c r="AC12">
        <f>(AA12-Z12)/Z12</f>
        <v>0.214285714285714</v>
      </c>
    </row>
    <row r="13" spans="1:255">
      <c r="A13" t="s">
        <v>11</v>
      </c>
      <c r="B13">
        <v>43028</v>
      </c>
      <c r="C13" t="s">
        <v>25</v>
      </c>
      <c r="D13" t="s">
        <v>26</v>
      </c>
      <c r="E13">
        <v>0</v>
      </c>
      <c r="F13">
        <v>242</v>
      </c>
      <c r="G13">
        <v>0.5062</v>
      </c>
      <c r="H13">
        <v>1.98</v>
      </c>
      <c r="I13" t="str">
        <v>L:3v0 W:2v0 D:0v0 L:2v3 W:1v0 D:1v1</v>
      </c>
      <c r="J13" t="str">
        <v>D:0v0 W:3v1 L:2v1 W:1v0 L:2v0 D:1v1</v>
      </c>
      <c r="O13" t="s">
        <v>5</v>
      </c>
      <c r="Q13" s="1">
        <f>3/4+1</f>
        <v>1.75</v>
      </c>
      <c r="S13">
        <v>1.83</v>
      </c>
      <c r="U13">
        <f>4/5+1</f>
        <v>1.8</v>
      </c>
      <c r="V13" t="s">
        <v>14</v>
      </c>
      <c r="W13">
        <f>P13+R13+T13</f>
        <v>0</v>
      </c>
      <c r="X13">
        <f>IF(O13=V13,(P13*Q13)+(R13*S13)+(T13*U13),0)</f>
        <v>0</v>
      </c>
      <c r="Y13" s="9">
        <f>IF(V13&lt;&gt;"",X13-P13-R13-T13,0)</f>
        <v>0</v>
      </c>
      <c r="Z13" s="3">
        <f>W13+Z12</f>
        <v>35</v>
      </c>
      <c r="AA13" s="2">
        <f>X13+AA12</f>
        <v>42.5</v>
      </c>
      <c r="AB13" s="2">
        <f>Y13+AB12</f>
        <v>7.5</v>
      </c>
      <c r="AC13">
        <f>(AA13-Z13)/Z13</f>
        <v>0.214285714285714</v>
      </c>
    </row>
    <row r="14" spans="1:255">
      <c r="A14" t="s">
        <v>11</v>
      </c>
      <c r="B14">
        <v>43029</v>
      </c>
      <c r="C14" t="s">
        <v>27</v>
      </c>
      <c r="D14" t="s">
        <v>21</v>
      </c>
      <c r="E14">
        <v>1</v>
      </c>
      <c r="F14">
        <v>217</v>
      </c>
      <c r="G14">
        <v>0.4739</v>
      </c>
      <c r="H14">
        <v>2.11</v>
      </c>
      <c r="I14" t="str">
        <v>W:2v0 W:1v2 D:0v0 W:0v4 L:0v1 L:2v1</v>
      </c>
      <c r="J14" t="str">
        <v>D:0v0 W:0v2 L:0v6 W:1v2 D:2v2 W:2v1</v>
      </c>
      <c r="O14" t="s">
        <v>5</v>
      </c>
      <c r="Q14" s="1">
        <f>1.36</f>
        <v>1.36</v>
      </c>
      <c r="S14">
        <v>1.36</v>
      </c>
      <c r="U14">
        <f>4/11+1</f>
        <v>1.36363636363636</v>
      </c>
      <c r="V14" t="s">
        <v>5</v>
      </c>
      <c r="W14">
        <f>P14+R14+T14</f>
        <v>0</v>
      </c>
      <c r="X14">
        <f>IF(O14=V14,(P14*Q14)+(R14*S14)+(T14*U14),0)</f>
        <v>0</v>
      </c>
      <c r="Y14" s="9">
        <f>IF(V14&lt;&gt;"",X14-P14-R14-T14,0)</f>
        <v>0</v>
      </c>
      <c r="Z14" s="3">
        <f>W14+Z13</f>
        <v>35</v>
      </c>
      <c r="AA14" s="2">
        <f>X14+AA13</f>
        <v>42.5</v>
      </c>
      <c r="AB14" s="2">
        <f>Y14+AB13</f>
        <v>7.5</v>
      </c>
      <c r="AC14">
        <f>(AA14-Z14)/Z14</f>
        <v>0.214285714285714</v>
      </c>
    </row>
    <row r="15" spans="1:255">
      <c r="A15" t="s">
        <v>11</v>
      </c>
      <c r="B15">
        <v>43029</v>
      </c>
      <c r="C15" t="s">
        <v>13</v>
      </c>
      <c r="D15" t="s">
        <v>24</v>
      </c>
      <c r="E15">
        <v>-1</v>
      </c>
      <c r="F15">
        <v>216</v>
      </c>
      <c r="G15">
        <v>0.4597</v>
      </c>
      <c r="H15">
        <v>2.18</v>
      </c>
      <c r="I15" t="str">
        <v>D:0v0 L:0v2 W:0v1 L:0v1 L:2v1 D:2v2</v>
      </c>
      <c r="J15" t="str">
        <v>D:1v1 L:3v1 D:0v0 L:2v0 D:2v2 D:1v1</v>
      </c>
      <c r="O15" t="s">
        <v>5</v>
      </c>
      <c r="Q15" s="1">
        <f>4/5+1</f>
        <v>1.8</v>
      </c>
      <c r="S15">
        <v>1.85</v>
      </c>
      <c r="U15">
        <f>17/20+1</f>
        <v>1.85</v>
      </c>
      <c r="V15" t="s">
        <v>5</v>
      </c>
      <c r="W15">
        <f>P15+R15+T15</f>
        <v>0</v>
      </c>
      <c r="X15">
        <f>IF(O15=V15,(P15*Q15)+(R15*S15)+(T15*U15),0)</f>
        <v>0</v>
      </c>
      <c r="Y15" s="9">
        <f>IF(V15&lt;&gt;"",X15-P15-R15-T15,0)</f>
        <v>0</v>
      </c>
      <c r="Z15" s="3">
        <f>W15+Z14</f>
        <v>35</v>
      </c>
      <c r="AA15" s="2">
        <f>X15+AA14</f>
        <v>42.5</v>
      </c>
      <c r="AB15" s="2">
        <f>Y15+AB14</f>
        <v>7.5</v>
      </c>
      <c r="AC15">
        <f>(AA15-Z15)/Z15</f>
        <v>0.214285714285714</v>
      </c>
    </row>
    <row r="16" spans="1:255">
      <c r="A16" t="s">
        <v>11</v>
      </c>
      <c r="B16">
        <v>43029</v>
      </c>
      <c r="C16" t="s">
        <v>19</v>
      </c>
      <c r="D16" t="s">
        <v>23</v>
      </c>
      <c r="E16">
        <v>0</v>
      </c>
      <c r="F16">
        <v>242</v>
      </c>
      <c r="G16">
        <v>0.5062</v>
      </c>
      <c r="H16">
        <v>1.98</v>
      </c>
      <c r="I16" t="str">
        <v>W:0v2 L:0v1 D:0v0</v>
      </c>
      <c r="O16" t="s">
        <v>5</v>
      </c>
      <c r="Q16" s="1">
        <f>7/4+1</f>
        <v>2.75</v>
      </c>
      <c r="S16">
        <v>2.8</v>
      </c>
      <c r="T16">
        <v>5</v>
      </c>
      <c r="U16">
        <f>15/8+1</f>
        <v>2.875</v>
      </c>
      <c r="V16" t="s">
        <v>8</v>
      </c>
      <c r="W16">
        <f>P16+R16+T16</f>
        <v>5</v>
      </c>
      <c r="X16">
        <f>IF(O16=V16,(P16*Q16)+(R16*S16)+(T16*U16),0)</f>
        <v>0</v>
      </c>
      <c r="Y16" s="9">
        <f>IF(V16&lt;&gt;"",X16-P16-R16-T16,0)</f>
        <v>-5</v>
      </c>
      <c r="Z16" s="3">
        <f>W16+Z15</f>
        <v>40</v>
      </c>
      <c r="AA16" s="2">
        <f>X16+AA15</f>
        <v>42.5</v>
      </c>
      <c r="AB16" s="2">
        <f>Y16+AB15</f>
        <v>2.5</v>
      </c>
      <c r="AC16">
        <f>(AA16-Z16)/Z16</f>
        <v>0.0625</v>
      </c>
    </row>
    <row r="17" spans="1:255">
      <c r="A17" t="s">
        <v>2</v>
      </c>
      <c r="B17">
        <v>43057</v>
      </c>
      <c r="C17" t="s">
        <v>17</v>
      </c>
      <c r="D17" t="s">
        <v>3</v>
      </c>
      <c r="E17">
        <v>1</v>
      </c>
      <c r="F17">
        <v>159</v>
      </c>
      <c r="G17">
        <v>0.4551</v>
      </c>
      <c r="H17">
        <v>2.15</v>
      </c>
      <c r="O17" t="s">
        <v>5</v>
      </c>
      <c r="Q17">
        <v>2.1</v>
      </c>
      <c r="S17">
        <v>2.1</v>
      </c>
      <c r="T17">
        <v>5</v>
      </c>
      <c r="U17">
        <f>23/20+1</f>
        <v>2.15</v>
      </c>
      <c r="V17" t="s">
        <v>8</v>
      </c>
      <c r="W17">
        <f>P17+R17+T17</f>
        <v>5</v>
      </c>
      <c r="X17">
        <f>IF(O17=V17,(P17*Q17)+(R17*S17)+(T17*U17),0)</f>
        <v>0</v>
      </c>
      <c r="Y17" s="9">
        <f>IF(V17&lt;&gt;"",X17-P17-R17-T17,0)</f>
        <v>-5</v>
      </c>
      <c r="Z17" s="3">
        <f>W17+Z16</f>
        <v>45</v>
      </c>
      <c r="AA17" s="2">
        <f>X17+AA16</f>
        <v>42.5</v>
      </c>
      <c r="AB17" s="2">
        <f>Y17+AB16</f>
        <v>-2.5</v>
      </c>
      <c r="AC17">
        <f>(AA17-Z17)/Z17</f>
        <v>-0.0555555555555556</v>
      </c>
    </row>
    <row r="18" spans="1:255">
      <c r="A18" t="s">
        <v>2</v>
      </c>
      <c r="B18">
        <v>43058</v>
      </c>
      <c r="C18" t="s">
        <v>16</v>
      </c>
      <c r="D18" t="s">
        <v>6</v>
      </c>
      <c r="E18">
        <v>1</v>
      </c>
      <c r="F18">
        <v>242</v>
      </c>
      <c r="G18">
        <v>0.5062</v>
      </c>
      <c r="H18">
        <v>1.98</v>
      </c>
      <c r="O18" t="s">
        <v>5</v>
      </c>
      <c r="Q18">
        <f>8/15+1</f>
        <v>1.53333333333333</v>
      </c>
      <c r="S18">
        <v>1.57</v>
      </c>
      <c r="U18">
        <f>4/7+1</f>
        <v>1.57142857142857</v>
      </c>
      <c r="V18" t="s">
        <v>5</v>
      </c>
      <c r="W18">
        <f>P18+R18+T18</f>
        <v>0</v>
      </c>
      <c r="X18">
        <f>IF(O18=V18,(P18*Q18)+(R18*S18)+(T18*U18),0)</f>
        <v>0</v>
      </c>
      <c r="Y18" s="9">
        <f>IF(V18&lt;&gt;"",X18-P18-R18-T18,0)</f>
        <v>0</v>
      </c>
      <c r="Z18" s="3">
        <f>W18+Z17</f>
        <v>45</v>
      </c>
      <c r="AA18" s="2">
        <f>X18+AA17</f>
        <v>42.5</v>
      </c>
      <c r="AB18" s="2">
        <f>Y18+AB17</f>
        <v>-2.5</v>
      </c>
      <c r="AC18">
        <f>(AA18-Z18)/Z18</f>
        <v>-0.0555555555555556</v>
      </c>
    </row>
    <row r="19" spans="1:255">
      <c r="A19" t="s">
        <v>11</v>
      </c>
      <c r="B19">
        <v>43057</v>
      </c>
      <c r="C19" t="s">
        <v>22</v>
      </c>
      <c r="D19" t="s">
        <v>28</v>
      </c>
      <c r="E19">
        <v>0</v>
      </c>
      <c r="F19">
        <v>242</v>
      </c>
      <c r="G19">
        <v>0.5062</v>
      </c>
      <c r="H19">
        <v>1.98</v>
      </c>
      <c r="O19" t="s">
        <v>5</v>
      </c>
      <c r="Q19">
        <f>2.3</f>
        <v>2.3</v>
      </c>
      <c r="S19">
        <v>2.37</v>
      </c>
      <c r="T19">
        <v>5</v>
      </c>
      <c r="U19">
        <f>11/8+1</f>
        <v>2.375</v>
      </c>
      <c r="V19" t="s">
        <v>5</v>
      </c>
      <c r="W19">
        <f>P19+R19+T19</f>
        <v>5</v>
      </c>
      <c r="X19">
        <f>IF(O19=V19,(P19*Q19)+(R19*S19)+(T19*U19),0)</f>
        <v>11.875</v>
      </c>
      <c r="Y19" s="9">
        <f>IF(V19&lt;&gt;"",X19-P19-R19-T19,0)</f>
        <v>6.875</v>
      </c>
      <c r="Z19" s="3">
        <f>W19+Z18</f>
        <v>50</v>
      </c>
      <c r="AA19" s="2">
        <f>X19+AA18</f>
        <v>54.375</v>
      </c>
      <c r="AB19" s="2">
        <f>Y19+AB18</f>
        <v>4.375</v>
      </c>
      <c r="AC19">
        <f>(AA19-Z19)/Z19</f>
        <v>0.0875</v>
      </c>
    </row>
    <row r="20" spans="1:255">
      <c r="A20" t="s">
        <v>11</v>
      </c>
      <c r="B20">
        <v>43057</v>
      </c>
      <c r="C20" t="s">
        <v>29</v>
      </c>
      <c r="D20" t="s">
        <v>20</v>
      </c>
      <c r="E20">
        <v>1</v>
      </c>
      <c r="F20">
        <v>217</v>
      </c>
      <c r="G20">
        <v>0.4739</v>
      </c>
      <c r="H20">
        <v>2.11</v>
      </c>
      <c r="O20" t="s">
        <v>5</v>
      </c>
      <c r="Q20">
        <v>1.8</v>
      </c>
      <c r="S20">
        <v>1.83</v>
      </c>
      <c r="U20">
        <f>4/5+1</f>
        <v>1.8</v>
      </c>
      <c r="V20" t="s">
        <v>5</v>
      </c>
      <c r="W20">
        <f>P20+R20+T20</f>
        <v>0</v>
      </c>
      <c r="X20">
        <f>IF(O20=V20,(P20*Q20)+(R20*S20)+(T20*U20),0)</f>
        <v>0</v>
      </c>
      <c r="Y20" s="9">
        <f>IF(V20&lt;&gt;"",X20-P20-R20-T20,0)</f>
        <v>0</v>
      </c>
      <c r="Z20" s="3">
        <f>W20+Z19</f>
        <v>50</v>
      </c>
      <c r="AA20" s="2">
        <f>X20+AA19</f>
        <v>54.375</v>
      </c>
      <c r="AB20" s="2">
        <f>Y20+AB19</f>
        <v>4.375</v>
      </c>
      <c r="AC20">
        <f>(AA20-Z20)/Z20</f>
        <v>0.0875</v>
      </c>
    </row>
    <row r="21" spans="1:255">
      <c r="A21" t="s">
        <v>11</v>
      </c>
      <c r="B21">
        <v>43057</v>
      </c>
      <c r="C21" t="str">
        <v>Burnley</v>
      </c>
      <c r="D21" t="s">
        <v>19</v>
      </c>
      <c r="E21">
        <v>-1</v>
      </c>
      <c r="F21">
        <v>261</v>
      </c>
      <c r="G21">
        <v>0.4597</v>
      </c>
      <c r="H21">
        <v>2.18</v>
      </c>
      <c r="O21" t="s">
        <v>5</v>
      </c>
      <c r="Q21">
        <f>23/20+1</f>
        <v>2.15</v>
      </c>
      <c r="S21">
        <v>2.2</v>
      </c>
      <c r="T21">
        <v>5</v>
      </c>
      <c r="U21">
        <f>6/5+1</f>
        <v>2.2</v>
      </c>
      <c r="V21" t="s">
        <v>5</v>
      </c>
      <c r="W21">
        <f>P21+R21+T21</f>
        <v>5</v>
      </c>
      <c r="X21">
        <f>IF(O21=V21,(P21*Q21)+(R21*S21)+(T21*U21),0)</f>
        <v>11</v>
      </c>
      <c r="Y21" s="9">
        <f>IF(V21&lt;&gt;"",X21-P21-R21-T21,0)</f>
        <v>6</v>
      </c>
      <c r="Z21" s="3">
        <f>W21+Z20</f>
        <v>55</v>
      </c>
      <c r="AA21" s="2">
        <f>X21+AA20</f>
        <v>65.375</v>
      </c>
      <c r="AB21" s="2">
        <f>Y21+AB20</f>
        <v>10.375</v>
      </c>
      <c r="AC21">
        <f>(AA21-Z21)/Z21</f>
        <v>0.188636363636364</v>
      </c>
    </row>
    <row r="22" spans="1:255">
      <c r="A22" t="s">
        <v>11</v>
      </c>
      <c r="B22">
        <v>43059</v>
      </c>
      <c r="C22" t="s">
        <v>26</v>
      </c>
      <c r="D22" t="s">
        <v>12</v>
      </c>
      <c r="E22">
        <v>-1</v>
      </c>
      <c r="F22">
        <v>216</v>
      </c>
      <c r="G22">
        <v>0.4597</v>
      </c>
      <c r="H22">
        <v>2.18</v>
      </c>
      <c r="O22" t="s">
        <v>5</v>
      </c>
      <c r="Q22">
        <f>7/5+1</f>
        <v>2.4</v>
      </c>
      <c r="S22">
        <v>2.4</v>
      </c>
      <c r="T22">
        <v>5</v>
      </c>
      <c r="U22">
        <f>29/20+1</f>
        <v>2.45</v>
      </c>
      <c r="V22" t="s">
        <v>8</v>
      </c>
      <c r="W22">
        <f>P22+R22+T22</f>
        <v>5</v>
      </c>
      <c r="X22">
        <f>IF(O22=V22,(P22*Q22)+(R22*S22)+(T22*U22),0)</f>
        <v>0</v>
      </c>
      <c r="Y22" s="9">
        <f>IF(V22&lt;&gt;"",X22-P22-R22-T22,0)</f>
        <v>-5</v>
      </c>
      <c r="Z22" s="3">
        <f>W22+Z21</f>
        <v>60</v>
      </c>
      <c r="AA22" s="2">
        <f>X22+AA21</f>
        <v>65.375</v>
      </c>
      <c r="AB22" s="2">
        <f>Y22+AB21</f>
        <v>5.375</v>
      </c>
      <c r="AC22">
        <f>(AA22-Z22)/Z22</f>
        <v>0.0895833333333333</v>
      </c>
    </row>
    <row r="23" spans="1:255">
      <c r="A23" t="s">
        <v>2</v>
      </c>
      <c r="B23">
        <v>43063</v>
      </c>
      <c r="C23" t="s">
        <v>10</v>
      </c>
      <c r="D23" t="s">
        <v>4</v>
      </c>
      <c r="E23">
        <v>0</v>
      </c>
      <c r="F23">
        <v>174</v>
      </c>
      <c r="G23">
        <v>0.4628</v>
      </c>
      <c r="H23">
        <v>2.16</v>
      </c>
      <c r="I23" t="str">
        <v>L:2v1 L:1v2 W:1v2 W:4v2 L:2v1 L:4v0</v>
      </c>
      <c r="J23" t="str">
        <v>L:2v1 W:2v1 L:1v0 W:3v0 L:3v1 W:2v1</v>
      </c>
      <c r="O23" t="s">
        <v>5</v>
      </c>
      <c r="V23" t="s">
        <v>8</v>
      </c>
      <c r="W23">
        <f>P23+R23+T23</f>
        <v>0</v>
      </c>
      <c r="X23">
        <f>IF(O23=V23,(P23*Q23)+(R23*S23)+(T23*U23),0)</f>
        <v>0</v>
      </c>
      <c r="Y23" s="9">
        <f>IF(V23&lt;&gt;"",X23-P23-R23-T23,0)</f>
        <v>0</v>
      </c>
      <c r="Z23" s="3">
        <f>W23+Z22</f>
        <v>60</v>
      </c>
      <c r="AA23" s="2">
        <f>X23+AA22</f>
        <v>65.375</v>
      </c>
      <c r="AB23" s="2">
        <f>Y23+AB22</f>
        <v>5.375</v>
      </c>
      <c r="AC23">
        <f>(AA23-Z23)/Z23</f>
        <v>0.0895833333333333</v>
      </c>
    </row>
    <row r="24" spans="1:255">
      <c r="A24" t="s">
        <v>2</v>
      </c>
      <c r="B24">
        <v>43064</v>
      </c>
      <c r="C24" t="s">
        <v>30</v>
      </c>
      <c r="D24" t="s">
        <v>16</v>
      </c>
      <c r="E24">
        <v>1</v>
      </c>
      <c r="F24">
        <v>159</v>
      </c>
      <c r="G24">
        <v>0.4651</v>
      </c>
      <c r="H24">
        <v>2.15</v>
      </c>
      <c r="I24" t="str">
        <v>W:1v2 L:2v3 D:2v2 L:4v2 L:1v3 L:2v1</v>
      </c>
      <c r="J24" t="str">
        <v>D:1v1 W:0v2 W:2v0 D:1v1 W:0v1 W:2v0</v>
      </c>
      <c r="O24" t="s">
        <v>5</v>
      </c>
      <c r="Q24">
        <f>8/11+1</f>
        <v>1.72727272727273</v>
      </c>
      <c r="S24">
        <v>1.72</v>
      </c>
      <c r="U24">
        <v>1.75</v>
      </c>
      <c r="V24" t="s">
        <v>8</v>
      </c>
      <c r="W24">
        <f>P24+R24+T24</f>
        <v>0</v>
      </c>
      <c r="X24">
        <f>IF(O24=V24,(P24*Q24)+(R24*S24)+(T24*U24),0)</f>
        <v>0</v>
      </c>
      <c r="Y24" s="9">
        <f>IF(V24&lt;&gt;"",X24-P24-R24-T24,0)</f>
        <v>0</v>
      </c>
      <c r="Z24" s="3">
        <f>W24+Z23</f>
        <v>60</v>
      </c>
      <c r="AA24" s="2">
        <f>X24+AA23</f>
        <v>65.375</v>
      </c>
      <c r="AB24" s="2">
        <f>Y24+AB23</f>
        <v>5.375</v>
      </c>
      <c r="AC24">
        <f>(AA24-Z24)/Z24</f>
        <v>0.0895833333333333</v>
      </c>
    </row>
    <row r="25" spans="1:255">
      <c r="A25" t="s">
        <v>11</v>
      </c>
      <c r="B25">
        <v>43064</v>
      </c>
      <c r="C25" t="str">
        <v>Liverpool</v>
      </c>
      <c r="D25" t="s">
        <v>27</v>
      </c>
      <c r="E25">
        <v>1</v>
      </c>
      <c r="F25">
        <v>217</v>
      </c>
      <c r="G25">
        <v>0.4739</v>
      </c>
      <c r="H25">
        <v>2.11</v>
      </c>
      <c r="I25" t="str">
        <v>D:1v1 D:0v0 L:4v1 W:3v0 W:1v4 W:3v0</v>
      </c>
      <c r="J25" t="str">
        <v>L:0v1 L:2v1 W:4v2 W:0v1 W:1v0 W:0v4</v>
      </c>
      <c r="O25" t="s">
        <v>5</v>
      </c>
      <c r="Q25">
        <f>2.1</f>
        <v>2.1</v>
      </c>
      <c r="R25">
        <v>5</v>
      </c>
      <c r="S25">
        <v>2.15</v>
      </c>
      <c r="U25">
        <f>23/20+1</f>
        <v>2.15</v>
      </c>
      <c r="V25" t="s">
        <v>8</v>
      </c>
      <c r="W25">
        <f>P25+R25+T25</f>
        <v>5</v>
      </c>
      <c r="X25">
        <f>IF(O25=V25,(P25*Q25)+(R25*S25)+(T25*U25),0)</f>
        <v>0</v>
      </c>
      <c r="Y25" s="9">
        <f>IF(V25&lt;&gt;"",X25-P25-R25-T25,0)</f>
        <v>-5</v>
      </c>
      <c r="Z25" s="3">
        <f>W25+Z24</f>
        <v>65</v>
      </c>
      <c r="AA25" s="2">
        <f>X25+AA24</f>
        <v>65.375</v>
      </c>
      <c r="AB25" s="2">
        <f>Y25+AB24</f>
        <v>0.375</v>
      </c>
      <c r="AC25">
        <f>(AA25-Z25)/Z25</f>
        <v>0.00576923076923077</v>
      </c>
    </row>
    <row r="26" spans="1:255">
      <c r="A26" t="s">
        <v>2</v>
      </c>
      <c r="B26">
        <v>43071</v>
      </c>
      <c r="C26" t="s">
        <v>31</v>
      </c>
      <c r="D26" t="s">
        <v>30</v>
      </c>
      <c r="E26">
        <v>1</v>
      </c>
      <c r="F26">
        <v>159</v>
      </c>
      <c r="G26">
        <v>0.4651</v>
      </c>
      <c r="H26">
        <v>2.15</v>
      </c>
      <c r="O26" t="s">
        <v>5</v>
      </c>
      <c r="Q26">
        <f>2.3</f>
        <v>2.3</v>
      </c>
      <c r="S26">
        <v>2.37</v>
      </c>
      <c r="T26">
        <v>5</v>
      </c>
      <c r="U26">
        <f>29/20+1</f>
        <v>2.45</v>
      </c>
      <c r="V26" t="s">
        <v>8</v>
      </c>
      <c r="W26">
        <f>P26+R26+T26</f>
        <v>5</v>
      </c>
      <c r="X26">
        <f>IF(O26=V26,(P26*Q26)+(R26*S26)+(T26*U26),0)</f>
        <v>0</v>
      </c>
      <c r="Y26" s="9">
        <f>IF(V26&lt;&gt;"",X26-P26-R26-T26,0)</f>
        <v>-5</v>
      </c>
      <c r="Z26" s="3">
        <f>W26+Z25</f>
        <v>70</v>
      </c>
      <c r="AA26" s="2">
        <f>X26+AA25</f>
        <v>65.375</v>
      </c>
      <c r="AB26" s="2">
        <f>Y26+AB25</f>
        <v>-4.625</v>
      </c>
      <c r="AC26">
        <f>(AA26-Z26)/Z26</f>
        <v>-0.0660714285714286</v>
      </c>
    </row>
    <row r="27" spans="1:255">
      <c r="A27" t="s">
        <v>2</v>
      </c>
      <c r="B27">
        <v>43072</v>
      </c>
      <c r="C27" t="s">
        <v>15</v>
      </c>
      <c r="D27" t="s">
        <v>3</v>
      </c>
      <c r="E27">
        <v>2</v>
      </c>
      <c r="F27">
        <v>177</v>
      </c>
      <c r="G27">
        <v>0.5266</v>
      </c>
      <c r="H27">
        <v>1.9</v>
      </c>
      <c r="O27" t="s">
        <v>5</v>
      </c>
      <c r="Q27">
        <f>13/8+1</f>
        <v>2.625</v>
      </c>
      <c r="S27">
        <v>2.62</v>
      </c>
      <c r="T27">
        <v>5</v>
      </c>
      <c r="U27">
        <f>2.7</f>
        <v>2.7</v>
      </c>
      <c r="V27" t="s">
        <v>8</v>
      </c>
      <c r="W27">
        <f>P27+R27+T27</f>
        <v>5</v>
      </c>
      <c r="X27">
        <f>IF(O27=V27,(P27*Q27)+(R27*S27)+(T27*U27),0)</f>
        <v>0</v>
      </c>
      <c r="Y27" s="9">
        <f>IF(V27&lt;&gt;"",X27-P27-R27-T27,0)</f>
        <v>-5</v>
      </c>
      <c r="Z27" s="3">
        <f>W27+Z26</f>
        <v>75</v>
      </c>
      <c r="AA27" s="2">
        <f>X27+AA26</f>
        <v>65.375</v>
      </c>
      <c r="AB27" s="2">
        <f>Y27+AB26</f>
        <v>-9.625</v>
      </c>
      <c r="AC27">
        <f>(AA27-Z27)/Z27</f>
        <v>-0.128333333333333</v>
      </c>
    </row>
    <row r="28" spans="1:255">
      <c r="A28" t="s">
        <v>11</v>
      </c>
      <c r="B28">
        <v>43071</v>
      </c>
      <c r="C28" t="s">
        <v>24</v>
      </c>
      <c r="D28" t="s">
        <v>32</v>
      </c>
      <c r="E28">
        <v>-1</v>
      </c>
      <c r="F28">
        <v>216</v>
      </c>
      <c r="G28">
        <v>0.4597</v>
      </c>
      <c r="H28">
        <v>2.18</v>
      </c>
      <c r="I28" t="str">
        <v>L:1v0 L:2v3 L:1v0 L:0v4 D:1v1 D:2v2</v>
      </c>
      <c r="J28" t="str">
        <v>L:1v0 D:2v2 L:1v0 D:2v2 W:2v1 D:0v0</v>
      </c>
      <c r="O28" t="s">
        <v>5</v>
      </c>
      <c r="Q28">
        <f>8/5+1</f>
        <v>2.6</v>
      </c>
      <c r="R28">
        <v>5</v>
      </c>
      <c r="S28">
        <v>2.7</v>
      </c>
      <c r="U28">
        <v>2.62</v>
      </c>
      <c r="V28" t="s">
        <v>8</v>
      </c>
      <c r="W28">
        <f>P28+R28+T28</f>
        <v>5</v>
      </c>
      <c r="X28">
        <f>IF(O28=V28,(P28*Q28)+(R28*S28)+(T28*U28),0)</f>
        <v>0</v>
      </c>
      <c r="Y28" s="9">
        <f>IF(V28&lt;&gt;"",X28-P28-R28-T28,0)</f>
        <v>-5</v>
      </c>
      <c r="Z28" s="3">
        <f>W28+Z27</f>
        <v>80</v>
      </c>
      <c r="AA28" s="2">
        <f>X28+AA27</f>
        <v>65.375</v>
      </c>
      <c r="AB28" s="2">
        <f>Y28+AB27</f>
        <v>-14.625</v>
      </c>
      <c r="AC28">
        <f>(AA28-Z28)/Z28</f>
        <v>-0.1828125</v>
      </c>
    </row>
    <row r="29" spans="1:255">
      <c r="A29" t="s">
        <v>11</v>
      </c>
      <c r="B29">
        <v>43072</v>
      </c>
      <c r="C29" t="s">
        <v>29</v>
      </c>
      <c r="D29" t="s">
        <v>13</v>
      </c>
      <c r="E29">
        <v>1</v>
      </c>
      <c r="F29">
        <v>217</v>
      </c>
      <c r="G29">
        <v>0.4739</v>
      </c>
      <c r="H29">
        <v>2.11</v>
      </c>
      <c r="O29" t="s">
        <v>5</v>
      </c>
      <c r="Q29">
        <f>15/8+1</f>
        <v>2.875</v>
      </c>
      <c r="R29">
        <v>5</v>
      </c>
      <c r="S29">
        <v>3</v>
      </c>
      <c r="U29">
        <f>3</f>
        <v>3</v>
      </c>
      <c r="V29" t="s">
        <v>8</v>
      </c>
      <c r="W29">
        <f>P29+R29+T29</f>
        <v>5</v>
      </c>
      <c r="X29">
        <f>IF(O29=V29,(P29*Q29)+(R29*S29)+(T29*U29),0)</f>
        <v>0</v>
      </c>
      <c r="Y29" s="9">
        <f>IF(V29&lt;&gt;"",X29-P29-R29-T29,0)</f>
        <v>-5</v>
      </c>
      <c r="Z29" s="3">
        <f>W29+Z28</f>
        <v>85</v>
      </c>
      <c r="AA29" s="2">
        <f>X29+AA28</f>
        <v>65.375</v>
      </c>
      <c r="AB29" s="2">
        <f>Y29+AB28</f>
        <v>-19.625</v>
      </c>
      <c r="AC29">
        <f>(AA29-Z29)/Z29</f>
        <v>-0.230882352941176</v>
      </c>
    </row>
    <row r="30" spans="1:255">
      <c r="A30" t="s">
        <v>2</v>
      </c>
      <c r="B30">
        <v>43078</v>
      </c>
      <c r="C30" t="s">
        <v>33</v>
      </c>
      <c r="D30" t="str">
        <v>Mainz</v>
      </c>
      <c r="E30">
        <v>2</v>
      </c>
      <c r="F30">
        <v>177</v>
      </c>
      <c r="G30">
        <v>0.5266</v>
      </c>
      <c r="H30">
        <v>1.9</v>
      </c>
      <c r="O30" t="s">
        <v>5</v>
      </c>
      <c r="Q30">
        <f>4/11+1</f>
        <v>1.36363636363636</v>
      </c>
      <c r="S30">
        <v>1.4</v>
      </c>
      <c r="U30">
        <v>1.36</v>
      </c>
      <c r="W30">
        <f>P30+R30+T30</f>
        <v>0</v>
      </c>
      <c r="X30">
        <f>IF(O30=V30,(P30*Q30)+(R30*S30)+(T30*U30),0)</f>
        <v>0</v>
      </c>
      <c r="Y30" s="9">
        <f>IF(V30&lt;&gt;"",X30-P30-R30-T30,0)</f>
        <v>0</v>
      </c>
      <c r="Z30" s="3">
        <f>W30+Z29</f>
        <v>85</v>
      </c>
      <c r="AA30" s="2">
        <f>X30+AA29</f>
        <v>65.375</v>
      </c>
      <c r="AB30" s="2">
        <f>Y30+AB29</f>
        <v>-19.625</v>
      </c>
      <c r="AC30">
        <f>(AA30-Z30)/Z30</f>
        <v>-0.230882352941176</v>
      </c>
    </row>
    <row r="31" spans="1:255">
      <c r="A31" t="s">
        <v>11</v>
      </c>
      <c r="B31">
        <v>43078</v>
      </c>
      <c r="C31" t="s">
        <v>32</v>
      </c>
      <c r="D31" t="s">
        <v>29</v>
      </c>
      <c r="E31">
        <v>-1</v>
      </c>
      <c r="F31">
        <v>216</v>
      </c>
      <c r="G31">
        <v>0.4597</v>
      </c>
      <c r="H31">
        <v>2.18</v>
      </c>
      <c r="O31" t="s">
        <v>5</v>
      </c>
      <c r="Q31">
        <f>2</f>
        <v>2</v>
      </c>
      <c r="S31">
        <v>2.05</v>
      </c>
      <c r="U31">
        <f>21/20+1</f>
        <v>2.05</v>
      </c>
      <c r="W31">
        <f>P31+R31+T31</f>
        <v>0</v>
      </c>
      <c r="X31">
        <f>IF(O31=V31,(P31*Q31)+(R31*S31)+(T31*U31),0)</f>
        <v>0</v>
      </c>
      <c r="Y31" s="9">
        <f>IF(V31&lt;&gt;"",X31-P31-R31-T31,0)</f>
        <v>0</v>
      </c>
      <c r="Z31" s="3">
        <f>W31+Z30</f>
        <v>85</v>
      </c>
      <c r="AA31" s="2">
        <f>X31+AA30</f>
        <v>65.375</v>
      </c>
      <c r="AB31" s="2">
        <f>Y31+AB30</f>
        <v>-19.625</v>
      </c>
      <c r="AC31">
        <f>(AA31-Z31)/Z31</f>
        <v>-0.230882352941176</v>
      </c>
    </row>
    <row r="32" spans="1:255">
      <c r="A32" t="s">
        <v>11</v>
      </c>
      <c r="B32">
        <v>43079</v>
      </c>
      <c r="C32" t="s">
        <v>34</v>
      </c>
      <c r="D32" t="str">
        <v>Man City</v>
      </c>
      <c r="E32">
        <v>-1</v>
      </c>
      <c r="F32">
        <v>216</v>
      </c>
      <c r="G32">
        <v>0.4597</v>
      </c>
      <c r="H32">
        <v>2.18</v>
      </c>
      <c r="O32" t="s">
        <v>5</v>
      </c>
      <c r="Q32">
        <v>3.3</v>
      </c>
      <c r="R32">
        <v>5</v>
      </c>
      <c r="S32">
        <v>3.4</v>
      </c>
      <c r="U32">
        <f>12/5+1</f>
        <v>3.4</v>
      </c>
      <c r="V32" t="s">
        <v>14</v>
      </c>
      <c r="W32">
        <f>P32+R32+T32</f>
        <v>5</v>
      </c>
      <c r="X32">
        <f>IF(O32=V32,(P32*Q32)+(R32*S32)+(T32*U32),0)</f>
        <v>0</v>
      </c>
      <c r="Y32" s="9">
        <f>IF(V32&lt;&gt;"",X32-P32-R32-T32,0)</f>
        <v>-5</v>
      </c>
      <c r="Z32" s="3">
        <f>W32+Z31</f>
        <v>90</v>
      </c>
      <c r="AA32" s="2">
        <f>X32+AA31</f>
        <v>65.375</v>
      </c>
      <c r="AB32" s="2">
        <f>Y32+AB31</f>
        <v>-24.625</v>
      </c>
      <c r="AC32">
        <f>(AA32-Z32)/Z32</f>
        <v>-0.273611111111111</v>
      </c>
    </row>
    <row r="33" spans="1:255">
      <c r="A33" t="s">
        <v>2</v>
      </c>
      <c r="B33">
        <v>43142</v>
      </c>
      <c r="C33" t="s">
        <v>7</v>
      </c>
      <c r="D33" t="s">
        <v>35</v>
      </c>
      <c r="E33">
        <v>3</v>
      </c>
      <c r="F33">
        <v>157</v>
      </c>
      <c r="G33">
        <v>0.5467</v>
      </c>
      <c r="H33">
        <v>1.83</v>
      </c>
      <c r="I33" t="str">
        <v>L:1v0 D:2v2 D:1v1 L:4v2 D:0v0 W:1v2</v>
      </c>
      <c r="J33" t="str">
        <v>D:1v1 L:1v0 D:0v0 L:1v3 W:0v1 D:1v1</v>
      </c>
      <c r="O33" t="s">
        <v>5</v>
      </c>
      <c r="R33">
        <v>5</v>
      </c>
      <c r="S33">
        <v>1.95</v>
      </c>
      <c r="V33" t="s">
        <v>5</v>
      </c>
      <c r="W33">
        <f>P33+R33+T33</f>
        <v>5</v>
      </c>
      <c r="X33">
        <f>IF(O33=V33,(P33*Q33)+(R33*S33)+(T33*U33),0)</f>
        <v>9.75</v>
      </c>
      <c r="Y33" s="9">
        <f>IF(V33&lt;&gt;"",X33-P33-R33-T33,0)</f>
        <v>4.75</v>
      </c>
      <c r="Z33" s="3">
        <f>W33+Z32</f>
        <v>95</v>
      </c>
      <c r="AA33" s="2">
        <f>X33+AA32</f>
        <v>75.125</v>
      </c>
      <c r="AB33" s="2">
        <f>Y33+AB32</f>
        <v>-19.875</v>
      </c>
      <c r="AC33">
        <f>(AA33-Z33)/Z33</f>
        <v>-0.209210526315789</v>
      </c>
    </row>
    <row r="34" spans="1:255">
      <c r="A34" t="s">
        <v>11</v>
      </c>
      <c r="B34">
        <v>43141</v>
      </c>
      <c r="C34" t="s">
        <v>36</v>
      </c>
      <c r="D34" t="s">
        <v>32</v>
      </c>
      <c r="E34">
        <v>-1</v>
      </c>
      <c r="F34">
        <v>216</v>
      </c>
      <c r="G34">
        <v>0.4597</v>
      </c>
      <c r="H34">
        <v>2.18</v>
      </c>
      <c r="O34" t="s">
        <v>5</v>
      </c>
      <c r="R34">
        <v>5</v>
      </c>
      <c r="S34">
        <v>2.25</v>
      </c>
      <c r="V34" t="s">
        <v>5</v>
      </c>
      <c r="W34">
        <f>P34+R34+T34</f>
        <v>5</v>
      </c>
      <c r="X34">
        <f>IF(O34=V34,(P34*Q34)+(R34*S34)+(T34*U34),0)</f>
        <v>11.25</v>
      </c>
      <c r="Y34" s="9">
        <f>IF(V34&lt;&gt;"",X34-P34-R34-T34,0)</f>
        <v>6.25</v>
      </c>
      <c r="Z34" s="3">
        <f>W34+Z33</f>
        <v>100</v>
      </c>
      <c r="AA34" s="2">
        <f>X34+AA33</f>
        <v>86.375</v>
      </c>
      <c r="AB34" s="2">
        <f>Y34+AB33</f>
        <v>-13.625</v>
      </c>
      <c r="AC34">
        <f>(AA34-Z34)/Z34</f>
        <v>-0.13625</v>
      </c>
    </row>
    <row r="35" spans="1:255">
      <c r="A35" t="s">
        <v>2</v>
      </c>
      <c r="B35">
        <v>43149</v>
      </c>
      <c r="C35" t="s">
        <v>18</v>
      </c>
      <c r="D35" t="s">
        <v>4</v>
      </c>
      <c r="E35">
        <v>3</v>
      </c>
      <c r="F35">
        <v>157</v>
      </c>
      <c r="G35">
        <v>0.5467</v>
      </c>
      <c r="H35">
        <v>1.83</v>
      </c>
      <c r="I35" t="str">
        <v>D:3v3 W:1v0 L:2v0 D:1v1 W:3v0 L:2v0</v>
      </c>
      <c r="J35" t="str">
        <v>L:0v1 W:1v0 L:3v2 L:0v2 D:1v1 W:1v0</v>
      </c>
      <c r="O35" t="s">
        <v>5</v>
      </c>
      <c r="R35">
        <v>5</v>
      </c>
      <c r="S35">
        <v>2.05</v>
      </c>
      <c r="V35" t="s">
        <v>14</v>
      </c>
      <c r="W35">
        <f>P35+R35+T35</f>
        <v>5</v>
      </c>
      <c r="X35">
        <f>IF(O35=V35,(P35*Q35)+(R35*S35)+(T35*U35),0)</f>
        <v>0</v>
      </c>
      <c r="Y35" s="9">
        <f>IF(V35&lt;&gt;"",X35-P35-R35-T35,0)</f>
        <v>-5</v>
      </c>
      <c r="Z35" s="3">
        <f>W35+Z34</f>
        <v>105</v>
      </c>
      <c r="AA35" s="2">
        <f>X35+AA34</f>
        <v>86.375</v>
      </c>
      <c r="AB35" s="2">
        <f>Y35+AB34</f>
        <v>-18.625</v>
      </c>
      <c r="AC35">
        <f>(AA35-Z35)/Z35</f>
        <v>-0.177380952380952</v>
      </c>
    </row>
    <row r="36" spans="1:255">
      <c r="A36" t="s">
        <v>2</v>
      </c>
      <c r="B36">
        <v>43150</v>
      </c>
      <c r="C36" t="s">
        <v>3</v>
      </c>
      <c r="D36" t="s">
        <v>33</v>
      </c>
      <c r="E36">
        <v>2</v>
      </c>
      <c r="F36">
        <v>177</v>
      </c>
      <c r="G36">
        <v>0.5266</v>
      </c>
      <c r="H36">
        <v>1.9</v>
      </c>
      <c r="O36" t="s">
        <v>5</v>
      </c>
      <c r="R36">
        <v>5</v>
      </c>
      <c r="S36">
        <v>2.5</v>
      </c>
      <c r="V36" t="s">
        <v>5</v>
      </c>
      <c r="W36">
        <f>P36+R36+T36</f>
        <v>5</v>
      </c>
      <c r="X36">
        <f>IF(O36=V36,(P36*Q36)+(R36*S36)+(T36*U36),0)</f>
        <v>12.5</v>
      </c>
      <c r="Y36" s="9">
        <f>IF(V36&lt;&gt;"",X36-P36-R36-T36,0)</f>
        <v>7.5</v>
      </c>
      <c r="Z36" s="3">
        <f>W36+Z35</f>
        <v>110</v>
      </c>
      <c r="AA36" s="2">
        <f>X36+AA35</f>
        <v>98.875</v>
      </c>
      <c r="AB36" s="2">
        <f>Y36+AB35</f>
        <v>-11.125</v>
      </c>
      <c r="AC36">
        <f>(AA36-Z36)/Z36</f>
        <v>-0.101136363636364</v>
      </c>
    </row>
    <row r="37" spans="1:255">
      <c r="A37" t="s">
        <v>2</v>
      </c>
      <c r="B37">
        <v>43155</v>
      </c>
      <c r="C37" t="s">
        <v>17</v>
      </c>
      <c r="D37" t="str">
        <v>Freiburg</v>
      </c>
      <c r="E37">
        <v>3</v>
      </c>
      <c r="F37">
        <v>157</v>
      </c>
      <c r="G37">
        <v>0.5467</v>
      </c>
      <c r="H37">
        <v>1.83</v>
      </c>
      <c r="I37" t="str">
        <v>D:1v1 L:1v4 L:5v2 D:1v1 W:4v2 L:2v1</v>
      </c>
      <c r="J37" t="str">
        <v>D:1v1 W:2v1 D:2v2 D:0v0 L:2v1 W:1v0</v>
      </c>
      <c r="O37" t="s">
        <v>5</v>
      </c>
      <c r="S37">
        <v>1.72</v>
      </c>
      <c r="W37">
        <f>P37+R37+T37</f>
        <v>0</v>
      </c>
      <c r="X37">
        <f>IF(O37=V37,(P37*Q37)+(R37*S37)+(T37*U37),0)</f>
        <v>0</v>
      </c>
      <c r="Y37" s="9">
        <f>IF(V37&lt;&gt;"",X37-P37-R37-T37,0)</f>
        <v>0</v>
      </c>
      <c r="Z37" s="3">
        <f>W37+Z36</f>
        <v>110</v>
      </c>
      <c r="AA37" s="2">
        <f>X37+AA36</f>
        <v>98.875</v>
      </c>
      <c r="AB37" s="2">
        <f>Y37+AB36</f>
        <v>-11.125</v>
      </c>
      <c r="AC37">
        <f>(AA37-Z37)/Z37</f>
        <v>-0.101136363636364</v>
      </c>
    </row>
    <row r="38" spans="1:255">
      <c r="A38" t="s">
        <v>2</v>
      </c>
      <c r="B38">
        <v>43156</v>
      </c>
      <c r="C38" t="s">
        <v>31</v>
      </c>
      <c r="D38" t="s">
        <v>16</v>
      </c>
      <c r="E38">
        <v>1</v>
      </c>
      <c r="F38">
        <v>159</v>
      </c>
      <c r="G38">
        <v>0.4651</v>
      </c>
      <c r="H38">
        <v>2.15</v>
      </c>
      <c r="I38" t="str">
        <v>L:1v3 W:1v4 W:2v0 D:0v0 L:0v2 W:1v2</v>
      </c>
      <c r="J38" t="str">
        <v>L:3v1 D:1v1 W:0v2 L:1v2 L:2v1 W:2v1</v>
      </c>
      <c r="O38" t="s">
        <v>5</v>
      </c>
      <c r="S38">
        <v>1.9</v>
      </c>
      <c r="T38" s="10"/>
      <c r="W38">
        <f>P38+R38+T38</f>
        <v>0</v>
      </c>
      <c r="X38">
        <f>IF(O38=V38,(P38*Q38)+(R38*S38)+(T38*U38),0)</f>
        <v>0</v>
      </c>
      <c r="Y38" s="9">
        <f>IF(V38&lt;&gt;"",X38-P38-R38-T38,0)</f>
        <v>0</v>
      </c>
      <c r="Z38" s="3">
        <f>W38+Z37</f>
        <v>110</v>
      </c>
      <c r="AA38" s="2">
        <f>X38+AA37</f>
        <v>98.875</v>
      </c>
      <c r="AB38" s="2">
        <f>Y38+AB37</f>
        <v>-11.125</v>
      </c>
      <c r="AC38">
        <f>(AA38-Z38)/Z38</f>
        <v>-0.101136363636364</v>
      </c>
    </row>
    <row r="39" spans="1:255">
      <c r="A39" t="s">
        <v>11</v>
      </c>
      <c r="B39">
        <v>43155</v>
      </c>
      <c r="C39" t="s">
        <v>26</v>
      </c>
      <c r="D39" t="s">
        <v>19</v>
      </c>
      <c r="E39">
        <v>0</v>
      </c>
      <c r="F39">
        <v>242</v>
      </c>
      <c r="G39">
        <v>0.5062</v>
      </c>
      <c r="H39">
        <v>1.98</v>
      </c>
      <c r="O39" t="s">
        <v>5</v>
      </c>
      <c r="R39">
        <v>5</v>
      </c>
      <c r="S39">
        <v>2.1</v>
      </c>
      <c r="T39" s="10"/>
      <c r="V39" t="s">
        <v>5</v>
      </c>
      <c r="W39">
        <f>P39+R39+T39</f>
        <v>5</v>
      </c>
      <c r="X39">
        <f>IF(O39=V39,(P39*Q39)+(R39*S39)+(T39*U39),0)</f>
        <v>10.5</v>
      </c>
      <c r="Y39" s="9">
        <f>IF(V39&lt;&gt;"",X39-P39-R39-T39,0)</f>
        <v>5.5</v>
      </c>
      <c r="Z39" s="3">
        <f>W39+Z38</f>
        <v>115</v>
      </c>
      <c r="AA39" s="2">
        <f>X39+AA38</f>
        <v>109.375</v>
      </c>
      <c r="AB39" s="2">
        <f>Y39+AB38</f>
        <v>-5.625</v>
      </c>
      <c r="AC39">
        <f>(AA39-Z39)/Z39</f>
        <v>-0.0489130434782609</v>
      </c>
    </row>
    <row r="40" spans="1:255">
      <c r="A40" t="s">
        <v>11</v>
      </c>
      <c r="B40">
        <v>43155</v>
      </c>
      <c r="C40" t="s">
        <v>21</v>
      </c>
      <c r="D40" t="s">
        <v>36</v>
      </c>
      <c r="E40">
        <v>0</v>
      </c>
      <c r="F40">
        <v>242</v>
      </c>
      <c r="G40">
        <v>0.5062</v>
      </c>
      <c r="H40">
        <v>1.98</v>
      </c>
      <c r="I40" t="str">
        <v>L:3v1 D:2v2 L:2v0 D:0v0 W:4v1 L:2v0</v>
      </c>
      <c r="J40" t="str">
        <v>L:0v2 L:4v0 D:1v1 W:2v1 L:5v1 W:3v1</v>
      </c>
      <c r="O40" t="s">
        <v>5</v>
      </c>
      <c r="R40">
        <v>5</v>
      </c>
      <c r="S40">
        <v>2.25</v>
      </c>
      <c r="V40" t="s">
        <v>5</v>
      </c>
      <c r="W40">
        <f>P40+R40+T40</f>
        <v>5</v>
      </c>
      <c r="X40">
        <f>IF(O40=V40,(P40*Q40)+(R40*S40)+(T40*U40),0)</f>
        <v>11.25</v>
      </c>
      <c r="Y40" s="9">
        <f>IF(V40&lt;&gt;"",X40-P40-R40-T40,0)</f>
        <v>6.25</v>
      </c>
      <c r="Z40" s="3">
        <f>W40+Z39</f>
        <v>120</v>
      </c>
      <c r="AA40" s="2">
        <f>X40+AA39</f>
        <v>120.625</v>
      </c>
      <c r="AB40" s="2">
        <f>Y40+AB39</f>
        <v>0.625</v>
      </c>
      <c r="AC40">
        <f>(AA40-Z40)/Z40</f>
        <v>0.00520833333333333</v>
      </c>
    </row>
    <row r="41" spans="1:255">
      <c r="A41" t="s">
        <v>11</v>
      </c>
      <c r="B41">
        <v>43155</v>
      </c>
      <c r="C41" t="s">
        <v>24</v>
      </c>
      <c r="D41" t="s">
        <v>20</v>
      </c>
      <c r="E41">
        <v>1</v>
      </c>
      <c r="F41">
        <v>217</v>
      </c>
      <c r="G41">
        <v>0.4739</v>
      </c>
      <c r="H41">
        <v>2.11</v>
      </c>
      <c r="O41" t="s">
        <v>5</v>
      </c>
      <c r="S41">
        <v>2</v>
      </c>
      <c r="T41" s="10"/>
      <c r="V41" t="s">
        <v>14</v>
      </c>
      <c r="W41">
        <f>P41+R41+T41</f>
        <v>0</v>
      </c>
      <c r="X41">
        <f>IF(O41=V41,(P41*Q41)+(R41*S41)+(T41*U41),0)</f>
        <v>0</v>
      </c>
      <c r="Y41" s="9">
        <f>IF(V41&lt;&gt;"",X41-P41-R41-T41,0)</f>
        <v>0</v>
      </c>
      <c r="Z41" s="3">
        <f>W41+Z40</f>
        <v>120</v>
      </c>
      <c r="AA41" s="2">
        <f>X41+AA40</f>
        <v>120.625</v>
      </c>
      <c r="AB41" s="2">
        <f>Y41+AB40</f>
        <v>0.625</v>
      </c>
      <c r="AC41">
        <f>(AA41-Z41)/Z41</f>
        <v>0.00520833333333333</v>
      </c>
    </row>
    <row r="42" spans="1:255">
      <c r="A42" t="s">
        <v>11</v>
      </c>
      <c r="B42">
        <v>43162</v>
      </c>
      <c r="C42" t="s">
        <v>21</v>
      </c>
      <c r="D42" t="s">
        <v>24</v>
      </c>
      <c r="E42">
        <v>1</v>
      </c>
      <c r="F42">
        <v>217</v>
      </c>
      <c r="G42">
        <v>0.4739</v>
      </c>
      <c r="H42">
        <v>2.11</v>
      </c>
      <c r="O42" t="s">
        <v>5</v>
      </c>
      <c r="R42">
        <v>5</v>
      </c>
      <c r="S42">
        <v>2.15</v>
      </c>
      <c r="T42">
        <v>5</v>
      </c>
      <c r="U42">
        <v>2.5</v>
      </c>
      <c r="V42" t="s">
        <v>5</v>
      </c>
      <c r="W42">
        <f>P42+R42+T42</f>
        <v>10</v>
      </c>
      <c r="X42">
        <f>IF(O42=V42,(P42*Q42)+(R42*S42)+(T42*U42),0)</f>
        <v>23.25</v>
      </c>
      <c r="Y42" s="9">
        <f>IF(V42&lt;&gt;"",X42-P42-R42-T42,0)</f>
        <v>13.25</v>
      </c>
      <c r="Z42" s="3">
        <f>W42+Z41</f>
        <v>130</v>
      </c>
      <c r="AA42" s="2">
        <f>X42+AA41</f>
        <v>143.875</v>
      </c>
      <c r="AB42" s="2">
        <f>Y42+AB41</f>
        <v>13.875</v>
      </c>
      <c r="AC42">
        <f>(AA42-Z42)/Z42</f>
        <v>0.106730769230769</v>
      </c>
    </row>
    <row r="43" spans="1:255">
      <c r="A43" t="s">
        <v>2</v>
      </c>
      <c r="B43">
        <v>43169</v>
      </c>
      <c r="C43" t="s">
        <v>31</v>
      </c>
      <c r="D43" t="s">
        <v>9</v>
      </c>
      <c r="E43">
        <v>3</v>
      </c>
      <c r="F43">
        <v>157</v>
      </c>
      <c r="G43">
        <v>0.5467</v>
      </c>
      <c r="H43">
        <v>1.83</v>
      </c>
      <c r="I43" t="str">
        <v>W:2v0 D:0v0 L:0v2 W:1v2 L:0v2 W:1v2</v>
      </c>
      <c r="J43" t="str">
        <v>L:2v0 L:0v1 L:1v0 L:0v1 W:0v1 D:2v2</v>
      </c>
      <c r="O43" t="s">
        <v>5</v>
      </c>
      <c r="S43">
        <v>1.69</v>
      </c>
      <c r="W43">
        <f>P43+R43+T43</f>
        <v>0</v>
      </c>
      <c r="X43">
        <f>IF(O43=V43,(P43*Q43)+(R43*S43)+(T43*U43),0)</f>
        <v>0</v>
      </c>
      <c r="Y43" s="9">
        <f>IF(V43&lt;&gt;"",X43-P43-R43-T43,0)</f>
        <v>0</v>
      </c>
      <c r="Z43" s="3">
        <f>W43+Z42</f>
        <v>130</v>
      </c>
      <c r="AA43" s="2">
        <f>X43+AA42</f>
        <v>143.875</v>
      </c>
      <c r="AB43" s="2">
        <f>Y43+AB42</f>
        <v>13.875</v>
      </c>
      <c r="AC43">
        <f>(AA43-Z43)/Z43</f>
        <v>0.106730769230769</v>
      </c>
    </row>
    <row r="44" spans="1:255">
      <c r="A44" t="s">
        <v>2</v>
      </c>
      <c r="B44">
        <v>43170</v>
      </c>
      <c r="C44" t="s">
        <v>30</v>
      </c>
      <c r="D44" t="s">
        <v>3</v>
      </c>
      <c r="E44">
        <v>1</v>
      </c>
      <c r="F44">
        <v>159</v>
      </c>
      <c r="G44">
        <v>0.4651</v>
      </c>
      <c r="H44">
        <v>2.15</v>
      </c>
      <c r="I44" t="str">
        <v>D:2v2 W:2v3 W:2v0 W:0v1 D:1v1 D:1v1</v>
      </c>
      <c r="J44" t="str">
        <v>W:2v0 L:3v0 W:4v2 W:2v1 L:1v0 W:1v0</v>
      </c>
      <c r="O44" t="s">
        <v>5</v>
      </c>
      <c r="S44">
        <v>1.77</v>
      </c>
      <c r="W44">
        <f>P44+R44+T44</f>
        <v>0</v>
      </c>
      <c r="X44">
        <f>IF(O44=V44,(P44*Q44)+(R44*S44)+(T44*U44),0)</f>
        <v>0</v>
      </c>
      <c r="Y44" s="9">
        <f>IF(V44&lt;&gt;"",X44-P44-R44-T44,0)</f>
        <v>0</v>
      </c>
      <c r="Z44" s="3">
        <f>W44+Z43</f>
        <v>130</v>
      </c>
      <c r="AA44" s="2">
        <f>X44+AA43</f>
        <v>143.875</v>
      </c>
      <c r="AB44" s="2">
        <f>Y44+AB43</f>
        <v>13.875</v>
      </c>
      <c r="AC44">
        <f>(AA44-Z44)/Z44</f>
        <v>0.106730769230769</v>
      </c>
    </row>
    <row r="45" spans="1:255">
      <c r="A45" t="s">
        <v>2</v>
      </c>
      <c r="B45">
        <v>43170</v>
      </c>
      <c r="C45" t="s">
        <v>4</v>
      </c>
      <c r="D45" t="s">
        <v>33</v>
      </c>
      <c r="E45">
        <v>0</v>
      </c>
      <c r="F45">
        <v>174</v>
      </c>
      <c r="G45">
        <v>0.4628</v>
      </c>
      <c r="H45">
        <v>2.16</v>
      </c>
      <c r="O45" t="s">
        <v>5</v>
      </c>
      <c r="T45" s="1">
        <v>5</v>
      </c>
      <c r="U45">
        <v>2.76</v>
      </c>
      <c r="V45" t="s">
        <v>8</v>
      </c>
      <c r="W45">
        <f>P45+R45+T45</f>
        <v>5</v>
      </c>
      <c r="X45">
        <f>IF(O45=V45,(P45*Q45)+(R45*S45)+(T45*U45),0)</f>
        <v>0</v>
      </c>
      <c r="Y45" s="9">
        <f>IF(V45&lt;&gt;"",X45-P45-R45-T45,0)</f>
        <v>-5</v>
      </c>
      <c r="Z45" s="3">
        <f>W45+Z44</f>
        <v>135</v>
      </c>
      <c r="AA45" s="2">
        <f>X45+AA44</f>
        <v>143.875</v>
      </c>
      <c r="AB45" s="2">
        <f>Y45+AB44</f>
        <v>8.875</v>
      </c>
      <c r="AC45">
        <f>(AA45-Z45)/Z45</f>
        <v>0.0657407407407407</v>
      </c>
    </row>
    <row r="46" spans="1:255">
      <c r="A46" t="s">
        <v>11</v>
      </c>
      <c r="B46">
        <v>43169</v>
      </c>
      <c r="C46" t="str">
        <v>Newcastle</v>
      </c>
      <c r="D46" t="s">
        <v>13</v>
      </c>
      <c r="E46">
        <v>0</v>
      </c>
      <c r="F46">
        <v>242</v>
      </c>
      <c r="G46">
        <v>0.5062</v>
      </c>
      <c r="H46">
        <v>1.98</v>
      </c>
      <c r="I46" t="str">
        <v>L:3v1 D:1v1 D:1v1 W:1v0 D:2v2 L:2v0</v>
      </c>
      <c r="J46" t="str">
        <v>D:1v1 D:1v1 W:2v3 L:0v2 D:1v1 D:0v0</v>
      </c>
      <c r="O46" t="s">
        <v>5</v>
      </c>
      <c r="T46" s="1">
        <v>5</v>
      </c>
      <c r="U46">
        <v>2.86</v>
      </c>
      <c r="V46" t="s">
        <v>5</v>
      </c>
      <c r="W46">
        <f>P46+R46+T46</f>
        <v>5</v>
      </c>
      <c r="X46">
        <f>IF(O46=V46,(P46*Q46)+(R46*S46)+(T46*U46),0)</f>
        <v>14.3</v>
      </c>
      <c r="Y46" s="9">
        <f>IF(V46&lt;&gt;"",X46-P46-R46-T46,0)</f>
        <v>9.3</v>
      </c>
      <c r="Z46" s="3">
        <f>W46+Z45</f>
        <v>140</v>
      </c>
      <c r="AA46" s="2">
        <f>X46+AA45</f>
        <v>158.175</v>
      </c>
      <c r="AB46" s="2">
        <f>Y46+AB45</f>
        <v>18.175</v>
      </c>
      <c r="AC46">
        <f>(AA46-Z46)/Z46</f>
        <v>0.129821428571429</v>
      </c>
    </row>
    <row r="47" spans="1:255">
      <c r="A47" t="s">
        <v>11</v>
      </c>
      <c r="B47">
        <v>43170</v>
      </c>
      <c r="C47" t="s">
        <v>29</v>
      </c>
      <c r="D47" t="s">
        <v>28</v>
      </c>
      <c r="E47">
        <v>1</v>
      </c>
      <c r="F47">
        <v>217</v>
      </c>
      <c r="G47">
        <v>0.4739</v>
      </c>
      <c r="H47">
        <v>2.11</v>
      </c>
      <c r="O47" t="s">
        <v>5</v>
      </c>
      <c r="T47" s="1">
        <v>5</v>
      </c>
      <c r="U47">
        <v>6.6</v>
      </c>
      <c r="V47" t="s">
        <v>14</v>
      </c>
      <c r="W47">
        <f>P47+R47+T47</f>
        <v>5</v>
      </c>
      <c r="X47">
        <f>IF(O47=V47,(P47*Q47)+(R47*S47)+(T47*U47),0)</f>
        <v>0</v>
      </c>
      <c r="Y47" s="9">
        <f>IF(V47&lt;&gt;"",X47-P47-R47-T47,0)</f>
        <v>-5</v>
      </c>
      <c r="Z47" s="3">
        <f>W47+Z46</f>
        <v>145</v>
      </c>
      <c r="AA47" s="2">
        <f>X47+AA46</f>
        <v>158.175</v>
      </c>
      <c r="AB47" s="2">
        <f>Y47+AB46</f>
        <v>13.175</v>
      </c>
      <c r="AC47">
        <f>(AA47-Z47)/Z47</f>
        <v>0.0908620689655173</v>
      </c>
    </row>
    <row r="48" spans="1:255">
      <c r="A48" t="s">
        <v>11</v>
      </c>
      <c r="B48">
        <v>43176</v>
      </c>
      <c r="C48" t="s">
        <v>20</v>
      </c>
      <c r="D48" t="s">
        <v>32</v>
      </c>
      <c r="E48">
        <v>0</v>
      </c>
      <c r="F48">
        <v>242</v>
      </c>
      <c r="G48">
        <v>0.5062</v>
      </c>
      <c r="H48">
        <v>1.98</v>
      </c>
      <c r="O48" t="s">
        <v>5</v>
      </c>
      <c r="T48">
        <v>5</v>
      </c>
      <c r="U48">
        <v>2.92</v>
      </c>
      <c r="V48" t="s">
        <v>14</v>
      </c>
      <c r="W48">
        <f>P48+R48+T48</f>
        <v>5</v>
      </c>
      <c r="X48">
        <f>IF(O48=V48,(P48*Q48)+(R48*S48)+(T48*U48),0)</f>
        <v>0</v>
      </c>
      <c r="Y48" s="9">
        <f>IF(V48&lt;&gt;"",X48-P48-R48-T48,0)</f>
        <v>-5</v>
      </c>
      <c r="Z48" s="3">
        <f>W48+Z47</f>
        <v>150</v>
      </c>
      <c r="AA48" s="2">
        <f>X48+AA47</f>
        <v>158.175</v>
      </c>
      <c r="AB48" s="2">
        <f>Y48+AB47</f>
        <v>8.175</v>
      </c>
      <c r="AC48">
        <f>(AA48-Z48)/Z48</f>
        <v>0.0545000000000001</v>
      </c>
    </row>
    <row r="49" spans="1:255">
      <c r="A49" t="s">
        <v>2</v>
      </c>
      <c r="B49">
        <v>43190</v>
      </c>
      <c r="C49" t="s">
        <v>15</v>
      </c>
      <c r="D49" t="s">
        <v>35</v>
      </c>
      <c r="E49">
        <v>0</v>
      </c>
      <c r="F49">
        <v>174</v>
      </c>
      <c r="G49">
        <v>0.4628</v>
      </c>
      <c r="H49">
        <v>2.16</v>
      </c>
      <c r="I49">
        <v>2.16</v>
      </c>
      <c r="O49" t="s">
        <v>5</v>
      </c>
      <c r="T49">
        <v>5</v>
      </c>
      <c r="U49">
        <v>2.22</v>
      </c>
      <c r="V49" t="s">
        <v>8</v>
      </c>
      <c r="W49">
        <f>P49+R49+T49</f>
        <v>5</v>
      </c>
      <c r="X49">
        <f>IF(O49=V49,(P49*Q49)+(R49*S49)+(T49*U49),0)</f>
        <v>0</v>
      </c>
      <c r="Y49" s="9">
        <f>IF(V49&lt;&gt;"",X49-P49-R49-T49,0)</f>
        <v>-5</v>
      </c>
      <c r="Z49" s="3">
        <f>W49+Z48</f>
        <v>155</v>
      </c>
      <c r="AA49" s="2">
        <f>X49+AA48</f>
        <v>158.175</v>
      </c>
      <c r="AB49" s="2">
        <f>Y49+AB48</f>
        <v>3.175</v>
      </c>
      <c r="AC49">
        <f>(AA49-Z49)/Z49</f>
        <v>0.020483870967742</v>
      </c>
    </row>
    <row r="50" spans="1:255">
      <c r="A50" t="s">
        <v>2</v>
      </c>
      <c r="B50">
        <v>43190</v>
      </c>
      <c r="C50" t="s">
        <v>31</v>
      </c>
      <c r="D50" t="s">
        <v>18</v>
      </c>
      <c r="E50">
        <v>1</v>
      </c>
      <c r="F50">
        <v>159</v>
      </c>
      <c r="G50">
        <v>0.4651</v>
      </c>
      <c r="H50">
        <v>2.15</v>
      </c>
      <c r="O50" t="s">
        <v>5</v>
      </c>
      <c r="V50" t="s">
        <v>5</v>
      </c>
      <c r="W50">
        <f>P50+R50+T50</f>
        <v>0</v>
      </c>
      <c r="X50">
        <f>IF(O50=V50,(P50*Q50)+(R50*S50)+(T50*U50),0)</f>
        <v>0</v>
      </c>
      <c r="Y50" s="9">
        <f>IF(V50&lt;&gt;"",X50-P50-R50-T50,0)</f>
        <v>0</v>
      </c>
      <c r="Z50" s="3">
        <f>W50+Z49</f>
        <v>155</v>
      </c>
      <c r="AA50" s="2">
        <f>X50+AA49</f>
        <v>158.175</v>
      </c>
      <c r="AB50" s="2">
        <f>Y50+AB49</f>
        <v>3.175</v>
      </c>
      <c r="AC50">
        <f>(AA50-Z50)/Z50</f>
        <v>0.020483870967742</v>
      </c>
    </row>
    <row r="51" spans="1:255">
      <c r="A51" t="s">
        <v>2</v>
      </c>
      <c r="B51">
        <v>43191</v>
      </c>
      <c r="C51" t="s">
        <v>7</v>
      </c>
      <c r="D51" t="s">
        <v>3</v>
      </c>
      <c r="E51">
        <v>0</v>
      </c>
      <c r="F51">
        <v>174</v>
      </c>
      <c r="G51">
        <v>0.4628</v>
      </c>
      <c r="H51">
        <v>2.16</v>
      </c>
      <c r="O51" t="s">
        <v>5</v>
      </c>
      <c r="T51">
        <v>5</v>
      </c>
      <c r="U51">
        <v>2.38</v>
      </c>
      <c r="V51" t="s">
        <v>5</v>
      </c>
      <c r="W51">
        <f>P51+R51+T51</f>
        <v>5</v>
      </c>
      <c r="X51">
        <f>IF(O51=V51,(P51*Q51)+(R51*S51)+(T51*U51),0)</f>
        <v>11.9</v>
      </c>
      <c r="Y51" s="9">
        <f>IF(V51&lt;&gt;"",X51-P51-R51-T51,0)</f>
        <v>6.9</v>
      </c>
      <c r="Z51" s="3">
        <f>W51+Z50</f>
        <v>160</v>
      </c>
      <c r="AA51" s="2">
        <f>X51+AA50</f>
        <v>170.075</v>
      </c>
      <c r="AB51" s="2">
        <f>Y51+AB50</f>
        <v>10.075</v>
      </c>
      <c r="AC51">
        <f>(AA51-Z51)/Z51</f>
        <v>0.0629687500000001</v>
      </c>
    </row>
    <row r="52" spans="1:255">
      <c r="A52" t="s">
        <v>11</v>
      </c>
      <c r="B52">
        <v>43190</v>
      </c>
      <c r="C52" t="s">
        <v>34</v>
      </c>
      <c r="D52" t="s">
        <v>19</v>
      </c>
      <c r="E52">
        <v>-1</v>
      </c>
      <c r="F52">
        <v>216</v>
      </c>
      <c r="G52">
        <v>0.4597</v>
      </c>
      <c r="H52">
        <v>2.18</v>
      </c>
      <c r="O52" t="s">
        <v>5</v>
      </c>
      <c r="U52">
        <v>1.26</v>
      </c>
      <c r="V52" t="s">
        <v>5</v>
      </c>
      <c r="W52">
        <f>P52+R52+T52</f>
        <v>0</v>
      </c>
      <c r="X52">
        <f>IF(O52=V52,(P52*Q52)+(R52*S52)+(T52*U52),0)</f>
        <v>0</v>
      </c>
      <c r="Y52" s="9">
        <f>IF(V52&lt;&gt;"",X52-P52-R52-T52,0)</f>
        <v>0</v>
      </c>
      <c r="Z52" s="3">
        <f>W52+Z51</f>
        <v>160</v>
      </c>
      <c r="AA52" s="2">
        <f>X52+AA51</f>
        <v>170.075</v>
      </c>
      <c r="AB52" s="2">
        <f>Y52+AB51</f>
        <v>10.075</v>
      </c>
      <c r="AC52">
        <f>(AA52-Z52)/Z52</f>
        <v>0.0629687500000001</v>
      </c>
    </row>
    <row r="53" spans="1:255">
      <c r="A53" t="s">
        <v>11</v>
      </c>
      <c r="B53">
        <v>43190</v>
      </c>
      <c r="C53" t="s">
        <v>25</v>
      </c>
      <c r="D53" t="s">
        <v>13</v>
      </c>
      <c r="E53">
        <v>1</v>
      </c>
      <c r="F53">
        <v>217</v>
      </c>
      <c r="G53">
        <v>0.4739</v>
      </c>
      <c r="H53">
        <v>2.11</v>
      </c>
      <c r="O53" t="s">
        <v>5</v>
      </c>
      <c r="T53">
        <v>5</v>
      </c>
      <c r="U53">
        <v>2.94</v>
      </c>
      <c r="V53" t="s">
        <v>5</v>
      </c>
      <c r="W53">
        <f>P53+R53+T53</f>
        <v>5</v>
      </c>
      <c r="X53">
        <f>IF(O53=V53,(P53*Q53)+(R53*S53)+(T53*U53),0)</f>
        <v>14.7</v>
      </c>
      <c r="Y53" s="9">
        <f>IF(V53&lt;&gt;"",X53-P53-R53-T53,0)</f>
        <v>9.7</v>
      </c>
      <c r="Z53" s="3">
        <f>W53+Z52</f>
        <v>165</v>
      </c>
      <c r="AA53" s="2">
        <f>X53+AA52</f>
        <v>184.775</v>
      </c>
      <c r="AB53" s="2">
        <f>Y53+AB52</f>
        <v>19.775</v>
      </c>
      <c r="AC53">
        <f>(AA53-Z53)/Z53</f>
        <v>0.119848484848485</v>
      </c>
    </row>
    <row r="54" spans="1:255">
      <c r="T54" s="10"/>
      <c r="Y54" s="11"/>
      <c r="Z54" s="3"/>
      <c r="AA54" s="2"/>
      <c r="AB54" s="2"/>
    </row>
    <row r="55" spans="1:255">
      <c r="Y55" s="11"/>
      <c r="Z55" s="3"/>
      <c r="AA55" s="2"/>
      <c r="AB55" s="2"/>
    </row>
    <row r="56" spans="1:255">
      <c r="Y56" s="11"/>
      <c r="Z56" s="3"/>
      <c r="AA56" s="2"/>
      <c r="AB56" s="2"/>
    </row>
    <row r="57" spans="1:255">
      <c r="Y57" s="11"/>
      <c r="Z57" s="3"/>
      <c r="AA57" s="2"/>
      <c r="AB57" s="2"/>
    </row>
    <row r="58" spans="1:255">
      <c r="Y58" s="11"/>
      <c r="Z58" s="3"/>
      <c r="AA58" s="2"/>
      <c r="AB58" s="2"/>
    </row>
    <row r="59" spans="1:255">
      <c r="Y59" s="11"/>
      <c r="Z59" s="3"/>
      <c r="AA59" s="2"/>
      <c r="AB59" s="2"/>
    </row>
    <row r="60" spans="1:255">
      <c r="Y60" s="11"/>
      <c r="Z60" s="3"/>
      <c r="AA60" s="2"/>
      <c r="AB60" s="2"/>
    </row>
    <row r="61" spans="1:255">
      <c r="Y61" s="11"/>
      <c r="Z61" s="3"/>
      <c r="AA61" s="2"/>
      <c r="AB61" s="2"/>
    </row>
    <row r="62" spans="1:255">
      <c r="Y62" s="11"/>
      <c r="Z62" s="3"/>
      <c r="AA62" s="2"/>
      <c r="AB62" s="2"/>
    </row>
    <row r="63" spans="1:255">
      <c r="Y63" s="11"/>
      <c r="Z63" s="3"/>
      <c r="AA63" s="2"/>
      <c r="AB63" s="2"/>
    </row>
    <row r="64" spans="1:255">
      <c r="Y64" s="11"/>
      <c r="Z64" s="3"/>
      <c r="AA64" s="2"/>
      <c r="AB64" s="2"/>
    </row>
    <row r="65" spans="1:255">
      <c r="R65" s="12"/>
      <c r="Y65" s="11"/>
      <c r="Z65" s="3"/>
      <c r="AA65" s="2"/>
      <c r="AB65" s="2"/>
    </row>
    <row r="66" spans="1:255">
      <c r="Y66" s="11"/>
      <c r="Z66" s="3"/>
      <c r="AA66" s="2"/>
      <c r="AB66" s="2"/>
    </row>
    <row r="67" spans="1:255">
      <c r="T67" s="10"/>
      <c r="Y67" s="11"/>
      <c r="Z67" s="3"/>
      <c r="AA67" s="2"/>
      <c r="AB67" s="2"/>
    </row>
    <row r="68" spans="1:255">
      <c r="T68" s="10"/>
      <c r="Y68" s="11"/>
      <c r="Z68" s="3"/>
      <c r="AA68" s="2"/>
      <c r="AB68" s="2"/>
    </row>
    <row r="69" spans="1:255">
      <c r="Y69" s="11"/>
      <c r="Z69" s="3"/>
      <c r="AA69" s="2"/>
      <c r="AB69" s="2"/>
    </row>
    <row r="70" spans="1:255">
      <c r="Y70" s="11"/>
      <c r="Z70" s="3"/>
      <c r="AA70" s="2"/>
      <c r="AB70" s="2"/>
    </row>
    <row r="71" spans="1:255">
      <c r="P71" s="12"/>
      <c r="Y71" s="11"/>
      <c r="Z71" s="3"/>
      <c r="AA71" s="2"/>
      <c r="AB71" s="2"/>
    </row>
    <row r="72" spans="1:255">
      <c r="R72" s="12"/>
      <c r="Y72" s="11"/>
      <c r="Z72" s="3"/>
      <c r="AA72" s="2"/>
      <c r="AB72" s="2"/>
    </row>
    <row r="73" spans="1:255">
      <c r="T73" s="10"/>
      <c r="Y73" s="11"/>
      <c r="Z73" s="3"/>
      <c r="AA73" s="2"/>
      <c r="AB73" s="2"/>
    </row>
    <row r="74" spans="1:255">
      <c r="T74" s="10"/>
      <c r="Y74" s="11"/>
      <c r="Z74" s="3"/>
      <c r="AA74" s="2"/>
      <c r="AB74" s="2"/>
    </row>
    <row r="75" spans="1:255">
      <c r="T75" s="10"/>
      <c r="Y75" s="11"/>
      <c r="Z75" s="3"/>
      <c r="AA75" s="2"/>
      <c r="AB75" s="2"/>
    </row>
    <row r="76" spans="1:255">
      <c r="Y76" s="11"/>
      <c r="Z76" s="3"/>
      <c r="AA76" s="2"/>
      <c r="AB76" s="2"/>
    </row>
    <row r="77" spans="1:255">
      <c r="Y77" s="11"/>
      <c r="Z77" s="3"/>
      <c r="AA77" s="2"/>
      <c r="AB77" s="2"/>
    </row>
    <row r="78" spans="1:255">
      <c r="Y78" s="11"/>
      <c r="Z78" s="3"/>
      <c r="AA78" s="2"/>
      <c r="AB78" s="2"/>
    </row>
    <row r="79" spans="1:255">
      <c r="Y79" s="11"/>
      <c r="Z79" s="3"/>
      <c r="AA79" s="2"/>
      <c r="AB79" s="2"/>
    </row>
    <row r="80" spans="1:255">
      <c r="Y80" s="11"/>
      <c r="Z80" s="3"/>
      <c r="AA80" s="2"/>
      <c r="AB80" s="2"/>
    </row>
    <row r="81" spans="1:255">
      <c r="Y81" s="11"/>
      <c r="Z81" s="3"/>
      <c r="AA81" s="2"/>
      <c r="AB81" s="2"/>
    </row>
    <row r="82" spans="1:255">
      <c r="Y82" s="11"/>
      <c r="Z82" s="3"/>
      <c r="AA82" s="2"/>
      <c r="AB82" s="2"/>
    </row>
    <row r="83" spans="1:255">
      <c r="Y83" s="11"/>
      <c r="Z83" s="3"/>
      <c r="AA83" s="2"/>
      <c r="AB83" s="2"/>
    </row>
    <row r="84" spans="1:255">
      <c r="Y84" s="11"/>
      <c r="Z84" s="3"/>
      <c r="AA84" s="2"/>
      <c r="AB84" s="2"/>
    </row>
    <row r="85" spans="1:255">
      <c r="Y85" s="11"/>
      <c r="Z85" s="3"/>
      <c r="AA85" s="2"/>
      <c r="AB85" s="2"/>
    </row>
    <row r="86" spans="1:255">
      <c r="Y86" s="11"/>
      <c r="Z86" s="3"/>
      <c r="AA86" s="2"/>
      <c r="AB86" s="2"/>
    </row>
    <row r="87" spans="1:255">
      <c r="Y87" s="11"/>
      <c r="Z87" s="3"/>
      <c r="AA87" s="2"/>
      <c r="AB87" s="2"/>
    </row>
    <row r="88" spans="1:255">
      <c r="Y88" s="11"/>
      <c r="Z88" s="3"/>
      <c r="AA88" s="2"/>
      <c r="AB88" s="2"/>
    </row>
    <row r="89" spans="1:255">
      <c r="Y89" s="11"/>
      <c r="Z89" s="3"/>
      <c r="AA89" s="2"/>
      <c r="AB89" s="2"/>
    </row>
    <row r="90" spans="1:255">
      <c r="Y90" s="11"/>
      <c r="Z90" s="3"/>
      <c r="AA90" s="2"/>
      <c r="AB90" s="2"/>
    </row>
    <row r="91" spans="1:255">
      <c r="Y91" s="11"/>
      <c r="Z91" s="3"/>
      <c r="AA91" s="2"/>
      <c r="AB91" s="2"/>
    </row>
    <row r="92" spans="1:255">
      <c r="Y92" s="11"/>
      <c r="Z92" s="3"/>
      <c r="AA92" s="2"/>
      <c r="AB92" s="2"/>
    </row>
    <row r="93" spans="1:255">
      <c r="Y93" s="11"/>
      <c r="Z93" s="3"/>
      <c r="AA93" s="2"/>
      <c r="AB93" s="2"/>
    </row>
    <row r="94" spans="1:255">
      <c r="Y94" s="11"/>
      <c r="Z94" s="3"/>
      <c r="AA94" s="2"/>
      <c r="AB94" s="2"/>
    </row>
    <row r="95" spans="1:255">
      <c r="Y95" s="11"/>
      <c r="Z95" s="3"/>
      <c r="AA95" s="2"/>
      <c r="AB95" s="2"/>
    </row>
    <row r="96" spans="1:255">
      <c r="Y96" s="11"/>
      <c r="Z96" s="3"/>
      <c r="AA96" s="2"/>
      <c r="AB96" s="2"/>
    </row>
    <row r="97" spans="1:255">
      <c r="Y97" s="11"/>
      <c r="Z97" s="3"/>
      <c r="AA97" s="2"/>
      <c r="AB97" s="2"/>
    </row>
    <row r="98" spans="1:255">
      <c r="Y98" s="11"/>
      <c r="Z98" s="3"/>
      <c r="AA98" s="2"/>
      <c r="AB98" s="2"/>
    </row>
    <row r="99" spans="1:255">
      <c r="Y99" s="11"/>
      <c r="Z99" s="3"/>
      <c r="AA99" s="2"/>
      <c r="AB99" s="2"/>
    </row>
    <row r="100" spans="1:255">
      <c r="Y100" s="11"/>
      <c r="Z100" s="3"/>
      <c r="AA100" s="2"/>
      <c r="AB100" s="2"/>
    </row>
    <row r="101" spans="1:255">
      <c r="Y101" s="11"/>
      <c r="Z101" s="3"/>
      <c r="AA101" s="2"/>
      <c r="AB101" s="2"/>
    </row>
    <row r="102" spans="1:255">
      <c r="Y102" s="11"/>
      <c r="Z102" s="3"/>
      <c r="AA102" s="2"/>
      <c r="AB102" s="2"/>
    </row>
    <row r="103" spans="1:255">
      <c r="Y103" s="11"/>
      <c r="Z103" s="3"/>
      <c r="AA103" s="2"/>
      <c r="AB103" s="2"/>
    </row>
    <row r="104" spans="1:255">
      <c r="Y104" s="11"/>
      <c r="Z104" s="3"/>
      <c r="AA104" s="2"/>
      <c r="AB104" s="2"/>
    </row>
    <row r="105" spans="1:255">
      <c r="Y105" s="11"/>
      <c r="Z105" s="3"/>
      <c r="AA105" s="2"/>
      <c r="AB105" s="2"/>
    </row>
    <row r="106" spans="1:255">
      <c r="Y106" s="11"/>
      <c r="Z106" s="3"/>
      <c r="AA106" s="2"/>
      <c r="AB106" s="2"/>
    </row>
    <row r="107" spans="1:255">
      <c r="Y107" s="11"/>
      <c r="Z107" s="3"/>
      <c r="AA107" s="2"/>
      <c r="AB107" s="2"/>
    </row>
    <row r="108" spans="1:255">
      <c r="Y108" s="11"/>
      <c r="Z108" s="3"/>
      <c r="AA108" s="2"/>
      <c r="AB108" s="2"/>
    </row>
    <row r="109" spans="1:255">
      <c r="Y109" s="11"/>
      <c r="Z109" s="3"/>
      <c r="AA109" s="2"/>
      <c r="AB109" s="2"/>
    </row>
    <row r="110" spans="1:255">
      <c r="Y110" s="11"/>
      <c r="Z110" s="3"/>
      <c r="AA110" s="2"/>
      <c r="AB110" s="2"/>
    </row>
    <row r="111" spans="1:255">
      <c r="Y111" s="11"/>
      <c r="Z111" s="3"/>
      <c r="AA111" s="2"/>
      <c r="AB111" s="2"/>
    </row>
    <row r="112" spans="1:255">
      <c r="Y112" s="11"/>
      <c r="Z112" s="3"/>
      <c r="AA112" s="2"/>
      <c r="AB112" s="2"/>
    </row>
    <row r="113" spans="1:255">
      <c r="Y113" s="11"/>
      <c r="Z113" s="3"/>
      <c r="AA113" s="2"/>
      <c r="AB113" s="2"/>
    </row>
    <row r="114" spans="1:255">
      <c r="Y114" s="11"/>
      <c r="Z114" s="3"/>
      <c r="AA114" s="2"/>
      <c r="AB114" s="2"/>
    </row>
    <row r="115" spans="1:255">
      <c r="Y115" s="11"/>
      <c r="Z115" s="3"/>
      <c r="AA115" s="2"/>
      <c r="AB115" s="2"/>
    </row>
    <row r="116" spans="1:255">
      <c r="Y116" s="11"/>
      <c r="Z116" s="3"/>
      <c r="AA116" s="2"/>
      <c r="AB116" s="2"/>
    </row>
    <row r="117" spans="1:255">
      <c r="Y117" s="11"/>
      <c r="Z117" s="3"/>
      <c r="AA117" s="2"/>
      <c r="AB117" s="2"/>
    </row>
    <row r="118" spans="1:255">
      <c r="Y118" s="11"/>
      <c r="Z118" s="3"/>
      <c r="AA118" s="2"/>
      <c r="AB118" s="2"/>
    </row>
    <row r="119" spans="1:255">
      <c r="Y119" s="11"/>
      <c r="Z119" s="3"/>
      <c r="AA119" s="2"/>
      <c r="AB119" s="2"/>
    </row>
    <row r="120" spans="1:255">
      <c r="Y120" s="11"/>
      <c r="Z120" s="3"/>
      <c r="AA120" s="2"/>
      <c r="AB120" s="2"/>
    </row>
    <row r="121" spans="1:255">
      <c r="Y121" s="11"/>
      <c r="Z121" s="3"/>
      <c r="AA121" s="2"/>
      <c r="AB121" s="2"/>
    </row>
    <row r="122" spans="1:255">
      <c r="Y122" s="11"/>
      <c r="Z122" s="3"/>
      <c r="AA122" s="2"/>
      <c r="AB122" s="2"/>
    </row>
    <row r="123" spans="1:255">
      <c r="Y123" s="11"/>
      <c r="Z123" s="3"/>
      <c r="AA123" s="2"/>
      <c r="AB123" s="2"/>
    </row>
    <row r="124" spans="1:255">
      <c r="Y124" s="11"/>
      <c r="Z124" s="3"/>
      <c r="AA124" s="2"/>
      <c r="AB124" s="2"/>
    </row>
    <row r="125" spans="1:255">
      <c r="Y125" s="11"/>
      <c r="Z125" s="3"/>
      <c r="AA125" s="2"/>
      <c r="AB125" s="2"/>
    </row>
    <row r="126" spans="1:255">
      <c r="Y126" s="11"/>
      <c r="Z126" s="3"/>
      <c r="AA126" s="2"/>
      <c r="AB126" s="2"/>
    </row>
    <row r="127" spans="1:255">
      <c r="Y127" s="11"/>
      <c r="Z127" s="3"/>
      <c r="AA127" s="2"/>
      <c r="AB127" s="2"/>
    </row>
    <row r="128" spans="1:255">
      <c r="Y128" s="11"/>
      <c r="Z128" s="3"/>
      <c r="AA128" s="2"/>
      <c r="AB128" s="2"/>
    </row>
    <row r="129" spans="1:255">
      <c r="Y129" s="11"/>
      <c r="Z129" s="3"/>
      <c r="AA129" s="2"/>
      <c r="AB129" s="2"/>
    </row>
    <row r="130" spans="1:255">
      <c r="Y130" s="11"/>
      <c r="Z130" s="3"/>
      <c r="AA130" s="2"/>
      <c r="AB130" s="2"/>
    </row>
    <row r="131" spans="1:255">
      <c r="Y131" s="11"/>
      <c r="Z131" s="3"/>
      <c r="AA131" s="2"/>
      <c r="AB131" s="2"/>
    </row>
    <row r="132" spans="1:255">
      <c r="Y132" s="11"/>
      <c r="Z132" s="3"/>
      <c r="AA132" s="2"/>
      <c r="AB132" s="2"/>
    </row>
    <row r="133" spans="1:255">
      <c r="Y133" s="11"/>
      <c r="Z133" s="3"/>
      <c r="AA133" s="2"/>
      <c r="AB133" s="2"/>
    </row>
    <row r="134" spans="1:255">
      <c r="Y134" s="11"/>
      <c r="Z134" s="3"/>
      <c r="AA134" s="2"/>
      <c r="AB134" s="2"/>
    </row>
    <row r="135" spans="1:255">
      <c r="Y135" s="11"/>
      <c r="Z135" s="3"/>
      <c r="AA135" s="2"/>
      <c r="AB135" s="2"/>
    </row>
    <row r="136" spans="1:255">
      <c r="U136" s="1"/>
      <c r="Y136" s="11"/>
      <c r="Z136" s="3"/>
      <c r="AA136" s="2"/>
      <c r="AB136" s="2"/>
    </row>
    <row r="137" spans="1:255">
      <c r="Y137" s="11"/>
      <c r="Z137" s="3"/>
      <c r="AA137" s="2"/>
      <c r="AB137" s="2"/>
    </row>
    <row r="138" spans="1:255">
      <c r="Y138" s="11"/>
      <c r="Z138" s="3"/>
      <c r="AA138" s="2"/>
      <c r="AB138" s="2"/>
    </row>
    <row r="139" spans="1:255">
      <c r="Y139" s="11"/>
      <c r="Z139" s="3"/>
      <c r="AA139" s="2"/>
      <c r="AB139" s="2"/>
    </row>
    <row r="140" spans="1:255">
      <c r="Y140" s="11"/>
      <c r="Z140" s="3"/>
      <c r="AA140" s="2"/>
      <c r="AB140" s="2"/>
    </row>
    <row r="141" spans="1:255">
      <c r="Y141" s="11"/>
      <c r="Z141" s="3"/>
      <c r="AA141" s="2"/>
      <c r="AB141" s="2"/>
    </row>
    <row r="142" spans="1:255">
      <c r="Y142" s="11"/>
      <c r="Z142" s="3"/>
      <c r="AA142" s="2"/>
      <c r="AB142" s="2"/>
    </row>
    <row r="143" spans="1:255">
      <c r="Y143" s="11"/>
      <c r="Z143" s="3"/>
      <c r="AA143" s="2"/>
      <c r="AB143" s="2"/>
    </row>
    <row r="144" spans="1:255">
      <c r="Y144" s="11"/>
      <c r="Z144" s="3"/>
      <c r="AA144" s="2"/>
      <c r="AB144" s="2"/>
    </row>
    <row r="145" spans="1:255">
      <c r="Y145" s="11"/>
      <c r="Z145" s="3"/>
      <c r="AA145" s="2"/>
      <c r="AB145" s="2"/>
    </row>
    <row r="146" spans="1:255">
      <c r="Y146" s="11"/>
      <c r="Z146" s="3"/>
      <c r="AA146" s="2"/>
      <c r="AB146" s="2"/>
    </row>
    <row r="147" spans="1:255">
      <c r="Y147" s="11"/>
      <c r="Z147" s="3"/>
      <c r="AA147" s="2"/>
      <c r="AB147" s="2"/>
    </row>
    <row r="148" spans="1:255">
      <c r="Y148" s="11"/>
      <c r="Z148" s="3"/>
      <c r="AA148" s="2"/>
      <c r="AB148" s="2"/>
    </row>
    <row r="65473" spans="1:255">
      <c r="Q65473" s="1"/>
    </row>
    <row r="65474" spans="1:255">
      <c r="Q65474" s="1"/>
    </row>
    <row r="65475" spans="1:255">
      <c r="Q65475" s="1"/>
    </row>
    <row r="65476" spans="1:255">
      <c r="Q65476" s="1"/>
    </row>
    <row r="65477" spans="1:255">
      <c r="Q65477" s="1"/>
    </row>
    <row r="65478" spans="1:255">
      <c r="Q65478" s="1"/>
    </row>
    <row r="65479" spans="1:255">
      <c r="Q65479" s="1"/>
    </row>
    <row r="65480" spans="1:255">
      <c r="Q65480" s="1"/>
    </row>
    <row r="65481" spans="1:255">
      <c r="Q65481" s="1"/>
    </row>
    <row r="65482" spans="1:255">
      <c r="Q65482" s="1"/>
      <c r="X65482" s="1"/>
      <c r="Y65482" s="1"/>
    </row>
    <row r="65483" spans="1:255">
      <c r="Q65483" s="1"/>
      <c r="X65483" s="1"/>
      <c r="Y65483" s="1"/>
    </row>
    <row r="65484" spans="1:255">
      <c r="Q65484" s="1"/>
      <c r="S65484" s="1"/>
      <c r="U65484" s="1"/>
      <c r="X65484" s="1"/>
      <c r="Y65484" s="1"/>
      <c r="AC65484" s="1"/>
    </row>
    <row r="65485" spans="1:255">
      <c r="Q65485" s="1"/>
      <c r="S65485" s="1"/>
      <c r="T65485" s="1"/>
      <c r="U65485" s="1"/>
      <c r="X65485" s="1"/>
      <c r="Y65485" s="1"/>
      <c r="AC65485" s="1"/>
    </row>
    <row r="65486" spans="1:255">
      <c r="Q65486" s="1"/>
      <c r="S65486" s="1"/>
      <c r="T65486" s="1"/>
      <c r="U65486" s="1"/>
      <c r="X65486" s="1"/>
      <c r="Y65486" s="1"/>
      <c r="AC65486" s="1"/>
    </row>
    <row r="65487" spans="1:255">
      <c r="Q65487" s="1"/>
      <c r="S65487" s="1"/>
      <c r="T65487" s="1"/>
      <c r="U65487" s="1"/>
      <c r="X65487" s="1"/>
      <c r="Y65487" s="1"/>
      <c r="AC65487" s="1"/>
    </row>
    <row r="65488" spans="1:255">
      <c r="Q65488" s="1"/>
      <c r="S65488" s="1"/>
      <c r="T65488" s="1"/>
      <c r="U65488" s="1"/>
      <c r="X65488" s="1"/>
      <c r="Y65488" s="1"/>
      <c r="AC65488" s="1"/>
    </row>
    <row r="65489" spans="1:255">
      <c r="Q65489" s="1"/>
      <c r="S65489" s="1"/>
      <c r="T65489" s="1"/>
      <c r="U65489" s="1"/>
      <c r="X65489" s="1"/>
      <c r="Y65489" s="1"/>
      <c r="AC65489" s="1"/>
    </row>
    <row r="65490" spans="1:255">
      <c r="Q65490" s="1"/>
      <c r="S65490" s="1"/>
      <c r="T65490" s="1"/>
      <c r="U65490" s="1"/>
      <c r="X65490" s="1"/>
      <c r="Y65490" s="1"/>
      <c r="AC65490" s="1"/>
    </row>
    <row r="65491" spans="1:255">
      <c r="Q65491" s="1"/>
      <c r="S65491" s="1"/>
      <c r="T65491" s="1"/>
      <c r="U65491" s="1"/>
      <c r="X65491" s="1"/>
      <c r="Y65491" s="1"/>
      <c r="AC65491" s="1"/>
    </row>
    <row r="65492" spans="1:255">
      <c r="Q65492" s="1"/>
      <c r="S65492" s="1"/>
      <c r="T65492" s="1"/>
      <c r="U65492" s="1"/>
      <c r="X65492" s="1"/>
      <c r="Y65492" s="1"/>
      <c r="AC65492" s="1"/>
    </row>
    <row r="65493" spans="1:255">
      <c r="Q65493" s="1"/>
      <c r="S65493" s="1"/>
      <c r="T65493" s="1"/>
      <c r="U65493" s="1"/>
      <c r="X65493" s="1"/>
      <c r="Y65493" s="1"/>
      <c r="AC65493" s="1"/>
    </row>
    <row r="65494" spans="1:255">
      <c r="Q65494" s="1"/>
      <c r="S65494" s="1"/>
      <c r="T65494" s="1"/>
      <c r="U65494" s="1"/>
      <c r="X65494" s="1"/>
      <c r="Y65494" s="1"/>
      <c r="AC65494" s="1"/>
    </row>
    <row r="65495" spans="1:255">
      <c r="Q65495" s="1"/>
      <c r="S65495" s="1"/>
      <c r="T65495" s="1"/>
      <c r="U65495" s="1"/>
      <c r="X65495" s="1"/>
      <c r="Y65495" s="1"/>
      <c r="AC65495" s="1"/>
    </row>
    <row r="65496" spans="1:255">
      <c r="Q65496" s="1"/>
      <c r="S65496" s="1"/>
      <c r="T65496" s="1"/>
      <c r="U65496" s="1"/>
      <c r="X65496" s="1"/>
      <c r="Y65496" s="1"/>
      <c r="AC65496" s="1"/>
    </row>
    <row r="65497" spans="1:255">
      <c r="Q65497" s="1"/>
      <c r="S65497" s="1"/>
      <c r="T65497" s="1"/>
      <c r="U65497" s="1"/>
      <c r="X65497" s="1"/>
      <c r="Y65497" s="1"/>
      <c r="AC65497" s="1"/>
    </row>
    <row r="65498" spans="1:255">
      <c r="Q65498" s="1"/>
      <c r="S65498" s="1"/>
      <c r="T65498" s="1"/>
      <c r="U65498" s="1"/>
      <c r="X65498" s="1"/>
      <c r="Y65498" s="1"/>
      <c r="AC65498" s="1"/>
    </row>
    <row r="65499" spans="1:255">
      <c r="Q65499" s="1"/>
      <c r="S65499" s="1"/>
      <c r="T65499" s="1"/>
      <c r="U65499" s="1"/>
      <c r="X65499" s="1"/>
      <c r="Y65499" s="1"/>
      <c r="AC65499" s="1"/>
    </row>
    <row r="65500" spans="1:255">
      <c r="Q65500" s="1"/>
      <c r="S65500" s="1"/>
      <c r="T65500" s="1"/>
      <c r="U65500" s="1"/>
      <c r="X65500" s="1"/>
      <c r="Y65500" s="1"/>
      <c r="AC65500" s="1"/>
    </row>
    <row r="65501" spans="1:255">
      <c r="Q65501" s="1"/>
      <c r="S65501" s="1"/>
      <c r="T65501" s="1"/>
      <c r="U65501" s="1"/>
      <c r="X65501" s="1"/>
      <c r="Y65501" s="1"/>
      <c r="AC65501" s="1"/>
    </row>
    <row r="65502" spans="1:255">
      <c r="Q65502" s="1"/>
      <c r="S65502" s="1"/>
      <c r="T65502" s="1"/>
      <c r="U65502" s="1"/>
      <c r="X65502" s="1"/>
      <c r="Y65502" s="1"/>
      <c r="AC65502" s="1"/>
    </row>
    <row r="65503" spans="1:255">
      <c r="Q65503" s="1"/>
      <c r="S65503" s="1"/>
      <c r="T65503" s="1"/>
      <c r="U65503" s="1"/>
      <c r="X65503" s="1"/>
      <c r="Y65503" s="1"/>
      <c r="AC65503" s="1"/>
    </row>
    <row r="65504" spans="1:255">
      <c r="Q65504" s="1"/>
      <c r="S65504" s="1"/>
      <c r="T65504" s="1"/>
      <c r="U65504" s="1"/>
      <c r="X65504" s="1"/>
      <c r="Y65504" s="1"/>
      <c r="AC65504" s="1"/>
    </row>
    <row r="65505" spans="1:255">
      <c r="Q65505" s="1"/>
      <c r="S65505" s="1"/>
      <c r="T65505" s="1"/>
      <c r="U65505" s="1"/>
      <c r="X65505" s="1"/>
      <c r="Y65505" s="1"/>
      <c r="AC65505" s="1"/>
    </row>
    <row r="65506" spans="1:255">
      <c r="Q65506" s="1"/>
      <c r="S65506" s="1"/>
      <c r="T65506" s="1"/>
      <c r="U65506" s="1"/>
      <c r="X65506" s="1"/>
      <c r="Y65506" s="1"/>
      <c r="AC65506" s="1"/>
    </row>
    <row r="65507" spans="1:255">
      <c r="Q65507" s="1"/>
      <c r="S65507" s="1"/>
      <c r="T65507" s="1"/>
      <c r="U65507" s="1"/>
      <c r="X65507" s="1"/>
      <c r="Y65507" s="1"/>
      <c r="AC65507" s="1"/>
    </row>
    <row r="65508" spans="1:255">
      <c r="Q65508" s="1"/>
      <c r="S65508" s="1"/>
      <c r="T65508" s="1"/>
      <c r="U65508" s="1"/>
      <c r="X65508" s="1"/>
      <c r="Y65508" s="1"/>
      <c r="AC65508" s="1"/>
    </row>
    <row r="65509" spans="1:255">
      <c r="Q65509" s="1"/>
      <c r="S65509" s="1"/>
      <c r="T65509" s="1"/>
      <c r="U65509" s="1"/>
      <c r="X65509" s="1"/>
      <c r="Y65509" s="1"/>
      <c r="AC65509" s="1"/>
    </row>
    <row r="65510" spans="1:255">
      <c r="Q65510" s="1"/>
      <c r="S65510" s="1"/>
      <c r="T65510" s="1"/>
      <c r="U65510" s="1"/>
      <c r="X65510" s="1"/>
      <c r="Y65510" s="1"/>
      <c r="AC65510" s="1"/>
    </row>
    <row r="65511" spans="1:255">
      <c r="Q65511" s="1"/>
      <c r="S65511" s="1"/>
      <c r="T65511" s="1"/>
      <c r="U65511" s="1"/>
      <c r="X65511" s="1"/>
      <c r="Y65511" s="1"/>
      <c r="AC65511" s="1"/>
    </row>
    <row r="65512" spans="1:255">
      <c r="Q65512" s="1"/>
      <c r="S65512" s="1"/>
      <c r="T65512" s="1"/>
      <c r="U65512" s="1"/>
      <c r="X65512" s="1"/>
      <c r="Y65512" s="1"/>
      <c r="AC65512" s="1"/>
    </row>
    <row r="65513" spans="1:255">
      <c r="Q65513" s="1"/>
      <c r="S65513" s="1"/>
      <c r="T65513" s="1"/>
      <c r="U65513" s="1"/>
      <c r="X65513" s="1"/>
      <c r="Y65513" s="1"/>
      <c r="AC65513" s="1"/>
    </row>
    <row r="65514" spans="1:255">
      <c r="Q65514" s="1"/>
      <c r="S65514" s="1"/>
      <c r="T65514" s="1"/>
      <c r="U65514" s="1"/>
      <c r="X65514" s="1"/>
      <c r="Y65514" s="1"/>
      <c r="AC65514" s="1"/>
    </row>
    <row r="65515" spans="1:255">
      <c r="Q65515" s="1"/>
      <c r="S65515" s="1"/>
      <c r="T65515" s="1"/>
      <c r="U65515" s="1"/>
      <c r="X65515" s="1"/>
      <c r="Y65515" s="1"/>
      <c r="AC65515" s="1"/>
    </row>
    <row r="65516" spans="1:255">
      <c r="Q65516" s="1"/>
      <c r="S65516" s="1"/>
      <c r="T65516" s="1"/>
      <c r="U65516" s="1"/>
      <c r="X65516" s="1"/>
      <c r="Y65516" s="1"/>
      <c r="AC65516" s="1"/>
    </row>
    <row r="65517" spans="1:255">
      <c r="Q65517" s="1"/>
      <c r="S65517" s="1"/>
      <c r="T65517" s="1"/>
      <c r="U65517" s="1"/>
      <c r="X65517" s="1"/>
      <c r="Y65517" s="1"/>
      <c r="AC65517" s="1"/>
    </row>
    <row r="65518" spans="1:255">
      <c r="Q65518" s="1"/>
      <c r="S65518" s="1"/>
      <c r="T65518" s="1"/>
      <c r="U65518" s="1"/>
      <c r="X65518" s="1"/>
      <c r="Y65518" s="1"/>
      <c r="AC65518" s="1"/>
    </row>
    <row r="65519" spans="1:255">
      <c r="Q65519" s="1"/>
      <c r="S65519" s="1"/>
      <c r="T65519" s="1"/>
      <c r="U65519" s="1"/>
      <c r="X65519" s="1"/>
      <c r="Y65519" s="1"/>
      <c r="AC65519" s="1"/>
    </row>
    <row r="65520" spans="1:255">
      <c r="Q65520" s="1"/>
      <c r="S65520" s="1"/>
      <c r="T65520" s="1"/>
      <c r="U65520" s="1"/>
      <c r="X65520" s="1"/>
      <c r="Y65520" s="1"/>
      <c r="AC65520" s="1"/>
    </row>
    <row r="65521" spans="1:255">
      <c r="Q65521" s="1"/>
      <c r="S65521" s="1"/>
      <c r="T65521" s="1"/>
      <c r="U65521" s="1"/>
      <c r="X65521" s="1"/>
      <c r="Y65521" s="1"/>
      <c r="AC65521" s="1"/>
    </row>
    <row r="65522" spans="1:255">
      <c r="Q65522" s="1"/>
      <c r="S65522" s="1"/>
      <c r="T65522" s="1"/>
      <c r="U65522" s="1"/>
      <c r="X65522" s="1"/>
      <c r="Y65522" s="1"/>
      <c r="AC65522" s="1"/>
    </row>
    <row r="65523" spans="1:255">
      <c r="Q65523" s="1"/>
      <c r="S65523" s="1"/>
      <c r="T65523" s="1"/>
      <c r="U65523" s="1"/>
      <c r="X65523" s="1"/>
      <c r="Y65523" s="1"/>
      <c r="AC65523" s="1"/>
    </row>
    <row r="65524" spans="1:255">
      <c r="Q65524" s="1"/>
      <c r="S65524" s="1"/>
      <c r="T65524" s="1"/>
      <c r="U65524" s="1"/>
      <c r="X65524" s="1"/>
      <c r="Y65524" s="1"/>
      <c r="AC65524" s="1"/>
    </row>
    <row r="65525" spans="1:255">
      <c r="Q65525" s="1"/>
      <c r="S65525" s="1"/>
      <c r="T65525" s="1"/>
      <c r="U65525" s="1"/>
      <c r="X65525" s="1"/>
      <c r="Y65525" s="1"/>
      <c r="AC65525" s="1"/>
    </row>
    <row r="65526" spans="1:255">
      <c r="Q65526" s="1"/>
      <c r="S65526" s="1"/>
      <c r="T65526" s="1"/>
      <c r="U65526" s="1"/>
      <c r="X65526" s="1"/>
      <c r="Y65526" s="1"/>
      <c r="AC65526" s="1"/>
    </row>
    <row r="65527" spans="1:255">
      <c r="Q65527" s="1"/>
      <c r="S65527" s="1"/>
      <c r="T65527" s="1"/>
      <c r="U65527" s="1"/>
      <c r="X65527" s="1"/>
      <c r="Y65527" s="1"/>
      <c r="AC65527" s="1"/>
    </row>
    <row r="65528" spans="1:255">
      <c r="Q65528" s="1"/>
      <c r="S65528" s="1"/>
      <c r="T65528" s="1"/>
      <c r="U65528" s="1"/>
      <c r="X65528" s="1"/>
      <c r="Y65528" s="1"/>
      <c r="AC65528" s="1"/>
    </row>
    <row r="65529" spans="1:255">
      <c r="Q65529" s="1"/>
      <c r="S65529" s="1"/>
      <c r="T65529" s="1"/>
      <c r="U65529" s="1"/>
      <c r="X65529" s="1"/>
      <c r="Y65529" s="1"/>
      <c r="AC65529" s="1"/>
    </row>
    <row r="65530" spans="1:255">
      <c r="Q65530" s="1"/>
      <c r="S65530" s="1"/>
      <c r="T65530" s="1"/>
      <c r="U65530" s="1"/>
      <c r="X65530" s="1"/>
      <c r="Y65530" s="1"/>
      <c r="AC65530" s="1"/>
    </row>
    <row r="65531" spans="1:255">
      <c r="Q65531" s="1"/>
      <c r="S65531" s="1"/>
      <c r="T65531" s="1"/>
      <c r="U65531" s="1"/>
      <c r="X65531" s="1"/>
      <c r="Y65531" s="1"/>
      <c r="AC65531" s="1"/>
    </row>
    <row r="65532" spans="1:255">
      <c r="Q65532" s="1"/>
      <c r="S65532" s="1"/>
      <c r="T65532" s="1"/>
      <c r="U65532" s="1"/>
      <c r="X65532" s="1"/>
      <c r="Y65532" s="1"/>
      <c r="AC65532" s="1"/>
    </row>
    <row r="65533" spans="1:255">
      <c r="Q65533" s="1"/>
      <c r="S65533" s="1"/>
      <c r="T65533" s="1"/>
      <c r="U65533" s="1"/>
      <c r="X65533" s="1"/>
      <c r="Y65533" s="1"/>
      <c r="AC65533" s="1"/>
    </row>
    <row r="65534" spans="1:255">
      <c r="Q65534" s="1"/>
      <c r="S65534" s="1"/>
      <c r="T65534" s="1"/>
      <c r="U65534" s="1"/>
      <c r="X65534" s="1"/>
      <c r="Y65534" s="1"/>
      <c r="AC65534" s="1"/>
    </row>
    <row r="65535" spans="1:255">
      <c r="Q65535" s="1"/>
      <c r="S65535" s="1"/>
      <c r="T65535" s="1"/>
      <c r="U65535" s="1"/>
      <c r="X65535" s="1"/>
      <c r="Y65535" s="1"/>
      <c r="AC65535" s="1"/>
    </row>
    <row r="65536" spans="1:255">
      <c r="Q65536" s="1"/>
      <c r="S65536" s="1"/>
      <c r="T65536" s="1"/>
      <c r="U65536" s="1"/>
      <c r="X65536" s="1"/>
      <c r="Y65536" s="1"/>
      <c r="AC65536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2018-04-02T09:27:58Z</dcterms:modified>
  <dcterms:created xsi:type="dcterms:W3CDTF">2017-01-11T22:05:32Z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