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9DC6B030-654F-B24D-B377-E5DEF512A146}" xr6:coauthVersionLast="47" xr6:coauthVersionMax="47" xr10:uidLastSave="{00000000-0000-0000-0000-000000000000}"/>
  <bookViews>
    <workbookView xWindow="17680" yWindow="3620" windowWidth="28560" windowHeight="21740" activeTab="1" xr2:uid="{00000000-000D-0000-FFFF-FFFF00000000}"/>
  </bookViews>
  <sheets>
    <sheet name="已知" sheetId="1" r:id="rId1"/>
    <sheet name="求解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2" i="2" l="1"/>
  <c r="D72" i="2"/>
  <c r="C143" i="2" l="1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B36" i="2"/>
  <c r="E6" i="2" l="1"/>
  <c r="B150" i="2"/>
  <c r="C150" i="2" s="1"/>
  <c r="B143" i="2"/>
  <c r="B139" i="2"/>
  <c r="C139" i="2"/>
  <c r="D139" i="2"/>
  <c r="D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O146" i="2"/>
  <c r="O148" i="2" s="1"/>
  <c r="P146" i="2"/>
  <c r="P136" i="2"/>
  <c r="E136" i="2"/>
  <c r="F136" i="2"/>
  <c r="G136" i="2"/>
  <c r="H136" i="2"/>
  <c r="I136" i="2"/>
  <c r="J136" i="2"/>
  <c r="K136" i="2"/>
  <c r="L136" i="2"/>
  <c r="M136" i="2"/>
  <c r="N136" i="2"/>
  <c r="O136" i="2"/>
  <c r="D136" i="2"/>
  <c r="C136" i="2"/>
  <c r="B136" i="2"/>
  <c r="C124" i="2"/>
  <c r="D124" i="2"/>
  <c r="B124" i="2"/>
  <c r="O126" i="2"/>
  <c r="P126" i="2"/>
  <c r="C116" i="2"/>
  <c r="B116" i="2"/>
  <c r="C102" i="2"/>
  <c r="D102" i="2"/>
  <c r="B102" i="2"/>
  <c r="C106" i="2"/>
  <c r="D106" i="2"/>
  <c r="B106" i="2"/>
  <c r="F109" i="2"/>
  <c r="G109" i="2"/>
  <c r="H109" i="2"/>
  <c r="I109" i="2"/>
  <c r="J109" i="2"/>
  <c r="K109" i="2"/>
  <c r="L109" i="2"/>
  <c r="M109" i="2"/>
  <c r="N109" i="2"/>
  <c r="O109" i="2"/>
  <c r="P109" i="2"/>
  <c r="F107" i="2"/>
  <c r="G107" i="2"/>
  <c r="H107" i="2"/>
  <c r="I107" i="2"/>
  <c r="J107" i="2"/>
  <c r="K107" i="2"/>
  <c r="L107" i="2"/>
  <c r="M107" i="2"/>
  <c r="N107" i="2"/>
  <c r="O107" i="2"/>
  <c r="P107" i="2"/>
  <c r="E109" i="2"/>
  <c r="E107" i="2"/>
  <c r="F103" i="2"/>
  <c r="F102" i="2" s="1"/>
  <c r="G103" i="2"/>
  <c r="G102" i="2" s="1"/>
  <c r="H103" i="2"/>
  <c r="H102" i="2" s="1"/>
  <c r="I103" i="2"/>
  <c r="I102" i="2" s="1"/>
  <c r="J103" i="2"/>
  <c r="J102" i="2" s="1"/>
  <c r="K103" i="2"/>
  <c r="K102" i="2" s="1"/>
  <c r="L103" i="2"/>
  <c r="L102" i="2" s="1"/>
  <c r="M103" i="2"/>
  <c r="M102" i="2" s="1"/>
  <c r="N103" i="2"/>
  <c r="N102" i="2" s="1"/>
  <c r="O103" i="2"/>
  <c r="O102" i="2" s="1"/>
  <c r="P103" i="2"/>
  <c r="P102" i="2" s="1"/>
  <c r="E103" i="2"/>
  <c r="E102" i="2" s="1"/>
  <c r="D150" i="2" l="1"/>
  <c r="C149" i="2"/>
  <c r="B149" i="2"/>
  <c r="P148" i="2"/>
  <c r="C101" i="2"/>
  <c r="D101" i="2"/>
  <c r="B101" i="2"/>
  <c r="P90" i="2"/>
  <c r="P86" i="2"/>
  <c r="P68" i="2"/>
  <c r="F84" i="2"/>
  <c r="F83" i="2" s="1"/>
  <c r="G84" i="2"/>
  <c r="G83" i="2" s="1"/>
  <c r="H84" i="2"/>
  <c r="H83" i="2" s="1"/>
  <c r="I84" i="2"/>
  <c r="I83" i="2" s="1"/>
  <c r="J84" i="2"/>
  <c r="J83" i="2" s="1"/>
  <c r="K84" i="2"/>
  <c r="K83" i="2" s="1"/>
  <c r="L84" i="2"/>
  <c r="L83" i="2" s="1"/>
  <c r="M84" i="2"/>
  <c r="M83" i="2" s="1"/>
  <c r="N84" i="2"/>
  <c r="N83" i="2" s="1"/>
  <c r="O84" i="2"/>
  <c r="O83" i="2" s="1"/>
  <c r="P84" i="2"/>
  <c r="O90" i="2"/>
  <c r="F92" i="2"/>
  <c r="G92" i="2"/>
  <c r="H92" i="2"/>
  <c r="I92" i="2"/>
  <c r="J92" i="2"/>
  <c r="K92" i="2"/>
  <c r="L92" i="2"/>
  <c r="M92" i="2"/>
  <c r="N92" i="2"/>
  <c r="O92" i="2"/>
  <c r="P92" i="2"/>
  <c r="F93" i="2"/>
  <c r="G93" i="2"/>
  <c r="H93" i="2"/>
  <c r="I93" i="2"/>
  <c r="J93" i="2"/>
  <c r="K93" i="2"/>
  <c r="L93" i="2"/>
  <c r="M93" i="2"/>
  <c r="N93" i="2"/>
  <c r="O93" i="2"/>
  <c r="P93" i="2"/>
  <c r="E93" i="2"/>
  <c r="E74" i="2"/>
  <c r="E73" i="2"/>
  <c r="E84" i="2"/>
  <c r="E83" i="2" s="1"/>
  <c r="E66" i="2"/>
  <c r="E65" i="2" s="1"/>
  <c r="P94" i="2"/>
  <c r="O94" i="2"/>
  <c r="N94" i="2"/>
  <c r="M94" i="2"/>
  <c r="L94" i="2"/>
  <c r="K94" i="2"/>
  <c r="J94" i="2"/>
  <c r="I94" i="2"/>
  <c r="H94" i="2"/>
  <c r="G94" i="2"/>
  <c r="F94" i="2"/>
  <c r="E94" i="2"/>
  <c r="F73" i="2"/>
  <c r="G73" i="2"/>
  <c r="H73" i="2"/>
  <c r="I73" i="2"/>
  <c r="J73" i="2"/>
  <c r="K73" i="2"/>
  <c r="L73" i="2"/>
  <c r="M73" i="2"/>
  <c r="N73" i="2"/>
  <c r="O73" i="2"/>
  <c r="P73" i="2"/>
  <c r="F74" i="2"/>
  <c r="G74" i="2"/>
  <c r="H74" i="2"/>
  <c r="I74" i="2"/>
  <c r="J74" i="2"/>
  <c r="K74" i="2"/>
  <c r="L74" i="2"/>
  <c r="M74" i="2"/>
  <c r="N74" i="2"/>
  <c r="O74" i="2"/>
  <c r="P74" i="2"/>
  <c r="E71" i="2"/>
  <c r="G71" i="2"/>
  <c r="H71" i="2"/>
  <c r="I71" i="2"/>
  <c r="J71" i="2"/>
  <c r="K71" i="2"/>
  <c r="L71" i="2"/>
  <c r="M71" i="2"/>
  <c r="N71" i="2"/>
  <c r="O71" i="2"/>
  <c r="P71" i="2"/>
  <c r="C72" i="2"/>
  <c r="F72" i="2"/>
  <c r="G72" i="2"/>
  <c r="H72" i="2"/>
  <c r="I72" i="2"/>
  <c r="J72" i="2"/>
  <c r="K72" i="2"/>
  <c r="L72" i="2"/>
  <c r="M72" i="2"/>
  <c r="N72" i="2"/>
  <c r="O72" i="2"/>
  <c r="P72" i="2"/>
  <c r="B72" i="2"/>
  <c r="F66" i="2"/>
  <c r="F65" i="2" s="1"/>
  <c r="G66" i="2"/>
  <c r="G65" i="2" s="1"/>
  <c r="H66" i="2"/>
  <c r="H65" i="2" s="1"/>
  <c r="I66" i="2"/>
  <c r="I65" i="2" s="1"/>
  <c r="J66" i="2"/>
  <c r="J65" i="2" s="1"/>
  <c r="K66" i="2"/>
  <c r="K65" i="2" s="1"/>
  <c r="L66" i="2"/>
  <c r="L65" i="2" s="1"/>
  <c r="M66" i="2"/>
  <c r="M65" i="2" s="1"/>
  <c r="N66" i="2"/>
  <c r="N65" i="2" s="1"/>
  <c r="O66" i="2"/>
  <c r="O65" i="2" s="1"/>
  <c r="P66" i="2"/>
  <c r="C43" i="2"/>
  <c r="D43" i="2"/>
  <c r="E43" i="2"/>
  <c r="F43" i="2"/>
  <c r="G43" i="2"/>
  <c r="H43" i="2"/>
  <c r="I43" i="2"/>
  <c r="J43" i="2"/>
  <c r="K43" i="2"/>
  <c r="L43" i="2"/>
  <c r="M43" i="2"/>
  <c r="B43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9" i="2"/>
  <c r="D39" i="2"/>
  <c r="E39" i="2"/>
  <c r="F39" i="2"/>
  <c r="G39" i="2"/>
  <c r="H39" i="2"/>
  <c r="I39" i="2"/>
  <c r="J39" i="2"/>
  <c r="K39" i="2"/>
  <c r="L39" i="2"/>
  <c r="M39" i="2"/>
  <c r="L42" i="2"/>
  <c r="M42" i="2"/>
  <c r="B39" i="2"/>
  <c r="B37" i="2"/>
  <c r="D5" i="2"/>
  <c r="D120" i="2" s="1"/>
  <c r="C5" i="2"/>
  <c r="C120" i="2" s="1"/>
  <c r="B5" i="2"/>
  <c r="B89" i="2" s="1"/>
  <c r="B88" i="2" s="1"/>
  <c r="B96" i="2" s="1"/>
  <c r="F4" i="2"/>
  <c r="D3" i="2"/>
  <c r="D71" i="2" s="1"/>
  <c r="D70" i="2" s="1"/>
  <c r="C3" i="2"/>
  <c r="C71" i="2" s="1"/>
  <c r="B3" i="2"/>
  <c r="B6" i="2" s="1"/>
  <c r="E9" i="1"/>
  <c r="E5" i="1"/>
  <c r="E150" i="2" l="1"/>
  <c r="F150" i="2" s="1"/>
  <c r="G150" i="2" s="1"/>
  <c r="H150" i="2" s="1"/>
  <c r="I150" i="2" s="1"/>
  <c r="J150" i="2" s="1"/>
  <c r="K150" i="2" s="1"/>
  <c r="L150" i="2" s="1"/>
  <c r="M150" i="2" s="1"/>
  <c r="N150" i="2" s="1"/>
  <c r="O150" i="2" s="1"/>
  <c r="P150" i="2" s="1"/>
  <c r="D149" i="2"/>
  <c r="C70" i="2"/>
  <c r="C78" i="2" s="1"/>
  <c r="C79" i="2" s="1"/>
  <c r="F3" i="2"/>
  <c r="B115" i="2"/>
  <c r="B114" i="2" s="1"/>
  <c r="B112" i="2" s="1"/>
  <c r="F5" i="2"/>
  <c r="B120" i="2"/>
  <c r="D89" i="2"/>
  <c r="D88" i="2" s="1"/>
  <c r="D96" i="2" s="1"/>
  <c r="D6" i="2"/>
  <c r="D121" i="2" s="1"/>
  <c r="D118" i="2" s="1"/>
  <c r="D115" i="2"/>
  <c r="D114" i="2" s="1"/>
  <c r="D112" i="2" s="1"/>
  <c r="C89" i="2"/>
  <c r="C88" i="2" s="1"/>
  <c r="C96" i="2" s="1"/>
  <c r="C6" i="2"/>
  <c r="C115" i="2"/>
  <c r="C114" i="2" s="1"/>
  <c r="C112" i="2" s="1"/>
  <c r="B71" i="2"/>
  <c r="B70" i="2" s="1"/>
  <c r="B78" i="2" s="1"/>
  <c r="D78" i="2"/>
  <c r="L41" i="2"/>
  <c r="M41" i="2"/>
  <c r="B121" i="2"/>
  <c r="D119" i="2" l="1"/>
  <c r="B119" i="2"/>
  <c r="D79" i="2"/>
  <c r="D129" i="2"/>
  <c r="C97" i="2"/>
  <c r="D97" i="2" s="1"/>
  <c r="B118" i="2"/>
  <c r="B129" i="2" s="1"/>
  <c r="D11" i="2"/>
  <c r="D24" i="2" s="1"/>
  <c r="O125" i="2"/>
  <c r="O91" i="2"/>
  <c r="C11" i="2"/>
  <c r="C24" i="2" s="1"/>
  <c r="C121" i="2"/>
  <c r="P125" i="2"/>
  <c r="P91" i="2"/>
  <c r="B11" i="2"/>
  <c r="B12" i="2" s="1"/>
  <c r="F6" i="2"/>
  <c r="C118" i="2" l="1"/>
  <c r="C129" i="2" s="1"/>
  <c r="C119" i="2"/>
  <c r="B24" i="2"/>
  <c r="B13" i="2"/>
  <c r="C130" i="2"/>
  <c r="B137" i="2"/>
  <c r="B135" i="2" s="1"/>
  <c r="B138" i="2" l="1"/>
  <c r="B134" i="2" s="1"/>
  <c r="D130" i="2"/>
  <c r="D137" i="2" s="1"/>
  <c r="D135" i="2" s="1"/>
  <c r="C137" i="2"/>
  <c r="C135" i="2" s="1"/>
  <c r="C10" i="2"/>
  <c r="B25" i="2"/>
  <c r="B29" i="2" s="1"/>
  <c r="C12" i="2" l="1"/>
  <c r="C138" i="2" s="1"/>
  <c r="C134" i="2" s="1"/>
  <c r="C23" i="2"/>
  <c r="B146" i="2"/>
  <c r="C25" i="2" l="1"/>
  <c r="C13" i="2"/>
  <c r="D10" i="2" s="1"/>
  <c r="D12" i="2" s="1"/>
  <c r="D138" i="2" s="1"/>
  <c r="D134" i="2" s="1"/>
  <c r="B148" i="2"/>
  <c r="C29" i="2" l="1"/>
  <c r="D23" i="2" s="1"/>
  <c r="D13" i="2"/>
  <c r="E10" i="2" s="1"/>
  <c r="F12" i="2"/>
  <c r="B17" i="2" s="1"/>
  <c r="D25" i="2"/>
  <c r="B153" i="2"/>
  <c r="B142" i="2"/>
  <c r="M18" i="2" l="1"/>
  <c r="M40" i="2" s="1"/>
  <c r="M38" i="2" s="1"/>
  <c r="M45" i="2" s="1"/>
  <c r="M58" i="2" s="1"/>
  <c r="M60" i="2" s="1"/>
  <c r="B18" i="2"/>
  <c r="B19" i="2" s="1"/>
  <c r="E139" i="2" s="1"/>
  <c r="G18" i="2"/>
  <c r="G40" i="2" s="1"/>
  <c r="D29" i="2"/>
  <c r="D146" i="2" s="1"/>
  <c r="D148" i="2" s="1"/>
  <c r="D153" i="2" s="1"/>
  <c r="C146" i="2"/>
  <c r="C148" i="2" s="1"/>
  <c r="C153" i="2" s="1"/>
  <c r="L18" i="2"/>
  <c r="L40" i="2" s="1"/>
  <c r="L38" i="2" s="1"/>
  <c r="L45" i="2" s="1"/>
  <c r="L58" i="2" s="1"/>
  <c r="L60" i="2" s="1"/>
  <c r="K18" i="2"/>
  <c r="K40" i="2" s="1"/>
  <c r="I18" i="2"/>
  <c r="I40" i="2" s="1"/>
  <c r="H18" i="2"/>
  <c r="H40" i="2" s="1"/>
  <c r="D18" i="2"/>
  <c r="D40" i="2" s="1"/>
  <c r="F18" i="2"/>
  <c r="I31" i="2" s="1"/>
  <c r="C18" i="2"/>
  <c r="F31" i="2" s="1"/>
  <c r="E18" i="2"/>
  <c r="H31" i="2" s="1"/>
  <c r="J18" i="2"/>
  <c r="M31" i="2" s="1"/>
  <c r="C142" i="2" l="1"/>
  <c r="M47" i="2"/>
  <c r="J31" i="2"/>
  <c r="L31" i="2"/>
  <c r="N31" i="2"/>
  <c r="J40" i="2"/>
  <c r="E40" i="2"/>
  <c r="L47" i="2"/>
  <c r="L48" i="2" s="1"/>
  <c r="O95" i="2" s="1"/>
  <c r="O88" i="2" s="1"/>
  <c r="O96" i="2" s="1"/>
  <c r="B40" i="2"/>
  <c r="D142" i="2"/>
  <c r="E31" i="2"/>
  <c r="C40" i="2"/>
  <c r="G31" i="2"/>
  <c r="K31" i="2"/>
  <c r="E23" i="2"/>
  <c r="F40" i="2"/>
  <c r="C17" i="2"/>
  <c r="C19" i="2" s="1"/>
  <c r="F139" i="2" s="1"/>
  <c r="M48" i="2"/>
  <c r="M49" i="2" s="1"/>
  <c r="E28" i="2" l="1"/>
  <c r="E29" i="2" s="1"/>
  <c r="E146" i="2" s="1"/>
  <c r="E148" i="2" s="1"/>
  <c r="E27" i="2"/>
  <c r="O111" i="2"/>
  <c r="O106" i="2" s="1"/>
  <c r="O101" i="2" s="1"/>
  <c r="L49" i="2"/>
  <c r="L51" i="2" s="1"/>
  <c r="O76" i="2"/>
  <c r="O70" i="2" s="1"/>
  <c r="O78" i="2" s="1"/>
  <c r="H28" i="2"/>
  <c r="H126" i="2" s="1"/>
  <c r="I28" i="2"/>
  <c r="I90" i="2" s="1"/>
  <c r="L28" i="2"/>
  <c r="L90" i="2" s="1"/>
  <c r="G28" i="2"/>
  <c r="G90" i="2" s="1"/>
  <c r="N28" i="2"/>
  <c r="F28" i="2"/>
  <c r="J28" i="2"/>
  <c r="M28" i="2"/>
  <c r="M90" i="2" s="1"/>
  <c r="K28" i="2"/>
  <c r="K126" i="2" s="1"/>
  <c r="E90" i="2"/>
  <c r="D17" i="2"/>
  <c r="D19" i="2" s="1"/>
  <c r="G139" i="2" s="1"/>
  <c r="M51" i="2"/>
  <c r="M59" i="2"/>
  <c r="P111" i="2"/>
  <c r="P106" i="2" s="1"/>
  <c r="P101" i="2" s="1"/>
  <c r="P76" i="2"/>
  <c r="P70" i="2" s="1"/>
  <c r="P95" i="2"/>
  <c r="P88" i="2" s="1"/>
  <c r="L59" i="2" l="1"/>
  <c r="E126" i="2"/>
  <c r="H90" i="2"/>
  <c r="L126" i="2"/>
  <c r="I126" i="2"/>
  <c r="K90" i="2"/>
  <c r="G126" i="2"/>
  <c r="J126" i="2"/>
  <c r="J90" i="2"/>
  <c r="B42" i="2"/>
  <c r="B41" i="2" s="1"/>
  <c r="B38" i="2" s="1"/>
  <c r="B45" i="2" s="1"/>
  <c r="B58" i="2" s="1"/>
  <c r="B60" i="2" s="1"/>
  <c r="E26" i="2"/>
  <c r="M126" i="2"/>
  <c r="F126" i="2"/>
  <c r="F90" i="2"/>
  <c r="N126" i="2"/>
  <c r="N90" i="2"/>
  <c r="F23" i="2"/>
  <c r="F29" i="2" s="1"/>
  <c r="E17" i="2"/>
  <c r="E19" i="2" s="1"/>
  <c r="H139" i="2" s="1"/>
  <c r="L52" i="2"/>
  <c r="M52" i="2"/>
  <c r="M53" i="2" s="1"/>
  <c r="E91" i="2" l="1"/>
  <c r="E125" i="2"/>
  <c r="F27" i="2"/>
  <c r="F17" i="2"/>
  <c r="F19" i="2" s="1"/>
  <c r="I139" i="2" s="1"/>
  <c r="L53" i="2"/>
  <c r="L56" i="2" s="1"/>
  <c r="M56" i="2"/>
  <c r="P127" i="2"/>
  <c r="P124" i="2" s="1"/>
  <c r="P118" i="2" s="1"/>
  <c r="P129" i="2" s="1"/>
  <c r="B47" i="2" l="1"/>
  <c r="G23" i="2"/>
  <c r="F146" i="2"/>
  <c r="F148" i="2" s="1"/>
  <c r="C42" i="2"/>
  <c r="C41" i="2" s="1"/>
  <c r="F26" i="2"/>
  <c r="O127" i="2"/>
  <c r="O124" i="2" s="1"/>
  <c r="O118" i="2" s="1"/>
  <c r="O129" i="2" s="1"/>
  <c r="G17" i="2"/>
  <c r="G19" i="2" s="1"/>
  <c r="J139" i="2" s="1"/>
  <c r="B48" i="2" l="1"/>
  <c r="B49" i="2" s="1"/>
  <c r="B59" i="2" s="1"/>
  <c r="C38" i="2"/>
  <c r="C45" i="2" s="1"/>
  <c r="F125" i="2"/>
  <c r="F91" i="2"/>
  <c r="G27" i="2"/>
  <c r="G29" i="2"/>
  <c r="H17" i="2"/>
  <c r="H19" i="2" s="1"/>
  <c r="K139" i="2" s="1"/>
  <c r="B51" i="2" l="1"/>
  <c r="E76" i="2"/>
  <c r="E70" i="2" s="1"/>
  <c r="E78" i="2" s="1"/>
  <c r="E95" i="2"/>
  <c r="E111" i="2"/>
  <c r="E106" i="2" s="1"/>
  <c r="E101" i="2" s="1"/>
  <c r="H23" i="2"/>
  <c r="G146" i="2"/>
  <c r="G148" i="2" s="1"/>
  <c r="G26" i="2"/>
  <c r="D42" i="2"/>
  <c r="D41" i="2" s="1"/>
  <c r="C47" i="2"/>
  <c r="C58" i="2"/>
  <c r="C60" i="2" s="1"/>
  <c r="I17" i="2"/>
  <c r="I19" i="2" s="1"/>
  <c r="L139" i="2" s="1"/>
  <c r="E88" i="2" l="1"/>
  <c r="E96" i="2" s="1"/>
  <c r="E97" i="2" s="1"/>
  <c r="E79" i="2"/>
  <c r="B52" i="2"/>
  <c r="E151" i="2" s="1"/>
  <c r="E149" i="2" s="1"/>
  <c r="E142" i="2" s="1"/>
  <c r="C48" i="2"/>
  <c r="C49" i="2" s="1"/>
  <c r="G91" i="2"/>
  <c r="G125" i="2"/>
  <c r="D38" i="2"/>
  <c r="D45" i="2" s="1"/>
  <c r="H27" i="2"/>
  <c r="H29" i="2"/>
  <c r="H146" i="2" s="1"/>
  <c r="H148" i="2" s="1"/>
  <c r="J17" i="2"/>
  <c r="J19" i="2" s="1"/>
  <c r="M139" i="2" s="1"/>
  <c r="B53" i="2" l="1"/>
  <c r="B56" i="2" s="1"/>
  <c r="H26" i="2"/>
  <c r="I23" i="2" s="1"/>
  <c r="E42" i="2"/>
  <c r="E41" i="2" s="1"/>
  <c r="D47" i="2"/>
  <c r="D58" i="2"/>
  <c r="D60" i="2" s="1"/>
  <c r="C59" i="2"/>
  <c r="C51" i="2"/>
  <c r="F111" i="2"/>
  <c r="F106" i="2" s="1"/>
  <c r="F101" i="2" s="1"/>
  <c r="F76" i="2"/>
  <c r="F70" i="2" s="1"/>
  <c r="F78" i="2" s="1"/>
  <c r="F79" i="2" s="1"/>
  <c r="F95" i="2"/>
  <c r="F88" i="2" s="1"/>
  <c r="F96" i="2" s="1"/>
  <c r="F97" i="2" s="1"/>
  <c r="K17" i="2"/>
  <c r="K19" i="2" s="1"/>
  <c r="N139" i="2" s="1"/>
  <c r="E127" i="2" l="1"/>
  <c r="E124" i="2" s="1"/>
  <c r="E118" i="2" s="1"/>
  <c r="E129" i="2" s="1"/>
  <c r="E130" i="2" s="1"/>
  <c r="E137" i="2" s="1"/>
  <c r="E135" i="2" s="1"/>
  <c r="E134" i="2" s="1"/>
  <c r="E153" i="2" s="1"/>
  <c r="E38" i="2"/>
  <c r="E45" i="2" s="1"/>
  <c r="H91" i="2"/>
  <c r="H125" i="2"/>
  <c r="C52" i="2"/>
  <c r="F151" i="2" s="1"/>
  <c r="F149" i="2" s="1"/>
  <c r="F142" i="2" s="1"/>
  <c r="D48" i="2"/>
  <c r="D49" i="2" s="1"/>
  <c r="I27" i="2"/>
  <c r="I29" i="2"/>
  <c r="L17" i="2"/>
  <c r="L19" i="2" s="1"/>
  <c r="O139" i="2" s="1"/>
  <c r="I26" i="2" l="1"/>
  <c r="F42" i="2"/>
  <c r="F41" i="2" s="1"/>
  <c r="D51" i="2"/>
  <c r="D59" i="2"/>
  <c r="G111" i="2"/>
  <c r="G106" i="2" s="1"/>
  <c r="G101" i="2" s="1"/>
  <c r="G76" i="2"/>
  <c r="G70" i="2" s="1"/>
  <c r="G78" i="2" s="1"/>
  <c r="G79" i="2" s="1"/>
  <c r="G95" i="2"/>
  <c r="G88" i="2" s="1"/>
  <c r="G96" i="2" s="1"/>
  <c r="G97" i="2" s="1"/>
  <c r="C53" i="2"/>
  <c r="J23" i="2"/>
  <c r="I146" i="2"/>
  <c r="I148" i="2" s="1"/>
  <c r="E58" i="2"/>
  <c r="E60" i="2" s="1"/>
  <c r="E47" i="2"/>
  <c r="M17" i="2"/>
  <c r="M19" i="2" s="1"/>
  <c r="P139" i="2" s="1"/>
  <c r="F127" i="2" l="1"/>
  <c r="F124" i="2" s="1"/>
  <c r="F118" i="2" s="1"/>
  <c r="F129" i="2" s="1"/>
  <c r="F130" i="2" s="1"/>
  <c r="F137" i="2" s="1"/>
  <c r="F135" i="2" s="1"/>
  <c r="F134" i="2" s="1"/>
  <c r="F153" i="2" s="1"/>
  <c r="C56" i="2"/>
  <c r="E48" i="2"/>
  <c r="F38" i="2"/>
  <c r="F45" i="2" s="1"/>
  <c r="I125" i="2"/>
  <c r="I91" i="2"/>
  <c r="D52" i="2"/>
  <c r="G151" i="2" s="1"/>
  <c r="G149" i="2" s="1"/>
  <c r="G142" i="2" s="1"/>
  <c r="J29" i="2"/>
  <c r="J27" i="2"/>
  <c r="P85" i="2"/>
  <c r="P83" i="2" s="1"/>
  <c r="P96" i="2" s="1"/>
  <c r="P67" i="2"/>
  <c r="P65" i="2" s="1"/>
  <c r="P78" i="2" s="1"/>
  <c r="H111" i="2" l="1"/>
  <c r="H106" i="2" s="1"/>
  <c r="H101" i="2" s="1"/>
  <c r="H76" i="2"/>
  <c r="H70" i="2" s="1"/>
  <c r="H78" i="2" s="1"/>
  <c r="H79" i="2" s="1"/>
  <c r="H95" i="2"/>
  <c r="H88" i="2" s="1"/>
  <c r="H96" i="2" s="1"/>
  <c r="H97" i="2" s="1"/>
  <c r="F47" i="2"/>
  <c r="F58" i="2"/>
  <c r="F60" i="2" s="1"/>
  <c r="J146" i="2"/>
  <c r="J148" i="2" s="1"/>
  <c r="K23" i="2"/>
  <c r="E49" i="2"/>
  <c r="G42" i="2"/>
  <c r="G41" i="2" s="1"/>
  <c r="J26" i="2"/>
  <c r="D53" i="2"/>
  <c r="K27" i="2" l="1"/>
  <c r="K29" i="2"/>
  <c r="D56" i="2"/>
  <c r="G127" i="2"/>
  <c r="G124" i="2" s="1"/>
  <c r="G118" i="2" s="1"/>
  <c r="G129" i="2" s="1"/>
  <c r="G130" i="2" s="1"/>
  <c r="G137" i="2" s="1"/>
  <c r="G135" i="2" s="1"/>
  <c r="G134" i="2" s="1"/>
  <c r="G153" i="2" s="1"/>
  <c r="E59" i="2"/>
  <c r="E51" i="2"/>
  <c r="F48" i="2"/>
  <c r="F49" i="2"/>
  <c r="G38" i="2"/>
  <c r="G45" i="2" s="1"/>
  <c r="J125" i="2"/>
  <c r="J91" i="2"/>
  <c r="F59" i="2" l="1"/>
  <c r="F51" i="2"/>
  <c r="E52" i="2"/>
  <c r="H151" i="2" s="1"/>
  <c r="H149" i="2" s="1"/>
  <c r="H142" i="2" s="1"/>
  <c r="L23" i="2"/>
  <c r="K146" i="2"/>
  <c r="K148" i="2" s="1"/>
  <c r="I111" i="2"/>
  <c r="I106" i="2" s="1"/>
  <c r="I101" i="2" s="1"/>
  <c r="I76" i="2"/>
  <c r="I70" i="2" s="1"/>
  <c r="I78" i="2" s="1"/>
  <c r="I79" i="2" s="1"/>
  <c r="I95" i="2"/>
  <c r="I88" i="2" s="1"/>
  <c r="I96" i="2" s="1"/>
  <c r="I97" i="2" s="1"/>
  <c r="G47" i="2"/>
  <c r="G48" i="2" s="1"/>
  <c r="G58" i="2"/>
  <c r="G60" i="2" s="1"/>
  <c r="H42" i="2"/>
  <c r="H41" i="2" s="1"/>
  <c r="K26" i="2"/>
  <c r="E53" i="2" l="1"/>
  <c r="E56" i="2" s="1"/>
  <c r="H38" i="2"/>
  <c r="H45" i="2" s="1"/>
  <c r="K91" i="2"/>
  <c r="K125" i="2"/>
  <c r="F52" i="2"/>
  <c r="I151" i="2" s="1"/>
  <c r="I149" i="2" s="1"/>
  <c r="I142" i="2" s="1"/>
  <c r="L29" i="2"/>
  <c r="L27" i="2"/>
  <c r="G49" i="2"/>
  <c r="J111" i="2"/>
  <c r="J106" i="2" s="1"/>
  <c r="J101" i="2" s="1"/>
  <c r="J95" i="2"/>
  <c r="J88" i="2" s="1"/>
  <c r="J96" i="2" s="1"/>
  <c r="J97" i="2" s="1"/>
  <c r="J76" i="2"/>
  <c r="J70" i="2" s="1"/>
  <c r="J78" i="2" s="1"/>
  <c r="J79" i="2" s="1"/>
  <c r="H127" i="2" l="1"/>
  <c r="H124" i="2" s="1"/>
  <c r="H118" i="2" s="1"/>
  <c r="H129" i="2" s="1"/>
  <c r="H130" i="2" s="1"/>
  <c r="H137" i="2" s="1"/>
  <c r="H135" i="2" s="1"/>
  <c r="H134" i="2" s="1"/>
  <c r="H153" i="2" s="1"/>
  <c r="F53" i="2"/>
  <c r="F56" i="2" s="1"/>
  <c r="G59" i="2"/>
  <c r="G51" i="2"/>
  <c r="M23" i="2"/>
  <c r="L146" i="2"/>
  <c r="L148" i="2" s="1"/>
  <c r="I42" i="2"/>
  <c r="I41" i="2" s="1"/>
  <c r="L26" i="2"/>
  <c r="H47" i="2"/>
  <c r="H58" i="2"/>
  <c r="H60" i="2" s="1"/>
  <c r="I127" i="2" l="1"/>
  <c r="I124" i="2" s="1"/>
  <c r="I118" i="2" s="1"/>
  <c r="I129" i="2" s="1"/>
  <c r="I130" i="2" s="1"/>
  <c r="I137" i="2" s="1"/>
  <c r="I135" i="2" s="1"/>
  <c r="I134" i="2" s="1"/>
  <c r="I153" i="2" s="1"/>
  <c r="I38" i="2"/>
  <c r="I45" i="2" s="1"/>
  <c r="L91" i="2"/>
  <c r="L125" i="2"/>
  <c r="M29" i="2"/>
  <c r="M27" i="2"/>
  <c r="G52" i="2"/>
  <c r="J151" i="2" s="1"/>
  <c r="J149" i="2" s="1"/>
  <c r="J142" i="2" s="1"/>
  <c r="H48" i="2"/>
  <c r="G53" i="2" l="1"/>
  <c r="G56" i="2" s="1"/>
  <c r="K111" i="2"/>
  <c r="K106" i="2" s="1"/>
  <c r="K101" i="2" s="1"/>
  <c r="K95" i="2"/>
  <c r="K88" i="2" s="1"/>
  <c r="K96" i="2" s="1"/>
  <c r="K97" i="2" s="1"/>
  <c r="K76" i="2"/>
  <c r="K70" i="2" s="1"/>
  <c r="K78" i="2" s="1"/>
  <c r="K79" i="2" s="1"/>
  <c r="J42" i="2"/>
  <c r="J41" i="2" s="1"/>
  <c r="M26" i="2"/>
  <c r="M146" i="2"/>
  <c r="M148" i="2" s="1"/>
  <c r="N23" i="2"/>
  <c r="H49" i="2"/>
  <c r="I47" i="2"/>
  <c r="I48" i="2" s="1"/>
  <c r="I58" i="2"/>
  <c r="I60" i="2" s="1"/>
  <c r="J127" i="2" l="1"/>
  <c r="J124" i="2" s="1"/>
  <c r="J118" i="2" s="1"/>
  <c r="J129" i="2" s="1"/>
  <c r="J130" i="2" s="1"/>
  <c r="J137" i="2" s="1"/>
  <c r="J135" i="2" s="1"/>
  <c r="J134" i="2" s="1"/>
  <c r="J153" i="2" s="1"/>
  <c r="I49" i="2"/>
  <c r="L111" i="2"/>
  <c r="L106" i="2" s="1"/>
  <c r="L101" i="2" s="1"/>
  <c r="L76" i="2"/>
  <c r="L70" i="2" s="1"/>
  <c r="L78" i="2" s="1"/>
  <c r="L79" i="2" s="1"/>
  <c r="L95" i="2"/>
  <c r="L88" i="2" s="1"/>
  <c r="L96" i="2" s="1"/>
  <c r="L97" i="2" s="1"/>
  <c r="M125" i="2"/>
  <c r="J38" i="2"/>
  <c r="J45" i="2" s="1"/>
  <c r="M91" i="2"/>
  <c r="H51" i="2"/>
  <c r="H59" i="2"/>
  <c r="N29" i="2"/>
  <c r="N146" i="2" s="1"/>
  <c r="N148" i="2" s="1"/>
  <c r="N27" i="2"/>
  <c r="H52" i="2" l="1"/>
  <c r="K151" i="2" s="1"/>
  <c r="J47" i="2"/>
  <c r="J58" i="2"/>
  <c r="J60" i="2" s="1"/>
  <c r="K42" i="2"/>
  <c r="K41" i="2" s="1"/>
  <c r="N26" i="2"/>
  <c r="I51" i="2"/>
  <c r="I59" i="2"/>
  <c r="H53" i="2" l="1"/>
  <c r="N91" i="2"/>
  <c r="K38" i="2"/>
  <c r="K45" i="2" s="1"/>
  <c r="N125" i="2"/>
  <c r="H56" i="2"/>
  <c r="K127" i="2"/>
  <c r="K124" i="2" s="1"/>
  <c r="K118" i="2" s="1"/>
  <c r="K129" i="2" s="1"/>
  <c r="K130" i="2" s="1"/>
  <c r="I52" i="2"/>
  <c r="L151" i="2" s="1"/>
  <c r="L149" i="2" s="1"/>
  <c r="L142" i="2" s="1"/>
  <c r="J48" i="2"/>
  <c r="K149" i="2"/>
  <c r="K142" i="2" s="1"/>
  <c r="I53" i="2" l="1"/>
  <c r="I56" i="2" s="1"/>
  <c r="M95" i="2"/>
  <c r="M88" i="2" s="1"/>
  <c r="M96" i="2" s="1"/>
  <c r="M97" i="2" s="1"/>
  <c r="M111" i="2"/>
  <c r="M106" i="2" s="1"/>
  <c r="M101" i="2" s="1"/>
  <c r="M76" i="2"/>
  <c r="M70" i="2" s="1"/>
  <c r="M78" i="2" s="1"/>
  <c r="M79" i="2" s="1"/>
  <c r="K137" i="2"/>
  <c r="K135" i="2" s="1"/>
  <c r="K134" i="2" s="1"/>
  <c r="K153" i="2" s="1"/>
  <c r="K47" i="2"/>
  <c r="K58" i="2"/>
  <c r="K60" i="2" s="1"/>
  <c r="J49" i="2"/>
  <c r="L127" i="2" l="1"/>
  <c r="L124" i="2" s="1"/>
  <c r="L118" i="2" s="1"/>
  <c r="L129" i="2" s="1"/>
  <c r="L130" i="2" s="1"/>
  <c r="L137" i="2" s="1"/>
  <c r="L135" i="2" s="1"/>
  <c r="L134" i="2" s="1"/>
  <c r="L153" i="2" s="1"/>
  <c r="K48" i="2"/>
  <c r="K49" i="2" s="1"/>
  <c r="J51" i="2"/>
  <c r="J59" i="2"/>
  <c r="J52" i="2" l="1"/>
  <c r="M151" i="2" s="1"/>
  <c r="M149" i="2" s="1"/>
  <c r="M142" i="2" s="1"/>
  <c r="K59" i="2"/>
  <c r="K51" i="2"/>
  <c r="N111" i="2"/>
  <c r="N106" i="2" s="1"/>
  <c r="N101" i="2" s="1"/>
  <c r="N76" i="2"/>
  <c r="N70" i="2" s="1"/>
  <c r="N78" i="2" s="1"/>
  <c r="N79" i="2" s="1"/>
  <c r="O79" i="2" s="1"/>
  <c r="P79" i="2" s="1"/>
  <c r="N95" i="2"/>
  <c r="N88" i="2" s="1"/>
  <c r="N96" i="2" s="1"/>
  <c r="N97" i="2" s="1"/>
  <c r="O97" i="2" s="1"/>
  <c r="P97" i="2" s="1"/>
  <c r="J53" i="2" l="1"/>
  <c r="M127" i="2" s="1"/>
  <c r="M124" i="2" s="1"/>
  <c r="M118" i="2" s="1"/>
  <c r="M129" i="2" s="1"/>
  <c r="M130" i="2" s="1"/>
  <c r="M137" i="2" s="1"/>
  <c r="M135" i="2" s="1"/>
  <c r="M134" i="2" s="1"/>
  <c r="M153" i="2" s="1"/>
  <c r="J56" i="2"/>
  <c r="K52" i="2"/>
  <c r="N151" i="2" s="1"/>
  <c r="K53" i="2" l="1"/>
  <c r="K56" i="2" s="1"/>
  <c r="O151" i="2"/>
  <c r="N149" i="2"/>
  <c r="N142" i="2" s="1"/>
  <c r="N127" i="2" l="1"/>
  <c r="N124" i="2" s="1"/>
  <c r="N118" i="2" s="1"/>
  <c r="N129" i="2" s="1"/>
  <c r="N130" i="2" s="1"/>
  <c r="N137" i="2" s="1"/>
  <c r="N135" i="2" s="1"/>
  <c r="N134" i="2" s="1"/>
  <c r="N153" i="2" s="1"/>
  <c r="O149" i="2"/>
  <c r="O142" i="2" s="1"/>
  <c r="P151" i="2"/>
  <c r="P149" i="2" s="1"/>
  <c r="P142" i="2" s="1"/>
  <c r="O130" i="2" l="1"/>
  <c r="P130" i="2" s="1"/>
  <c r="P137" i="2" s="1"/>
  <c r="P135" i="2" s="1"/>
  <c r="P134" i="2" s="1"/>
  <c r="P153" i="2" s="1"/>
  <c r="O137" i="2" l="1"/>
  <c r="O135" i="2" s="1"/>
  <c r="O134" i="2" s="1"/>
  <c r="O153" i="2" s="1"/>
</calcChain>
</file>

<file path=xl/sharedStrings.xml><?xml version="1.0" encoding="utf-8"?>
<sst xmlns="http://schemas.openxmlformats.org/spreadsheetml/2006/main" count="173" uniqueCount="154">
  <si>
    <t>借款利率</t>
    <phoneticPr fontId="1" type="noConversion"/>
  </si>
  <si>
    <t>残值率</t>
    <phoneticPr fontId="1" type="noConversion"/>
  </si>
  <si>
    <t>建设周期</t>
    <phoneticPr fontId="1" type="noConversion"/>
  </si>
  <si>
    <t>所得税率</t>
    <phoneticPr fontId="1" type="noConversion"/>
  </si>
  <si>
    <t>法定盈余公积</t>
    <phoneticPr fontId="1" type="noConversion"/>
  </si>
  <si>
    <t>流动资金</t>
    <phoneticPr fontId="1" type="noConversion"/>
  </si>
  <si>
    <t>年份</t>
    <phoneticPr fontId="1" type="noConversion"/>
  </si>
  <si>
    <t>合计</t>
    <phoneticPr fontId="1" type="noConversion"/>
  </si>
  <si>
    <t>内容\年份</t>
    <phoneticPr fontId="1" type="noConversion"/>
  </si>
  <si>
    <t>附注（利息总计）</t>
    <phoneticPr fontId="1" type="noConversion"/>
  </si>
  <si>
    <t>表7-32 借款需要量计算表</t>
    <phoneticPr fontId="1" type="noConversion"/>
  </si>
  <si>
    <t>表7-33 建设期利息计算表</t>
    <phoneticPr fontId="1" type="noConversion"/>
  </si>
  <si>
    <t>表7-34 折旧与摊销计算表</t>
    <phoneticPr fontId="1" type="noConversion"/>
  </si>
  <si>
    <t>表7-35 借款偿还计划表</t>
    <phoneticPr fontId="1" type="noConversion"/>
  </si>
  <si>
    <t>表7-36 利润及利润分配表</t>
    <phoneticPr fontId="1" type="noConversion"/>
  </si>
  <si>
    <t>表7-37 全部投资现金流量表</t>
    <phoneticPr fontId="1" type="noConversion"/>
  </si>
  <si>
    <t>表7-38 权益投资现金流量表</t>
    <phoneticPr fontId="1" type="noConversion"/>
  </si>
  <si>
    <t>表7-39 财务计划现金流量表</t>
    <phoneticPr fontId="1" type="noConversion"/>
  </si>
  <si>
    <t>负债小计</t>
    <phoneticPr fontId="1" type="noConversion"/>
  </si>
  <si>
    <t>资产负债率</t>
    <phoneticPr fontId="1" type="noConversion"/>
  </si>
  <si>
    <t>表7-40 资产负债表</t>
    <phoneticPr fontId="1" type="noConversion"/>
  </si>
  <si>
    <t>表7-29 建设投资</t>
    <phoneticPr fontId="1" type="noConversion"/>
  </si>
  <si>
    <t>表7-30 权益投资分年投资额</t>
    <phoneticPr fontId="1" type="noConversion"/>
  </si>
  <si>
    <t>表7-31 销售收入、销售税金及附加和经营成本预测</t>
    <phoneticPr fontId="1" type="noConversion"/>
  </si>
  <si>
    <t>综合资本成本=8%*（1-25%）*50%+12%*50%=9%</t>
    <phoneticPr fontId="1" type="noConversion"/>
  </si>
  <si>
    <t>假定每年借款发生在年中，当年借款额只计一半利息，第4年初累计的欠款即为利息资本化后的总本金。</t>
  </si>
  <si>
    <t>平均折旧年限为15年，残值率为5%。建设期利息计入固定资产原值内，第15年回收固定资产余值为2 550万元，</t>
  </si>
  <si>
    <t>根据与银行商定的条件，第4年开始支付每年的利息并偿还本金的1/10，10年内还清</t>
  </si>
  <si>
    <t>1建设投资总额</t>
    <phoneticPr fontId="1" type="noConversion"/>
  </si>
  <si>
    <t>2流动资金</t>
    <phoneticPr fontId="1" type="noConversion"/>
  </si>
  <si>
    <t>3其中权益投资</t>
    <phoneticPr fontId="1" type="noConversion"/>
  </si>
  <si>
    <t>4借款需要量</t>
    <phoneticPr fontId="1" type="noConversion"/>
  </si>
  <si>
    <t>1年初欠款</t>
    <phoneticPr fontId="1" type="noConversion"/>
  </si>
  <si>
    <t>2当年借款</t>
    <phoneticPr fontId="1" type="noConversion"/>
  </si>
  <si>
    <t>3当年利息</t>
    <phoneticPr fontId="1" type="noConversion"/>
  </si>
  <si>
    <t>4年末欠款累计</t>
    <phoneticPr fontId="1" type="noConversion"/>
  </si>
  <si>
    <t>1年初固定资产</t>
    <phoneticPr fontId="1" type="noConversion"/>
  </si>
  <si>
    <t>2当年折旧额</t>
    <phoneticPr fontId="1" type="noConversion"/>
  </si>
  <si>
    <t>3年末净资产额</t>
    <phoneticPr fontId="1" type="noConversion"/>
  </si>
  <si>
    <t>1年初本息余额</t>
    <phoneticPr fontId="1" type="noConversion"/>
  </si>
  <si>
    <t>2本年借款</t>
    <phoneticPr fontId="1" type="noConversion"/>
  </si>
  <si>
    <t>3本年应计利息</t>
    <phoneticPr fontId="1" type="noConversion"/>
  </si>
  <si>
    <t>4本年还本付息</t>
    <phoneticPr fontId="1" type="noConversion"/>
  </si>
  <si>
    <t>4.1其中：付息</t>
    <phoneticPr fontId="1" type="noConversion"/>
  </si>
  <si>
    <t>4.2还本</t>
    <phoneticPr fontId="1" type="noConversion"/>
  </si>
  <si>
    <t>5年末本息余额</t>
    <phoneticPr fontId="1" type="noConversion"/>
  </si>
  <si>
    <t>6还本资金来源</t>
    <phoneticPr fontId="1" type="noConversion"/>
  </si>
  <si>
    <t>7当年可用于还本的折旧和摊销</t>
    <phoneticPr fontId="1" type="noConversion"/>
  </si>
  <si>
    <t>8当年可用于还本的未分配利润</t>
    <phoneticPr fontId="1" type="noConversion"/>
  </si>
  <si>
    <t>计算得到全部投资收益率为17.87%，第5年权益投资收益率为17.14%，</t>
  </si>
  <si>
    <t>1营业收入</t>
    <phoneticPr fontId="1" type="noConversion"/>
  </si>
  <si>
    <t>2营业税金及附加</t>
    <phoneticPr fontId="1" type="noConversion"/>
  </si>
  <si>
    <t>3总成本费用</t>
    <phoneticPr fontId="1" type="noConversion"/>
  </si>
  <si>
    <t>3.1经营成本</t>
    <phoneticPr fontId="1" type="noConversion"/>
  </si>
  <si>
    <t>3.2折旧与摊销</t>
    <phoneticPr fontId="1" type="noConversion"/>
  </si>
  <si>
    <t>3.3利息支付</t>
    <phoneticPr fontId="1" type="noConversion"/>
  </si>
  <si>
    <t>3.3.1建设投资借款利息</t>
    <phoneticPr fontId="1" type="noConversion"/>
  </si>
  <si>
    <t>3.3.2流动资金利息</t>
    <phoneticPr fontId="1" type="noConversion"/>
  </si>
  <si>
    <t>4增值税</t>
    <phoneticPr fontId="1" type="noConversion"/>
  </si>
  <si>
    <t>5利润总额</t>
    <phoneticPr fontId="1" type="noConversion"/>
  </si>
  <si>
    <t>6弥补以前年度亏损</t>
    <phoneticPr fontId="1" type="noConversion"/>
  </si>
  <si>
    <t>7应纳税所得额</t>
    <phoneticPr fontId="1" type="noConversion"/>
  </si>
  <si>
    <t>8所得税</t>
    <phoneticPr fontId="1" type="noConversion"/>
  </si>
  <si>
    <t>9净利润</t>
    <phoneticPr fontId="1" type="noConversion"/>
  </si>
  <si>
    <t>10期初末分配利润</t>
    <phoneticPr fontId="1" type="noConversion"/>
  </si>
  <si>
    <t>11可供分配利润</t>
    <phoneticPr fontId="1" type="noConversion"/>
  </si>
  <si>
    <t>12提取法定盈余公积金</t>
    <phoneticPr fontId="1" type="noConversion"/>
  </si>
  <si>
    <t>13可供投资者分配利润</t>
    <phoneticPr fontId="1" type="noConversion"/>
  </si>
  <si>
    <t>14应付优先股股利</t>
    <phoneticPr fontId="1" type="noConversion"/>
  </si>
  <si>
    <t>15提取任意盈余公积金</t>
    <phoneticPr fontId="1" type="noConversion"/>
  </si>
  <si>
    <t>16应付普通股股利</t>
    <phoneticPr fontId="1" type="noConversion"/>
  </si>
  <si>
    <t>17未分配利润</t>
    <phoneticPr fontId="1" type="noConversion"/>
  </si>
  <si>
    <t>18息税前利润</t>
    <phoneticPr fontId="1" type="noConversion"/>
  </si>
  <si>
    <t>19税后净营业利润</t>
    <phoneticPr fontId="1" type="noConversion"/>
  </si>
  <si>
    <t>20息税折旧摊销前利润</t>
    <phoneticPr fontId="1" type="noConversion"/>
  </si>
  <si>
    <t>21累计未分配利润</t>
    <phoneticPr fontId="1" type="noConversion"/>
  </si>
  <si>
    <t>1投资额</t>
    <phoneticPr fontId="1" type="noConversion"/>
  </si>
  <si>
    <t>1权益投资</t>
    <phoneticPr fontId="1" type="noConversion"/>
  </si>
  <si>
    <t>1销售收入</t>
    <phoneticPr fontId="1" type="noConversion"/>
  </si>
  <si>
    <t>2销售税金及附加</t>
    <phoneticPr fontId="1" type="noConversion"/>
  </si>
  <si>
    <t>3经营成本</t>
    <phoneticPr fontId="1" type="noConversion"/>
  </si>
  <si>
    <t>1现金流入</t>
    <phoneticPr fontId="1" type="noConversion"/>
  </si>
  <si>
    <t>1.1营业收入</t>
    <phoneticPr fontId="1" type="noConversion"/>
  </si>
  <si>
    <t>1.2回收固定资产余值</t>
    <phoneticPr fontId="1" type="noConversion"/>
  </si>
  <si>
    <t>1.3回收流动资金</t>
    <phoneticPr fontId="1" type="noConversion"/>
  </si>
  <si>
    <t>1.4其他现金流入</t>
    <phoneticPr fontId="1" type="noConversion"/>
  </si>
  <si>
    <t>2现金流出</t>
    <phoneticPr fontId="1" type="noConversion"/>
  </si>
  <si>
    <t>2.1建设投资</t>
    <phoneticPr fontId="1" type="noConversion"/>
  </si>
  <si>
    <t>2.2流动资金</t>
    <phoneticPr fontId="1" type="noConversion"/>
  </si>
  <si>
    <t>2.3经营成本</t>
    <phoneticPr fontId="1" type="noConversion"/>
  </si>
  <si>
    <t>2.4营业税金及附加</t>
    <phoneticPr fontId="1" type="noConversion"/>
  </si>
  <si>
    <t>2.5增值税</t>
    <phoneticPr fontId="1" type="noConversion"/>
  </si>
  <si>
    <t>2.6所得税</t>
    <phoneticPr fontId="1" type="noConversion"/>
  </si>
  <si>
    <t>2.7其他现金流出</t>
    <phoneticPr fontId="1" type="noConversion"/>
  </si>
  <si>
    <t>3净现金流量</t>
    <phoneticPr fontId="1" type="noConversion"/>
  </si>
  <si>
    <t>4累计净现金流量</t>
    <phoneticPr fontId="1" type="noConversion"/>
  </si>
  <si>
    <t>1.1营业流入</t>
    <phoneticPr fontId="1" type="noConversion"/>
  </si>
  <si>
    <t>2.1权益资金</t>
    <phoneticPr fontId="1" type="noConversion"/>
  </si>
  <si>
    <t>2.2借款本金偿还</t>
    <phoneticPr fontId="1" type="noConversion"/>
  </si>
  <si>
    <t>2.3借款利息支付</t>
    <phoneticPr fontId="1" type="noConversion"/>
  </si>
  <si>
    <t>2.4经营成本</t>
    <phoneticPr fontId="1" type="noConversion"/>
  </si>
  <si>
    <t>2.5营业税金及附加</t>
    <phoneticPr fontId="1" type="noConversion"/>
  </si>
  <si>
    <t>2.6增值税</t>
    <phoneticPr fontId="1" type="noConversion"/>
  </si>
  <si>
    <t>2.7所得税</t>
    <phoneticPr fontId="1" type="noConversion"/>
  </si>
  <si>
    <t>1经营活动净现金流量</t>
    <phoneticPr fontId="1" type="noConversion"/>
  </si>
  <si>
    <t>1.1现金流入</t>
    <phoneticPr fontId="1" type="noConversion"/>
  </si>
  <si>
    <t>1.1.1营业收入</t>
    <phoneticPr fontId="1" type="noConversion"/>
  </si>
  <si>
    <t>1.1.2增值税销项税额</t>
    <phoneticPr fontId="1" type="noConversion"/>
  </si>
  <si>
    <t>1.1.3其他流入</t>
    <phoneticPr fontId="1" type="noConversion"/>
  </si>
  <si>
    <t>1.2现金流出</t>
    <phoneticPr fontId="1" type="noConversion"/>
  </si>
  <si>
    <t>1.2.1经营成本</t>
    <phoneticPr fontId="1" type="noConversion"/>
  </si>
  <si>
    <t>1.2.2增值税进项税额</t>
    <phoneticPr fontId="1" type="noConversion"/>
  </si>
  <si>
    <t>1.2.3营业税金及附加</t>
    <phoneticPr fontId="1" type="noConversion"/>
  </si>
  <si>
    <t>1.2.4增值税</t>
    <phoneticPr fontId="1" type="noConversion"/>
  </si>
  <si>
    <t>1.2.5所得税</t>
  </si>
  <si>
    <t>2投资活动净现金流量</t>
    <phoneticPr fontId="1" type="noConversion"/>
  </si>
  <si>
    <t>2.1现金流入</t>
    <phoneticPr fontId="1" type="noConversion"/>
  </si>
  <si>
    <t>2.2现金流出</t>
    <phoneticPr fontId="1" type="noConversion"/>
  </si>
  <si>
    <t>2.2.1建设投资</t>
    <phoneticPr fontId="1" type="noConversion"/>
  </si>
  <si>
    <t>2.2.2流动资金</t>
    <phoneticPr fontId="1" type="noConversion"/>
  </si>
  <si>
    <t>2.2.3其他流出</t>
    <phoneticPr fontId="1" type="noConversion"/>
  </si>
  <si>
    <t>3筹资活动净现金流量</t>
    <phoneticPr fontId="1" type="noConversion"/>
  </si>
  <si>
    <t>3.1现金流入</t>
    <phoneticPr fontId="1" type="noConversion"/>
  </si>
  <si>
    <t>3.1.1权益资金投入</t>
    <phoneticPr fontId="1" type="noConversion"/>
  </si>
  <si>
    <t>3.1.2建设投资借款</t>
    <phoneticPr fontId="1" type="noConversion"/>
  </si>
  <si>
    <t>3.1.3营运资金借款</t>
    <phoneticPr fontId="1" type="noConversion"/>
  </si>
  <si>
    <t>3.1.4短期借款</t>
    <phoneticPr fontId="1" type="noConversion"/>
  </si>
  <si>
    <t>3.2现金流出</t>
    <phoneticPr fontId="1" type="noConversion"/>
  </si>
  <si>
    <t>3.2.1各种利息支出</t>
    <phoneticPr fontId="1" type="noConversion"/>
  </si>
  <si>
    <t>3.2.2偿还债务本金</t>
    <phoneticPr fontId="1" type="noConversion"/>
  </si>
  <si>
    <t>3.2.3应付利润</t>
    <phoneticPr fontId="1" type="noConversion"/>
  </si>
  <si>
    <t>3.2.4其他流出</t>
    <phoneticPr fontId="1" type="noConversion"/>
  </si>
  <si>
    <t>4净现金流量</t>
    <phoneticPr fontId="1" type="noConversion"/>
  </si>
  <si>
    <t>5累计盈余资金</t>
    <phoneticPr fontId="1" type="noConversion"/>
  </si>
  <si>
    <t>从表中可知，各年盈余资金均大于等于零。该项目资金平衡不存在问题。</t>
  </si>
  <si>
    <t>1资产</t>
    <phoneticPr fontId="1" type="noConversion"/>
  </si>
  <si>
    <t>1.1流动资产总额</t>
    <phoneticPr fontId="1" type="noConversion"/>
  </si>
  <si>
    <t>1.1.1流动资产</t>
    <phoneticPr fontId="1" type="noConversion"/>
  </si>
  <si>
    <t>1.1.2累计盈余资金</t>
    <phoneticPr fontId="1" type="noConversion"/>
  </si>
  <si>
    <t>1.2在建工程</t>
    <phoneticPr fontId="1" type="noConversion"/>
  </si>
  <si>
    <t>1.3固定资产净值</t>
    <phoneticPr fontId="1" type="noConversion"/>
  </si>
  <si>
    <t>1.4无形资产净值</t>
    <phoneticPr fontId="1" type="noConversion"/>
  </si>
  <si>
    <t>1.5其他资产净值</t>
    <phoneticPr fontId="1" type="noConversion"/>
  </si>
  <si>
    <t>2负债与所有者权益</t>
    <phoneticPr fontId="1" type="noConversion"/>
  </si>
  <si>
    <t>2.1流动负债总额</t>
    <phoneticPr fontId="1" type="noConversion"/>
  </si>
  <si>
    <t>2.1.1短期借款</t>
    <phoneticPr fontId="1" type="noConversion"/>
  </si>
  <si>
    <t>2.1.2应付账款</t>
    <phoneticPr fontId="1" type="noConversion"/>
  </si>
  <si>
    <t>2.2建设投资借款</t>
    <phoneticPr fontId="1" type="noConversion"/>
  </si>
  <si>
    <t>2.3流动资金借款</t>
    <phoneticPr fontId="1" type="noConversion"/>
  </si>
  <si>
    <t>2.4所有者权益</t>
    <phoneticPr fontId="1" type="noConversion"/>
  </si>
  <si>
    <t>2.4.1资本金</t>
    <phoneticPr fontId="1" type="noConversion"/>
  </si>
  <si>
    <t>2.4.2累计盈余公积金</t>
    <phoneticPr fontId="1" type="noConversion"/>
  </si>
  <si>
    <t>2.4.3累计未分配利润</t>
    <phoneticPr fontId="1" type="noConversion"/>
  </si>
  <si>
    <t>根据销售收入和所有成本费用之差计算利润，所得税税率为25%。利润的分配按以下原则进行：按当年税后利润的10%提取盈余公积金，余下部分全部作为应付利润分配，如果年折旧费不足以归还借款的本金，则先归还借款本金后再分配利润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</si>
</sst>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00_ 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0" borderId="0" xfId="0" applyNumberFormat="1"/>
    <xf numFmtId="176" fontId="0" fillId="2" borderId="0" xfId="0" applyNumberFormat="1" applyFill="1"/>
    <xf numFmtId="176" fontId="0" fillId="0" borderId="0" xfId="0" applyNumberFormat="1"/>
    <xf numFmtId="176" fontId="0" fillId="0" borderId="0" xfId="0" applyNumberFormat="1" applyFill="1"/>
    <xf numFmtId="177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3" borderId="0" xfId="0" applyNumberFormat="1" applyFill="1"/>
    <xf numFmtId="0" fontId="0" fillId="3" borderId="0" xfId="0" applyFill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zoomScale="165" workbookViewId="0">
      <selection activeCell="A4" sqref="A4:E4"/>
    </sheetView>
  </sheetViews>
  <sheetFormatPr baseColWidth="10" defaultColWidth="8.83203125" defaultRowHeight="14"/>
  <cols>
    <col min="1" max="1" width="16.83203125" customWidth="1"/>
  </cols>
  <sheetData>
    <row r="1" spans="1:17">
      <c r="A1" t="s">
        <v>0</v>
      </c>
      <c r="B1" s="2">
        <v>0.08</v>
      </c>
      <c r="D1" t="s">
        <v>1</v>
      </c>
      <c r="E1" s="2">
        <v>0.05</v>
      </c>
      <c r="G1" t="s">
        <v>2</v>
      </c>
      <c r="H1">
        <v>15</v>
      </c>
      <c r="J1" t="s">
        <v>3</v>
      </c>
      <c r="K1" s="2">
        <v>0.25</v>
      </c>
      <c r="M1" t="s">
        <v>4</v>
      </c>
      <c r="N1" s="2">
        <v>0.1</v>
      </c>
      <c r="P1" t="s">
        <v>5</v>
      </c>
      <c r="Q1">
        <v>3000</v>
      </c>
    </row>
    <row r="3" spans="1:17" s="1" customFormat="1">
      <c r="A3" s="1" t="s">
        <v>21</v>
      </c>
    </row>
    <row r="4" spans="1:17">
      <c r="A4" s="12" t="s">
        <v>6</v>
      </c>
      <c r="B4" s="12">
        <v>1</v>
      </c>
      <c r="C4" s="12">
        <v>2</v>
      </c>
      <c r="D4" s="12">
        <v>3</v>
      </c>
      <c r="E4" s="12" t="s">
        <v>7</v>
      </c>
    </row>
    <row r="5" spans="1:17">
      <c r="A5" s="7" t="s">
        <v>76</v>
      </c>
      <c r="B5" s="7">
        <v>3125</v>
      </c>
      <c r="C5" s="7">
        <v>4375</v>
      </c>
      <c r="D5" s="7">
        <v>2500</v>
      </c>
      <c r="E5" s="7">
        <f>SUM(B5:D5)</f>
        <v>10000</v>
      </c>
    </row>
    <row r="7" spans="1:17" s="1" customFormat="1">
      <c r="A7" s="1" t="s">
        <v>22</v>
      </c>
    </row>
    <row r="8" spans="1:17">
      <c r="A8" s="7" t="s">
        <v>6</v>
      </c>
      <c r="B8" s="7">
        <v>1</v>
      </c>
      <c r="C8" s="7">
        <v>2</v>
      </c>
      <c r="D8" s="7">
        <v>3</v>
      </c>
      <c r="E8" s="7" t="s">
        <v>7</v>
      </c>
    </row>
    <row r="9" spans="1:17">
      <c r="A9" s="7" t="s">
        <v>77</v>
      </c>
      <c r="B9" s="7">
        <v>1875</v>
      </c>
      <c r="C9" s="7">
        <v>1875</v>
      </c>
      <c r="D9" s="7">
        <v>1250</v>
      </c>
      <c r="E9" s="7">
        <f>SUM(B9:D9)</f>
        <v>5000</v>
      </c>
    </row>
    <row r="11" spans="1:17" s="1" customFormat="1">
      <c r="A11" s="1" t="s">
        <v>23</v>
      </c>
    </row>
    <row r="12" spans="1:17">
      <c r="A12" s="12" t="s">
        <v>8</v>
      </c>
      <c r="B12" s="12">
        <v>4</v>
      </c>
      <c r="C12" s="12">
        <v>5</v>
      </c>
      <c r="D12" s="12">
        <v>6</v>
      </c>
      <c r="E12" s="12">
        <v>7</v>
      </c>
      <c r="F12" s="12">
        <v>8</v>
      </c>
      <c r="G12" s="12">
        <v>9</v>
      </c>
      <c r="H12" s="12">
        <v>10</v>
      </c>
      <c r="I12" s="12">
        <v>11</v>
      </c>
      <c r="J12" s="12">
        <v>12</v>
      </c>
      <c r="K12" s="12">
        <v>13</v>
      </c>
      <c r="L12" s="12">
        <v>14</v>
      </c>
      <c r="M12" s="12">
        <v>15</v>
      </c>
    </row>
    <row r="13" spans="1:17">
      <c r="A13" s="7" t="s">
        <v>78</v>
      </c>
      <c r="B13" s="7">
        <v>6300</v>
      </c>
      <c r="C13" s="7">
        <v>9000</v>
      </c>
      <c r="D13" s="7">
        <v>9000</v>
      </c>
      <c r="E13" s="7">
        <v>9000</v>
      </c>
      <c r="F13" s="7">
        <v>9000</v>
      </c>
      <c r="G13" s="7">
        <v>9000</v>
      </c>
      <c r="H13" s="7">
        <v>9000</v>
      </c>
      <c r="I13" s="7">
        <v>9000</v>
      </c>
      <c r="J13" s="7">
        <v>9000</v>
      </c>
      <c r="K13" s="7">
        <v>9000</v>
      </c>
      <c r="L13" s="7">
        <v>9000</v>
      </c>
      <c r="M13" s="7">
        <v>9000</v>
      </c>
    </row>
    <row r="14" spans="1:17">
      <c r="A14" s="7" t="s">
        <v>79</v>
      </c>
      <c r="B14" s="7">
        <v>360</v>
      </c>
      <c r="C14" s="7">
        <v>540</v>
      </c>
      <c r="D14" s="7">
        <v>540</v>
      </c>
      <c r="E14" s="7">
        <v>540</v>
      </c>
      <c r="F14" s="7">
        <v>540</v>
      </c>
      <c r="G14" s="7">
        <v>540</v>
      </c>
      <c r="H14" s="7">
        <v>540</v>
      </c>
      <c r="I14" s="7">
        <v>540</v>
      </c>
      <c r="J14" s="7">
        <v>540</v>
      </c>
      <c r="K14" s="7">
        <v>540</v>
      </c>
      <c r="L14" s="7">
        <v>540</v>
      </c>
      <c r="M14" s="7">
        <v>540</v>
      </c>
    </row>
    <row r="15" spans="1:17">
      <c r="A15" s="7" t="s">
        <v>80</v>
      </c>
      <c r="B15" s="7">
        <v>4200</v>
      </c>
      <c r="C15" s="7">
        <v>6000</v>
      </c>
      <c r="D15" s="7">
        <v>6000</v>
      </c>
      <c r="E15" s="7">
        <v>6000</v>
      </c>
      <c r="F15" s="7">
        <v>6000</v>
      </c>
      <c r="G15" s="7">
        <v>6000</v>
      </c>
      <c r="H15" s="7">
        <v>6000</v>
      </c>
      <c r="I15" s="7">
        <v>6000</v>
      </c>
      <c r="J15" s="7">
        <v>6000</v>
      </c>
      <c r="K15" s="7">
        <v>6000</v>
      </c>
      <c r="L15" s="7">
        <v>6000</v>
      </c>
      <c r="M15" s="7">
        <v>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3"/>
  <sheetViews>
    <sheetView tabSelected="1" topLeftCell="A151" zoomScale="134" zoomScaleNormal="134" workbookViewId="0">
      <selection activeCell="B36" sqref="B36:M61"/>
    </sheetView>
  </sheetViews>
  <sheetFormatPr baseColWidth="10" defaultColWidth="9" defaultRowHeight="14"/>
  <cols>
    <col min="1" max="1" width="27.83203125" style="4" customWidth="1"/>
    <col min="2" max="5" width="9" style="4"/>
    <col min="6" max="6" width="9" style="4" customWidth="1"/>
    <col min="7" max="16384" width="9" style="4"/>
  </cols>
  <sheetData>
    <row r="1" spans="1:13" s="3" customFormat="1">
      <c r="A1" s="3" t="s">
        <v>10</v>
      </c>
    </row>
    <row r="2" spans="1:13">
      <c r="A2" s="10" t="s">
        <v>6</v>
      </c>
      <c r="B2" s="10">
        <v>1</v>
      </c>
      <c r="C2" s="10">
        <v>2</v>
      </c>
      <c r="D2" s="10">
        <v>3</v>
      </c>
      <c r="E2" s="10">
        <v>4</v>
      </c>
      <c r="F2" s="10" t="s">
        <v>7</v>
      </c>
    </row>
    <row r="3" spans="1:13">
      <c r="A3" s="8" t="s">
        <v>28</v>
      </c>
      <c r="B3" s="8">
        <f>已知!B5</f>
        <v>3125</v>
      </c>
      <c r="C3" s="8">
        <f>已知!C5</f>
        <v>4375</v>
      </c>
      <c r="D3" s="8">
        <f>已知!D5</f>
        <v>2500</v>
      </c>
      <c r="E3" s="8"/>
      <c r="F3" s="8">
        <f>SUM(B3:E3)</f>
        <v>10000</v>
      </c>
    </row>
    <row r="4" spans="1:13">
      <c r="A4" s="8" t="s">
        <v>29</v>
      </c>
      <c r="B4" s="8"/>
      <c r="C4" s="8"/>
      <c r="D4" s="8"/>
      <c r="E4" s="9">
        <v>3000</v>
      </c>
      <c r="F4" s="8">
        <f>SUM(B4:E4)</f>
        <v>3000</v>
      </c>
    </row>
    <row r="5" spans="1:13">
      <c r="A5" s="8" t="s">
        <v>30</v>
      </c>
      <c r="B5" s="8">
        <f>已知!B9</f>
        <v>1875</v>
      </c>
      <c r="C5" s="8">
        <f>已知!C9</f>
        <v>1875</v>
      </c>
      <c r="D5" s="8">
        <f>已知!D9</f>
        <v>1250</v>
      </c>
      <c r="E5" s="8"/>
      <c r="F5" s="8">
        <f>SUM(B5:E5)</f>
        <v>5000</v>
      </c>
    </row>
    <row r="6" spans="1:13">
      <c r="A6" s="8" t="s">
        <v>31</v>
      </c>
      <c r="B6" s="8">
        <f>B3+B4-B5</f>
        <v>1250</v>
      </c>
      <c r="C6" s="8">
        <f>C3+C4-C5</f>
        <v>2500</v>
      </c>
      <c r="D6" s="8">
        <f>D3+D4-D5</f>
        <v>1250</v>
      </c>
      <c r="E6" s="9">
        <f>E3+E4-E5</f>
        <v>3000</v>
      </c>
      <c r="F6" s="8">
        <f>SUM(B6:E6)</f>
        <v>8000</v>
      </c>
    </row>
    <row r="7" spans="1:13">
      <c r="B7" s="4" t="s">
        <v>24</v>
      </c>
    </row>
    <row r="8" spans="1:13" s="3" customFormat="1">
      <c r="A8" s="3" t="s">
        <v>11</v>
      </c>
      <c r="C8" s="3" t="s">
        <v>25</v>
      </c>
    </row>
    <row r="9" spans="1:13">
      <c r="A9" s="10" t="s">
        <v>6</v>
      </c>
      <c r="B9" s="11">
        <v>1</v>
      </c>
      <c r="C9" s="11">
        <v>2</v>
      </c>
      <c r="D9" s="11">
        <v>3</v>
      </c>
      <c r="E9" s="11">
        <v>4</v>
      </c>
      <c r="F9" s="11" t="s">
        <v>9</v>
      </c>
    </row>
    <row r="10" spans="1:13">
      <c r="A10" s="8" t="s">
        <v>32</v>
      </c>
      <c r="B10" s="4">
        <v>0</v>
      </c>
      <c r="C10" s="4">
        <f>B13</f>
        <v>1300</v>
      </c>
      <c r="D10" s="4">
        <f>C13</f>
        <v>4004</v>
      </c>
      <c r="E10" s="4">
        <f>D13</f>
        <v>5624.32</v>
      </c>
    </row>
    <row r="11" spans="1:13">
      <c r="A11" s="8" t="s">
        <v>33</v>
      </c>
      <c r="B11" s="4">
        <f>B6</f>
        <v>1250</v>
      </c>
      <c r="C11" s="4">
        <f>C6</f>
        <v>2500</v>
      </c>
      <c r="D11" s="4">
        <f>D6</f>
        <v>1250</v>
      </c>
    </row>
    <row r="12" spans="1:13">
      <c r="A12" s="8" t="s">
        <v>34</v>
      </c>
      <c r="B12" s="4">
        <f>B10*已知!$B$1+B11*已知!$B$1/2</f>
        <v>50</v>
      </c>
      <c r="C12" s="4">
        <f>C10*已知!$B$1+C11*已知!$B$1/2</f>
        <v>204</v>
      </c>
      <c r="D12" s="4">
        <f>D10*已知!$B$1+D11*已知!$B$1/2</f>
        <v>370.32</v>
      </c>
      <c r="F12" s="4">
        <f>SUM(B12:D12)</f>
        <v>624.31999999999994</v>
      </c>
    </row>
    <row r="13" spans="1:13">
      <c r="A13" s="8" t="s">
        <v>35</v>
      </c>
      <c r="B13" s="4">
        <f>SUM(B10:B12)</f>
        <v>1300</v>
      </c>
      <c r="C13" s="4">
        <f>SUM(C10:C12)</f>
        <v>4004</v>
      </c>
      <c r="D13" s="4">
        <f>SUM(D10:D12)</f>
        <v>5624.32</v>
      </c>
    </row>
    <row r="15" spans="1:13" s="3" customFormat="1">
      <c r="A15" s="3" t="s">
        <v>12</v>
      </c>
      <c r="C15" s="3" t="s">
        <v>26</v>
      </c>
    </row>
    <row r="16" spans="1:13">
      <c r="A16" s="10" t="s">
        <v>6</v>
      </c>
      <c r="B16" s="11">
        <v>4</v>
      </c>
      <c r="C16" s="11">
        <v>5</v>
      </c>
      <c r="D16" s="11">
        <v>6</v>
      </c>
      <c r="E16" s="11">
        <v>7</v>
      </c>
      <c r="F16" s="11">
        <v>8</v>
      </c>
      <c r="G16" s="11">
        <v>9</v>
      </c>
      <c r="H16" s="11">
        <v>10</v>
      </c>
      <c r="I16" s="11">
        <v>11</v>
      </c>
      <c r="J16" s="11">
        <v>12</v>
      </c>
      <c r="K16" s="11">
        <v>13</v>
      </c>
      <c r="L16" s="11">
        <v>14</v>
      </c>
      <c r="M16" s="11">
        <v>15</v>
      </c>
    </row>
    <row r="17" spans="1:14">
      <c r="A17" s="8" t="s">
        <v>36</v>
      </c>
      <c r="B17" s="4">
        <f>已知!E5+求解!F12</f>
        <v>10624.32</v>
      </c>
      <c r="C17" s="4">
        <f>B19</f>
        <v>9951.4463999999989</v>
      </c>
      <c r="D17" s="4">
        <f t="shared" ref="D17:M17" si="0">C19</f>
        <v>9278.5727999999981</v>
      </c>
      <c r="E17" s="4">
        <f t="shared" si="0"/>
        <v>8605.6991999999973</v>
      </c>
      <c r="F17" s="4">
        <f t="shared" si="0"/>
        <v>7932.8255999999974</v>
      </c>
      <c r="G17" s="4">
        <f t="shared" si="0"/>
        <v>7259.9519999999975</v>
      </c>
      <c r="H17" s="4">
        <f t="shared" si="0"/>
        <v>6587.0783999999976</v>
      </c>
      <c r="I17" s="4">
        <f t="shared" si="0"/>
        <v>5914.2047999999977</v>
      </c>
      <c r="J17" s="4">
        <f t="shared" si="0"/>
        <v>5241.3311999999978</v>
      </c>
      <c r="K17" s="4">
        <f t="shared" si="0"/>
        <v>4568.4575999999979</v>
      </c>
      <c r="L17" s="4">
        <f t="shared" si="0"/>
        <v>3895.583999999998</v>
      </c>
      <c r="M17" s="4">
        <f t="shared" si="0"/>
        <v>3222.7103999999981</v>
      </c>
    </row>
    <row r="18" spans="1:14">
      <c r="A18" s="8" t="s">
        <v>37</v>
      </c>
      <c r="B18" s="4">
        <f>(1-已知!$E$1)*$B$17/已知!$H$1</f>
        <v>672.87360000000001</v>
      </c>
      <c r="C18" s="4">
        <f>(1-已知!$E$1)*$B$17/已知!$H$1</f>
        <v>672.87360000000001</v>
      </c>
      <c r="D18" s="4">
        <f>(1-已知!$E$1)*$B$17/已知!$H$1</f>
        <v>672.87360000000001</v>
      </c>
      <c r="E18" s="4">
        <f>(1-已知!$E$1)*$B$17/已知!$H$1</f>
        <v>672.87360000000001</v>
      </c>
      <c r="F18" s="4">
        <f>(1-已知!$E$1)*$B$17/已知!$H$1</f>
        <v>672.87360000000001</v>
      </c>
      <c r="G18" s="4">
        <f>(1-已知!$E$1)*$B$17/已知!$H$1</f>
        <v>672.87360000000001</v>
      </c>
      <c r="H18" s="4">
        <f>(1-已知!$E$1)*$B$17/已知!$H$1</f>
        <v>672.87360000000001</v>
      </c>
      <c r="I18" s="4">
        <f>(1-已知!$E$1)*$B$17/已知!$H$1</f>
        <v>672.87360000000001</v>
      </c>
      <c r="J18" s="4">
        <f>(1-已知!$E$1)*$B$17/已知!$H$1</f>
        <v>672.87360000000001</v>
      </c>
      <c r="K18" s="4">
        <f>(1-已知!$E$1)*$B$17/已知!$H$1</f>
        <v>672.87360000000001</v>
      </c>
      <c r="L18" s="4">
        <f>(1-已知!$E$1)*$B$17/已知!$H$1</f>
        <v>672.87360000000001</v>
      </c>
      <c r="M18" s="4">
        <f>(1-已知!$E$1)*$B$17/已知!$H$1</f>
        <v>672.87360000000001</v>
      </c>
    </row>
    <row r="19" spans="1:14">
      <c r="A19" s="8" t="s">
        <v>38</v>
      </c>
      <c r="B19" s="4">
        <f>B17-B18</f>
        <v>9951.4463999999989</v>
      </c>
      <c r="C19" s="4">
        <f t="shared" ref="C19:M19" si="1">C17-C18</f>
        <v>9278.5727999999981</v>
      </c>
      <c r="D19" s="4">
        <f t="shared" si="1"/>
        <v>8605.6991999999973</v>
      </c>
      <c r="E19" s="4">
        <f t="shared" si="1"/>
        <v>7932.8255999999974</v>
      </c>
      <c r="F19" s="4">
        <f t="shared" si="1"/>
        <v>7259.9519999999975</v>
      </c>
      <c r="G19" s="4">
        <f t="shared" si="1"/>
        <v>6587.0783999999976</v>
      </c>
      <c r="H19" s="4">
        <f t="shared" si="1"/>
        <v>5914.2047999999977</v>
      </c>
      <c r="I19" s="4">
        <f t="shared" si="1"/>
        <v>5241.3311999999978</v>
      </c>
      <c r="J19" s="4">
        <f t="shared" si="1"/>
        <v>4568.4575999999979</v>
      </c>
      <c r="K19" s="4">
        <f t="shared" si="1"/>
        <v>3895.583999999998</v>
      </c>
      <c r="L19" s="4">
        <f t="shared" si="1"/>
        <v>3222.7103999999981</v>
      </c>
      <c r="M19" s="4">
        <f t="shared" si="1"/>
        <v>2549.8367999999982</v>
      </c>
    </row>
    <row r="21" spans="1:14" s="3" customFormat="1">
      <c r="A21" s="3" t="s">
        <v>13</v>
      </c>
      <c r="C21" s="3" t="s">
        <v>27</v>
      </c>
    </row>
    <row r="22" spans="1:14">
      <c r="A22" s="10" t="s">
        <v>6</v>
      </c>
      <c r="B22" s="11">
        <v>1</v>
      </c>
      <c r="C22" s="11">
        <v>2</v>
      </c>
      <c r="D22" s="11">
        <v>3</v>
      </c>
      <c r="E22" s="11">
        <v>4</v>
      </c>
      <c r="F22" s="11">
        <v>5</v>
      </c>
      <c r="G22" s="11">
        <v>6</v>
      </c>
      <c r="H22" s="11">
        <v>7</v>
      </c>
      <c r="I22" s="11">
        <v>8</v>
      </c>
      <c r="J22" s="11">
        <v>9</v>
      </c>
      <c r="K22" s="11">
        <v>10</v>
      </c>
      <c r="L22" s="11">
        <v>11</v>
      </c>
      <c r="M22" s="11">
        <v>12</v>
      </c>
      <c r="N22" s="11">
        <v>13</v>
      </c>
    </row>
    <row r="23" spans="1:14">
      <c r="A23" s="8" t="s">
        <v>39</v>
      </c>
      <c r="B23" s="4">
        <v>0</v>
      </c>
      <c r="C23" s="4">
        <f t="shared" ref="C23:N23" si="2">B29</f>
        <v>1300</v>
      </c>
      <c r="D23" s="4">
        <f t="shared" si="2"/>
        <v>4004</v>
      </c>
      <c r="E23" s="4">
        <f t="shared" si="2"/>
        <v>5624.32</v>
      </c>
      <c r="F23" s="4">
        <f t="shared" si="2"/>
        <v>5061.8879999999999</v>
      </c>
      <c r="G23" s="4">
        <f t="shared" si="2"/>
        <v>4499.4560000000001</v>
      </c>
      <c r="H23" s="4">
        <f t="shared" si="2"/>
        <v>3937.0240000000003</v>
      </c>
      <c r="I23" s="4">
        <f t="shared" si="2"/>
        <v>3374.5920000000006</v>
      </c>
      <c r="J23" s="4">
        <f t="shared" si="2"/>
        <v>2812.1600000000008</v>
      </c>
      <c r="K23" s="4">
        <f t="shared" si="2"/>
        <v>2249.728000000001</v>
      </c>
      <c r="L23" s="4">
        <f t="shared" si="2"/>
        <v>1687.296000000001</v>
      </c>
      <c r="M23" s="4">
        <f t="shared" si="2"/>
        <v>1124.8640000000009</v>
      </c>
      <c r="N23" s="4">
        <f t="shared" si="2"/>
        <v>562.43200000000093</v>
      </c>
    </row>
    <row r="24" spans="1:14">
      <c r="A24" s="8" t="s">
        <v>40</v>
      </c>
      <c r="B24" s="4">
        <f>B11</f>
        <v>1250</v>
      </c>
      <c r="C24" s="4">
        <f>C11</f>
        <v>2500</v>
      </c>
      <c r="D24" s="4">
        <f t="shared" ref="D24" si="3">D11</f>
        <v>1250</v>
      </c>
    </row>
    <row r="25" spans="1:14">
      <c r="A25" s="8" t="s">
        <v>41</v>
      </c>
      <c r="B25" s="4">
        <f>B12</f>
        <v>50</v>
      </c>
      <c r="C25" s="4">
        <f t="shared" ref="C25:D25" si="4">C12</f>
        <v>204</v>
      </c>
      <c r="D25" s="4">
        <f t="shared" si="4"/>
        <v>370.32</v>
      </c>
    </row>
    <row r="26" spans="1:14">
      <c r="A26" s="8" t="s">
        <v>42</v>
      </c>
      <c r="E26" s="4">
        <f>SUM(E27:E28)</f>
        <v>1012.3776</v>
      </c>
      <c r="F26" s="4">
        <f t="shared" ref="F26:N26" si="5">SUM(F27:F28)</f>
        <v>967.38303999999994</v>
      </c>
      <c r="G26" s="4">
        <f t="shared" si="5"/>
        <v>922.38848000000007</v>
      </c>
      <c r="H26" s="4">
        <f t="shared" si="5"/>
        <v>877.39391999999998</v>
      </c>
      <c r="I26" s="4">
        <f t="shared" si="5"/>
        <v>832.39936000000012</v>
      </c>
      <c r="J26" s="4">
        <f t="shared" si="5"/>
        <v>787.40480000000002</v>
      </c>
      <c r="K26" s="4">
        <f t="shared" si="5"/>
        <v>742.41024000000016</v>
      </c>
      <c r="L26" s="4">
        <f t="shared" si="5"/>
        <v>697.41568000000007</v>
      </c>
      <c r="M26" s="4">
        <f t="shared" si="5"/>
        <v>652.42112000000009</v>
      </c>
      <c r="N26" s="4">
        <f t="shared" si="5"/>
        <v>607.42656000000011</v>
      </c>
    </row>
    <row r="27" spans="1:14">
      <c r="A27" s="8" t="s">
        <v>43</v>
      </c>
      <c r="E27" s="4">
        <f>E23*已知!$B$1</f>
        <v>449.94560000000001</v>
      </c>
      <c r="F27" s="4">
        <f>F23*已知!$B$1</f>
        <v>404.95103999999998</v>
      </c>
      <c r="G27" s="4">
        <f>G23*已知!$B$1</f>
        <v>359.95648</v>
      </c>
      <c r="H27" s="4">
        <f>H23*已知!$B$1</f>
        <v>314.96192000000002</v>
      </c>
      <c r="I27" s="4">
        <f>I23*已知!$B$1</f>
        <v>269.96736000000004</v>
      </c>
      <c r="J27" s="4">
        <f>J23*已知!$B$1</f>
        <v>224.97280000000006</v>
      </c>
      <c r="K27" s="4">
        <f>K23*已知!$B$1</f>
        <v>179.97824000000008</v>
      </c>
      <c r="L27" s="4">
        <f>L23*已知!$B$1</f>
        <v>134.98368000000008</v>
      </c>
      <c r="M27" s="4">
        <f>M23*已知!$B$1</f>
        <v>89.989120000000071</v>
      </c>
      <c r="N27" s="4">
        <f>N23*已知!$B$1</f>
        <v>44.994560000000078</v>
      </c>
    </row>
    <row r="28" spans="1:14">
      <c r="A28" s="8" t="s">
        <v>44</v>
      </c>
      <c r="E28" s="4">
        <f>$E$23*10%</f>
        <v>562.43200000000002</v>
      </c>
      <c r="F28" s="4">
        <f t="shared" ref="F28:N28" si="6">$E$23*10%</f>
        <v>562.43200000000002</v>
      </c>
      <c r="G28" s="4">
        <f t="shared" si="6"/>
        <v>562.43200000000002</v>
      </c>
      <c r="H28" s="4">
        <f t="shared" si="6"/>
        <v>562.43200000000002</v>
      </c>
      <c r="I28" s="4">
        <f t="shared" si="6"/>
        <v>562.43200000000002</v>
      </c>
      <c r="J28" s="4">
        <f t="shared" si="6"/>
        <v>562.43200000000002</v>
      </c>
      <c r="K28" s="4">
        <f t="shared" si="6"/>
        <v>562.43200000000002</v>
      </c>
      <c r="L28" s="4">
        <f t="shared" si="6"/>
        <v>562.43200000000002</v>
      </c>
      <c r="M28" s="4">
        <f t="shared" si="6"/>
        <v>562.43200000000002</v>
      </c>
      <c r="N28" s="4">
        <f t="shared" si="6"/>
        <v>562.43200000000002</v>
      </c>
    </row>
    <row r="29" spans="1:14">
      <c r="A29" s="8" t="s">
        <v>45</v>
      </c>
      <c r="B29" s="4">
        <f>SUM(B23:B25)-B26</f>
        <v>1300</v>
      </c>
      <c r="C29" s="4">
        <f>SUM(C23:C25)-C26</f>
        <v>4004</v>
      </c>
      <c r="D29" s="4">
        <f>SUM(D23:D25)-D26</f>
        <v>5624.32</v>
      </c>
      <c r="E29" s="4">
        <f>E23-E28</f>
        <v>5061.8879999999999</v>
      </c>
      <c r="F29" s="4">
        <f>F23-F28</f>
        <v>4499.4560000000001</v>
      </c>
      <c r="G29" s="4">
        <f t="shared" ref="G29:N29" si="7">G23-G28</f>
        <v>3937.0240000000003</v>
      </c>
      <c r="H29" s="4">
        <f t="shared" si="7"/>
        <v>3374.5920000000006</v>
      </c>
      <c r="I29" s="4">
        <f t="shared" si="7"/>
        <v>2812.1600000000008</v>
      </c>
      <c r="J29" s="4">
        <f t="shared" si="7"/>
        <v>2249.728000000001</v>
      </c>
      <c r="K29" s="4">
        <f t="shared" si="7"/>
        <v>1687.296000000001</v>
      </c>
      <c r="L29" s="4">
        <f t="shared" si="7"/>
        <v>1124.8640000000009</v>
      </c>
      <c r="M29" s="4">
        <f t="shared" si="7"/>
        <v>562.43200000000093</v>
      </c>
      <c r="N29" s="4">
        <f t="shared" si="7"/>
        <v>9.0949470177292824E-13</v>
      </c>
    </row>
    <row r="30" spans="1:14">
      <c r="A30" s="8" t="s">
        <v>46</v>
      </c>
    </row>
    <row r="31" spans="1:14">
      <c r="A31" s="8" t="s">
        <v>47</v>
      </c>
      <c r="E31" s="4">
        <f t="shared" ref="E31:N31" si="8">B18</f>
        <v>672.87360000000001</v>
      </c>
      <c r="F31" s="4">
        <f t="shared" si="8"/>
        <v>672.87360000000001</v>
      </c>
      <c r="G31" s="4">
        <f t="shared" si="8"/>
        <v>672.87360000000001</v>
      </c>
      <c r="H31" s="4">
        <f t="shared" si="8"/>
        <v>672.87360000000001</v>
      </c>
      <c r="I31" s="4">
        <f t="shared" si="8"/>
        <v>672.87360000000001</v>
      </c>
      <c r="J31" s="4">
        <f t="shared" si="8"/>
        <v>672.87360000000001</v>
      </c>
      <c r="K31" s="4">
        <f t="shared" si="8"/>
        <v>672.87360000000001</v>
      </c>
      <c r="L31" s="4">
        <f t="shared" si="8"/>
        <v>672.87360000000001</v>
      </c>
      <c r="M31" s="4">
        <f t="shared" si="8"/>
        <v>672.87360000000001</v>
      </c>
      <c r="N31" s="4">
        <f t="shared" si="8"/>
        <v>672.87360000000001</v>
      </c>
    </row>
    <row r="32" spans="1:14">
      <c r="A32" s="8" t="s">
        <v>48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</row>
    <row r="34" spans="1:13" s="3" customFormat="1">
      <c r="A34" s="3" t="s">
        <v>14</v>
      </c>
      <c r="C34" s="3" t="s">
        <v>153</v>
      </c>
    </row>
    <row r="35" spans="1:13">
      <c r="A35" s="10" t="s">
        <v>6</v>
      </c>
      <c r="B35" s="11">
        <v>4</v>
      </c>
      <c r="C35" s="11">
        <v>5</v>
      </c>
      <c r="D35" s="11">
        <v>6</v>
      </c>
      <c r="E35" s="11">
        <v>7</v>
      </c>
      <c r="F35" s="11">
        <v>8</v>
      </c>
      <c r="G35" s="11">
        <v>9</v>
      </c>
      <c r="H35" s="11">
        <v>10</v>
      </c>
      <c r="I35" s="11">
        <v>11</v>
      </c>
      <c r="J35" s="11">
        <v>12</v>
      </c>
      <c r="K35" s="11">
        <v>13</v>
      </c>
      <c r="L35" s="11">
        <v>14</v>
      </c>
      <c r="M35" s="11">
        <v>15</v>
      </c>
    </row>
    <row r="36" spans="1:13">
      <c r="A36" s="8" t="s">
        <v>50</v>
      </c>
      <c r="B36" s="4">
        <f>已知!B13</f>
        <v>6300</v>
      </c>
      <c r="C36" s="4">
        <f>已知!C13</f>
        <v>9000</v>
      </c>
      <c r="D36" s="4">
        <f>已知!D13</f>
        <v>9000</v>
      </c>
      <c r="E36" s="4">
        <f>已知!E13</f>
        <v>9000</v>
      </c>
      <c r="F36" s="4">
        <f>已知!F13</f>
        <v>9000</v>
      </c>
      <c r="G36" s="4">
        <f>已知!G13</f>
        <v>9000</v>
      </c>
      <c r="H36" s="4">
        <f>已知!H13</f>
        <v>9000</v>
      </c>
      <c r="I36" s="4">
        <f>已知!I13</f>
        <v>9000</v>
      </c>
      <c r="J36" s="4">
        <f>已知!J13</f>
        <v>9000</v>
      </c>
      <c r="K36" s="4">
        <f>已知!K13</f>
        <v>9000</v>
      </c>
      <c r="L36" s="4">
        <f>已知!L13</f>
        <v>9000</v>
      </c>
      <c r="M36" s="4">
        <f>已知!M13</f>
        <v>9000</v>
      </c>
    </row>
    <row r="37" spans="1:13">
      <c r="A37" s="8" t="s">
        <v>51</v>
      </c>
      <c r="B37" s="4">
        <f>已知!B14</f>
        <v>360</v>
      </c>
      <c r="C37" s="4">
        <f>已知!C14</f>
        <v>540</v>
      </c>
      <c r="D37" s="4">
        <f>已知!D14</f>
        <v>540</v>
      </c>
      <c r="E37" s="4">
        <f>已知!E14</f>
        <v>540</v>
      </c>
      <c r="F37" s="4">
        <f>已知!F14</f>
        <v>540</v>
      </c>
      <c r="G37" s="4">
        <f>已知!G14</f>
        <v>540</v>
      </c>
      <c r="H37" s="4">
        <f>已知!H14</f>
        <v>540</v>
      </c>
      <c r="I37" s="4">
        <f>已知!I14</f>
        <v>540</v>
      </c>
      <c r="J37" s="4">
        <f>已知!J14</f>
        <v>540</v>
      </c>
      <c r="K37" s="4">
        <f>已知!K14</f>
        <v>540</v>
      </c>
      <c r="L37" s="4">
        <f>已知!L14</f>
        <v>540</v>
      </c>
      <c r="M37" s="4">
        <f>已知!M14</f>
        <v>540</v>
      </c>
    </row>
    <row r="38" spans="1:13">
      <c r="A38" s="8" t="s">
        <v>52</v>
      </c>
      <c r="B38" s="4">
        <f>SUM(B39:B41)</f>
        <v>5562.8191999999999</v>
      </c>
      <c r="C38" s="4">
        <f>SUM(C39:C41)</f>
        <v>7317.8246399999998</v>
      </c>
      <c r="D38" s="4">
        <f t="shared" ref="D38:M38" si="9">SUM(D39:D41)</f>
        <v>7272.8300799999997</v>
      </c>
      <c r="E38" s="4">
        <f t="shared" si="9"/>
        <v>7227.8355199999996</v>
      </c>
      <c r="F38" s="4">
        <f t="shared" si="9"/>
        <v>7182.8409599999995</v>
      </c>
      <c r="G38" s="4">
        <f t="shared" si="9"/>
        <v>7137.8464000000004</v>
      </c>
      <c r="H38" s="4">
        <f t="shared" si="9"/>
        <v>7092.8518400000003</v>
      </c>
      <c r="I38" s="4">
        <f t="shared" si="9"/>
        <v>7047.8572800000002</v>
      </c>
      <c r="J38" s="4">
        <f t="shared" si="9"/>
        <v>7002.8627200000001</v>
      </c>
      <c r="K38" s="4">
        <f t="shared" si="9"/>
        <v>6957.86816</v>
      </c>
      <c r="L38" s="4">
        <f t="shared" si="9"/>
        <v>6912.8735999999999</v>
      </c>
      <c r="M38" s="4">
        <f t="shared" si="9"/>
        <v>6912.8735999999999</v>
      </c>
    </row>
    <row r="39" spans="1:13">
      <c r="A39" s="8" t="s">
        <v>53</v>
      </c>
      <c r="B39" s="4">
        <f>已知!B15</f>
        <v>4200</v>
      </c>
      <c r="C39" s="4">
        <f>已知!C15</f>
        <v>6000</v>
      </c>
      <c r="D39" s="4">
        <f>已知!D15</f>
        <v>6000</v>
      </c>
      <c r="E39" s="4">
        <f>已知!E15</f>
        <v>6000</v>
      </c>
      <c r="F39" s="4">
        <f>已知!F15</f>
        <v>6000</v>
      </c>
      <c r="G39" s="4">
        <f>已知!G15</f>
        <v>6000</v>
      </c>
      <c r="H39" s="4">
        <f>已知!H15</f>
        <v>6000</v>
      </c>
      <c r="I39" s="4">
        <f>已知!I15</f>
        <v>6000</v>
      </c>
      <c r="J39" s="4">
        <f>已知!J15</f>
        <v>6000</v>
      </c>
      <c r="K39" s="4">
        <f>已知!K15</f>
        <v>6000</v>
      </c>
      <c r="L39" s="4">
        <f>已知!L15</f>
        <v>6000</v>
      </c>
      <c r="M39" s="4">
        <f>已知!M15</f>
        <v>6000</v>
      </c>
    </row>
    <row r="40" spans="1:13">
      <c r="A40" s="8" t="s">
        <v>54</v>
      </c>
      <c r="B40" s="4">
        <f t="shared" ref="B40:M40" si="10">B18</f>
        <v>672.87360000000001</v>
      </c>
      <c r="C40" s="4">
        <f t="shared" si="10"/>
        <v>672.87360000000001</v>
      </c>
      <c r="D40" s="4">
        <f t="shared" si="10"/>
        <v>672.87360000000001</v>
      </c>
      <c r="E40" s="4">
        <f t="shared" si="10"/>
        <v>672.87360000000001</v>
      </c>
      <c r="F40" s="4">
        <f t="shared" si="10"/>
        <v>672.87360000000001</v>
      </c>
      <c r="G40" s="4">
        <f t="shared" si="10"/>
        <v>672.87360000000001</v>
      </c>
      <c r="H40" s="4">
        <f t="shared" si="10"/>
        <v>672.87360000000001</v>
      </c>
      <c r="I40" s="4">
        <f t="shared" si="10"/>
        <v>672.87360000000001</v>
      </c>
      <c r="J40" s="4">
        <f t="shared" si="10"/>
        <v>672.87360000000001</v>
      </c>
      <c r="K40" s="4">
        <f t="shared" si="10"/>
        <v>672.87360000000001</v>
      </c>
      <c r="L40" s="4">
        <f t="shared" si="10"/>
        <v>672.87360000000001</v>
      </c>
      <c r="M40" s="4">
        <f t="shared" si="10"/>
        <v>672.87360000000001</v>
      </c>
    </row>
    <row r="41" spans="1:13">
      <c r="A41" s="8" t="s">
        <v>55</v>
      </c>
      <c r="B41" s="4">
        <f>SUM(B42:B43)</f>
        <v>689.94560000000001</v>
      </c>
      <c r="C41" s="4">
        <f t="shared" ref="C41:M41" si="11">SUM(C42:C43)</f>
        <v>644.95103999999992</v>
      </c>
      <c r="D41" s="4">
        <f>SUM(D42:D43)</f>
        <v>599.95648000000006</v>
      </c>
      <c r="E41" s="4">
        <f t="shared" si="11"/>
        <v>554.96191999999996</v>
      </c>
      <c r="F41" s="4">
        <f t="shared" si="11"/>
        <v>509.96736000000004</v>
      </c>
      <c r="G41" s="4">
        <f t="shared" si="11"/>
        <v>464.97280000000006</v>
      </c>
      <c r="H41" s="4">
        <f t="shared" si="11"/>
        <v>419.97824000000008</v>
      </c>
      <c r="I41" s="4">
        <f t="shared" si="11"/>
        <v>374.98368000000005</v>
      </c>
      <c r="J41" s="4">
        <f t="shared" si="11"/>
        <v>329.98912000000007</v>
      </c>
      <c r="K41" s="4">
        <f t="shared" si="11"/>
        <v>284.99456000000009</v>
      </c>
      <c r="L41" s="4">
        <f t="shared" si="11"/>
        <v>240</v>
      </c>
      <c r="M41" s="4">
        <f t="shared" si="11"/>
        <v>240</v>
      </c>
    </row>
    <row r="42" spans="1:13">
      <c r="A42" s="8" t="s">
        <v>56</v>
      </c>
      <c r="B42" s="4">
        <f t="shared" ref="B42:M42" si="12">E27</f>
        <v>449.94560000000001</v>
      </c>
      <c r="C42" s="4">
        <f t="shared" si="12"/>
        <v>404.95103999999998</v>
      </c>
      <c r="D42" s="4">
        <f t="shared" si="12"/>
        <v>359.95648</v>
      </c>
      <c r="E42" s="4">
        <f t="shared" si="12"/>
        <v>314.96192000000002</v>
      </c>
      <c r="F42" s="4">
        <f t="shared" si="12"/>
        <v>269.96736000000004</v>
      </c>
      <c r="G42" s="4">
        <f t="shared" si="12"/>
        <v>224.97280000000006</v>
      </c>
      <c r="H42" s="4">
        <f t="shared" si="12"/>
        <v>179.97824000000008</v>
      </c>
      <c r="I42" s="4">
        <f t="shared" si="12"/>
        <v>134.98368000000008</v>
      </c>
      <c r="J42" s="4">
        <f t="shared" si="12"/>
        <v>89.989120000000071</v>
      </c>
      <c r="K42" s="4">
        <f t="shared" si="12"/>
        <v>44.994560000000078</v>
      </c>
      <c r="L42" s="4">
        <f t="shared" si="12"/>
        <v>0</v>
      </c>
      <c r="M42" s="4">
        <f t="shared" si="12"/>
        <v>0</v>
      </c>
    </row>
    <row r="43" spans="1:13">
      <c r="A43" s="8" t="s">
        <v>57</v>
      </c>
      <c r="B43" s="4">
        <f>3000*已知!$B$1</f>
        <v>240</v>
      </c>
      <c r="C43" s="4">
        <f>3000*已知!$B$1</f>
        <v>240</v>
      </c>
      <c r="D43" s="4">
        <f>3000*已知!$B$1</f>
        <v>240</v>
      </c>
      <c r="E43" s="4">
        <f>3000*已知!$B$1</f>
        <v>240</v>
      </c>
      <c r="F43" s="4">
        <f>3000*已知!$B$1</f>
        <v>240</v>
      </c>
      <c r="G43" s="4">
        <f>3000*已知!$B$1</f>
        <v>240</v>
      </c>
      <c r="H43" s="4">
        <f>3000*已知!$B$1</f>
        <v>240</v>
      </c>
      <c r="I43" s="4">
        <f>3000*已知!$B$1</f>
        <v>240</v>
      </c>
      <c r="J43" s="4">
        <f>3000*已知!$B$1</f>
        <v>240</v>
      </c>
      <c r="K43" s="4">
        <f>3000*已知!$B$1</f>
        <v>240</v>
      </c>
      <c r="L43" s="4">
        <f>3000*已知!$B$1</f>
        <v>240</v>
      </c>
      <c r="M43" s="4">
        <f>3000*已知!$B$1</f>
        <v>240</v>
      </c>
    </row>
    <row r="44" spans="1:13">
      <c r="A44" s="8" t="s">
        <v>58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</row>
    <row r="45" spans="1:13">
      <c r="A45" s="8" t="s">
        <v>59</v>
      </c>
      <c r="B45" s="4">
        <f>B36-B37-B38-B44</f>
        <v>377.18080000000009</v>
      </c>
      <c r="C45" s="4">
        <f t="shared" ref="C45:M45" si="13">C36-C37-C38-C44</f>
        <v>1142.1753600000002</v>
      </c>
      <c r="D45" s="4">
        <f t="shared" si="13"/>
        <v>1187.1699200000003</v>
      </c>
      <c r="E45" s="4">
        <f t="shared" si="13"/>
        <v>1232.1644800000004</v>
      </c>
      <c r="F45" s="4">
        <f t="shared" si="13"/>
        <v>1277.1590400000005</v>
      </c>
      <c r="G45" s="4">
        <f t="shared" si="13"/>
        <v>1322.1535999999996</v>
      </c>
      <c r="H45" s="4">
        <f t="shared" si="13"/>
        <v>1367.1481599999997</v>
      </c>
      <c r="I45" s="4">
        <f t="shared" si="13"/>
        <v>1412.1427199999998</v>
      </c>
      <c r="J45" s="4">
        <f t="shared" si="13"/>
        <v>1457.1372799999999</v>
      </c>
      <c r="K45" s="4">
        <f t="shared" si="13"/>
        <v>1502.13184</v>
      </c>
      <c r="L45" s="4">
        <f t="shared" si="13"/>
        <v>1547.1264000000001</v>
      </c>
      <c r="M45" s="4">
        <f t="shared" si="13"/>
        <v>1547.1264000000001</v>
      </c>
    </row>
    <row r="46" spans="1:13">
      <c r="A46" s="8" t="s">
        <v>60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</row>
    <row r="47" spans="1:13">
      <c r="A47" s="8" t="s">
        <v>61</v>
      </c>
      <c r="B47" s="4">
        <f>B45-B46</f>
        <v>377.18080000000009</v>
      </c>
      <c r="C47" s="4">
        <f t="shared" ref="C47:M47" si="14">C45-C46</f>
        <v>1142.1753600000002</v>
      </c>
      <c r="D47" s="4">
        <f t="shared" si="14"/>
        <v>1187.1699200000003</v>
      </c>
      <c r="E47" s="4">
        <f t="shared" si="14"/>
        <v>1232.1644800000004</v>
      </c>
      <c r="F47" s="4">
        <f t="shared" si="14"/>
        <v>1277.1590400000005</v>
      </c>
      <c r="G47" s="4">
        <f t="shared" si="14"/>
        <v>1322.1535999999996</v>
      </c>
      <c r="H47" s="4">
        <f t="shared" si="14"/>
        <v>1367.1481599999997</v>
      </c>
      <c r="I47" s="4">
        <f t="shared" si="14"/>
        <v>1412.1427199999998</v>
      </c>
      <c r="J47" s="4">
        <f t="shared" si="14"/>
        <v>1457.1372799999999</v>
      </c>
      <c r="K47" s="4">
        <f t="shared" si="14"/>
        <v>1502.13184</v>
      </c>
      <c r="L47" s="4">
        <f t="shared" si="14"/>
        <v>1547.1264000000001</v>
      </c>
      <c r="M47" s="4">
        <f t="shared" si="14"/>
        <v>1547.1264000000001</v>
      </c>
    </row>
    <row r="48" spans="1:13">
      <c r="A48" s="8" t="s">
        <v>62</v>
      </c>
      <c r="B48" s="4">
        <f>B47*已知!$K$1</f>
        <v>94.295200000000023</v>
      </c>
      <c r="C48" s="4">
        <f>C47*已知!$K$1</f>
        <v>285.54384000000005</v>
      </c>
      <c r="D48" s="4">
        <f>D47*已知!$K$1</f>
        <v>296.79248000000007</v>
      </c>
      <c r="E48" s="4">
        <f>E47*已知!$K$1</f>
        <v>308.04112000000009</v>
      </c>
      <c r="F48" s="4">
        <f>F47*已知!$K$1</f>
        <v>319.28976000000011</v>
      </c>
      <c r="G48" s="4">
        <f>G47*已知!$K$1</f>
        <v>330.53839999999991</v>
      </c>
      <c r="H48" s="4">
        <f>H47*已知!$K$1</f>
        <v>341.78703999999993</v>
      </c>
      <c r="I48" s="4">
        <f>I47*已知!$K$1</f>
        <v>353.03567999999996</v>
      </c>
      <c r="J48" s="4">
        <f>J47*已知!$K$1</f>
        <v>364.28431999999998</v>
      </c>
      <c r="K48" s="4">
        <f>K47*已知!$K$1</f>
        <v>375.53296</v>
      </c>
      <c r="L48" s="4">
        <f>L47*已知!$K$1</f>
        <v>386.78160000000003</v>
      </c>
      <c r="M48" s="4">
        <f>M47*已知!$K$1</f>
        <v>386.78160000000003</v>
      </c>
    </row>
    <row r="49" spans="1:16">
      <c r="A49" s="8" t="s">
        <v>63</v>
      </c>
      <c r="B49" s="4">
        <f>B47-B48</f>
        <v>282.88560000000007</v>
      </c>
      <c r="C49" s="4">
        <f t="shared" ref="C49:M49" si="15">C47-C48</f>
        <v>856.63152000000014</v>
      </c>
      <c r="D49" s="4">
        <f t="shared" si="15"/>
        <v>890.37744000000021</v>
      </c>
      <c r="E49" s="4">
        <f t="shared" si="15"/>
        <v>924.12336000000028</v>
      </c>
      <c r="F49" s="4">
        <f t="shared" si="15"/>
        <v>957.86928000000034</v>
      </c>
      <c r="G49" s="4">
        <f t="shared" si="15"/>
        <v>991.61519999999973</v>
      </c>
      <c r="H49" s="4">
        <f t="shared" si="15"/>
        <v>1025.3611199999998</v>
      </c>
      <c r="I49" s="4">
        <f t="shared" si="15"/>
        <v>1059.1070399999999</v>
      </c>
      <c r="J49" s="4">
        <f t="shared" si="15"/>
        <v>1092.8529599999999</v>
      </c>
      <c r="K49" s="4">
        <f t="shared" si="15"/>
        <v>1126.59888</v>
      </c>
      <c r="L49" s="4">
        <f t="shared" si="15"/>
        <v>1160.3448000000001</v>
      </c>
      <c r="M49" s="4">
        <f t="shared" si="15"/>
        <v>1160.3448000000001</v>
      </c>
    </row>
    <row r="50" spans="1:16">
      <c r="A50" s="8" t="s">
        <v>64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</row>
    <row r="51" spans="1:16">
      <c r="A51" s="8" t="s">
        <v>65</v>
      </c>
      <c r="B51" s="4">
        <f>B49+B50</f>
        <v>282.88560000000007</v>
      </c>
      <c r="C51" s="4">
        <f t="shared" ref="C51:M51" si="16">C49+C50</f>
        <v>856.63152000000014</v>
      </c>
      <c r="D51" s="4">
        <f t="shared" si="16"/>
        <v>890.37744000000021</v>
      </c>
      <c r="E51" s="4">
        <f t="shared" si="16"/>
        <v>924.12336000000028</v>
      </c>
      <c r="F51" s="4">
        <f t="shared" si="16"/>
        <v>957.86928000000034</v>
      </c>
      <c r="G51" s="4">
        <f t="shared" si="16"/>
        <v>991.61519999999973</v>
      </c>
      <c r="H51" s="4">
        <f t="shared" si="16"/>
        <v>1025.3611199999998</v>
      </c>
      <c r="I51" s="4">
        <f t="shared" si="16"/>
        <v>1059.1070399999999</v>
      </c>
      <c r="J51" s="4">
        <f t="shared" si="16"/>
        <v>1092.8529599999999</v>
      </c>
      <c r="K51" s="4">
        <f t="shared" si="16"/>
        <v>1126.59888</v>
      </c>
      <c r="L51" s="4">
        <f t="shared" si="16"/>
        <v>1160.3448000000001</v>
      </c>
      <c r="M51" s="4">
        <f t="shared" si="16"/>
        <v>1160.3448000000001</v>
      </c>
    </row>
    <row r="52" spans="1:16">
      <c r="A52" s="8" t="s">
        <v>66</v>
      </c>
      <c r="B52" s="4">
        <f>B51*已知!$N$1</f>
        <v>28.288560000000007</v>
      </c>
      <c r="C52" s="4">
        <f>C51*已知!$N$1</f>
        <v>85.663152000000025</v>
      </c>
      <c r="D52" s="4">
        <f>D51*已知!$N$1</f>
        <v>89.037744000000032</v>
      </c>
      <c r="E52" s="4">
        <f>E51*已知!$N$1</f>
        <v>92.412336000000039</v>
      </c>
      <c r="F52" s="4">
        <f>F51*已知!$N$1</f>
        <v>95.786928000000046</v>
      </c>
      <c r="G52" s="4">
        <f>G51*已知!$N$1</f>
        <v>99.161519999999982</v>
      </c>
      <c r="H52" s="4">
        <f>H51*已知!$N$1</f>
        <v>102.53611199999999</v>
      </c>
      <c r="I52" s="4">
        <f>I51*已知!$N$1</f>
        <v>105.910704</v>
      </c>
      <c r="J52" s="4">
        <f>J51*已知!$N$1</f>
        <v>109.285296</v>
      </c>
      <c r="K52" s="4">
        <f>K51*已知!$N$1</f>
        <v>112.65988800000001</v>
      </c>
      <c r="L52" s="4">
        <f>L51*已知!$N$1</f>
        <v>116.03448000000002</v>
      </c>
      <c r="M52" s="4">
        <f>M51*已知!$N$1</f>
        <v>116.03448000000002</v>
      </c>
    </row>
    <row r="53" spans="1:16">
      <c r="A53" s="8" t="s">
        <v>67</v>
      </c>
      <c r="B53" s="4">
        <f>B51-B52</f>
        <v>254.59704000000005</v>
      </c>
      <c r="C53" s="4">
        <f t="shared" ref="C53:M53" si="17">C51-C52</f>
        <v>770.96836800000005</v>
      </c>
      <c r="D53" s="4">
        <f t="shared" si="17"/>
        <v>801.33969600000023</v>
      </c>
      <c r="E53" s="4">
        <f t="shared" si="17"/>
        <v>831.71102400000018</v>
      </c>
      <c r="F53" s="4">
        <f t="shared" si="17"/>
        <v>862.08235200000036</v>
      </c>
      <c r="G53" s="4">
        <f t="shared" si="17"/>
        <v>892.45367999999974</v>
      </c>
      <c r="H53" s="4">
        <f t="shared" si="17"/>
        <v>922.8250079999998</v>
      </c>
      <c r="I53" s="4">
        <f t="shared" si="17"/>
        <v>953.19633599999986</v>
      </c>
      <c r="J53" s="4">
        <f t="shared" si="17"/>
        <v>983.56766399999992</v>
      </c>
      <c r="K53" s="4">
        <f t="shared" si="17"/>
        <v>1013.938992</v>
      </c>
      <c r="L53" s="4">
        <f t="shared" si="17"/>
        <v>1044.31032</v>
      </c>
      <c r="M53" s="4">
        <f t="shared" si="17"/>
        <v>1044.31032</v>
      </c>
    </row>
    <row r="54" spans="1:16">
      <c r="A54" s="8" t="s">
        <v>68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6">
      <c r="A55" s="8" t="s">
        <v>69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6">
      <c r="A56" s="8" t="s">
        <v>70</v>
      </c>
      <c r="B56" s="4">
        <f>B53-B54-B55</f>
        <v>254.59704000000005</v>
      </c>
      <c r="C56" s="4">
        <f t="shared" ref="C56:M56" si="18">C53-C54-C55</f>
        <v>770.96836800000005</v>
      </c>
      <c r="D56" s="4">
        <f t="shared" si="18"/>
        <v>801.33969600000023</v>
      </c>
      <c r="E56" s="4">
        <f t="shared" si="18"/>
        <v>831.71102400000018</v>
      </c>
      <c r="F56" s="4">
        <f t="shared" si="18"/>
        <v>862.08235200000036</v>
      </c>
      <c r="G56" s="4">
        <f t="shared" si="18"/>
        <v>892.45367999999974</v>
      </c>
      <c r="H56" s="4">
        <f t="shared" si="18"/>
        <v>922.8250079999998</v>
      </c>
      <c r="I56" s="4">
        <f t="shared" si="18"/>
        <v>953.19633599999986</v>
      </c>
      <c r="J56" s="4">
        <f t="shared" si="18"/>
        <v>983.56766399999992</v>
      </c>
      <c r="K56" s="4">
        <f t="shared" si="18"/>
        <v>1013.938992</v>
      </c>
      <c r="L56" s="4">
        <f t="shared" si="18"/>
        <v>1044.31032</v>
      </c>
      <c r="M56" s="4">
        <f t="shared" si="18"/>
        <v>1044.31032</v>
      </c>
    </row>
    <row r="57" spans="1:16">
      <c r="A57" s="8" t="s">
        <v>71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1:16">
      <c r="A58" s="8" t="s">
        <v>72</v>
      </c>
      <c r="B58" s="4">
        <f>B45+B41</f>
        <v>1067.1264000000001</v>
      </c>
      <c r="C58" s="4">
        <f t="shared" ref="C58:M58" si="19">C45+C41</f>
        <v>1787.1264000000001</v>
      </c>
      <c r="D58" s="4">
        <f t="shared" si="19"/>
        <v>1787.1264000000003</v>
      </c>
      <c r="E58" s="4">
        <f t="shared" si="19"/>
        <v>1787.1264000000003</v>
      </c>
      <c r="F58" s="4">
        <f t="shared" si="19"/>
        <v>1787.1264000000006</v>
      </c>
      <c r="G58" s="4">
        <f t="shared" si="19"/>
        <v>1787.1263999999996</v>
      </c>
      <c r="H58" s="4">
        <f t="shared" si="19"/>
        <v>1787.1263999999999</v>
      </c>
      <c r="I58" s="4">
        <f t="shared" si="19"/>
        <v>1787.1263999999999</v>
      </c>
      <c r="J58" s="4">
        <f t="shared" si="19"/>
        <v>1787.1264000000001</v>
      </c>
      <c r="K58" s="4">
        <f t="shared" si="19"/>
        <v>1787.1264000000001</v>
      </c>
      <c r="L58" s="4">
        <f t="shared" si="19"/>
        <v>1787.1264000000001</v>
      </c>
      <c r="M58" s="4">
        <f t="shared" si="19"/>
        <v>1787.1264000000001</v>
      </c>
    </row>
    <row r="59" spans="1:16">
      <c r="A59" s="8" t="s">
        <v>73</v>
      </c>
      <c r="B59" s="4">
        <f>B49+B41</f>
        <v>972.83120000000008</v>
      </c>
      <c r="C59" s="4">
        <f t="shared" ref="C59:M59" si="20">C49+C41</f>
        <v>1501.5825600000001</v>
      </c>
      <c r="D59" s="4">
        <f t="shared" si="20"/>
        <v>1490.3339200000003</v>
      </c>
      <c r="E59" s="4">
        <f t="shared" si="20"/>
        <v>1479.0852800000002</v>
      </c>
      <c r="F59" s="4">
        <f t="shared" si="20"/>
        <v>1467.8366400000004</v>
      </c>
      <c r="G59" s="4">
        <f t="shared" si="20"/>
        <v>1456.5879999999997</v>
      </c>
      <c r="H59" s="4">
        <f t="shared" si="20"/>
        <v>1445.3393599999999</v>
      </c>
      <c r="I59" s="4">
        <f t="shared" si="20"/>
        <v>1434.0907199999999</v>
      </c>
      <c r="J59" s="4">
        <f t="shared" si="20"/>
        <v>1422.8420799999999</v>
      </c>
      <c r="K59" s="4">
        <f t="shared" si="20"/>
        <v>1411.5934400000001</v>
      </c>
      <c r="L59" s="4">
        <f t="shared" si="20"/>
        <v>1400.3448000000001</v>
      </c>
      <c r="M59" s="4">
        <f t="shared" si="20"/>
        <v>1400.3448000000001</v>
      </c>
    </row>
    <row r="60" spans="1:16">
      <c r="A60" s="8" t="s">
        <v>74</v>
      </c>
      <c r="B60" s="4">
        <f>B58+B40</f>
        <v>1740</v>
      </c>
      <c r="C60" s="4">
        <f t="shared" ref="C60:M60" si="21">C58+C40</f>
        <v>2460</v>
      </c>
      <c r="D60" s="4">
        <f t="shared" si="21"/>
        <v>2460.0000000000005</v>
      </c>
      <c r="E60" s="4">
        <f t="shared" si="21"/>
        <v>2460.0000000000005</v>
      </c>
      <c r="F60" s="4">
        <f t="shared" si="21"/>
        <v>2460.0000000000005</v>
      </c>
      <c r="G60" s="4">
        <f t="shared" si="21"/>
        <v>2459.9999999999995</v>
      </c>
      <c r="H60" s="4">
        <f t="shared" si="21"/>
        <v>2460</v>
      </c>
      <c r="I60" s="4">
        <f t="shared" si="21"/>
        <v>2460</v>
      </c>
      <c r="J60" s="4">
        <f t="shared" si="21"/>
        <v>2460</v>
      </c>
      <c r="K60" s="4">
        <f t="shared" si="21"/>
        <v>2460</v>
      </c>
      <c r="L60" s="4">
        <f t="shared" si="21"/>
        <v>2460</v>
      </c>
      <c r="M60" s="4">
        <f t="shared" si="21"/>
        <v>2460</v>
      </c>
    </row>
    <row r="61" spans="1:16">
      <c r="A61" s="8" t="s">
        <v>75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1:16">
      <c r="B62" s="4" t="s">
        <v>49</v>
      </c>
    </row>
    <row r="63" spans="1:16" s="3" customFormat="1">
      <c r="A63" s="3" t="s">
        <v>15</v>
      </c>
    </row>
    <row r="64" spans="1:16">
      <c r="A64" s="10" t="s">
        <v>6</v>
      </c>
      <c r="B64" s="11">
        <v>1</v>
      </c>
      <c r="C64" s="11">
        <v>2</v>
      </c>
      <c r="D64" s="11">
        <v>3</v>
      </c>
      <c r="E64" s="11">
        <v>4</v>
      </c>
      <c r="F64" s="11">
        <v>5</v>
      </c>
      <c r="G64" s="11">
        <v>6</v>
      </c>
      <c r="H64" s="11">
        <v>7</v>
      </c>
      <c r="I64" s="11">
        <v>8</v>
      </c>
      <c r="J64" s="11">
        <v>9</v>
      </c>
      <c r="K64" s="11">
        <v>10</v>
      </c>
      <c r="L64" s="11">
        <v>11</v>
      </c>
      <c r="M64" s="11">
        <v>12</v>
      </c>
      <c r="N64" s="11">
        <v>13</v>
      </c>
      <c r="O64" s="11">
        <v>14</v>
      </c>
      <c r="P64" s="11">
        <v>15</v>
      </c>
    </row>
    <row r="65" spans="1:16">
      <c r="A65" s="8" t="s">
        <v>81</v>
      </c>
      <c r="B65" s="4">
        <v>0</v>
      </c>
      <c r="C65" s="4">
        <v>0</v>
      </c>
      <c r="D65" s="4">
        <v>0</v>
      </c>
      <c r="E65" s="4">
        <f>SUM(E66:E69)</f>
        <v>6300</v>
      </c>
      <c r="F65" s="4">
        <f t="shared" ref="F65:P65" si="22">SUM(F66:F69)</f>
        <v>9000</v>
      </c>
      <c r="G65" s="4">
        <f t="shared" si="22"/>
        <v>9000</v>
      </c>
      <c r="H65" s="4">
        <f t="shared" si="22"/>
        <v>9000</v>
      </c>
      <c r="I65" s="4">
        <f t="shared" si="22"/>
        <v>9000</v>
      </c>
      <c r="J65" s="4">
        <f t="shared" si="22"/>
        <v>9000</v>
      </c>
      <c r="K65" s="4">
        <f t="shared" si="22"/>
        <v>9000</v>
      </c>
      <c r="L65" s="4">
        <f t="shared" si="22"/>
        <v>9000</v>
      </c>
      <c r="M65" s="4">
        <f t="shared" si="22"/>
        <v>9000</v>
      </c>
      <c r="N65" s="4">
        <f t="shared" si="22"/>
        <v>9000</v>
      </c>
      <c r="O65" s="4">
        <f t="shared" si="22"/>
        <v>9000</v>
      </c>
      <c r="P65" s="4">
        <f t="shared" si="22"/>
        <v>14549.836799999997</v>
      </c>
    </row>
    <row r="66" spans="1:16">
      <c r="A66" s="8" t="s">
        <v>82</v>
      </c>
      <c r="B66" s="4">
        <v>0</v>
      </c>
      <c r="E66" s="4">
        <f>已知!B13</f>
        <v>6300</v>
      </c>
      <c r="F66" s="4">
        <f>已知!C13</f>
        <v>9000</v>
      </c>
      <c r="G66" s="4">
        <f>已知!D13</f>
        <v>9000</v>
      </c>
      <c r="H66" s="4">
        <f>已知!E13</f>
        <v>9000</v>
      </c>
      <c r="I66" s="4">
        <f>已知!F13</f>
        <v>9000</v>
      </c>
      <c r="J66" s="4">
        <f>已知!G13</f>
        <v>9000</v>
      </c>
      <c r="K66" s="4">
        <f>已知!H13</f>
        <v>9000</v>
      </c>
      <c r="L66" s="4">
        <f>已知!I13</f>
        <v>9000</v>
      </c>
      <c r="M66" s="4">
        <f>已知!J13</f>
        <v>9000</v>
      </c>
      <c r="N66" s="4">
        <f>已知!K13</f>
        <v>9000</v>
      </c>
      <c r="O66" s="4">
        <f>已知!L13</f>
        <v>9000</v>
      </c>
      <c r="P66" s="4">
        <f>已知!M13</f>
        <v>9000</v>
      </c>
    </row>
    <row r="67" spans="1:16">
      <c r="A67" s="8" t="s">
        <v>83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f>求解!M19</f>
        <v>2549.8367999999982</v>
      </c>
    </row>
    <row r="68" spans="1:16">
      <c r="A68" s="8" t="s">
        <v>84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f>已知!Q1</f>
        <v>3000</v>
      </c>
    </row>
    <row r="69" spans="1:16">
      <c r="A69" s="8" t="s">
        <v>85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</row>
    <row r="70" spans="1:16">
      <c r="A70" s="8" t="s">
        <v>86</v>
      </c>
      <c r="B70" s="4">
        <f t="shared" ref="B70:P70" si="23">SUM(B71:B77)</f>
        <v>3125</v>
      </c>
      <c r="C70" s="4">
        <f t="shared" si="23"/>
        <v>4375</v>
      </c>
      <c r="D70" s="4">
        <f>SUM(D71:D77)</f>
        <v>5500</v>
      </c>
      <c r="E70" s="4">
        <f>SUM(E71:E77)</f>
        <v>4654.2952000000005</v>
      </c>
      <c r="F70" s="4">
        <f t="shared" si="23"/>
        <v>6825.5438400000003</v>
      </c>
      <c r="G70" s="4">
        <f t="shared" si="23"/>
        <v>6836.7924800000001</v>
      </c>
      <c r="H70" s="4">
        <f t="shared" si="23"/>
        <v>6848.0411199999999</v>
      </c>
      <c r="I70" s="4">
        <f t="shared" si="23"/>
        <v>6859.2897599999997</v>
      </c>
      <c r="J70" s="4">
        <f t="shared" si="23"/>
        <v>6870.5383999999995</v>
      </c>
      <c r="K70" s="4">
        <f t="shared" si="23"/>
        <v>6881.7870400000002</v>
      </c>
      <c r="L70" s="4">
        <f t="shared" si="23"/>
        <v>6893.03568</v>
      </c>
      <c r="M70" s="4">
        <f t="shared" si="23"/>
        <v>6904.2843199999998</v>
      </c>
      <c r="N70" s="4">
        <f t="shared" si="23"/>
        <v>6915.5329600000005</v>
      </c>
      <c r="O70" s="4">
        <f t="shared" si="23"/>
        <v>6926.7816000000003</v>
      </c>
      <c r="P70" s="4">
        <f t="shared" si="23"/>
        <v>6926.7816000000003</v>
      </c>
    </row>
    <row r="71" spans="1:16">
      <c r="A71" s="8" t="s">
        <v>87</v>
      </c>
      <c r="B71" s="4">
        <f>求解!B3</f>
        <v>3125</v>
      </c>
      <c r="C71" s="4">
        <f>求解!C3</f>
        <v>4375</v>
      </c>
      <c r="D71" s="4">
        <f>求解!D3</f>
        <v>2500</v>
      </c>
      <c r="E71" s="4">
        <f>求解!E3</f>
        <v>0</v>
      </c>
      <c r="F71" s="4">
        <v>0</v>
      </c>
      <c r="G71" s="4">
        <f>求解!G3</f>
        <v>0</v>
      </c>
      <c r="H71" s="4">
        <f>求解!H3</f>
        <v>0</v>
      </c>
      <c r="I71" s="4">
        <f>求解!I3</f>
        <v>0</v>
      </c>
      <c r="J71" s="4">
        <f>求解!J3</f>
        <v>0</v>
      </c>
      <c r="K71" s="4">
        <f>求解!K3</f>
        <v>0</v>
      </c>
      <c r="L71" s="4">
        <f>求解!L3</f>
        <v>0</v>
      </c>
      <c r="M71" s="4">
        <f>求解!M3</f>
        <v>0</v>
      </c>
      <c r="N71" s="4">
        <f>求解!N3</f>
        <v>0</v>
      </c>
      <c r="O71" s="4">
        <f>求解!O3</f>
        <v>0</v>
      </c>
      <c r="P71" s="4">
        <f>求解!P3</f>
        <v>0</v>
      </c>
    </row>
    <row r="72" spans="1:16">
      <c r="A72" s="8" t="s">
        <v>88</v>
      </c>
      <c r="B72" s="4">
        <f>C4</f>
        <v>0</v>
      </c>
      <c r="C72" s="4">
        <f>D4</f>
        <v>0</v>
      </c>
      <c r="D72" s="4">
        <f>E4</f>
        <v>3000</v>
      </c>
      <c r="E72" s="4">
        <v>0</v>
      </c>
      <c r="F72" s="4">
        <f t="shared" ref="F72:P72" si="24">G4</f>
        <v>0</v>
      </c>
      <c r="G72" s="4">
        <f t="shared" si="24"/>
        <v>0</v>
      </c>
      <c r="H72" s="4">
        <f t="shared" si="24"/>
        <v>0</v>
      </c>
      <c r="I72" s="4">
        <f t="shared" si="24"/>
        <v>0</v>
      </c>
      <c r="J72" s="4">
        <f t="shared" si="24"/>
        <v>0</v>
      </c>
      <c r="K72" s="4">
        <f t="shared" si="24"/>
        <v>0</v>
      </c>
      <c r="L72" s="4">
        <f t="shared" si="24"/>
        <v>0</v>
      </c>
      <c r="M72" s="4">
        <f t="shared" si="24"/>
        <v>0</v>
      </c>
      <c r="N72" s="4">
        <f t="shared" si="24"/>
        <v>0</v>
      </c>
      <c r="O72" s="4">
        <f t="shared" si="24"/>
        <v>0</v>
      </c>
      <c r="P72" s="4">
        <f t="shared" si="24"/>
        <v>0</v>
      </c>
    </row>
    <row r="73" spans="1:16">
      <c r="A73" s="8" t="s">
        <v>89</v>
      </c>
      <c r="E73" s="4">
        <f>已知!B15</f>
        <v>4200</v>
      </c>
      <c r="F73" s="4">
        <f>已知!C15</f>
        <v>6000</v>
      </c>
      <c r="G73" s="4">
        <f>已知!D15</f>
        <v>6000</v>
      </c>
      <c r="H73" s="4">
        <f>已知!E15</f>
        <v>6000</v>
      </c>
      <c r="I73" s="4">
        <f>已知!F15</f>
        <v>6000</v>
      </c>
      <c r="J73" s="4">
        <f>已知!G15</f>
        <v>6000</v>
      </c>
      <c r="K73" s="4">
        <f>已知!H15</f>
        <v>6000</v>
      </c>
      <c r="L73" s="4">
        <f>已知!I15</f>
        <v>6000</v>
      </c>
      <c r="M73" s="4">
        <f>已知!J15</f>
        <v>6000</v>
      </c>
      <c r="N73" s="4">
        <f>已知!K15</f>
        <v>6000</v>
      </c>
      <c r="O73" s="4">
        <f>已知!L15</f>
        <v>6000</v>
      </c>
      <c r="P73" s="4">
        <f>已知!M15</f>
        <v>6000</v>
      </c>
    </row>
    <row r="74" spans="1:16">
      <c r="A74" s="8" t="s">
        <v>90</v>
      </c>
      <c r="E74" s="4">
        <f>已知!B14</f>
        <v>360</v>
      </c>
      <c r="F74" s="4">
        <f>已知!C14</f>
        <v>540</v>
      </c>
      <c r="G74" s="4">
        <f>已知!D14</f>
        <v>540</v>
      </c>
      <c r="H74" s="4">
        <f>已知!E14</f>
        <v>540</v>
      </c>
      <c r="I74" s="4">
        <f>已知!F14</f>
        <v>540</v>
      </c>
      <c r="J74" s="4">
        <f>已知!G14</f>
        <v>540</v>
      </c>
      <c r="K74" s="4">
        <f>已知!H14</f>
        <v>540</v>
      </c>
      <c r="L74" s="4">
        <f>已知!I14</f>
        <v>540</v>
      </c>
      <c r="M74" s="4">
        <f>已知!J14</f>
        <v>540</v>
      </c>
      <c r="N74" s="4">
        <f>已知!K14</f>
        <v>540</v>
      </c>
      <c r="O74" s="4">
        <f>已知!L14</f>
        <v>540</v>
      </c>
      <c r="P74" s="4">
        <f>已知!M14</f>
        <v>540</v>
      </c>
    </row>
    <row r="75" spans="1:16">
      <c r="A75" s="8" t="s">
        <v>91</v>
      </c>
    </row>
    <row r="76" spans="1:16">
      <c r="A76" s="8" t="s">
        <v>92</v>
      </c>
      <c r="E76" s="4">
        <f t="shared" ref="E76:P76" si="25">B48</f>
        <v>94.295200000000023</v>
      </c>
      <c r="F76" s="4">
        <f t="shared" si="25"/>
        <v>285.54384000000005</v>
      </c>
      <c r="G76" s="4">
        <f t="shared" si="25"/>
        <v>296.79248000000007</v>
      </c>
      <c r="H76" s="4">
        <f t="shared" si="25"/>
        <v>308.04112000000009</v>
      </c>
      <c r="I76" s="4">
        <f t="shared" si="25"/>
        <v>319.28976000000011</v>
      </c>
      <c r="J76" s="4">
        <f t="shared" si="25"/>
        <v>330.53839999999991</v>
      </c>
      <c r="K76" s="4">
        <f t="shared" si="25"/>
        <v>341.78703999999993</v>
      </c>
      <c r="L76" s="4">
        <f t="shared" si="25"/>
        <v>353.03567999999996</v>
      </c>
      <c r="M76" s="4">
        <f t="shared" si="25"/>
        <v>364.28431999999998</v>
      </c>
      <c r="N76" s="4">
        <f t="shared" si="25"/>
        <v>375.53296</v>
      </c>
      <c r="O76" s="4">
        <f t="shared" si="25"/>
        <v>386.78160000000003</v>
      </c>
      <c r="P76" s="4">
        <f t="shared" si="25"/>
        <v>386.78160000000003</v>
      </c>
    </row>
    <row r="77" spans="1:16">
      <c r="A77" s="8" t="s">
        <v>93</v>
      </c>
    </row>
    <row r="78" spans="1:16">
      <c r="A78" s="8" t="s">
        <v>94</v>
      </c>
      <c r="B78" s="4">
        <f t="shared" ref="B78:P78" si="26">B65-B70</f>
        <v>-3125</v>
      </c>
      <c r="C78" s="4">
        <f t="shared" si="26"/>
        <v>-4375</v>
      </c>
      <c r="D78" s="4">
        <f t="shared" si="26"/>
        <v>-5500</v>
      </c>
      <c r="E78" s="4">
        <f>E65-E70</f>
        <v>1645.7047999999995</v>
      </c>
      <c r="F78" s="4">
        <f t="shared" si="26"/>
        <v>2174.4561599999997</v>
      </c>
      <c r="G78" s="4">
        <f t="shared" si="26"/>
        <v>2163.2075199999999</v>
      </c>
      <c r="H78" s="4">
        <f t="shared" si="26"/>
        <v>2151.9588800000001</v>
      </c>
      <c r="I78" s="4">
        <f t="shared" si="26"/>
        <v>2140.7102400000003</v>
      </c>
      <c r="J78" s="4">
        <f t="shared" si="26"/>
        <v>2129.4616000000005</v>
      </c>
      <c r="K78" s="4">
        <f t="shared" si="26"/>
        <v>2118.2129599999998</v>
      </c>
      <c r="L78" s="4">
        <f t="shared" si="26"/>
        <v>2106.96432</v>
      </c>
      <c r="M78" s="4">
        <f t="shared" si="26"/>
        <v>2095.7156800000002</v>
      </c>
      <c r="N78" s="4">
        <f t="shared" si="26"/>
        <v>2084.4670399999995</v>
      </c>
      <c r="O78" s="4">
        <f t="shared" si="26"/>
        <v>2073.2183999999997</v>
      </c>
      <c r="P78" s="4">
        <f t="shared" si="26"/>
        <v>7623.0551999999971</v>
      </c>
    </row>
    <row r="79" spans="1:16">
      <c r="A79" s="8" t="s">
        <v>95</v>
      </c>
      <c r="B79" s="4">
        <v>-3125</v>
      </c>
      <c r="C79" s="4">
        <f>B79+C78</f>
        <v>-7500</v>
      </c>
      <c r="D79" s="4">
        <f t="shared" ref="D79:P79" si="27">C79+D78</f>
        <v>-13000</v>
      </c>
      <c r="E79" s="4">
        <f t="shared" si="27"/>
        <v>-11354.2952</v>
      </c>
      <c r="F79" s="4">
        <f t="shared" si="27"/>
        <v>-9179.8390400000008</v>
      </c>
      <c r="G79" s="4">
        <f t="shared" si="27"/>
        <v>-7016.6315200000008</v>
      </c>
      <c r="H79" s="4">
        <f t="shared" si="27"/>
        <v>-4864.6726400000007</v>
      </c>
      <c r="I79" s="4">
        <f t="shared" si="27"/>
        <v>-2723.9624000000003</v>
      </c>
      <c r="J79" s="4">
        <f t="shared" si="27"/>
        <v>-594.5007999999998</v>
      </c>
      <c r="K79" s="4">
        <f t="shared" si="27"/>
        <v>1523.71216</v>
      </c>
      <c r="L79" s="4">
        <f t="shared" si="27"/>
        <v>3630.6764800000001</v>
      </c>
      <c r="M79" s="4">
        <f t="shared" si="27"/>
        <v>5726.3921600000003</v>
      </c>
      <c r="N79" s="4">
        <f t="shared" si="27"/>
        <v>7810.8591999999999</v>
      </c>
      <c r="O79" s="4">
        <f t="shared" si="27"/>
        <v>9884.0776000000005</v>
      </c>
      <c r="P79" s="4">
        <f t="shared" si="27"/>
        <v>17507.132799999999</v>
      </c>
    </row>
    <row r="81" spans="1:16" s="3" customFormat="1">
      <c r="A81" s="3" t="s">
        <v>16</v>
      </c>
    </row>
    <row r="82" spans="1:16">
      <c r="A82" s="10" t="s">
        <v>6</v>
      </c>
      <c r="B82" s="11">
        <v>1</v>
      </c>
      <c r="C82" s="11">
        <v>2</v>
      </c>
      <c r="D82" s="11">
        <v>3</v>
      </c>
      <c r="E82" s="11">
        <v>4</v>
      </c>
      <c r="F82" s="11">
        <v>5</v>
      </c>
      <c r="G82" s="11">
        <v>6</v>
      </c>
      <c r="H82" s="11">
        <v>7</v>
      </c>
      <c r="I82" s="11">
        <v>8</v>
      </c>
      <c r="J82" s="11">
        <v>9</v>
      </c>
      <c r="K82" s="11">
        <v>10</v>
      </c>
      <c r="L82" s="11">
        <v>11</v>
      </c>
      <c r="M82" s="11">
        <v>12</v>
      </c>
      <c r="N82" s="11">
        <v>13</v>
      </c>
      <c r="O82" s="11">
        <v>14</v>
      </c>
      <c r="P82" s="11">
        <v>15</v>
      </c>
    </row>
    <row r="83" spans="1:16">
      <c r="A83" s="8" t="s">
        <v>81</v>
      </c>
      <c r="B83" s="4">
        <v>0</v>
      </c>
      <c r="C83" s="4">
        <v>0</v>
      </c>
      <c r="D83" s="4">
        <v>0</v>
      </c>
      <c r="E83" s="4">
        <f>SUM(E84:E86)</f>
        <v>6300</v>
      </c>
      <c r="F83" s="4">
        <f t="shared" ref="F83:P83" si="28">SUM(F84:F86)</f>
        <v>9000</v>
      </c>
      <c r="G83" s="4">
        <f t="shared" si="28"/>
        <v>9000</v>
      </c>
      <c r="H83" s="4">
        <f t="shared" si="28"/>
        <v>9000</v>
      </c>
      <c r="I83" s="4">
        <f t="shared" si="28"/>
        <v>9000</v>
      </c>
      <c r="J83" s="4">
        <f t="shared" si="28"/>
        <v>9000</v>
      </c>
      <c r="K83" s="4">
        <f t="shared" si="28"/>
        <v>9000</v>
      </c>
      <c r="L83" s="4">
        <f t="shared" si="28"/>
        <v>9000</v>
      </c>
      <c r="M83" s="4">
        <f t="shared" si="28"/>
        <v>9000</v>
      </c>
      <c r="N83" s="4">
        <f t="shared" si="28"/>
        <v>9000</v>
      </c>
      <c r="O83" s="4">
        <f t="shared" si="28"/>
        <v>9000</v>
      </c>
      <c r="P83" s="4">
        <f t="shared" si="28"/>
        <v>14549.836799999997</v>
      </c>
    </row>
    <row r="84" spans="1:16">
      <c r="A84" s="8" t="s">
        <v>96</v>
      </c>
      <c r="B84" s="4">
        <v>0</v>
      </c>
      <c r="E84" s="4">
        <f>已知!B13</f>
        <v>6300</v>
      </c>
      <c r="F84" s="4">
        <f>已知!C13</f>
        <v>9000</v>
      </c>
      <c r="G84" s="4">
        <f>已知!D13</f>
        <v>9000</v>
      </c>
      <c r="H84" s="4">
        <f>已知!E13</f>
        <v>9000</v>
      </c>
      <c r="I84" s="4">
        <f>已知!F13</f>
        <v>9000</v>
      </c>
      <c r="J84" s="4">
        <f>已知!G13</f>
        <v>9000</v>
      </c>
      <c r="K84" s="4">
        <f>已知!H13</f>
        <v>9000</v>
      </c>
      <c r="L84" s="4">
        <f>已知!I13</f>
        <v>9000</v>
      </c>
      <c r="M84" s="4">
        <f>已知!J13</f>
        <v>9000</v>
      </c>
      <c r="N84" s="4">
        <f>已知!K13</f>
        <v>9000</v>
      </c>
      <c r="O84" s="4">
        <f>已知!L13</f>
        <v>9000</v>
      </c>
      <c r="P84" s="4">
        <f>已知!M13</f>
        <v>9000</v>
      </c>
    </row>
    <row r="85" spans="1:16">
      <c r="A85" s="8" t="s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f>求解!M19</f>
        <v>2549.8367999999982</v>
      </c>
    </row>
    <row r="86" spans="1:16">
      <c r="A86" s="8" t="s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f>已知!Q1</f>
        <v>3000</v>
      </c>
    </row>
    <row r="87" spans="1:16">
      <c r="A87" s="8" t="s">
        <v>85</v>
      </c>
    </row>
    <row r="88" spans="1:16">
      <c r="A88" s="8" t="s">
        <v>86</v>
      </c>
      <c r="B88" s="4">
        <f>SUM(B89:B94)</f>
        <v>1875</v>
      </c>
      <c r="C88" s="4">
        <f>SUM(C89:C94)</f>
        <v>1875</v>
      </c>
      <c r="D88" s="4">
        <f>SUM(D89:D94)</f>
        <v>1250</v>
      </c>
      <c r="E88" s="4">
        <f>SUM(E89:E95)</f>
        <v>5906.6728000000003</v>
      </c>
      <c r="F88" s="4">
        <f t="shared" ref="F88:P88" si="29">SUM(F89:F95)</f>
        <v>8032.92688</v>
      </c>
      <c r="G88" s="4">
        <f t="shared" si="29"/>
        <v>7999.1809599999997</v>
      </c>
      <c r="H88" s="4">
        <f t="shared" si="29"/>
        <v>7965.4350400000003</v>
      </c>
      <c r="I88" s="4">
        <f t="shared" si="29"/>
        <v>7931.6891200000009</v>
      </c>
      <c r="J88" s="4">
        <f t="shared" si="29"/>
        <v>7897.9431999999997</v>
      </c>
      <c r="K88" s="4">
        <f t="shared" si="29"/>
        <v>7864.1972800000003</v>
      </c>
      <c r="L88" s="4">
        <f t="shared" si="29"/>
        <v>7830.45136</v>
      </c>
      <c r="M88" s="4">
        <f t="shared" si="29"/>
        <v>7796.7054399999997</v>
      </c>
      <c r="N88" s="4">
        <f t="shared" si="29"/>
        <v>7762.9595200000003</v>
      </c>
      <c r="O88" s="4">
        <f t="shared" si="29"/>
        <v>7166.7816000000003</v>
      </c>
      <c r="P88" s="4">
        <f t="shared" si="29"/>
        <v>10166.7816</v>
      </c>
    </row>
    <row r="89" spans="1:16">
      <c r="A89" s="8" t="s">
        <v>97</v>
      </c>
      <c r="B89" s="4">
        <f>求解!B5</f>
        <v>1875</v>
      </c>
      <c r="C89" s="4">
        <f>求解!C5</f>
        <v>1875</v>
      </c>
      <c r="D89" s="4">
        <f>求解!D5</f>
        <v>1250</v>
      </c>
    </row>
    <row r="90" spans="1:16">
      <c r="A90" s="8" t="s">
        <v>98</v>
      </c>
      <c r="E90" s="4">
        <f t="shared" ref="E90:O90" si="30">E28</f>
        <v>562.43200000000002</v>
      </c>
      <c r="F90" s="4">
        <f t="shared" si="30"/>
        <v>562.43200000000002</v>
      </c>
      <c r="G90" s="4">
        <f t="shared" si="30"/>
        <v>562.43200000000002</v>
      </c>
      <c r="H90" s="4">
        <f t="shared" si="30"/>
        <v>562.43200000000002</v>
      </c>
      <c r="I90" s="4">
        <f t="shared" si="30"/>
        <v>562.43200000000002</v>
      </c>
      <c r="J90" s="4">
        <f t="shared" si="30"/>
        <v>562.43200000000002</v>
      </c>
      <c r="K90" s="4">
        <f t="shared" si="30"/>
        <v>562.43200000000002</v>
      </c>
      <c r="L90" s="4">
        <f t="shared" si="30"/>
        <v>562.43200000000002</v>
      </c>
      <c r="M90" s="4">
        <f t="shared" si="30"/>
        <v>562.43200000000002</v>
      </c>
      <c r="N90" s="4">
        <f t="shared" si="30"/>
        <v>562.43200000000002</v>
      </c>
      <c r="O90" s="4">
        <f t="shared" si="30"/>
        <v>0</v>
      </c>
      <c r="P90" s="4">
        <f>已知!Q1</f>
        <v>3000</v>
      </c>
    </row>
    <row r="91" spans="1:16">
      <c r="A91" s="8" t="s">
        <v>99</v>
      </c>
      <c r="E91" s="4">
        <f t="shared" ref="E91:P91" si="31">B41</f>
        <v>689.94560000000001</v>
      </c>
      <c r="F91" s="4">
        <f t="shared" si="31"/>
        <v>644.95103999999992</v>
      </c>
      <c r="G91" s="4">
        <f t="shared" si="31"/>
        <v>599.95648000000006</v>
      </c>
      <c r="H91" s="4">
        <f t="shared" si="31"/>
        <v>554.96191999999996</v>
      </c>
      <c r="I91" s="4">
        <f t="shared" si="31"/>
        <v>509.96736000000004</v>
      </c>
      <c r="J91" s="4">
        <f t="shared" si="31"/>
        <v>464.97280000000006</v>
      </c>
      <c r="K91" s="4">
        <f t="shared" si="31"/>
        <v>419.97824000000008</v>
      </c>
      <c r="L91" s="4">
        <f t="shared" si="31"/>
        <v>374.98368000000005</v>
      </c>
      <c r="M91" s="4">
        <f t="shared" si="31"/>
        <v>329.98912000000007</v>
      </c>
      <c r="N91" s="4">
        <f t="shared" si="31"/>
        <v>284.99456000000009</v>
      </c>
      <c r="O91" s="4">
        <f t="shared" si="31"/>
        <v>240</v>
      </c>
      <c r="P91" s="4">
        <f t="shared" si="31"/>
        <v>240</v>
      </c>
    </row>
    <row r="92" spans="1:16">
      <c r="A92" s="8" t="s">
        <v>100</v>
      </c>
      <c r="E92" s="4">
        <f>已知!B15</f>
        <v>4200</v>
      </c>
      <c r="F92" s="4">
        <f>已知!C15</f>
        <v>6000</v>
      </c>
      <c r="G92" s="4">
        <f>已知!D15</f>
        <v>6000</v>
      </c>
      <c r="H92" s="4">
        <f>已知!E15</f>
        <v>6000</v>
      </c>
      <c r="I92" s="4">
        <f>已知!F15</f>
        <v>6000</v>
      </c>
      <c r="J92" s="4">
        <f>已知!G15</f>
        <v>6000</v>
      </c>
      <c r="K92" s="4">
        <f>已知!H15</f>
        <v>6000</v>
      </c>
      <c r="L92" s="4">
        <f>已知!I15</f>
        <v>6000</v>
      </c>
      <c r="M92" s="4">
        <f>已知!J15</f>
        <v>6000</v>
      </c>
      <c r="N92" s="4">
        <f>已知!K15</f>
        <v>6000</v>
      </c>
      <c r="O92" s="4">
        <f>已知!L15</f>
        <v>6000</v>
      </c>
      <c r="P92" s="4">
        <f>已知!M15</f>
        <v>6000</v>
      </c>
    </row>
    <row r="93" spans="1:16">
      <c r="A93" s="8" t="s">
        <v>101</v>
      </c>
      <c r="E93" s="4">
        <f>已知!B14</f>
        <v>360</v>
      </c>
      <c r="F93" s="4">
        <f>已知!C14</f>
        <v>540</v>
      </c>
      <c r="G93" s="4">
        <f>已知!D14</f>
        <v>540</v>
      </c>
      <c r="H93" s="4">
        <f>已知!E14</f>
        <v>540</v>
      </c>
      <c r="I93" s="4">
        <f>已知!F14</f>
        <v>540</v>
      </c>
      <c r="J93" s="4">
        <f>已知!G14</f>
        <v>540</v>
      </c>
      <c r="K93" s="4">
        <f>已知!H14</f>
        <v>540</v>
      </c>
      <c r="L93" s="4">
        <f>已知!I14</f>
        <v>540</v>
      </c>
      <c r="M93" s="4">
        <f>已知!J14</f>
        <v>540</v>
      </c>
      <c r="N93" s="4">
        <f>已知!K14</f>
        <v>540</v>
      </c>
      <c r="O93" s="4">
        <f>已知!L14</f>
        <v>540</v>
      </c>
      <c r="P93" s="4">
        <f>已知!M14</f>
        <v>540</v>
      </c>
    </row>
    <row r="94" spans="1:16">
      <c r="A94" s="8" t="s">
        <v>102</v>
      </c>
      <c r="E94" s="4">
        <f t="shared" ref="E94:P94" si="32">B67</f>
        <v>0</v>
      </c>
      <c r="F94" s="4">
        <f t="shared" si="32"/>
        <v>0</v>
      </c>
      <c r="G94" s="4">
        <f t="shared" si="32"/>
        <v>0</v>
      </c>
      <c r="H94" s="4">
        <f t="shared" si="32"/>
        <v>0</v>
      </c>
      <c r="I94" s="4">
        <f t="shared" si="32"/>
        <v>0</v>
      </c>
      <c r="J94" s="4">
        <f t="shared" si="32"/>
        <v>0</v>
      </c>
      <c r="K94" s="4">
        <f t="shared" si="32"/>
        <v>0</v>
      </c>
      <c r="L94" s="4">
        <f t="shared" si="32"/>
        <v>0</v>
      </c>
      <c r="M94" s="4">
        <f t="shared" si="32"/>
        <v>0</v>
      </c>
      <c r="N94" s="4">
        <f t="shared" si="32"/>
        <v>0</v>
      </c>
      <c r="O94" s="4">
        <f t="shared" si="32"/>
        <v>0</v>
      </c>
      <c r="P94" s="4">
        <f t="shared" si="32"/>
        <v>0</v>
      </c>
    </row>
    <row r="95" spans="1:16">
      <c r="A95" s="8" t="s">
        <v>103</v>
      </c>
      <c r="E95" s="4">
        <f t="shared" ref="E95:P95" si="33">B48</f>
        <v>94.295200000000023</v>
      </c>
      <c r="F95" s="4">
        <f t="shared" si="33"/>
        <v>285.54384000000005</v>
      </c>
      <c r="G95" s="4">
        <f t="shared" si="33"/>
        <v>296.79248000000007</v>
      </c>
      <c r="H95" s="4">
        <f t="shared" si="33"/>
        <v>308.04112000000009</v>
      </c>
      <c r="I95" s="4">
        <f t="shared" si="33"/>
        <v>319.28976000000011</v>
      </c>
      <c r="J95" s="4">
        <f t="shared" si="33"/>
        <v>330.53839999999991</v>
      </c>
      <c r="K95" s="4">
        <f t="shared" si="33"/>
        <v>341.78703999999993</v>
      </c>
      <c r="L95" s="4">
        <f t="shared" si="33"/>
        <v>353.03567999999996</v>
      </c>
      <c r="M95" s="4">
        <f t="shared" si="33"/>
        <v>364.28431999999998</v>
      </c>
      <c r="N95" s="4">
        <f t="shared" si="33"/>
        <v>375.53296</v>
      </c>
      <c r="O95" s="4">
        <f t="shared" si="33"/>
        <v>386.78160000000003</v>
      </c>
      <c r="P95" s="4">
        <f t="shared" si="33"/>
        <v>386.78160000000003</v>
      </c>
    </row>
    <row r="96" spans="1:16">
      <c r="A96" s="8" t="s">
        <v>94</v>
      </c>
      <c r="B96" s="4">
        <f>B83-B88</f>
        <v>-1875</v>
      </c>
      <c r="C96" s="4">
        <f t="shared" ref="C96:P96" si="34">C83-C88</f>
        <v>-1875</v>
      </c>
      <c r="D96" s="4">
        <f t="shared" si="34"/>
        <v>-1250</v>
      </c>
      <c r="E96" s="4">
        <f t="shared" si="34"/>
        <v>393.32719999999972</v>
      </c>
      <c r="F96" s="4">
        <f t="shared" si="34"/>
        <v>967.07312000000002</v>
      </c>
      <c r="G96" s="4">
        <f t="shared" si="34"/>
        <v>1000.8190400000003</v>
      </c>
      <c r="H96" s="4">
        <f t="shared" si="34"/>
        <v>1034.5649599999997</v>
      </c>
      <c r="I96" s="4">
        <f t="shared" si="34"/>
        <v>1068.3108799999991</v>
      </c>
      <c r="J96" s="4">
        <f t="shared" si="34"/>
        <v>1102.0568000000003</v>
      </c>
      <c r="K96" s="4">
        <f t="shared" si="34"/>
        <v>1135.8027199999997</v>
      </c>
      <c r="L96" s="4">
        <f t="shared" si="34"/>
        <v>1169.54864</v>
      </c>
      <c r="M96" s="4">
        <f t="shared" si="34"/>
        <v>1203.2945600000003</v>
      </c>
      <c r="N96" s="4">
        <f t="shared" si="34"/>
        <v>1237.0404799999997</v>
      </c>
      <c r="O96" s="4">
        <f t="shared" si="34"/>
        <v>1833.2183999999997</v>
      </c>
      <c r="P96" s="4">
        <f t="shared" si="34"/>
        <v>4383.0551999999971</v>
      </c>
    </row>
    <row r="97" spans="1:16">
      <c r="A97" s="8" t="s">
        <v>95</v>
      </c>
      <c r="B97" s="4">
        <v>-1875</v>
      </c>
      <c r="C97" s="4">
        <f>B97+C96</f>
        <v>-3750</v>
      </c>
      <c r="D97" s="4">
        <f t="shared" ref="D97" si="35">C97+D96</f>
        <v>-5000</v>
      </c>
      <c r="E97" s="4">
        <f t="shared" ref="E97" si="36">D97+E96</f>
        <v>-4606.6728000000003</v>
      </c>
      <c r="F97" s="4">
        <f t="shared" ref="F97" si="37">E97+F96</f>
        <v>-3639.5996800000003</v>
      </c>
      <c r="G97" s="4">
        <f t="shared" ref="G97" si="38">F97+G96</f>
        <v>-2638.7806399999999</v>
      </c>
      <c r="H97" s="4">
        <f t="shared" ref="H97" si="39">G97+H96</f>
        <v>-1604.2156800000002</v>
      </c>
      <c r="I97" s="4">
        <f t="shared" ref="I97" si="40">H97+I96</f>
        <v>-535.90480000000116</v>
      </c>
      <c r="J97" s="4">
        <f t="shared" ref="J97" si="41">I97+J96</f>
        <v>566.15199999999913</v>
      </c>
      <c r="K97" s="4">
        <f t="shared" ref="K97" si="42">J97+K96</f>
        <v>1701.9547199999988</v>
      </c>
      <c r="L97" s="4">
        <f t="shared" ref="L97" si="43">K97+L96</f>
        <v>2871.5033599999988</v>
      </c>
      <c r="M97" s="4">
        <f t="shared" ref="M97" si="44">L97+M96</f>
        <v>4074.7979199999991</v>
      </c>
      <c r="N97" s="4">
        <f t="shared" ref="N97" si="45">M97+N96</f>
        <v>5311.8383999999987</v>
      </c>
      <c r="O97" s="4">
        <f t="shared" ref="O97" si="46">N97+O96</f>
        <v>7145.0567999999985</v>
      </c>
      <c r="P97" s="4">
        <f t="shared" ref="P97" si="47">O97+P96</f>
        <v>11528.111999999996</v>
      </c>
    </row>
    <row r="99" spans="1:16" s="3" customFormat="1">
      <c r="A99" s="3" t="s">
        <v>17</v>
      </c>
    </row>
    <row r="100" spans="1:16">
      <c r="A100" s="10" t="s">
        <v>6</v>
      </c>
      <c r="B100" s="11">
        <v>1</v>
      </c>
      <c r="C100" s="11">
        <v>2</v>
      </c>
      <c r="D100" s="11">
        <v>3</v>
      </c>
      <c r="E100" s="11">
        <v>4</v>
      </c>
      <c r="F100" s="11">
        <v>5</v>
      </c>
      <c r="G100" s="11">
        <v>6</v>
      </c>
      <c r="H100" s="11">
        <v>7</v>
      </c>
      <c r="I100" s="11">
        <v>8</v>
      </c>
      <c r="J100" s="11">
        <v>9</v>
      </c>
      <c r="K100" s="11">
        <v>10</v>
      </c>
      <c r="L100" s="11">
        <v>11</v>
      </c>
      <c r="M100" s="11">
        <v>12</v>
      </c>
      <c r="N100" s="11">
        <v>13</v>
      </c>
      <c r="O100" s="11">
        <v>14</v>
      </c>
      <c r="P100" s="11">
        <v>15</v>
      </c>
    </row>
    <row r="101" spans="1:16">
      <c r="A101" s="8" t="s">
        <v>104</v>
      </c>
      <c r="B101" s="4">
        <f t="shared" ref="B101:P101" si="48">B102-B106</f>
        <v>0</v>
      </c>
      <c r="C101" s="4">
        <f t="shared" si="48"/>
        <v>0</v>
      </c>
      <c r="D101" s="4">
        <f t="shared" si="48"/>
        <v>0</v>
      </c>
      <c r="E101" s="4">
        <f t="shared" si="48"/>
        <v>1645.7047999999995</v>
      </c>
      <c r="F101" s="4">
        <f t="shared" si="48"/>
        <v>2174.4561599999997</v>
      </c>
      <c r="G101" s="4">
        <f t="shared" si="48"/>
        <v>2163.2075199999999</v>
      </c>
      <c r="H101" s="4">
        <f t="shared" si="48"/>
        <v>2151.9588800000001</v>
      </c>
      <c r="I101" s="4">
        <f t="shared" si="48"/>
        <v>2140.7102400000003</v>
      </c>
      <c r="J101" s="4">
        <f t="shared" si="48"/>
        <v>2129.4616000000005</v>
      </c>
      <c r="K101" s="4">
        <f t="shared" si="48"/>
        <v>2118.2129599999998</v>
      </c>
      <c r="L101" s="4">
        <f t="shared" si="48"/>
        <v>2106.96432</v>
      </c>
      <c r="M101" s="4">
        <f t="shared" si="48"/>
        <v>2095.7156800000002</v>
      </c>
      <c r="N101" s="4">
        <f t="shared" si="48"/>
        <v>2084.4670399999995</v>
      </c>
      <c r="O101" s="4">
        <f t="shared" si="48"/>
        <v>2073.2183999999997</v>
      </c>
      <c r="P101" s="4">
        <f t="shared" si="48"/>
        <v>2073.2183999999997</v>
      </c>
    </row>
    <row r="102" spans="1:16">
      <c r="A102" s="8" t="s">
        <v>105</v>
      </c>
      <c r="B102" s="4">
        <f>SUM(B103:B104)</f>
        <v>0</v>
      </c>
      <c r="C102" s="4">
        <f t="shared" ref="C102:P102" si="49">SUM(C103:C104)</f>
        <v>0</v>
      </c>
      <c r="D102" s="4">
        <f t="shared" si="49"/>
        <v>0</v>
      </c>
      <c r="E102" s="4">
        <f>SUM(E103:E104)</f>
        <v>6300</v>
      </c>
      <c r="F102" s="4">
        <f t="shared" si="49"/>
        <v>9000</v>
      </c>
      <c r="G102" s="4">
        <f t="shared" si="49"/>
        <v>9000</v>
      </c>
      <c r="H102" s="4">
        <f t="shared" si="49"/>
        <v>9000</v>
      </c>
      <c r="I102" s="4">
        <f t="shared" si="49"/>
        <v>9000</v>
      </c>
      <c r="J102" s="4">
        <f t="shared" si="49"/>
        <v>9000</v>
      </c>
      <c r="K102" s="4">
        <f t="shared" si="49"/>
        <v>9000</v>
      </c>
      <c r="L102" s="4">
        <f t="shared" si="49"/>
        <v>9000</v>
      </c>
      <c r="M102" s="4">
        <f t="shared" si="49"/>
        <v>9000</v>
      </c>
      <c r="N102" s="4">
        <f t="shared" si="49"/>
        <v>9000</v>
      </c>
      <c r="O102" s="4">
        <f t="shared" si="49"/>
        <v>9000</v>
      </c>
      <c r="P102" s="4">
        <f t="shared" si="49"/>
        <v>9000</v>
      </c>
    </row>
    <row r="103" spans="1:16">
      <c r="A103" s="8" t="s">
        <v>106</v>
      </c>
      <c r="E103" s="4">
        <f>已知!B13</f>
        <v>6300</v>
      </c>
      <c r="F103" s="4">
        <f>已知!C13</f>
        <v>9000</v>
      </c>
      <c r="G103" s="4">
        <f>已知!D13</f>
        <v>9000</v>
      </c>
      <c r="H103" s="4">
        <f>已知!E13</f>
        <v>9000</v>
      </c>
      <c r="I103" s="4">
        <f>已知!F13</f>
        <v>9000</v>
      </c>
      <c r="J103" s="4">
        <f>已知!G13</f>
        <v>9000</v>
      </c>
      <c r="K103" s="4">
        <f>已知!H13</f>
        <v>9000</v>
      </c>
      <c r="L103" s="4">
        <f>已知!I13</f>
        <v>9000</v>
      </c>
      <c r="M103" s="4">
        <f>已知!J13</f>
        <v>9000</v>
      </c>
      <c r="N103" s="4">
        <f>已知!K13</f>
        <v>9000</v>
      </c>
      <c r="O103" s="4">
        <f>已知!L13</f>
        <v>9000</v>
      </c>
      <c r="P103" s="4">
        <f>已知!M13</f>
        <v>9000</v>
      </c>
    </row>
    <row r="104" spans="1:16">
      <c r="A104" s="8" t="s">
        <v>107</v>
      </c>
    </row>
    <row r="105" spans="1:16">
      <c r="A105" s="8" t="s">
        <v>108</v>
      </c>
    </row>
    <row r="106" spans="1:16">
      <c r="A106" s="8" t="s">
        <v>109</v>
      </c>
      <c r="B106" s="4">
        <f t="shared" ref="B106:P106" si="50">SUM(B107:B111)</f>
        <v>0</v>
      </c>
      <c r="C106" s="4">
        <f t="shared" si="50"/>
        <v>0</v>
      </c>
      <c r="D106" s="4">
        <f t="shared" si="50"/>
        <v>0</v>
      </c>
      <c r="E106" s="4">
        <f t="shared" si="50"/>
        <v>4654.2952000000005</v>
      </c>
      <c r="F106" s="4">
        <f t="shared" si="50"/>
        <v>6825.5438400000003</v>
      </c>
      <c r="G106" s="4">
        <f t="shared" si="50"/>
        <v>6836.7924800000001</v>
      </c>
      <c r="H106" s="4">
        <f t="shared" si="50"/>
        <v>6848.0411199999999</v>
      </c>
      <c r="I106" s="4">
        <f t="shared" si="50"/>
        <v>6859.2897599999997</v>
      </c>
      <c r="J106" s="4">
        <f t="shared" si="50"/>
        <v>6870.5383999999995</v>
      </c>
      <c r="K106" s="4">
        <f t="shared" si="50"/>
        <v>6881.7870400000002</v>
      </c>
      <c r="L106" s="4">
        <f t="shared" si="50"/>
        <v>6893.03568</v>
      </c>
      <c r="M106" s="4">
        <f t="shared" si="50"/>
        <v>6904.2843199999998</v>
      </c>
      <c r="N106" s="4">
        <f t="shared" si="50"/>
        <v>6915.5329600000005</v>
      </c>
      <c r="O106" s="4">
        <f t="shared" si="50"/>
        <v>6926.7816000000003</v>
      </c>
      <c r="P106" s="4">
        <f t="shared" si="50"/>
        <v>6926.7816000000003</v>
      </c>
    </row>
    <row r="107" spans="1:16">
      <c r="A107" s="8" t="s">
        <v>110</v>
      </c>
      <c r="E107" s="4">
        <f>已知!B15</f>
        <v>4200</v>
      </c>
      <c r="F107" s="4">
        <f>已知!C15</f>
        <v>6000</v>
      </c>
      <c r="G107" s="4">
        <f>已知!D15</f>
        <v>6000</v>
      </c>
      <c r="H107" s="4">
        <f>已知!E15</f>
        <v>6000</v>
      </c>
      <c r="I107" s="4">
        <f>已知!F15</f>
        <v>6000</v>
      </c>
      <c r="J107" s="4">
        <f>已知!G15</f>
        <v>6000</v>
      </c>
      <c r="K107" s="4">
        <f>已知!H15</f>
        <v>6000</v>
      </c>
      <c r="L107" s="4">
        <f>已知!I15</f>
        <v>6000</v>
      </c>
      <c r="M107" s="4">
        <f>已知!J15</f>
        <v>6000</v>
      </c>
      <c r="N107" s="4">
        <f>已知!K15</f>
        <v>6000</v>
      </c>
      <c r="O107" s="4">
        <f>已知!L15</f>
        <v>6000</v>
      </c>
      <c r="P107" s="4">
        <f>已知!M15</f>
        <v>6000</v>
      </c>
    </row>
    <row r="108" spans="1:16">
      <c r="A108" s="8" t="s">
        <v>111</v>
      </c>
    </row>
    <row r="109" spans="1:16">
      <c r="A109" s="8" t="s">
        <v>112</v>
      </c>
      <c r="E109" s="4">
        <f>已知!B14</f>
        <v>360</v>
      </c>
      <c r="F109" s="4">
        <f>已知!C14</f>
        <v>540</v>
      </c>
      <c r="G109" s="4">
        <f>已知!D14</f>
        <v>540</v>
      </c>
      <c r="H109" s="4">
        <f>已知!E14</f>
        <v>540</v>
      </c>
      <c r="I109" s="4">
        <f>已知!F14</f>
        <v>540</v>
      </c>
      <c r="J109" s="4">
        <f>已知!G14</f>
        <v>540</v>
      </c>
      <c r="K109" s="4">
        <f>已知!H14</f>
        <v>540</v>
      </c>
      <c r="L109" s="4">
        <f>已知!I14</f>
        <v>540</v>
      </c>
      <c r="M109" s="4">
        <f>已知!J14</f>
        <v>540</v>
      </c>
      <c r="N109" s="4">
        <f>已知!K14</f>
        <v>540</v>
      </c>
      <c r="O109" s="4">
        <f>已知!L14</f>
        <v>540</v>
      </c>
      <c r="P109" s="4">
        <f>已知!M14</f>
        <v>540</v>
      </c>
    </row>
    <row r="110" spans="1:16">
      <c r="A110" s="8" t="s">
        <v>113</v>
      </c>
    </row>
    <row r="111" spans="1:16">
      <c r="A111" s="8" t="s">
        <v>114</v>
      </c>
      <c r="E111" s="4">
        <f t="shared" ref="E111:P111" si="51">B48</f>
        <v>94.295200000000023</v>
      </c>
      <c r="F111" s="4">
        <f t="shared" si="51"/>
        <v>285.54384000000005</v>
      </c>
      <c r="G111" s="4">
        <f t="shared" si="51"/>
        <v>296.79248000000007</v>
      </c>
      <c r="H111" s="4">
        <f t="shared" si="51"/>
        <v>308.04112000000009</v>
      </c>
      <c r="I111" s="4">
        <f t="shared" si="51"/>
        <v>319.28976000000011</v>
      </c>
      <c r="J111" s="4">
        <f t="shared" si="51"/>
        <v>330.53839999999991</v>
      </c>
      <c r="K111" s="4">
        <f t="shared" si="51"/>
        <v>341.78703999999993</v>
      </c>
      <c r="L111" s="4">
        <f t="shared" si="51"/>
        <v>353.03567999999996</v>
      </c>
      <c r="M111" s="4">
        <f t="shared" si="51"/>
        <v>364.28431999999998</v>
      </c>
      <c r="N111" s="4">
        <f t="shared" si="51"/>
        <v>375.53296</v>
      </c>
      <c r="O111" s="4">
        <f t="shared" si="51"/>
        <v>386.78160000000003</v>
      </c>
      <c r="P111" s="4">
        <f t="shared" si="51"/>
        <v>386.78160000000003</v>
      </c>
    </row>
    <row r="112" spans="1:16">
      <c r="A112" s="8" t="s">
        <v>115</v>
      </c>
      <c r="B112" s="4">
        <f>B113-B114</f>
        <v>-3125</v>
      </c>
      <c r="C112" s="4">
        <f t="shared" ref="C112:D112" si="52">C113-C114</f>
        <v>-4375</v>
      </c>
      <c r="D112" s="4">
        <f t="shared" si="52"/>
        <v>-5500</v>
      </c>
    </row>
    <row r="113" spans="1:16">
      <c r="A113" s="8" t="s">
        <v>116</v>
      </c>
    </row>
    <row r="114" spans="1:16">
      <c r="A114" s="8" t="s">
        <v>117</v>
      </c>
      <c r="B114" s="4">
        <f>SUM(B115:B116)</f>
        <v>3125</v>
      </c>
      <c r="C114" s="4">
        <f t="shared" ref="C114:D114" si="53">SUM(C115:C116)</f>
        <v>4375</v>
      </c>
      <c r="D114" s="4">
        <f t="shared" si="53"/>
        <v>5500</v>
      </c>
    </row>
    <row r="115" spans="1:16">
      <c r="A115" s="8" t="s">
        <v>118</v>
      </c>
      <c r="B115" s="4">
        <f>B3</f>
        <v>3125</v>
      </c>
      <c r="C115" s="4">
        <f>C3</f>
        <v>4375</v>
      </c>
      <c r="D115" s="4">
        <f>D3</f>
        <v>2500</v>
      </c>
    </row>
    <row r="116" spans="1:16">
      <c r="A116" s="8" t="s">
        <v>119</v>
      </c>
      <c r="B116" s="4">
        <f>B4</f>
        <v>0</v>
      </c>
      <c r="C116" s="4">
        <f>C4</f>
        <v>0</v>
      </c>
      <c r="D116" s="4">
        <v>3000</v>
      </c>
    </row>
    <row r="117" spans="1:16">
      <c r="A117" s="8" t="s">
        <v>120</v>
      </c>
    </row>
    <row r="118" spans="1:16">
      <c r="A118" s="8" t="s">
        <v>121</v>
      </c>
      <c r="B118" s="4">
        <f>SUM(B120:B123)-B124</f>
        <v>3125</v>
      </c>
      <c r="C118" s="4">
        <f t="shared" ref="C118:P118" si="54">SUM(C120:C123)-C124</f>
        <v>4375</v>
      </c>
      <c r="D118" s="4">
        <f t="shared" si="54"/>
        <v>5500</v>
      </c>
      <c r="E118" s="4">
        <f t="shared" si="54"/>
        <v>-1506.9746400000001</v>
      </c>
      <c r="F118" s="4">
        <f t="shared" si="54"/>
        <v>-1978.351408</v>
      </c>
      <c r="G118" s="4">
        <f t="shared" si="54"/>
        <v>-1963.7281760000003</v>
      </c>
      <c r="H118" s="4">
        <f t="shared" si="54"/>
        <v>-1949.1049440000002</v>
      </c>
      <c r="I118" s="4">
        <f t="shared" si="54"/>
        <v>-1934.4817120000005</v>
      </c>
      <c r="J118" s="4">
        <f t="shared" si="54"/>
        <v>-1919.8584799999999</v>
      </c>
      <c r="K118" s="4">
        <f t="shared" si="54"/>
        <v>-1905.235248</v>
      </c>
      <c r="L118" s="4">
        <f t="shared" si="54"/>
        <v>-1890.612016</v>
      </c>
      <c r="M118" s="4">
        <f t="shared" si="54"/>
        <v>-1875.9887840000001</v>
      </c>
      <c r="N118" s="4">
        <f t="shared" si="54"/>
        <v>-1861.3655520000002</v>
      </c>
      <c r="O118" s="4">
        <f t="shared" si="54"/>
        <v>-1284.31032</v>
      </c>
      <c r="P118" s="4">
        <f t="shared" si="54"/>
        <v>-1284.31032</v>
      </c>
    </row>
    <row r="119" spans="1:16">
      <c r="A119" s="8" t="s">
        <v>122</v>
      </c>
      <c r="B119" s="4">
        <f>SUM(B120:B123)</f>
        <v>3125</v>
      </c>
      <c r="C119" s="4">
        <f t="shared" ref="C119:D119" si="55">SUM(C120:C123)</f>
        <v>4375</v>
      </c>
      <c r="D119" s="4">
        <f t="shared" si="55"/>
        <v>5500</v>
      </c>
    </row>
    <row r="120" spans="1:16">
      <c r="A120" s="8" t="s">
        <v>123</v>
      </c>
      <c r="B120" s="4">
        <f t="shared" ref="B120:D121" si="56">B5</f>
        <v>1875</v>
      </c>
      <c r="C120" s="4">
        <f t="shared" si="56"/>
        <v>1875</v>
      </c>
      <c r="D120" s="4">
        <f t="shared" si="56"/>
        <v>1250</v>
      </c>
    </row>
    <row r="121" spans="1:16">
      <c r="A121" s="8" t="s">
        <v>124</v>
      </c>
      <c r="B121" s="4">
        <f t="shared" si="56"/>
        <v>1250</v>
      </c>
      <c r="C121" s="4">
        <f t="shared" si="56"/>
        <v>2500</v>
      </c>
      <c r="D121" s="4">
        <f t="shared" si="56"/>
        <v>1250</v>
      </c>
    </row>
    <row r="122" spans="1:16">
      <c r="A122" s="8" t="s">
        <v>125</v>
      </c>
      <c r="B122" s="4">
        <v>0</v>
      </c>
      <c r="C122" s="4">
        <v>0</v>
      </c>
      <c r="D122" s="4">
        <v>3000</v>
      </c>
    </row>
    <row r="123" spans="1:16">
      <c r="A123" s="8" t="s">
        <v>126</v>
      </c>
    </row>
    <row r="124" spans="1:16">
      <c r="A124" s="8" t="s">
        <v>127</v>
      </c>
      <c r="B124" s="4">
        <f>SUM(B125:B127)</f>
        <v>0</v>
      </c>
      <c r="C124" s="4">
        <f t="shared" ref="C124:P124" si="57">SUM(C125:C127)</f>
        <v>0</v>
      </c>
      <c r="D124" s="4">
        <f t="shared" si="57"/>
        <v>0</v>
      </c>
      <c r="E124" s="4">
        <f t="shared" si="57"/>
        <v>1506.9746400000001</v>
      </c>
      <c r="F124" s="4">
        <f t="shared" si="57"/>
        <v>1978.351408</v>
      </c>
      <c r="G124" s="4">
        <f t="shared" si="57"/>
        <v>1963.7281760000003</v>
      </c>
      <c r="H124" s="4">
        <f t="shared" si="57"/>
        <v>1949.1049440000002</v>
      </c>
      <c r="I124" s="4">
        <f t="shared" si="57"/>
        <v>1934.4817120000005</v>
      </c>
      <c r="J124" s="4">
        <f t="shared" si="57"/>
        <v>1919.8584799999999</v>
      </c>
      <c r="K124" s="4">
        <f t="shared" si="57"/>
        <v>1905.235248</v>
      </c>
      <c r="L124" s="4">
        <f t="shared" si="57"/>
        <v>1890.612016</v>
      </c>
      <c r="M124" s="4">
        <f t="shared" si="57"/>
        <v>1875.9887840000001</v>
      </c>
      <c r="N124" s="4">
        <f t="shared" si="57"/>
        <v>1861.3655520000002</v>
      </c>
      <c r="O124" s="4">
        <f t="shared" si="57"/>
        <v>1284.31032</v>
      </c>
      <c r="P124" s="4">
        <f t="shared" si="57"/>
        <v>1284.31032</v>
      </c>
    </row>
    <row r="125" spans="1:16">
      <c r="A125" s="8" t="s">
        <v>128</v>
      </c>
      <c r="E125" s="4">
        <f t="shared" ref="E125:P125" si="58">B41</f>
        <v>689.94560000000001</v>
      </c>
      <c r="F125" s="4">
        <f t="shared" si="58"/>
        <v>644.95103999999992</v>
      </c>
      <c r="G125" s="4">
        <f t="shared" si="58"/>
        <v>599.95648000000006</v>
      </c>
      <c r="H125" s="4">
        <f t="shared" si="58"/>
        <v>554.96191999999996</v>
      </c>
      <c r="I125" s="4">
        <f t="shared" si="58"/>
        <v>509.96736000000004</v>
      </c>
      <c r="J125" s="4">
        <f t="shared" si="58"/>
        <v>464.97280000000006</v>
      </c>
      <c r="K125" s="4">
        <f t="shared" si="58"/>
        <v>419.97824000000008</v>
      </c>
      <c r="L125" s="4">
        <f t="shared" si="58"/>
        <v>374.98368000000005</v>
      </c>
      <c r="M125" s="4">
        <f t="shared" si="58"/>
        <v>329.98912000000007</v>
      </c>
      <c r="N125" s="4">
        <f t="shared" si="58"/>
        <v>284.99456000000009</v>
      </c>
      <c r="O125" s="4">
        <f t="shared" si="58"/>
        <v>240</v>
      </c>
      <c r="P125" s="4">
        <f t="shared" si="58"/>
        <v>240</v>
      </c>
    </row>
    <row r="126" spans="1:16">
      <c r="A126" s="8" t="s">
        <v>129</v>
      </c>
      <c r="E126" s="4">
        <f t="shared" ref="E126:P126" si="59">E28</f>
        <v>562.43200000000002</v>
      </c>
      <c r="F126" s="4">
        <f t="shared" si="59"/>
        <v>562.43200000000002</v>
      </c>
      <c r="G126" s="4">
        <f t="shared" si="59"/>
        <v>562.43200000000002</v>
      </c>
      <c r="H126" s="4">
        <f t="shared" si="59"/>
        <v>562.43200000000002</v>
      </c>
      <c r="I126" s="4">
        <f t="shared" si="59"/>
        <v>562.43200000000002</v>
      </c>
      <c r="J126" s="4">
        <f t="shared" si="59"/>
        <v>562.43200000000002</v>
      </c>
      <c r="K126" s="4">
        <f t="shared" si="59"/>
        <v>562.43200000000002</v>
      </c>
      <c r="L126" s="4">
        <f t="shared" si="59"/>
        <v>562.43200000000002</v>
      </c>
      <c r="M126" s="4">
        <f t="shared" si="59"/>
        <v>562.43200000000002</v>
      </c>
      <c r="N126" s="4">
        <f t="shared" si="59"/>
        <v>562.43200000000002</v>
      </c>
      <c r="O126" s="4">
        <f t="shared" si="59"/>
        <v>0</v>
      </c>
      <c r="P126" s="4">
        <f t="shared" si="59"/>
        <v>0</v>
      </c>
    </row>
    <row r="127" spans="1:16">
      <c r="A127" s="8" t="s">
        <v>130</v>
      </c>
      <c r="E127" s="4">
        <f t="shared" ref="E127:P127" si="60">B53</f>
        <v>254.59704000000005</v>
      </c>
      <c r="F127" s="4">
        <f t="shared" si="60"/>
        <v>770.96836800000005</v>
      </c>
      <c r="G127" s="4">
        <f t="shared" si="60"/>
        <v>801.33969600000023</v>
      </c>
      <c r="H127" s="4">
        <f t="shared" si="60"/>
        <v>831.71102400000018</v>
      </c>
      <c r="I127" s="4">
        <f t="shared" si="60"/>
        <v>862.08235200000036</v>
      </c>
      <c r="J127" s="4">
        <f t="shared" si="60"/>
        <v>892.45367999999974</v>
      </c>
      <c r="K127" s="4">
        <f t="shared" si="60"/>
        <v>922.8250079999998</v>
      </c>
      <c r="L127" s="4">
        <f t="shared" si="60"/>
        <v>953.19633599999986</v>
      </c>
      <c r="M127" s="4">
        <f t="shared" si="60"/>
        <v>983.56766399999992</v>
      </c>
      <c r="N127" s="4">
        <f t="shared" si="60"/>
        <v>1013.938992</v>
      </c>
      <c r="O127" s="4">
        <f t="shared" si="60"/>
        <v>1044.31032</v>
      </c>
      <c r="P127" s="4">
        <f t="shared" si="60"/>
        <v>1044.31032</v>
      </c>
    </row>
    <row r="128" spans="1:16">
      <c r="A128" s="8" t="s">
        <v>131</v>
      </c>
    </row>
    <row r="129" spans="1:16">
      <c r="A129" s="8" t="s">
        <v>132</v>
      </c>
      <c r="B129" s="4">
        <f t="shared" ref="B129:P129" si="61">B101+B112+B118</f>
        <v>0</v>
      </c>
      <c r="C129" s="4">
        <f t="shared" si="61"/>
        <v>0</v>
      </c>
      <c r="D129" s="4">
        <f t="shared" si="61"/>
        <v>0</v>
      </c>
      <c r="E129" s="4">
        <f t="shared" si="61"/>
        <v>138.73015999999939</v>
      </c>
      <c r="F129" s="4">
        <f t="shared" si="61"/>
        <v>196.10475199999973</v>
      </c>
      <c r="G129" s="4">
        <f t="shared" si="61"/>
        <v>199.47934399999963</v>
      </c>
      <c r="H129" s="4">
        <f t="shared" si="61"/>
        <v>202.85393599999998</v>
      </c>
      <c r="I129" s="4">
        <f t="shared" si="61"/>
        <v>206.22852799999987</v>
      </c>
      <c r="J129" s="4">
        <f t="shared" si="61"/>
        <v>209.60312000000067</v>
      </c>
      <c r="K129" s="4">
        <f t="shared" si="61"/>
        <v>212.97771199999988</v>
      </c>
      <c r="L129" s="4">
        <f t="shared" si="61"/>
        <v>216.352304</v>
      </c>
      <c r="M129" s="4">
        <f t="shared" si="61"/>
        <v>219.72689600000012</v>
      </c>
      <c r="N129" s="4">
        <f t="shared" si="61"/>
        <v>223.10148799999934</v>
      </c>
      <c r="O129" s="4">
        <f t="shared" si="61"/>
        <v>788.9080799999997</v>
      </c>
      <c r="P129" s="4">
        <f t="shared" si="61"/>
        <v>788.9080799999997</v>
      </c>
    </row>
    <row r="130" spans="1:16">
      <c r="A130" s="8" t="s">
        <v>133</v>
      </c>
      <c r="B130" s="4">
        <v>0</v>
      </c>
      <c r="C130" s="4">
        <f t="shared" ref="C130:P130" si="62">B130+C129</f>
        <v>0</v>
      </c>
      <c r="D130" s="4">
        <f t="shared" si="62"/>
        <v>0</v>
      </c>
      <c r="E130" s="4">
        <f t="shared" si="62"/>
        <v>138.73015999999939</v>
      </c>
      <c r="F130" s="4">
        <f t="shared" si="62"/>
        <v>334.83491199999912</v>
      </c>
      <c r="G130" s="4">
        <f t="shared" si="62"/>
        <v>534.31425599999875</v>
      </c>
      <c r="H130" s="4">
        <f t="shared" si="62"/>
        <v>737.16819199999873</v>
      </c>
      <c r="I130" s="4">
        <f t="shared" si="62"/>
        <v>943.3967199999986</v>
      </c>
      <c r="J130" s="4">
        <f t="shared" si="62"/>
        <v>1152.9998399999993</v>
      </c>
      <c r="K130" s="4">
        <f t="shared" si="62"/>
        <v>1365.9775519999992</v>
      </c>
      <c r="L130" s="4">
        <f t="shared" si="62"/>
        <v>1582.3298559999992</v>
      </c>
      <c r="M130" s="4">
        <f t="shared" si="62"/>
        <v>1802.0567519999993</v>
      </c>
      <c r="N130" s="4">
        <f t="shared" si="62"/>
        <v>2025.1582399999986</v>
      </c>
      <c r="O130" s="4">
        <f t="shared" si="62"/>
        <v>2814.0663199999981</v>
      </c>
      <c r="P130" s="4">
        <f t="shared" si="62"/>
        <v>3602.9743999999978</v>
      </c>
    </row>
    <row r="131" spans="1:16">
      <c r="C131" s="4" t="s">
        <v>134</v>
      </c>
    </row>
    <row r="132" spans="1:16" s="3" customFormat="1">
      <c r="A132" s="3" t="s">
        <v>20</v>
      </c>
    </row>
    <row r="133" spans="1:16" s="5" customFormat="1">
      <c r="A133" s="10" t="s">
        <v>6</v>
      </c>
      <c r="B133" s="11">
        <v>1</v>
      </c>
      <c r="C133" s="11">
        <v>2</v>
      </c>
      <c r="D133" s="11">
        <v>3</v>
      </c>
      <c r="E133" s="11">
        <v>4</v>
      </c>
      <c r="F133" s="11">
        <v>5</v>
      </c>
      <c r="G133" s="11">
        <v>6</v>
      </c>
      <c r="H133" s="11">
        <v>7</v>
      </c>
      <c r="I133" s="11">
        <v>8</v>
      </c>
      <c r="J133" s="11">
        <v>9</v>
      </c>
      <c r="K133" s="11">
        <v>10</v>
      </c>
      <c r="L133" s="11">
        <v>11</v>
      </c>
      <c r="M133" s="11">
        <v>12</v>
      </c>
      <c r="N133" s="11">
        <v>13</v>
      </c>
      <c r="O133" s="11">
        <v>14</v>
      </c>
      <c r="P133" s="11">
        <v>15</v>
      </c>
    </row>
    <row r="134" spans="1:16">
      <c r="A134" s="8" t="s">
        <v>135</v>
      </c>
      <c r="B134" s="4">
        <f>B135+SUM(B138:B141)</f>
        <v>3175</v>
      </c>
      <c r="C134" s="4">
        <f t="shared" ref="C134:P134" si="63">C135+SUM(C138:C141)</f>
        <v>7754</v>
      </c>
      <c r="D134" s="4">
        <f t="shared" si="63"/>
        <v>13624.32</v>
      </c>
      <c r="E134" s="4">
        <f>E135+SUM(E138:E141)</f>
        <v>13090.176559999998</v>
      </c>
      <c r="F134" s="4">
        <f t="shared" si="63"/>
        <v>12613.407711999997</v>
      </c>
      <c r="G134" s="4">
        <f t="shared" si="63"/>
        <v>12140.013455999997</v>
      </c>
      <c r="H134" s="4">
        <f t="shared" si="63"/>
        <v>11669.993791999996</v>
      </c>
      <c r="I134" s="4">
        <f t="shared" si="63"/>
        <v>11203.348719999996</v>
      </c>
      <c r="J134" s="4">
        <f t="shared" si="63"/>
        <v>10740.078239999997</v>
      </c>
      <c r="K134" s="4">
        <f t="shared" si="63"/>
        <v>10280.182351999996</v>
      </c>
      <c r="L134" s="4">
        <f t="shared" si="63"/>
        <v>9823.6610559999972</v>
      </c>
      <c r="M134" s="4">
        <f t="shared" si="63"/>
        <v>9370.5143519999983</v>
      </c>
      <c r="N134" s="4">
        <f t="shared" si="63"/>
        <v>8920.7422399999959</v>
      </c>
      <c r="O134" s="4">
        <f t="shared" si="63"/>
        <v>9036.7767199999962</v>
      </c>
      <c r="P134" s="4">
        <f t="shared" si="63"/>
        <v>9152.8111999999965</v>
      </c>
    </row>
    <row r="135" spans="1:16">
      <c r="A135" s="8" t="s">
        <v>136</v>
      </c>
      <c r="B135" s="4">
        <f>SUM(B136:B137)</f>
        <v>0</v>
      </c>
      <c r="C135" s="4">
        <f t="shared" ref="C135:P135" si="64">SUM(C136:C137)</f>
        <v>0</v>
      </c>
      <c r="D135" s="4">
        <f t="shared" si="64"/>
        <v>3000</v>
      </c>
      <c r="E135" s="4">
        <f t="shared" si="64"/>
        <v>3138.7301599999992</v>
      </c>
      <c r="F135" s="4">
        <f t="shared" si="64"/>
        <v>3334.8349119999993</v>
      </c>
      <c r="G135" s="4">
        <f t="shared" si="64"/>
        <v>3534.3142559999987</v>
      </c>
      <c r="H135" s="4">
        <f t="shared" si="64"/>
        <v>3737.1681919999987</v>
      </c>
      <c r="I135" s="4">
        <f t="shared" si="64"/>
        <v>3943.3967199999988</v>
      </c>
      <c r="J135" s="4">
        <f t="shared" si="64"/>
        <v>4152.9998399999995</v>
      </c>
      <c r="K135" s="4">
        <f t="shared" si="64"/>
        <v>4365.9775519999994</v>
      </c>
      <c r="L135" s="4">
        <f t="shared" si="64"/>
        <v>4582.3298559999994</v>
      </c>
      <c r="M135" s="4">
        <f t="shared" si="64"/>
        <v>4802.0567519999995</v>
      </c>
      <c r="N135" s="4">
        <f t="shared" si="64"/>
        <v>5025.1582399999988</v>
      </c>
      <c r="O135" s="4">
        <f t="shared" si="64"/>
        <v>5814.0663199999981</v>
      </c>
      <c r="P135" s="4">
        <f t="shared" si="64"/>
        <v>6602.9743999999973</v>
      </c>
    </row>
    <row r="136" spans="1:16">
      <c r="A136" s="8" t="s">
        <v>137</v>
      </c>
      <c r="B136" s="4">
        <f>B4</f>
        <v>0</v>
      </c>
      <c r="C136" s="4">
        <f>C4</f>
        <v>0</v>
      </c>
      <c r="D136" s="4">
        <f>$E$4</f>
        <v>3000</v>
      </c>
      <c r="E136" s="4">
        <f t="shared" ref="E136:P136" si="65">$E$4</f>
        <v>3000</v>
      </c>
      <c r="F136" s="4">
        <f t="shared" si="65"/>
        <v>3000</v>
      </c>
      <c r="G136" s="4">
        <f t="shared" si="65"/>
        <v>3000</v>
      </c>
      <c r="H136" s="4">
        <f t="shared" si="65"/>
        <v>3000</v>
      </c>
      <c r="I136" s="4">
        <f t="shared" si="65"/>
        <v>3000</v>
      </c>
      <c r="J136" s="4">
        <f t="shared" si="65"/>
        <v>3000</v>
      </c>
      <c r="K136" s="4">
        <f t="shared" si="65"/>
        <v>3000</v>
      </c>
      <c r="L136" s="4">
        <f t="shared" si="65"/>
        <v>3000</v>
      </c>
      <c r="M136" s="4">
        <f t="shared" si="65"/>
        <v>3000</v>
      </c>
      <c r="N136" s="4">
        <f t="shared" si="65"/>
        <v>3000</v>
      </c>
      <c r="O136" s="4">
        <f t="shared" si="65"/>
        <v>3000</v>
      </c>
      <c r="P136" s="4">
        <f t="shared" si="65"/>
        <v>3000</v>
      </c>
    </row>
    <row r="137" spans="1:16">
      <c r="A137" s="8" t="s">
        <v>138</v>
      </c>
      <c r="B137" s="4">
        <f>B130</f>
        <v>0</v>
      </c>
      <c r="C137" s="4">
        <f t="shared" ref="C137:P137" si="66">C130</f>
        <v>0</v>
      </c>
      <c r="D137" s="4">
        <f t="shared" si="66"/>
        <v>0</v>
      </c>
      <c r="E137" s="4">
        <f t="shared" si="66"/>
        <v>138.73015999999939</v>
      </c>
      <c r="F137" s="4">
        <f t="shared" si="66"/>
        <v>334.83491199999912</v>
      </c>
      <c r="G137" s="4">
        <f t="shared" si="66"/>
        <v>534.31425599999875</v>
      </c>
      <c r="H137" s="4">
        <f t="shared" si="66"/>
        <v>737.16819199999873</v>
      </c>
      <c r="I137" s="4">
        <f t="shared" si="66"/>
        <v>943.3967199999986</v>
      </c>
      <c r="J137" s="4">
        <f t="shared" si="66"/>
        <v>1152.9998399999993</v>
      </c>
      <c r="K137" s="4">
        <f t="shared" si="66"/>
        <v>1365.9775519999992</v>
      </c>
      <c r="L137" s="4">
        <f t="shared" si="66"/>
        <v>1582.3298559999992</v>
      </c>
      <c r="M137" s="4">
        <f t="shared" si="66"/>
        <v>1802.0567519999993</v>
      </c>
      <c r="N137" s="4">
        <f t="shared" si="66"/>
        <v>2025.1582399999986</v>
      </c>
      <c r="O137" s="4">
        <f t="shared" si="66"/>
        <v>2814.0663199999981</v>
      </c>
      <c r="P137" s="4">
        <f t="shared" si="66"/>
        <v>3602.9743999999978</v>
      </c>
    </row>
    <row r="138" spans="1:16">
      <c r="A138" s="8" t="s">
        <v>139</v>
      </c>
      <c r="B138" s="4">
        <f>B3+求解!B12</f>
        <v>3175</v>
      </c>
      <c r="C138" s="4">
        <f>B138+C3+求解!C12</f>
        <v>7754</v>
      </c>
      <c r="D138" s="4">
        <f>C138+D3+求解!D12</f>
        <v>10624.32</v>
      </c>
    </row>
    <row r="139" spans="1:16">
      <c r="A139" s="8" t="s">
        <v>140</v>
      </c>
      <c r="B139" s="4">
        <f>SUM(B140:B141)</f>
        <v>0</v>
      </c>
      <c r="C139" s="4">
        <f>SUM(C140:C141)</f>
        <v>0</v>
      </c>
      <c r="D139" s="4">
        <f>SUM(D140:D141)</f>
        <v>0</v>
      </c>
      <c r="E139" s="4">
        <f t="shared" ref="E139:P139" si="67">B19</f>
        <v>9951.4463999999989</v>
      </c>
      <c r="F139" s="4">
        <f t="shared" si="67"/>
        <v>9278.5727999999981</v>
      </c>
      <c r="G139" s="4">
        <f t="shared" si="67"/>
        <v>8605.6991999999973</v>
      </c>
      <c r="H139" s="4">
        <f t="shared" si="67"/>
        <v>7932.8255999999974</v>
      </c>
      <c r="I139" s="4">
        <f t="shared" si="67"/>
        <v>7259.9519999999975</v>
      </c>
      <c r="J139" s="4">
        <f t="shared" si="67"/>
        <v>6587.0783999999976</v>
      </c>
      <c r="K139" s="4">
        <f t="shared" si="67"/>
        <v>5914.2047999999977</v>
      </c>
      <c r="L139" s="4">
        <f t="shared" si="67"/>
        <v>5241.3311999999978</v>
      </c>
      <c r="M139" s="4">
        <f t="shared" si="67"/>
        <v>4568.4575999999979</v>
      </c>
      <c r="N139" s="4">
        <f t="shared" si="67"/>
        <v>3895.583999999998</v>
      </c>
      <c r="O139" s="4">
        <f t="shared" si="67"/>
        <v>3222.7103999999981</v>
      </c>
      <c r="P139" s="4">
        <f t="shared" si="67"/>
        <v>2549.8367999999982</v>
      </c>
    </row>
    <row r="140" spans="1:16">
      <c r="A140" s="8" t="s">
        <v>141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</row>
    <row r="141" spans="1:16">
      <c r="A141" s="8" t="s">
        <v>142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</row>
    <row r="142" spans="1:16">
      <c r="A142" s="8" t="s">
        <v>143</v>
      </c>
      <c r="B142" s="4">
        <f>B148+B149</f>
        <v>3175</v>
      </c>
      <c r="C142" s="4">
        <f t="shared" ref="C142:P142" si="68">C148+C149</f>
        <v>7754</v>
      </c>
      <c r="D142" s="4">
        <f t="shared" si="68"/>
        <v>13624.32</v>
      </c>
      <c r="E142" s="4">
        <f t="shared" si="68"/>
        <v>13090.17656</v>
      </c>
      <c r="F142" s="4">
        <f t="shared" si="68"/>
        <v>12613.407712</v>
      </c>
      <c r="G142" s="4">
        <f t="shared" si="68"/>
        <v>12140.013456000001</v>
      </c>
      <c r="H142" s="4">
        <f t="shared" si="68"/>
        <v>11669.993792000001</v>
      </c>
      <c r="I142" s="4">
        <f t="shared" si="68"/>
        <v>11203.348720000002</v>
      </c>
      <c r="J142" s="4">
        <f t="shared" si="68"/>
        <v>10740.078240000001</v>
      </c>
      <c r="K142" s="4">
        <f t="shared" si="68"/>
        <v>10280.182352000002</v>
      </c>
      <c r="L142" s="4">
        <f t="shared" si="68"/>
        <v>9823.6610560000008</v>
      </c>
      <c r="M142" s="4">
        <f t="shared" si="68"/>
        <v>9370.514352000002</v>
      </c>
      <c r="N142" s="4">
        <f t="shared" si="68"/>
        <v>8920.7422400000014</v>
      </c>
      <c r="O142" s="4">
        <f t="shared" si="68"/>
        <v>9036.7767199999998</v>
      </c>
      <c r="P142" s="4">
        <f t="shared" si="68"/>
        <v>9152.8112000000001</v>
      </c>
    </row>
    <row r="143" spans="1:16">
      <c r="A143" s="8" t="s">
        <v>144</v>
      </c>
      <c r="B143" s="4">
        <f>SUM(B144:B145)</f>
        <v>0</v>
      </c>
      <c r="C143" s="4">
        <f t="shared" ref="C143:P143" si="69">SUM(C144:C145)</f>
        <v>0</v>
      </c>
      <c r="D143" s="4">
        <f t="shared" si="69"/>
        <v>0</v>
      </c>
      <c r="E143" s="4">
        <f t="shared" si="69"/>
        <v>0</v>
      </c>
      <c r="F143" s="4">
        <f t="shared" si="69"/>
        <v>0</v>
      </c>
      <c r="G143" s="4">
        <f t="shared" si="69"/>
        <v>0</v>
      </c>
      <c r="H143" s="4">
        <f t="shared" si="69"/>
        <v>0</v>
      </c>
      <c r="I143" s="4">
        <f t="shared" si="69"/>
        <v>0</v>
      </c>
      <c r="J143" s="4">
        <f t="shared" si="69"/>
        <v>0</v>
      </c>
      <c r="K143" s="4">
        <f t="shared" si="69"/>
        <v>0</v>
      </c>
      <c r="L143" s="4">
        <f t="shared" si="69"/>
        <v>0</v>
      </c>
      <c r="M143" s="4">
        <f t="shared" si="69"/>
        <v>0</v>
      </c>
      <c r="N143" s="4">
        <f t="shared" si="69"/>
        <v>0</v>
      </c>
      <c r="O143" s="4">
        <f t="shared" si="69"/>
        <v>0</v>
      </c>
      <c r="P143" s="4">
        <f t="shared" si="69"/>
        <v>0</v>
      </c>
    </row>
    <row r="144" spans="1:16">
      <c r="A144" s="8" t="s">
        <v>145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</row>
    <row r="145" spans="1:16">
      <c r="A145" s="8" t="s">
        <v>146</v>
      </c>
    </row>
    <row r="146" spans="1:16">
      <c r="A146" s="8" t="s">
        <v>147</v>
      </c>
      <c r="B146" s="4">
        <f t="shared" ref="B146:P146" si="70">B29</f>
        <v>1300</v>
      </c>
      <c r="C146" s="4">
        <f t="shared" si="70"/>
        <v>4004</v>
      </c>
      <c r="D146" s="4">
        <f t="shared" si="70"/>
        <v>5624.32</v>
      </c>
      <c r="E146" s="4">
        <f t="shared" si="70"/>
        <v>5061.8879999999999</v>
      </c>
      <c r="F146" s="4">
        <f t="shared" si="70"/>
        <v>4499.4560000000001</v>
      </c>
      <c r="G146" s="4">
        <f t="shared" si="70"/>
        <v>3937.0240000000003</v>
      </c>
      <c r="H146" s="4">
        <f t="shared" si="70"/>
        <v>3374.5920000000006</v>
      </c>
      <c r="I146" s="4">
        <f t="shared" si="70"/>
        <v>2812.1600000000008</v>
      </c>
      <c r="J146" s="4">
        <f t="shared" si="70"/>
        <v>2249.728000000001</v>
      </c>
      <c r="K146" s="4">
        <f t="shared" si="70"/>
        <v>1687.296000000001</v>
      </c>
      <c r="L146" s="4">
        <f t="shared" si="70"/>
        <v>1124.8640000000009</v>
      </c>
      <c r="M146" s="4">
        <f t="shared" si="70"/>
        <v>562.43200000000093</v>
      </c>
      <c r="N146" s="4">
        <f t="shared" si="70"/>
        <v>9.0949470177292824E-13</v>
      </c>
      <c r="O146" s="4">
        <f t="shared" si="70"/>
        <v>0</v>
      </c>
      <c r="P146" s="4">
        <f t="shared" si="70"/>
        <v>0</v>
      </c>
    </row>
    <row r="147" spans="1:16">
      <c r="A147" s="8" t="s">
        <v>148</v>
      </c>
      <c r="D147" s="4">
        <f>$E$4</f>
        <v>3000</v>
      </c>
      <c r="E147" s="4">
        <f t="shared" ref="E147:P147" si="71">$E$4</f>
        <v>3000</v>
      </c>
      <c r="F147" s="4">
        <f t="shared" si="71"/>
        <v>3000</v>
      </c>
      <c r="G147" s="4">
        <f t="shared" si="71"/>
        <v>3000</v>
      </c>
      <c r="H147" s="4">
        <f t="shared" si="71"/>
        <v>3000</v>
      </c>
      <c r="I147" s="4">
        <f t="shared" si="71"/>
        <v>3000</v>
      </c>
      <c r="J147" s="4">
        <f t="shared" si="71"/>
        <v>3000</v>
      </c>
      <c r="K147" s="4">
        <f t="shared" si="71"/>
        <v>3000</v>
      </c>
      <c r="L147" s="4">
        <f t="shared" si="71"/>
        <v>3000</v>
      </c>
      <c r="M147" s="4">
        <f t="shared" si="71"/>
        <v>3000</v>
      </c>
      <c r="N147" s="4">
        <f t="shared" si="71"/>
        <v>3000</v>
      </c>
      <c r="O147" s="4">
        <f t="shared" si="71"/>
        <v>3000</v>
      </c>
      <c r="P147" s="4">
        <f t="shared" si="71"/>
        <v>3000</v>
      </c>
    </row>
    <row r="148" spans="1:16">
      <c r="A148" s="8" t="s">
        <v>18</v>
      </c>
      <c r="B148" s="4">
        <f>SUM(B146:B147)</f>
        <v>1300</v>
      </c>
      <c r="C148" s="4">
        <f t="shared" ref="C148:P148" si="72">SUM(C146:C147)</f>
        <v>4004</v>
      </c>
      <c r="D148" s="4">
        <f t="shared" si="72"/>
        <v>8624.32</v>
      </c>
      <c r="E148" s="4">
        <f t="shared" si="72"/>
        <v>8061.8879999999999</v>
      </c>
      <c r="F148" s="4">
        <f t="shared" si="72"/>
        <v>7499.4560000000001</v>
      </c>
      <c r="G148" s="4">
        <f t="shared" si="72"/>
        <v>6937.0240000000003</v>
      </c>
      <c r="H148" s="4">
        <f t="shared" si="72"/>
        <v>6374.5920000000006</v>
      </c>
      <c r="I148" s="4">
        <f t="shared" si="72"/>
        <v>5812.1600000000008</v>
      </c>
      <c r="J148" s="4">
        <f t="shared" si="72"/>
        <v>5249.728000000001</v>
      </c>
      <c r="K148" s="4">
        <f t="shared" si="72"/>
        <v>4687.2960000000012</v>
      </c>
      <c r="L148" s="4">
        <f t="shared" si="72"/>
        <v>4124.8640000000014</v>
      </c>
      <c r="M148" s="4">
        <f t="shared" si="72"/>
        <v>3562.4320000000007</v>
      </c>
      <c r="N148" s="4">
        <f t="shared" si="72"/>
        <v>3000.0000000000009</v>
      </c>
      <c r="O148" s="4">
        <f t="shared" si="72"/>
        <v>3000</v>
      </c>
      <c r="P148" s="4">
        <f t="shared" si="72"/>
        <v>3000</v>
      </c>
    </row>
    <row r="149" spans="1:16">
      <c r="A149" s="8" t="s">
        <v>149</v>
      </c>
      <c r="B149" s="4">
        <f>SUM(B150:B152)</f>
        <v>1875</v>
      </c>
      <c r="C149" s="4">
        <f t="shared" ref="C149:P149" si="73">SUM(C150:C152)</f>
        <v>3750</v>
      </c>
      <c r="D149" s="4">
        <f t="shared" si="73"/>
        <v>5000</v>
      </c>
      <c r="E149" s="4">
        <f t="shared" si="73"/>
        <v>5028.28856</v>
      </c>
      <c r="F149" s="4">
        <f t="shared" si="73"/>
        <v>5113.951712</v>
      </c>
      <c r="G149" s="4">
        <f t="shared" si="73"/>
        <v>5202.9894560000002</v>
      </c>
      <c r="H149" s="4">
        <f t="shared" si="73"/>
        <v>5295.4017920000006</v>
      </c>
      <c r="I149" s="4">
        <f t="shared" si="73"/>
        <v>5391.1887200000001</v>
      </c>
      <c r="J149" s="4">
        <f t="shared" si="73"/>
        <v>5490.3502399999998</v>
      </c>
      <c r="K149" s="4">
        <f t="shared" si="73"/>
        <v>5592.8863520000004</v>
      </c>
      <c r="L149" s="4">
        <f t="shared" si="73"/>
        <v>5698.7970560000003</v>
      </c>
      <c r="M149" s="4">
        <f t="shared" si="73"/>
        <v>5808.0823520000004</v>
      </c>
      <c r="N149" s="4">
        <f t="shared" si="73"/>
        <v>5920.7422400000005</v>
      </c>
      <c r="O149" s="4">
        <f t="shared" si="73"/>
        <v>6036.7767199999998</v>
      </c>
      <c r="P149" s="4">
        <f t="shared" si="73"/>
        <v>6152.8112000000001</v>
      </c>
    </row>
    <row r="150" spans="1:16">
      <c r="A150" s="8" t="s">
        <v>150</v>
      </c>
      <c r="B150" s="4">
        <f>已知!B9</f>
        <v>1875</v>
      </c>
      <c r="C150" s="4">
        <f>B150+已知!C9</f>
        <v>3750</v>
      </c>
      <c r="D150" s="4">
        <f>C150+已知!D9</f>
        <v>5000</v>
      </c>
      <c r="E150" s="4">
        <f>D150</f>
        <v>5000</v>
      </c>
      <c r="F150" s="4">
        <f t="shared" ref="F150:P150" si="74">E150</f>
        <v>5000</v>
      </c>
      <c r="G150" s="4">
        <f t="shared" si="74"/>
        <v>5000</v>
      </c>
      <c r="H150" s="4">
        <f t="shared" si="74"/>
        <v>5000</v>
      </c>
      <c r="I150" s="4">
        <f t="shared" si="74"/>
        <v>5000</v>
      </c>
      <c r="J150" s="4">
        <f t="shared" si="74"/>
        <v>5000</v>
      </c>
      <c r="K150" s="4">
        <f t="shared" si="74"/>
        <v>5000</v>
      </c>
      <c r="L150" s="4">
        <f t="shared" si="74"/>
        <v>5000</v>
      </c>
      <c r="M150" s="4">
        <f t="shared" si="74"/>
        <v>5000</v>
      </c>
      <c r="N150" s="4">
        <f t="shared" si="74"/>
        <v>5000</v>
      </c>
      <c r="O150" s="4">
        <f t="shared" si="74"/>
        <v>5000</v>
      </c>
      <c r="P150" s="4">
        <f t="shared" si="74"/>
        <v>5000</v>
      </c>
    </row>
    <row r="151" spans="1:16">
      <c r="A151" s="8" t="s">
        <v>151</v>
      </c>
      <c r="E151" s="4">
        <f>B52</f>
        <v>28.288560000000007</v>
      </c>
      <c r="F151" s="4">
        <f t="shared" ref="F151:P151" si="75">E151+C52</f>
        <v>113.95171200000003</v>
      </c>
      <c r="G151" s="4">
        <f t="shared" si="75"/>
        <v>202.98945600000008</v>
      </c>
      <c r="H151" s="4">
        <f t="shared" si="75"/>
        <v>295.40179200000011</v>
      </c>
      <c r="I151" s="4">
        <f t="shared" si="75"/>
        <v>391.18872000000016</v>
      </c>
      <c r="J151" s="4">
        <f t="shared" si="75"/>
        <v>490.35024000000016</v>
      </c>
      <c r="K151" s="4">
        <f t="shared" si="75"/>
        <v>592.8863520000001</v>
      </c>
      <c r="L151" s="4">
        <f t="shared" si="75"/>
        <v>698.79705600000011</v>
      </c>
      <c r="M151" s="4">
        <f t="shared" si="75"/>
        <v>808.08235200000013</v>
      </c>
      <c r="N151" s="4">
        <f t="shared" si="75"/>
        <v>920.74224000000015</v>
      </c>
      <c r="O151" s="4">
        <f t="shared" si="75"/>
        <v>1036.7767200000001</v>
      </c>
      <c r="P151" s="4">
        <f t="shared" si="75"/>
        <v>1152.8112000000001</v>
      </c>
    </row>
    <row r="152" spans="1:16">
      <c r="A152" s="8" t="s">
        <v>152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</row>
    <row r="153" spans="1:16">
      <c r="A153" s="8" t="s">
        <v>19</v>
      </c>
      <c r="B153" s="6">
        <f>B148/B134</f>
        <v>0.40944881889763779</v>
      </c>
      <c r="C153" s="6">
        <f t="shared" ref="C153:P153" si="76">C148/C134</f>
        <v>0.51637864328088734</v>
      </c>
      <c r="D153" s="6">
        <f t="shared" si="76"/>
        <v>0.63300920706501318</v>
      </c>
      <c r="E153" s="6">
        <f t="shared" si="76"/>
        <v>0.61587312921621895</v>
      </c>
      <c r="F153" s="6">
        <f t="shared" si="76"/>
        <v>0.59456224449680284</v>
      </c>
      <c r="G153" s="6">
        <f t="shared" si="76"/>
        <v>0.57141814752861686</v>
      </c>
      <c r="H153" s="6">
        <f t="shared" si="76"/>
        <v>0.54623782271160293</v>
      </c>
      <c r="I153" s="6">
        <f t="shared" si="76"/>
        <v>0.51878774331323352</v>
      </c>
      <c r="J153" s="6">
        <f t="shared" si="76"/>
        <v>0.48879792890596319</v>
      </c>
      <c r="K153" s="6">
        <f t="shared" si="76"/>
        <v>0.45595455795471312</v>
      </c>
      <c r="L153" s="6">
        <f t="shared" si="76"/>
        <v>0.41989070841167286</v>
      </c>
      <c r="M153" s="6">
        <f t="shared" si="76"/>
        <v>0.3801746484961791</v>
      </c>
      <c r="N153" s="6">
        <f t="shared" si="76"/>
        <v>0.33629488660127482</v>
      </c>
      <c r="O153" s="6">
        <f t="shared" si="76"/>
        <v>0.3319767758962624</v>
      </c>
      <c r="P153" s="6">
        <f t="shared" si="76"/>
        <v>0.32776815062021614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已知</vt:lpstr>
      <vt:lpstr>求解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2022-06-16T03:18:28Z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ae560321-dc45-4664-8429-9a1e1b22bb6d</vt:lpwstr>
  </property>
</Properties>
</file>